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01 - Energetické optim..." sheetId="2" r:id="rId2"/>
  </sheets>
  <definedNames>
    <definedName name="_xlnm.Print_Area" localSheetId="0">'Rekapitulace stavby'!$D$4:$AO$76,'Rekapitulace stavby'!$C$82:$AQ$103</definedName>
    <definedName name="_xlnm._FilterDatabase" localSheetId="1" hidden="1">'SO 01 - Energetické optim...'!$C$156:$K$671</definedName>
    <definedName name="_xlnm.Print_Area" localSheetId="1">'SO 01 - Energetické optim...'!$C$4:$J$76,'SO 01 - Energetické optim...'!$C$82:$J$138,'SO 01 - Energetické optim...'!$C$144:$J$671</definedName>
    <definedName name="_xlnm.Print_Titles" localSheetId="0">'Rekapitulace stavby'!$92:$92</definedName>
    <definedName name="_xlnm.Print_Titles" localSheetId="1">'SO 01 - Energetické optim...'!$156:$156</definedName>
  </definedNames>
  <calcPr fullCalcOnLoad="1"/>
</workbook>
</file>

<file path=xl/sharedStrings.xml><?xml version="1.0" encoding="utf-8"?>
<sst xmlns="http://schemas.openxmlformats.org/spreadsheetml/2006/main" count="5910" uniqueCount="1232">
  <si>
    <t>Export Komplet</t>
  </si>
  <si>
    <t/>
  </si>
  <si>
    <t>2.0</t>
  </si>
  <si>
    <t>ZAMOK</t>
  </si>
  <si>
    <t>False</t>
  </si>
  <si>
    <t>{a95c776d-31ed-4ef1-ad1f-210a61a11749}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</si>
  <si>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</si>
  <si>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</si>
  <si>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</si>
  <si>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</si>
  <si>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</si>
  <si>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</si>
  <si>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</si>
  <si>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</si>
  <si>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913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</si>
  <si>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</si>
  <si>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</si>
  <si>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Energetická optimalizace sportovní haly - aktualizace 2022 azbest</t>
  </si>
  <si>
    <t>KSO:</t>
  </si>
  <si>
    <t>CC-CZ:</t>
  </si>
  <si>
    <t>Místo:</t>
  </si>
  <si>
    <t xml:space="preserve"> </t>
  </si>
  <si>
    <t>Datum:</t>
  </si>
  <si>
    <t>4. 11. 2021</t>
  </si>
  <si>
    <t>Zadavatel:</t>
  </si>
  <si>
    <t>IČ:</t>
  </si>
  <si>
    <t>Město Kolín</t>
  </si>
  <si>
    <t>DIČ:</t>
  </si>
  <si>
    <t>Uchazeč:</t>
  </si>
  <si>
    <t>Vyplň údaj</t>
  </si>
  <si>
    <t>Projektant:</t>
  </si>
  <si>
    <t>Ing. arch. Jiří Klas</t>
  </si>
  <si>
    <t>True</t>
  </si>
  <si>
    <t>Zpracovatel:</t>
  </si>
  <si>
    <t xml:space="preserve">Ing. Karel Bernas </t>
  </si>
  <si>
    <t>Poznámka:</t>
  </si>
  <si>
    <t>Náklady z rozpočtů</t>
  </si>
  <si>
    <t>Ostatní náklady ze souhrnného listu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</si>
  <si>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</si>
  <si>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</si>
  <si>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</si>
  <si>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</si>
  <si>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</si>
  <si>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</si>
  <si>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</si>
  <si>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</si>
  <si>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</si>
  <si>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</si>
  <si>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</si>
  <si>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</si>
  <si>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</si>
  <si>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</si>
  <si>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</si>
  <si>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</si>
  <si>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</si>
  <si>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</si>
  <si>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</si>
  <si>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</si>
  <si>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</si>
  <si>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</si>
  <si>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</si>
  <si>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</si>
  <si>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</si>
  <si>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</si>
  <si>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</si>
  <si>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</si>
  <si>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</si>
  <si>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</si>
  <si>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</si>
  <si>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</si>
  <si>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</si>
  <si>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</si>
  <si>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</si>
  <si>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</si>
  <si>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</si>
  <si>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</si>
  <si>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</si>
  <si>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</si>
  <si>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</si>
  <si>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</si>
  <si>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</si>
  <si>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{00000000-0000-0000-0000-000000000000}</t>
  </si>
  <si>
    <t>/</t>
  </si>
  <si>
    <t>SO 01</t>
  </si>
  <si>
    <t xml:space="preserve">Energetické optimalizace sportovní haly </t>
  </si>
  <si>
    <t>STA</t>
  </si>
  <si>
    <t>1</t>
  </si>
  <si>
    <t>{325d9465-4096-4312-a75f-9ccc12846692}</t>
  </si>
  <si>
    <t>2</t>
  </si>
  <si>
    <t>2) Ostatní náklady ze souhrnného listu</t>
  </si>
  <si>
    <t>Procent. zadání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</si>
  <si>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</si>
  <si>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</si>
  <si>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</si>
  <si>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</si>
  <si>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</si>
  <si>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</si>
  <si>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</si>
  <si>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KRYCÍ LIST SOUPISU PRACÍ</t>
  </si>
  <si>
    <t>Objekt:</t>
  </si>
  <si>
    <t xml:space="preserve">SO 01 - Energetické optimalizace sportovní haly </t>
  </si>
  <si>
    <t>Náklady z rozpočtu</t>
  </si>
  <si>
    <t>REKAPITULACE ČLENĚNÍ SOUPISU PRACÍ</t>
  </si>
  <si>
    <t>Kód dílu - Popis</t>
  </si>
  <si>
    <t>Cena celkem [CZK]</t>
  </si>
  <si>
    <t>1) Náklady ze soupisu prací</t>
  </si>
  <si>
    <t>-1</t>
  </si>
  <si>
    <t>HSV - Práce a dodávky HSV</t>
  </si>
  <si>
    <t xml:space="preserve">    3 - Svislé a kompletní konstrukce</t>
  </si>
  <si>
    <t xml:space="preserve">    5 - Komunikace pozemní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</si>
  <si>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</si>
  <si>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</si>
  <si>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</si>
  <si>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</si>
  <si>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</si>
  <si>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713 - Izolace tepelné</t>
  </si>
  <si>
    <t xml:space="preserve">    725 - Zdravotechnika - zařizovací předměty</t>
  </si>
  <si>
    <t xml:space="preserve">    735 - Ústřední vytápění </t>
  </si>
  <si>
    <t xml:space="preserve">    741 - Elektroinstalace - silnoproud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</si>
  <si>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</si>
  <si>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</si>
  <si>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</si>
  <si>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765 - Krytina skládaná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</si>
  <si>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</si>
  <si>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</si>
  <si>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</si>
  <si>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775 - Podlahy skládané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</si>
  <si>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</si>
  <si>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</si>
  <si>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</si>
  <si>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 xml:space="preserve">    787 - Dokončovací práce - zasklívání</t>
  </si>
  <si>
    <t>M - Práce a dodávky M</t>
  </si>
  <si>
    <t xml:space="preserve">    24-M - Montáže vzduchotechnických zařízení</t>
  </si>
  <si>
    <t xml:space="preserve">    36-M - Montáž prov.,měř. a regul. zařízení</t>
  </si>
  <si>
    <t>HZS - Hodinové zúčtovací sazby</t>
  </si>
  <si>
    <t>VRN - Vedlejší rozpočtové náklady</t>
  </si>
  <si>
    <t xml:space="preserve">    VRN3 - Zařízení staveniště</t>
  </si>
  <si>
    <t xml:space="preserve">    VRN4 - Inženýrská činnost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</si>
  <si>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</si>
  <si>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</si>
  <si>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</si>
  <si>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</si>
  <si>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</si>
  <si>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</si>
  <si>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rezerva</t>
  </si>
  <si>
    <t>Kompletační činnost</t>
  </si>
  <si>
    <t>KOMPLETACNA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</si>
  <si>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</si>
  <si>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</si>
  <si>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</si>
  <si>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</si>
  <si>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</si>
  <si>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</si>
  <si>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</si>
  <si>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</si>
  <si>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</si>
  <si>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</si>
  <si>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</si>
  <si>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</si>
  <si>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</si>
  <si>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</si>
  <si>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</si>
  <si>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</si>
  <si>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</si>
  <si>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</si>
  <si>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</si>
  <si>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342272245</t>
  </si>
  <si>
    <t>Příčka z pórobetonových hladkých tvárnic na tenkovrstvou maltu tl 150 mm</t>
  </si>
  <si>
    <t>m2</t>
  </si>
  <si>
    <t>4</t>
  </si>
  <si>
    <t>303656058</t>
  </si>
  <si>
    <t>VV</t>
  </si>
  <si>
    <t>58,88</t>
  </si>
  <si>
    <t>Součet</t>
  </si>
  <si>
    <t>5</t>
  </si>
  <si>
    <t>Komunikace pozemní</t>
  </si>
  <si>
    <t>564851111</t>
  </si>
  <si>
    <t>Podklad ze štěrkodrtě ŠD tl 150 mm - okapový chodníček</t>
  </si>
  <si>
    <t>119636319</t>
  </si>
  <si>
    <t>150*0,5</t>
  </si>
  <si>
    <t>596811220</t>
  </si>
  <si>
    <t>Kladení betonové dlažby komunikací pro pěší do lože z kameniva vel do 0,25 m2 plochy do 50 m2</t>
  </si>
  <si>
    <t>-1409802400</t>
  </si>
  <si>
    <t>M</t>
  </si>
  <si>
    <t>59245601</t>
  </si>
  <si>
    <t>dlažba desková betonová 500x500x60mm přírodní</t>
  </si>
  <si>
    <t>8</t>
  </si>
  <si>
    <t>-1817508599</t>
  </si>
  <si>
    <t>75*1,02 'Přepočtené koeficientem množství</t>
  </si>
  <si>
    <t>6</t>
  </si>
  <si>
    <t>Úpravy povrchů, podlahy a osazování výplní</t>
  </si>
  <si>
    <t>612142001</t>
  </si>
  <si>
    <t>Potažení vnitřních stěn sklovláknitým pletivem vtlačeným do tenkovrstvé hmoty</t>
  </si>
  <si>
    <t>-1309411163</t>
  </si>
  <si>
    <t>612311131</t>
  </si>
  <si>
    <t>Potažení vnitřních stěn vápenným štukem tloušťky do 3 mm</t>
  </si>
  <si>
    <t>414495113</t>
  </si>
  <si>
    <t>7</t>
  </si>
  <si>
    <t>612321111</t>
  </si>
  <si>
    <t>Vápenocementová omítka hrubá jednovrstvá zatřená vnitřních stěn nanášená ručně - pod obklady</t>
  </si>
  <si>
    <t>1848215707</t>
  </si>
  <si>
    <t>612325101</t>
  </si>
  <si>
    <t>Vápenocementová hrubá omítka rýh ve stěnách šířky do 150 mm - pod nové soklíky</t>
  </si>
  <si>
    <t>1302590782</t>
  </si>
  <si>
    <t>312,99*0,1</t>
  </si>
  <si>
    <t>9</t>
  </si>
  <si>
    <t>622211011</t>
  </si>
  <si>
    <t>Montáž kontaktního zateplení vnějších stěn z polystyrénových desek tl do 80 mm</t>
  </si>
  <si>
    <t>16</t>
  </si>
  <si>
    <t>1777693764</t>
  </si>
  <si>
    <t>10</t>
  </si>
  <si>
    <t>28376371</t>
  </si>
  <si>
    <t>deska z polystyrénu XPS, hrana rovná, polo či pero drážka a hladký povrch tl 80mm</t>
  </si>
  <si>
    <t>32</t>
  </si>
  <si>
    <t>-649049178</t>
  </si>
  <si>
    <t>52,093*1,02 'Přepočtené koeficientem množství</t>
  </si>
  <si>
    <t>11</t>
  </si>
  <si>
    <t>622211021</t>
  </si>
  <si>
    <t>Montáž kontaktního zateplení vnějších stěn z polystyrénových desek tl do 120 mm</t>
  </si>
  <si>
    <t>1201480671</t>
  </si>
  <si>
    <t>12</t>
  </si>
  <si>
    <t>28376076</t>
  </si>
  <si>
    <t>deska EPS grafitová fasadní λ=0,031  tl 100mm</t>
  </si>
  <si>
    <t>-1867175339</t>
  </si>
  <si>
    <t>190*1,02 'Přepočtené koeficientem množství</t>
  </si>
  <si>
    <t>13</t>
  </si>
  <si>
    <t>622212001</t>
  </si>
  <si>
    <t>Montáž kontaktního zateplení vnějšího ostění hl. špalety do 200 mm z polystyrenu tl do 40 mm</t>
  </si>
  <si>
    <t>m</t>
  </si>
  <si>
    <t>-1003391001</t>
  </si>
  <si>
    <t>4*3,3</t>
  </si>
  <si>
    <t>4*3,94</t>
  </si>
  <si>
    <t>3,69</t>
  </si>
  <si>
    <t>7*5,2</t>
  </si>
  <si>
    <t>14</t>
  </si>
  <si>
    <t>28376072</t>
  </si>
  <si>
    <t>deska EPS grafitová fasadní  λ=0,031  tl 40mm</t>
  </si>
  <si>
    <t>-1580504935</t>
  </si>
  <si>
    <t>11,108*1,1 'Přepočtené koeficientem množství</t>
  </si>
  <si>
    <t>622212001.1</t>
  </si>
  <si>
    <t>Montáž kontaktního zateplení vnějšího parapetu hl. špalety do 200 mm z polystyrenu tl do 40 mm</t>
  </si>
  <si>
    <t>172124075</t>
  </si>
  <si>
    <t>4*1,1*2</t>
  </si>
  <si>
    <t>7*2,3</t>
  </si>
  <si>
    <t>0,85</t>
  </si>
  <si>
    <t>28376360</t>
  </si>
  <si>
    <t>deska XPS strukturovaný povrch hrana rovná λ=0,034 tl 20mm</t>
  </si>
  <si>
    <t>120423389</t>
  </si>
  <si>
    <t>25,75*0,15*1,1</t>
  </si>
  <si>
    <t>17</t>
  </si>
  <si>
    <t>622221021</t>
  </si>
  <si>
    <t>Montáž kontaktního zateplení vnějších stěn z minerální vlny s podélnou orientací vláken tl do 120 mm</t>
  </si>
  <si>
    <t>-505599703</t>
  </si>
  <si>
    <t>2*21,16*3,62</t>
  </si>
  <si>
    <t>2*19,92*4,47</t>
  </si>
  <si>
    <t>-4*2,36*2,95</t>
  </si>
  <si>
    <t>-4*2,36*2,08</t>
  </si>
  <si>
    <t>2*0,718*38,84</t>
  </si>
  <si>
    <t>38,84*1,07</t>
  </si>
  <si>
    <t>18</t>
  </si>
  <si>
    <t>63151527</t>
  </si>
  <si>
    <t>deska tepelně izolační minerální kontaktních fasád podélné vlákno λ=0,036-0,037 tl 100mm</t>
  </si>
  <si>
    <t>1497552101</t>
  </si>
  <si>
    <t>381,133*1,02 'Přepočtené koeficientem množství</t>
  </si>
  <si>
    <t>19</t>
  </si>
  <si>
    <t>622221031</t>
  </si>
  <si>
    <t>Montáž kontaktního zateplení vnějších stěn z minerální vlny s podélnou orientací vláken tl do 160 mm</t>
  </si>
  <si>
    <t>845302364</t>
  </si>
  <si>
    <t>2*38,84*1,2</t>
  </si>
  <si>
    <t>20</t>
  </si>
  <si>
    <t>63151538</t>
  </si>
  <si>
    <t>deska tepelně izolační minerální kontaktních fasád podélné vlákno λ=0,036-0,037 tl 160mm</t>
  </si>
  <si>
    <t>1222084285</t>
  </si>
  <si>
    <t>93,216*1,02 'Přepočtené koeficientem množství</t>
  </si>
  <si>
    <t>622222001</t>
  </si>
  <si>
    <t>Montáž kontaktního zateplení vnějšího ostění hl. špalety do 200 mm z minerální vlny tl do 40 mm</t>
  </si>
  <si>
    <t>2118623751</t>
  </si>
  <si>
    <t>3*38,55</t>
  </si>
  <si>
    <t>2*3,64</t>
  </si>
  <si>
    <t>4*8,26</t>
  </si>
  <si>
    <t>4*6,52</t>
  </si>
  <si>
    <t>22</t>
  </si>
  <si>
    <t>63151518</t>
  </si>
  <si>
    <t>deska tepelně izolační minerální kontaktních fasád podélné vlákno λ=0,036-0,037 tl 40mm</t>
  </si>
  <si>
    <t>1671474047</t>
  </si>
  <si>
    <t>182,05*0,15</t>
  </si>
  <si>
    <t>23</t>
  </si>
  <si>
    <t>622222001.1</t>
  </si>
  <si>
    <t>Montáž kontaktního zateplení vnějšího parapetu hl. špalety do 200 mm z minerální vlny tl do 40 mm</t>
  </si>
  <si>
    <t>892915179</t>
  </si>
  <si>
    <t>38,55*3</t>
  </si>
  <si>
    <t>8*2,36</t>
  </si>
  <si>
    <t>24</t>
  </si>
  <si>
    <t>-1478016664</t>
  </si>
  <si>
    <t>134,53*0,15</t>
  </si>
  <si>
    <t>25</t>
  </si>
  <si>
    <t>622251101</t>
  </si>
  <si>
    <t>Příplatek k cenám kontaktního zateplení stěn za použití tepelněizolačních zátek z polystyrenu</t>
  </si>
  <si>
    <t>-512895858</t>
  </si>
  <si>
    <t>146,331+11,108</t>
  </si>
  <si>
    <t>26</t>
  </si>
  <si>
    <t>622251105</t>
  </si>
  <si>
    <t>Příplatek k cenám kontaktního zateplení stěn za použití tepelněizolačních zátek z minerální vlny</t>
  </si>
  <si>
    <t>-1125389116</t>
  </si>
  <si>
    <t>381,133+93,216</t>
  </si>
  <si>
    <t>27</t>
  </si>
  <si>
    <t>622252001</t>
  </si>
  <si>
    <t>Montáž zakládacích soklových lišt kontaktního zateplení</t>
  </si>
  <si>
    <t>688132563</t>
  </si>
  <si>
    <t>150</t>
  </si>
  <si>
    <t>28</t>
  </si>
  <si>
    <t>59051647</t>
  </si>
  <si>
    <t>lišta soklová Al s okapničkou zakládací U 10cm 0,95/200cm</t>
  </si>
  <si>
    <t>-59045421</t>
  </si>
  <si>
    <t>150*1,05 'Přepočtené koeficientem množství</t>
  </si>
  <si>
    <t>29</t>
  </si>
  <si>
    <t>622252002</t>
  </si>
  <si>
    <t>Montáž ostatních lišt kontaktního zateplení</t>
  </si>
  <si>
    <t>-751111745</t>
  </si>
  <si>
    <t>"okenní" 4*3,3</t>
  </si>
  <si>
    <t>5+(4*3,39)+3,69+(7*5,2)</t>
  </si>
  <si>
    <t>Mezisoučet</t>
  </si>
  <si>
    <t>"prapetní" 4,4+4,4+0,85+(7*2,3)</t>
  </si>
  <si>
    <t xml:space="preserve">"rohové" 8 </t>
  </si>
  <si>
    <t>30</t>
  </si>
  <si>
    <t>59051476</t>
  </si>
  <si>
    <t>profil okenní začišťovací se sklovláknitou armovací tkaninou 9 mm/2,4 m</t>
  </si>
  <si>
    <t>-994141</t>
  </si>
  <si>
    <t>71,85*1,05 'Přepočtené koeficientem množství</t>
  </si>
  <si>
    <t>31</t>
  </si>
  <si>
    <t>59051512</t>
  </si>
  <si>
    <t>profil parapetní se sklovláknitou armovací tkaninou PVC 2 m</t>
  </si>
  <si>
    <t>-2071358269</t>
  </si>
  <si>
    <t>25,75*1,05 'Přepočtené koeficientem množství</t>
  </si>
  <si>
    <t>59051480</t>
  </si>
  <si>
    <t>profil rohový Al s tkaninou kontaktního zateplení</t>
  </si>
  <si>
    <t>-504933805</t>
  </si>
  <si>
    <t>33</t>
  </si>
  <si>
    <t>622325108</t>
  </si>
  <si>
    <t>Oprava vnější vápenocementové hladké omítky složitosti 1 stěn v rozsahu do 80% - vyrovnání sokl</t>
  </si>
  <si>
    <t>-374772905</t>
  </si>
  <si>
    <t>34</t>
  </si>
  <si>
    <t>622531011</t>
  </si>
  <si>
    <t>Tenkovrstvá silikonová zrnitá omítka tl. 1,5 mm včetně penetrace vnějších stěn</t>
  </si>
  <si>
    <t>-154179120</t>
  </si>
  <si>
    <t>52,093+190</t>
  </si>
  <si>
    <t>35</t>
  </si>
  <si>
    <t>629995101</t>
  </si>
  <si>
    <t>Očištění vnějších ploch tlakovou vodou</t>
  </si>
  <si>
    <t>430634334</t>
  </si>
  <si>
    <t>"sokl" 5,3*0,3</t>
  </si>
  <si>
    <t>29,3*0,3</t>
  </si>
  <si>
    <t>19,92*0,35</t>
  </si>
  <si>
    <t>0,27*20,22</t>
  </si>
  <si>
    <t>2*1,78*0,33</t>
  </si>
  <si>
    <t>31,9*0,33</t>
  </si>
  <si>
    <t>16,9*0,39</t>
  </si>
  <si>
    <t>19,98*0,55</t>
  </si>
  <si>
    <t>"zázemí" 190</t>
  </si>
  <si>
    <t>"hala"  381,133+93,216</t>
  </si>
  <si>
    <t>36</t>
  </si>
  <si>
    <t>631312121</t>
  </si>
  <si>
    <t xml:space="preserve">Doplnění dosavadních mazanin betonem prostým  - po vybourání dlažby </t>
  </si>
  <si>
    <t>m3</t>
  </si>
  <si>
    <t>-990608094</t>
  </si>
  <si>
    <t>270,5*0,03</t>
  </si>
  <si>
    <t>37</t>
  </si>
  <si>
    <t>632450124</t>
  </si>
  <si>
    <t>Vyrovnávací cementový potěr tl do 50 mm ze suchých směsí provedený v pásu</t>
  </si>
  <si>
    <t>147662967</t>
  </si>
  <si>
    <t>25,75*0,15</t>
  </si>
  <si>
    <t>Ostatní konstrukce a práce, bourání</t>
  </si>
  <si>
    <t>38</t>
  </si>
  <si>
    <t>9 R 1</t>
  </si>
  <si>
    <t>Ochrana střechy zázemí při stavbě lešení haly a podlahy v bytě a v tělocvičně při výměně stropu</t>
  </si>
  <si>
    <t>1205336752</t>
  </si>
  <si>
    <t>39,7*1,5+96,4+734,99</t>
  </si>
  <si>
    <t>39</t>
  </si>
  <si>
    <t>9 R 2</t>
  </si>
  <si>
    <t xml:space="preserve">Vytvoření kontrolovaného pásma deskové materiály ve dvou KP. V položce je zahrnut celý rozsahKP nutný k provedení demontáže deskových materiálů z konnstrukce obvodového pláště a podhledu dle PD. </t>
  </si>
  <si>
    <t>kpl</t>
  </si>
  <si>
    <t>-575450478</t>
  </si>
  <si>
    <t>40</t>
  </si>
  <si>
    <t>9 R 3</t>
  </si>
  <si>
    <t xml:space="preserve">Vytvoření podtlaku odsávacím zařízením s HEPA filtrací H13. V položce je obsažen výkon zařízení, který je potřebný k vytvoření dostatečného podtlaku a výměny vzduchu v prostoru dvou KP dle PD. </t>
  </si>
  <si>
    <t>ks</t>
  </si>
  <si>
    <t>1820089719</t>
  </si>
  <si>
    <t>41</t>
  </si>
  <si>
    <t>9 R 4</t>
  </si>
  <si>
    <t xml:space="preserve">Vybudování personální a dekontaminační komory. V položce jsou zahrnuty personální a materiálové  komory pro práce na obvodovém plášti a podhledových konstrukcích:1 </t>
  </si>
  <si>
    <t>-1599978793</t>
  </si>
  <si>
    <t>42</t>
  </si>
  <si>
    <t>9 R 5</t>
  </si>
  <si>
    <t xml:space="preserve">Monitoring podtlaku v průběhu provádění prací. V položce je monitorovací zařízení pro jedno KP. V případě, že bude více jednotlivých KP je nutné  aby každé jednotlivé KP mělo své monitorovací zařízení:1 </t>
  </si>
  <si>
    <t>-1986728881</t>
  </si>
  <si>
    <t>43</t>
  </si>
  <si>
    <t>9 R 6</t>
  </si>
  <si>
    <t xml:space="preserve">Závěrečný monitoring dle ČSN ISO EN 16000-7. V položce jsou zahrnuta závěrečná měření početní koncentrace v souladu s výše uvedenou normou a PD. V uvažovaných dvou KP je počet náhodně odebraných vzorků stanoven na 10 ks. </t>
  </si>
  <si>
    <t>-246075734</t>
  </si>
  <si>
    <t>44</t>
  </si>
  <si>
    <t>941111111</t>
  </si>
  <si>
    <t>Montáž lešení řadového trubkového lehkého s podlahami zatížení do 200 kg/m2 š do 0,9 m v do 10 m</t>
  </si>
  <si>
    <t>301849661</t>
  </si>
  <si>
    <t>(40+38)*4,5</t>
  </si>
  <si>
    <t>45</t>
  </si>
  <si>
    <t>941111112</t>
  </si>
  <si>
    <t>Montáž lešení řadového trubkového lehkého s podlahami zatížení do 200 kg/m2 š do 0,9 m v do 25 m</t>
  </si>
  <si>
    <t>1298674629</t>
  </si>
  <si>
    <t>7*39,7</t>
  </si>
  <si>
    <t>11,15*39,7</t>
  </si>
  <si>
    <t>2*19,82*11,15</t>
  </si>
  <si>
    <t>46</t>
  </si>
  <si>
    <t>941111211</t>
  </si>
  <si>
    <t>Příplatek k lešení řadovému trubkovému lehkému s podlahami š 0,9 m v 10 m za první a ZKD den použití</t>
  </si>
  <si>
    <t>1600234924</t>
  </si>
  <si>
    <t>351*30 'Přepočtené koeficientem množství</t>
  </si>
  <si>
    <t>47</t>
  </si>
  <si>
    <t>941111212</t>
  </si>
  <si>
    <t>Příplatek k lešení řadovému trubkovému lehkému s podlahami š 0,9 m v 25 m za první a ZKD den použití</t>
  </si>
  <si>
    <t>-820553887</t>
  </si>
  <si>
    <t>1162,541*60 'Přepočtené koeficientem množství</t>
  </si>
  <si>
    <t>48</t>
  </si>
  <si>
    <t>941111811</t>
  </si>
  <si>
    <t>Demontáž lešení řadového trubkového lehkého s podlahami zatížení do 200 kg/m2 š do 0,9 m v do 10 m</t>
  </si>
  <si>
    <t>-1034729405</t>
  </si>
  <si>
    <t>49</t>
  </si>
  <si>
    <t>941111812</t>
  </si>
  <si>
    <t>Demontáž lešení řadového trubkového lehkého s podlahami zatížení do 200 kg/m2 š do 0,9 m v do 25 m</t>
  </si>
  <si>
    <t>2014727044</t>
  </si>
  <si>
    <t>50</t>
  </si>
  <si>
    <t>943211111</t>
  </si>
  <si>
    <t>Montáž lešení prostorového rámového lehkého s podlahami zatížení do 200 kg/m2 v do 10 m</t>
  </si>
  <si>
    <t>569964455</t>
  </si>
  <si>
    <t>734,99+416,54</t>
  </si>
  <si>
    <t>51</t>
  </si>
  <si>
    <t>943211211</t>
  </si>
  <si>
    <t>Příplatek k lešení prostorovému rámovému lehkému s podlahami v do 10 m za první a ZKD den použití</t>
  </si>
  <si>
    <t>748466088</t>
  </si>
  <si>
    <t>1127,23*60 'Přepočtené koeficientem množství</t>
  </si>
  <si>
    <t>52</t>
  </si>
  <si>
    <t>943211811</t>
  </si>
  <si>
    <t>Demontáž lešení prostorového rámového lehkého s podlahami zatížení do 200 kg/m2 v do 10 m</t>
  </si>
  <si>
    <t>2129997439</t>
  </si>
  <si>
    <t>53</t>
  </si>
  <si>
    <t>963042819</t>
  </si>
  <si>
    <t>Bourání schodišťových stupňů betonových zhotovených na místě</t>
  </si>
  <si>
    <t>-76182451</t>
  </si>
  <si>
    <t>2*3*1,7</t>
  </si>
  <si>
    <t>54</t>
  </si>
  <si>
    <t>965042231</t>
  </si>
  <si>
    <t>Bourání podkladů pod dlažby nebo mazanin betonových nebo z litého asfaltu tl přes 100 mm pl do 4 m2</t>
  </si>
  <si>
    <t>903969566</t>
  </si>
  <si>
    <t>"podklad pod bouranými schody" 2*1,7*1,25*0,4</t>
  </si>
  <si>
    <t>55</t>
  </si>
  <si>
    <t>965081213</t>
  </si>
  <si>
    <t>Bourání podlah z dlaždic keramických nebo xylolitových tl do 10 mm plochy přes 1 m2</t>
  </si>
  <si>
    <t>-932354909</t>
  </si>
  <si>
    <t>56</t>
  </si>
  <si>
    <t>965081611</t>
  </si>
  <si>
    <t>Odsekání soklíků rovných</t>
  </si>
  <si>
    <t>-204955237</t>
  </si>
  <si>
    <t>9,25+9,25+5,8+5,8-1,55+0,4+5,8+5,8+2,27+2,27+1,8+4,0+14,5-1,2+14,5+4,2+4,2-3,2</t>
  </si>
  <si>
    <t>(8*7,25)-(4*0,8)+(8*2,1)-(8*0,8)</t>
  </si>
  <si>
    <t>(2*4,85)+(2*7,05)-1,45+(2*2,27)+(2*2,17)-0,9+22,05</t>
  </si>
  <si>
    <t>-(6*0,8)+(22,05+1,8)+(2*6,73)-(4*0,8)+1,55-0,8+(2*9,99)</t>
  </si>
  <si>
    <t>-(3*0,8)+(2*1,55)-0,8+(2*4,78)+(2*1,55)-1,45-0,8</t>
  </si>
  <si>
    <t>(4*5,2)+2,4-0,9-0,6-1,2+(2*7,68)-(3*0,8)+(2*2,05)+(2*3,55)</t>
  </si>
  <si>
    <t>1,55+(2*2,28)-0,9+(2*1,0)-0,7</t>
  </si>
  <si>
    <t>57</t>
  </si>
  <si>
    <t>968062375</t>
  </si>
  <si>
    <t>Vybourání dřevěných rámů oken zdvojených včetně křídel pl do 2 m2</t>
  </si>
  <si>
    <t>1060455525</t>
  </si>
  <si>
    <t>4*1,2*1,2</t>
  </si>
  <si>
    <t>4*1,2*1,5</t>
  </si>
  <si>
    <t>1*0,95*1,5</t>
  </si>
  <si>
    <t>58</t>
  </si>
  <si>
    <t>968062376</t>
  </si>
  <si>
    <t>Vybourání dřevěných rámů oken zdvojených včetně křídel pl do 4 m2</t>
  </si>
  <si>
    <t>-504298541</t>
  </si>
  <si>
    <t>2,4*1,5*7</t>
  </si>
  <si>
    <t>59</t>
  </si>
  <si>
    <t>968062456</t>
  </si>
  <si>
    <t>Vybourání dřevěných dveřních zárubní pl přes 2 m2</t>
  </si>
  <si>
    <t>1382442896</t>
  </si>
  <si>
    <t>1*1,1*2,02</t>
  </si>
  <si>
    <t>2*1,6*2,02</t>
  </si>
  <si>
    <t>60</t>
  </si>
  <si>
    <t>978059541</t>
  </si>
  <si>
    <t>Odsekání a odebrání obkladů stěn z vnitřních obkládaček plochy přes 1 m2</t>
  </si>
  <si>
    <t>726172716</t>
  </si>
  <si>
    <t>(7,25*6)*2,05</t>
  </si>
  <si>
    <t>(5,4*6)*2,05</t>
  </si>
  <si>
    <t>-6*2,0*0,8</t>
  </si>
  <si>
    <t>(3,6+8)*2,05</t>
  </si>
  <si>
    <t>(-1,2*2,0)</t>
  </si>
  <si>
    <t>6*4,86*2,05</t>
  </si>
  <si>
    <t>4*2,43*2,05</t>
  </si>
  <si>
    <t>4*7,68*2,05</t>
  </si>
  <si>
    <t>-6*0,8*2,0</t>
  </si>
  <si>
    <t>-12*0,6*2,0</t>
  </si>
  <si>
    <t>(4,4+3,10)*2,05</t>
  </si>
  <si>
    <t>-0,8*2,0</t>
  </si>
  <si>
    <t>(9,12+8,8)*2,05</t>
  </si>
  <si>
    <t>-6*2,0</t>
  </si>
  <si>
    <t>61</t>
  </si>
  <si>
    <t>978059641</t>
  </si>
  <si>
    <t>Odsekání a odebrání obkladů stěn z vnějších obkládaček plochy přes 1 m2 - sokl</t>
  </si>
  <si>
    <t>-1537790559</t>
  </si>
  <si>
    <t>997</t>
  </si>
  <si>
    <t>Přesun sutě</t>
  </si>
  <si>
    <t>62</t>
  </si>
  <si>
    <t>997 R 1</t>
  </si>
  <si>
    <t>Odvoz a likvidace odpadu 170605</t>
  </si>
  <si>
    <t>t</t>
  </si>
  <si>
    <t>-31284384</t>
  </si>
  <si>
    <t>63</t>
  </si>
  <si>
    <t>997013113</t>
  </si>
  <si>
    <t>Vnitrostaveništní doprava suti a vybouraných hmot pro budovy v do 12 m s použitím mechanizace</t>
  </si>
  <si>
    <t>-2037703035</t>
  </si>
  <si>
    <t>64</t>
  </si>
  <si>
    <t>997013501</t>
  </si>
  <si>
    <t>Odvoz suti a vybouraných hmot na skládku nebo meziskládku do 1 km se složením</t>
  </si>
  <si>
    <t>1118120767</t>
  </si>
  <si>
    <t>65</t>
  </si>
  <si>
    <t>997013821</t>
  </si>
  <si>
    <t>Poplatek za uložení na skládce (skládkovné) stavebního odpadu s obsahem azbestu kód odpadu 170 605</t>
  </si>
  <si>
    <t>-1996755941</t>
  </si>
  <si>
    <t>66</t>
  </si>
  <si>
    <t>997013831</t>
  </si>
  <si>
    <t>Poplatek za uložení na skládce (skládkovné) stavebního odpadu směsného kód odpadu 170 904</t>
  </si>
  <si>
    <t>276347231</t>
  </si>
  <si>
    <t>998</t>
  </si>
  <si>
    <t>Přesun hmot</t>
  </si>
  <si>
    <t>67</t>
  </si>
  <si>
    <t>998017002</t>
  </si>
  <si>
    <t>Přesun hmot s omezením mechanizace pro budovy v do 12 m</t>
  </si>
  <si>
    <t>1042140406</t>
  </si>
  <si>
    <t>PSV</t>
  </si>
  <si>
    <t>Práce a dodávky PSV</t>
  </si>
  <si>
    <t>713</t>
  </si>
  <si>
    <t>Izolace tepelné</t>
  </si>
  <si>
    <t>68</t>
  </si>
  <si>
    <t>713110813.1</t>
  </si>
  <si>
    <t>Demontáž deskových materiálů z podhledů včetně tep. izol. V položce je zahrnuta demontáž deskových materiálů s obsahem azbestu, vč. tep. izolace. Uvažovány jsou 3 vrstvy AC desek. Včetně jejich chemické stabilizace a balení do obalových prostředků dle PD.</t>
  </si>
  <si>
    <t>-1317387300</t>
  </si>
  <si>
    <t xml:space="preserve">" V položce jsou zahrnuty veškeré přesuny materiálu v rámci stavby. </t>
  </si>
  <si>
    <t>1369</t>
  </si>
  <si>
    <t>725</t>
  </si>
  <si>
    <t>Zdravotechnika - zařizovací předměty</t>
  </si>
  <si>
    <t>69</t>
  </si>
  <si>
    <t>725 R 1</t>
  </si>
  <si>
    <t xml:space="preserve">Manipulace a skladování zař. předmětů </t>
  </si>
  <si>
    <t>hod</t>
  </si>
  <si>
    <t>1282010907</t>
  </si>
  <si>
    <t>70</t>
  </si>
  <si>
    <t>725110814</t>
  </si>
  <si>
    <t>Demontáž klozetu Kombi, odsávací</t>
  </si>
  <si>
    <t>soubor</t>
  </si>
  <si>
    <t>747731066</t>
  </si>
  <si>
    <t>71</t>
  </si>
  <si>
    <t>725119122</t>
  </si>
  <si>
    <t>Montáž klozetových mís kombi - zpětná montáž</t>
  </si>
  <si>
    <t>kus</t>
  </si>
  <si>
    <t>253950256</t>
  </si>
  <si>
    <t>72</t>
  </si>
  <si>
    <t>725210821</t>
  </si>
  <si>
    <t>Demontáž umyvadel bez výtokových armatur</t>
  </si>
  <si>
    <t>-1189665100</t>
  </si>
  <si>
    <t>73</t>
  </si>
  <si>
    <t>725219102</t>
  </si>
  <si>
    <t>Montáž umyvadla připevněného na šrouby do zdiva - zpětná montáž</t>
  </si>
  <si>
    <t>1993718212</t>
  </si>
  <si>
    <t>74</t>
  </si>
  <si>
    <t>725240812</t>
  </si>
  <si>
    <t>Demontáž vaniček sprchových bez výtokových armatur</t>
  </si>
  <si>
    <t>-1871013814</t>
  </si>
  <si>
    <t>75</t>
  </si>
  <si>
    <t>725241901</t>
  </si>
  <si>
    <t>Montáž vaničky sprchové - zpětná montáž</t>
  </si>
  <si>
    <t>-636889680</t>
  </si>
  <si>
    <t>76</t>
  </si>
  <si>
    <t>725330820</t>
  </si>
  <si>
    <t>Demontáž výlevka diturvitová</t>
  </si>
  <si>
    <t>-428221754</t>
  </si>
  <si>
    <t>77</t>
  </si>
  <si>
    <t>725339111</t>
  </si>
  <si>
    <t>Montáž výlevky - zpětná montáž</t>
  </si>
  <si>
    <t>-825929899</t>
  </si>
  <si>
    <t>78</t>
  </si>
  <si>
    <t>725820801</t>
  </si>
  <si>
    <t>Demontáž baterie nástěnné do G 3 / 4</t>
  </si>
  <si>
    <t>-1442973467</t>
  </si>
  <si>
    <t>79</t>
  </si>
  <si>
    <t>725829121</t>
  </si>
  <si>
    <t>Montáž baterie umyvadlové a k výlevce nástěnné pákové a klasické ostatní typ - zpětná montáž</t>
  </si>
  <si>
    <t>-1058108932</t>
  </si>
  <si>
    <t>80</t>
  </si>
  <si>
    <t>725840850</t>
  </si>
  <si>
    <t xml:space="preserve">Demontáž baterie sprch </t>
  </si>
  <si>
    <t>-627845413</t>
  </si>
  <si>
    <t>81</t>
  </si>
  <si>
    <t>725849411</t>
  </si>
  <si>
    <t>Montáž baterie sprchová nástěná - zpětná montáž</t>
  </si>
  <si>
    <t>-528528133</t>
  </si>
  <si>
    <t>82</t>
  </si>
  <si>
    <t>998725102</t>
  </si>
  <si>
    <t>Přesun hmot tonážní pro zařizovací předměty v objektech v do 12 m</t>
  </si>
  <si>
    <t>-836844153</t>
  </si>
  <si>
    <t>735</t>
  </si>
  <si>
    <t xml:space="preserve">Ústřední vytápění </t>
  </si>
  <si>
    <t>83</t>
  </si>
  <si>
    <t>735 R 1</t>
  </si>
  <si>
    <t>Demopntáž těles+zpětná montáž</t>
  </si>
  <si>
    <t xml:space="preserve">hod </t>
  </si>
  <si>
    <t>1802859196</t>
  </si>
  <si>
    <t>84</t>
  </si>
  <si>
    <t>735 R 2</t>
  </si>
  <si>
    <t>Vytápění dle samostatného rozpisu</t>
  </si>
  <si>
    <t>-575603769</t>
  </si>
  <si>
    <t>85</t>
  </si>
  <si>
    <t>735 R 3</t>
  </si>
  <si>
    <t xml:space="preserve">Stavební přípomoce pro vytápění </t>
  </si>
  <si>
    <t>-158112833</t>
  </si>
  <si>
    <t>741</t>
  </si>
  <si>
    <t>Elektroinstalace - silnoproud</t>
  </si>
  <si>
    <t>86</t>
  </si>
  <si>
    <t>741 R 1</t>
  </si>
  <si>
    <t xml:space="preserve">Elektro práce dle samostatného soupisu </t>
  </si>
  <si>
    <t>1852564577</t>
  </si>
  <si>
    <t>87</t>
  </si>
  <si>
    <t>741 R 2</t>
  </si>
  <si>
    <t xml:space="preserve">Zednické přípomoce elektro </t>
  </si>
  <si>
    <t>1155897912</t>
  </si>
  <si>
    <t>762</t>
  </si>
  <si>
    <t>Konstrukce tesařské</t>
  </si>
  <si>
    <t>88</t>
  </si>
  <si>
    <t>762131811.1</t>
  </si>
  <si>
    <t>Demontáž slunolamu</t>
  </si>
  <si>
    <t>1283788996</t>
  </si>
  <si>
    <t>2,36*38,84</t>
  </si>
  <si>
    <t>89</t>
  </si>
  <si>
    <t>76242081.x</t>
  </si>
  <si>
    <t>Demontáž obložení stropů z desek azbestocementových</t>
  </si>
  <si>
    <t>2070150771</t>
  </si>
  <si>
    <t>90</t>
  </si>
  <si>
    <t>762421818</t>
  </si>
  <si>
    <t>Demontáž obložení stropů z desek dřevoštěpkových tl přes 15 mm na sraz šroubovaných - omítnutých včetně rabic. pletiva</t>
  </si>
  <si>
    <t>1550746534</t>
  </si>
  <si>
    <t>91</t>
  </si>
  <si>
    <t>762430015</t>
  </si>
  <si>
    <t>Obložení stěn z cementotřískových desek tl 18 mm na sraz šroubovaných</t>
  </si>
  <si>
    <t>2062364022</t>
  </si>
  <si>
    <t>573,77</t>
  </si>
  <si>
    <t>92</t>
  </si>
  <si>
    <t>76243081.x</t>
  </si>
  <si>
    <t>Demontáž deskových materiálů z obvodového pláště včetně tepelné izol. V položce je zahrnuta demontáž deskových materiálů s obsahem azbestu, vč. tep. izol. Uvažovány jsou 3 vrstvy AC desek. V položce jsou zahrnuty veškeré přesuny materiálu v rámci stavby.</t>
  </si>
  <si>
    <t>-2117046032</t>
  </si>
  <si>
    <t>"čela vazníků" 124,462*3,15</t>
  </si>
  <si>
    <t>"stěny" (2*7*0,8)+(39,7*1,3)+(3,62*38,13)+(22,5*3,2)+(3,7*1,33)+(14,45*2,95)</t>
  </si>
  <si>
    <t>(2*0,9*2,5)+(14,4*2,05)+(1,15*3,22)+(1,3*38,85)+(38,88*0,72)+(22,5*3,2)+(3,05*14,4)</t>
  </si>
  <si>
    <t>(37,9*1,3*2)+(14,4*2,95)+(2*0,9*2,5)+(2,95*7,16)-(2*1,2*1,2)</t>
  </si>
  <si>
    <t>93</t>
  </si>
  <si>
    <t>762439001</t>
  </si>
  <si>
    <t>Montáž obložení stěn podkladový rošt</t>
  </si>
  <si>
    <t>517332739</t>
  </si>
  <si>
    <t>124,462*5</t>
  </si>
  <si>
    <t>2*17,68*3</t>
  </si>
  <si>
    <t>39,7*3</t>
  </si>
  <si>
    <t>2*3,65*2</t>
  </si>
  <si>
    <t>94</t>
  </si>
  <si>
    <t>59030046</t>
  </si>
  <si>
    <t>profil pro podkladový rošt obkladu stěn</t>
  </si>
  <si>
    <t>1482526143</t>
  </si>
  <si>
    <t>862*1,02</t>
  </si>
  <si>
    <t>95</t>
  </si>
  <si>
    <t>762495000</t>
  </si>
  <si>
    <t>Spojovací prostředky pro montáž olištování, obložení stropů, střešních podhledů a stěn</t>
  </si>
  <si>
    <t>552618377</t>
  </si>
  <si>
    <t>96</t>
  </si>
  <si>
    <t>762512811</t>
  </si>
  <si>
    <t>Demontáž kce podkladového roštu</t>
  </si>
  <si>
    <t>769113778</t>
  </si>
  <si>
    <t>392,055+734,99+627,94+716,293</t>
  </si>
  <si>
    <t>97</t>
  </si>
  <si>
    <t>762841952.1</t>
  </si>
  <si>
    <t xml:space="preserve">Oprava vnitřního palubkového obložení stěn haly -  plochy jednotlivě do 1 m2, včetně povrchové úpravy </t>
  </si>
  <si>
    <t>1742873114</t>
  </si>
  <si>
    <t>98</t>
  </si>
  <si>
    <t>998762102</t>
  </si>
  <si>
    <t>Přesun hmot tonážní pro kce tesařské v objektech v do 12 m</t>
  </si>
  <si>
    <t>-987568877</t>
  </si>
  <si>
    <t>763</t>
  </si>
  <si>
    <t>Konstrukce suché výstavby</t>
  </si>
  <si>
    <t>99</t>
  </si>
  <si>
    <t>763 R 1</t>
  </si>
  <si>
    <t xml:space="preserve">Další akustické úpravy - viz. akust. zpráva </t>
  </si>
  <si>
    <t>-86318823</t>
  </si>
  <si>
    <t>100</t>
  </si>
  <si>
    <t>763131411</t>
  </si>
  <si>
    <t>SDK podhled desky 1xA 12,5 bez TI dvouvrstvá spodní kce profil CD+UD</t>
  </si>
  <si>
    <t>381940470</t>
  </si>
  <si>
    <t>734,99+627,94</t>
  </si>
  <si>
    <t>101</t>
  </si>
  <si>
    <t>763131751</t>
  </si>
  <si>
    <t>Montáž parotěsné zábrany do SDK podhledu</t>
  </si>
  <si>
    <t>-1554333098</t>
  </si>
  <si>
    <t>102</t>
  </si>
  <si>
    <t>28329274</t>
  </si>
  <si>
    <t>fólie PE vyztužená pro parotěsnou vrstvu (reakce na oheň - třída E) 110g/m2</t>
  </si>
  <si>
    <t>853145278</t>
  </si>
  <si>
    <t>1362,93*1,1 'Přepočtené koeficientem množství</t>
  </si>
  <si>
    <t>103</t>
  </si>
  <si>
    <t>763131752</t>
  </si>
  <si>
    <t>Montáž jedné vrstvy tepelné izolace do SDK podhledu</t>
  </si>
  <si>
    <t>-2028262609</t>
  </si>
  <si>
    <t>2*1362,93</t>
  </si>
  <si>
    <t>104</t>
  </si>
  <si>
    <t>63166767</t>
  </si>
  <si>
    <t>pás tepelně izolační mezi krokve λ=0,036-0,037 tl 140mm</t>
  </si>
  <si>
    <t>-769997403</t>
  </si>
  <si>
    <t>1362,93*1,02 'Přepočtené koeficientem množství</t>
  </si>
  <si>
    <t>105</t>
  </si>
  <si>
    <t>63166771</t>
  </si>
  <si>
    <t>pás tepelně izolační mezi krokve λ=0,036-0,037 tl 180mm</t>
  </si>
  <si>
    <t>-1136953869</t>
  </si>
  <si>
    <t>1362,93039215686*1,02 'Přepočtené koeficientem množství</t>
  </si>
  <si>
    <t>106</t>
  </si>
  <si>
    <t>763135102</t>
  </si>
  <si>
    <t>Montáž SDK kazetového podhledu z kazet 600x600 mm - akustický</t>
  </si>
  <si>
    <t>-388173654</t>
  </si>
  <si>
    <t>107</t>
  </si>
  <si>
    <t>5903057.x</t>
  </si>
  <si>
    <t xml:space="preserve">podhled kazetový  - akustický tl. 25 mm,  600x600mm - viz. akust. zpráva </t>
  </si>
  <si>
    <t>2091279433</t>
  </si>
  <si>
    <t>535*1,05 'Přepočtené koeficientem množství</t>
  </si>
  <si>
    <t>108</t>
  </si>
  <si>
    <t>763135701</t>
  </si>
  <si>
    <t>Příplatek k montáži SDK podhledu za montáž jedné vrstvy zvukové izolace</t>
  </si>
  <si>
    <t>-2051119542</t>
  </si>
  <si>
    <t>109</t>
  </si>
  <si>
    <t>63150928.1</t>
  </si>
  <si>
    <t>deska tepelné izolace akustická 1200x600 tl.25 mm</t>
  </si>
  <si>
    <t>1689096017</t>
  </si>
  <si>
    <t>535*1,02 'Přepočtené koeficientem množství</t>
  </si>
  <si>
    <t>110</t>
  </si>
  <si>
    <t>998763302</t>
  </si>
  <si>
    <t>Přesun hmot tonážní pro sádrokartonové konstrukce v objektech v do 12 m</t>
  </si>
  <si>
    <t>-110410579</t>
  </si>
  <si>
    <t>764</t>
  </si>
  <si>
    <t>Konstrukce klempířské</t>
  </si>
  <si>
    <t>111</t>
  </si>
  <si>
    <t>764002841</t>
  </si>
  <si>
    <t xml:space="preserve">Demontáž oplechování horních ploch zdí a nadezdívek do suti - atika </t>
  </si>
  <si>
    <t>365607490</t>
  </si>
  <si>
    <t>190+10,2</t>
  </si>
  <si>
    <t>112</t>
  </si>
  <si>
    <t>764002851</t>
  </si>
  <si>
    <t>Demontáž oplechování parapetů do suti</t>
  </si>
  <si>
    <t>-953664834</t>
  </si>
  <si>
    <t>5,25+70,3</t>
  </si>
  <si>
    <t>113</t>
  </si>
  <si>
    <t>764002861</t>
  </si>
  <si>
    <t>Demontáž oplechování soklu do suti</t>
  </si>
  <si>
    <t>1211510379</t>
  </si>
  <si>
    <t>19,82+19,82+38,84+38,84+14</t>
  </si>
  <si>
    <t>114</t>
  </si>
  <si>
    <t>764002871</t>
  </si>
  <si>
    <t>Demontáž lemování zdí do suti</t>
  </si>
  <si>
    <t>-441725809</t>
  </si>
  <si>
    <t>115</t>
  </si>
  <si>
    <t>764004861</t>
  </si>
  <si>
    <t>Demontáž svodu do suti</t>
  </si>
  <si>
    <t>-485852677</t>
  </si>
  <si>
    <t>116</t>
  </si>
  <si>
    <t>764214603.1</t>
  </si>
  <si>
    <t>Oplechování horních ploch a atik bez rohů z Pz s povrch úpravou mechanicky kotvené rš 150 mm</t>
  </si>
  <si>
    <t>171032525</t>
  </si>
  <si>
    <t>2*1,1</t>
  </si>
  <si>
    <t>1*7,05</t>
  </si>
  <si>
    <t>1*7,15</t>
  </si>
  <si>
    <t>117</t>
  </si>
  <si>
    <t>764214605</t>
  </si>
  <si>
    <t>Oplechování horních ploch a atik bez rohů z Pz s povrch úpravou mechanicky kotvené rš 400 mm</t>
  </si>
  <si>
    <t>1216644211</t>
  </si>
  <si>
    <t>65+125+10,2</t>
  </si>
  <si>
    <t>118</t>
  </si>
  <si>
    <t>764214608</t>
  </si>
  <si>
    <t>Oplechování horních ploch a atik bez rohů z Pz s povrch úpravou mechanicky kotvené rš 750 mm - pro kaslík VZT</t>
  </si>
  <si>
    <t>383044348</t>
  </si>
  <si>
    <t>119</t>
  </si>
  <si>
    <t>764215645</t>
  </si>
  <si>
    <t>Příplatek za zvýšenou pracnost při oplechování rohů nadezdívek (atik) z Pz s povrch úprav rš do 400mm</t>
  </si>
  <si>
    <t>1642753382</t>
  </si>
  <si>
    <t>120</t>
  </si>
  <si>
    <t>764216642</t>
  </si>
  <si>
    <t>Oplechování rovných parapetů celoplošně lepené z Pz s povrchovou úpravou rš 200 mm</t>
  </si>
  <si>
    <t>-430024680</t>
  </si>
  <si>
    <t>4*1,1</t>
  </si>
  <si>
    <t>121</t>
  </si>
  <si>
    <t>764216644</t>
  </si>
  <si>
    <t>Oplechování rovných parapetů celoplošně lepené z Pz s povrchovou úpravou rš 330 mm</t>
  </si>
  <si>
    <t>-680797736</t>
  </si>
  <si>
    <t>4*2,4</t>
  </si>
  <si>
    <t>2*1,5</t>
  </si>
  <si>
    <t>6*4,6</t>
  </si>
  <si>
    <t>122</t>
  </si>
  <si>
    <t>764311604</t>
  </si>
  <si>
    <t>Lemování rovných zdí střech  z Pz s povrchovou úpravou rš 330 mm - mezi halou a zázemím</t>
  </si>
  <si>
    <t>-537096589</t>
  </si>
  <si>
    <t>123</t>
  </si>
  <si>
    <t>764518404.1</t>
  </si>
  <si>
    <t>Hranatý svod včetně objímek, kolen, odskoků z Pz s upraveným povrchem plechu o straně 150 mm</t>
  </si>
  <si>
    <t>-1481920055</t>
  </si>
  <si>
    <t>11,5*4</t>
  </si>
  <si>
    <t>4,5*2</t>
  </si>
  <si>
    <t>2,2</t>
  </si>
  <si>
    <t>124</t>
  </si>
  <si>
    <t>998764102</t>
  </si>
  <si>
    <t>Přesun hmot tonážní pro konstrukce klempířské v objektech v do 12 m</t>
  </si>
  <si>
    <t>-2026581646</t>
  </si>
  <si>
    <t>765</t>
  </si>
  <si>
    <t>Krytina skládaná</t>
  </si>
  <si>
    <t>125</t>
  </si>
  <si>
    <t>765191901</t>
  </si>
  <si>
    <t xml:space="preserve">Demontáž PE fólie </t>
  </si>
  <si>
    <t>1986596239</t>
  </si>
  <si>
    <t>766</t>
  </si>
  <si>
    <t>Konstrukce truhlářské</t>
  </si>
  <si>
    <t>126</t>
  </si>
  <si>
    <t>766 R 1</t>
  </si>
  <si>
    <t>Dodávka a montáž výlezu do podstřešního prostoru EW15DP3</t>
  </si>
  <si>
    <t>-1497669081</t>
  </si>
  <si>
    <t>127</t>
  </si>
  <si>
    <t>766 R 2</t>
  </si>
  <si>
    <t>Dodávka a montáž plast. dveří 1,1/2,02 m - viz. D1</t>
  </si>
  <si>
    <t>-918510148</t>
  </si>
  <si>
    <t>128</t>
  </si>
  <si>
    <t>766 R 3</t>
  </si>
  <si>
    <t>Demontáž, oprava a zpětná montáž krytů topení v hale</t>
  </si>
  <si>
    <t>-2129245012</t>
  </si>
  <si>
    <t>129</t>
  </si>
  <si>
    <t>766 R 4</t>
  </si>
  <si>
    <t xml:space="preserve">Dodávka a montáž panikových zámků </t>
  </si>
  <si>
    <t>1933201905</t>
  </si>
  <si>
    <t>130</t>
  </si>
  <si>
    <t>766411213.2</t>
  </si>
  <si>
    <t xml:space="preserve">Montáž slunolamu vč. roštu a povrchové úpravy </t>
  </si>
  <si>
    <t>-296623448</t>
  </si>
  <si>
    <t>2,58*38,55</t>
  </si>
  <si>
    <t>131</t>
  </si>
  <si>
    <t>60511054</t>
  </si>
  <si>
    <t xml:space="preserve">řezivo jehličnaté  - slunolam </t>
  </si>
  <si>
    <t>-336054938</t>
  </si>
  <si>
    <t>5*38,55*0,15*0,05*1,1</t>
  </si>
  <si>
    <t>48*2,58*0,08*0,16*1,1</t>
  </si>
  <si>
    <t>8*3,65*0,08*0,16*1,1</t>
  </si>
  <si>
    <t>132</t>
  </si>
  <si>
    <t>766411811</t>
  </si>
  <si>
    <t>Demontáž panelů Bios</t>
  </si>
  <si>
    <t>-1139881382</t>
  </si>
  <si>
    <t>133</t>
  </si>
  <si>
    <t>766411821.1</t>
  </si>
  <si>
    <t>Demontáž truhlářského obložení stěn z prken</t>
  </si>
  <si>
    <t>-1068007872</t>
  </si>
  <si>
    <t>24,552</t>
  </si>
  <si>
    <t>38,13*0,73</t>
  </si>
  <si>
    <t>19,18*0,73</t>
  </si>
  <si>
    <t>31,87*1,12</t>
  </si>
  <si>
    <t>2*1,78*1,12</t>
  </si>
  <si>
    <t>134</t>
  </si>
  <si>
    <t>766411822</t>
  </si>
  <si>
    <t>Demontáž truhlářského obložení stěn podkladových roštů</t>
  </si>
  <si>
    <t>34993650</t>
  </si>
  <si>
    <t>24,552*2</t>
  </si>
  <si>
    <t>95,518</t>
  </si>
  <si>
    <t>135</t>
  </si>
  <si>
    <t>766412214</t>
  </si>
  <si>
    <t xml:space="preserve">Montáž obložení stěn plochy přes 1 m2 palubkami z měkkého dřeva přes 100 mm - nový dřevěný obklad </t>
  </si>
  <si>
    <t>108476695</t>
  </si>
  <si>
    <t>122,4</t>
  </si>
  <si>
    <t>136</t>
  </si>
  <si>
    <t>61191155</t>
  </si>
  <si>
    <t>palubky obkladové smrk profil klasický 19x116mm jakost A/B</t>
  </si>
  <si>
    <t>53828838</t>
  </si>
  <si>
    <t>122,4*1,02 'Přepočtené koeficientem množství</t>
  </si>
  <si>
    <t>137</t>
  </si>
  <si>
    <t>766417211</t>
  </si>
  <si>
    <t>Montáž obložení stěn podkladového roštu</t>
  </si>
  <si>
    <t>-409583428</t>
  </si>
  <si>
    <t>2,4*3*4</t>
  </si>
  <si>
    <t>2*1,2*3</t>
  </si>
  <si>
    <t>39,7*2</t>
  </si>
  <si>
    <t>17,5*2*2</t>
  </si>
  <si>
    <t>2*38,84</t>
  </si>
  <si>
    <t>138</t>
  </si>
  <si>
    <t>60514103</t>
  </si>
  <si>
    <t>řezivo jehličnaté lať 30x50mm - rošt</t>
  </si>
  <si>
    <t>1631258415</t>
  </si>
  <si>
    <t>185,4*0,05*0,04*1,1</t>
  </si>
  <si>
    <t>77,68*0,05*0,04*1,1</t>
  </si>
  <si>
    <t>139</t>
  </si>
  <si>
    <t>766622131</t>
  </si>
  <si>
    <t>Montáž plastových oken plochy přes 1 m2 otevíravých výšky do 1,5 m s rámem do zdiva</t>
  </si>
  <si>
    <t>-1867436982</t>
  </si>
  <si>
    <t>14,385+25,2</t>
  </si>
  <si>
    <t>140</t>
  </si>
  <si>
    <t>61140051</t>
  </si>
  <si>
    <t>okno plastové otevíravé/sklopné dvojsklo přes plochu 1m2 do v1,5m</t>
  </si>
  <si>
    <t>-551561214</t>
  </si>
  <si>
    <t>141</t>
  </si>
  <si>
    <t>766660021</t>
  </si>
  <si>
    <t>Montáž dveřních křídel otvíravých jednokřídlových š do 0,8 m požárních do ocelové zárubně</t>
  </si>
  <si>
    <t>1563663511</t>
  </si>
  <si>
    <t>142</t>
  </si>
  <si>
    <t>61165616</t>
  </si>
  <si>
    <t>dveře vnitřní požárně bezpečnostní třída  EW 15 DP3 1křídlové 800x1970mm viz. Di 1</t>
  </si>
  <si>
    <t>-407228375</t>
  </si>
  <si>
    <t>143</t>
  </si>
  <si>
    <t>766660022</t>
  </si>
  <si>
    <t>Montáž dveřních křídel otvíravých jednokřídlových š přes 0,8 m požárních do ocelové zárubně</t>
  </si>
  <si>
    <t>-1428421487</t>
  </si>
  <si>
    <t>144</t>
  </si>
  <si>
    <t>61165617</t>
  </si>
  <si>
    <t>dveře vnitřní požárně bezpečnostní EW 15 DP3/C 1křídlové 900x1970mm viz Di2</t>
  </si>
  <si>
    <t>-1107121973</t>
  </si>
  <si>
    <t>145</t>
  </si>
  <si>
    <t>766691914</t>
  </si>
  <si>
    <t>Vyvěšení nebo zavěšení dřevěných křídel dveří pl do 2 m2</t>
  </si>
  <si>
    <t>1139482746</t>
  </si>
  <si>
    <t>"vyvěšení" 61</t>
  </si>
  <si>
    <t>"zavěšení" 61</t>
  </si>
  <si>
    <t>146</t>
  </si>
  <si>
    <t>766694111</t>
  </si>
  <si>
    <t>Montáž parapetních desek dřevěných nebo plastových šířky do 30 cm délky do 1,0 m</t>
  </si>
  <si>
    <t>-1311445730</t>
  </si>
  <si>
    <t>147</t>
  </si>
  <si>
    <t>60794100</t>
  </si>
  <si>
    <t>deska parapetní dřevotřísková vnitřní 110x1000mm</t>
  </si>
  <si>
    <t>46041796</t>
  </si>
  <si>
    <t>148</t>
  </si>
  <si>
    <t>766694112</t>
  </si>
  <si>
    <t>Montáž parapetních desek dřevěných nebo plastových šířky do 30 cm délky do 1,6 m</t>
  </si>
  <si>
    <t>-1810115000</t>
  </si>
  <si>
    <t>149</t>
  </si>
  <si>
    <t>-649146826</t>
  </si>
  <si>
    <t>4*1,2</t>
  </si>
  <si>
    <t>60794100.1</t>
  </si>
  <si>
    <t>deska parapetní dřevotřísková vnitřní 80x1000mm</t>
  </si>
  <si>
    <t>-1813271630</t>
  </si>
  <si>
    <t>151</t>
  </si>
  <si>
    <t>766694113</t>
  </si>
  <si>
    <t>Montáž parapetních desek dřevěných nebo plastových šířky do 30 cm délky do 2,6 m</t>
  </si>
  <si>
    <t>840561244</t>
  </si>
  <si>
    <t>152</t>
  </si>
  <si>
    <t>1771510520</t>
  </si>
  <si>
    <t>7*2,4</t>
  </si>
  <si>
    <t>153</t>
  </si>
  <si>
    <t>998766102</t>
  </si>
  <si>
    <t>Přesun hmot tonážní pro konstrukce truhlářské v objektech v do 12 m</t>
  </si>
  <si>
    <t>-293626595</t>
  </si>
  <si>
    <t>767</t>
  </si>
  <si>
    <t>Konstrukce zámečnické</t>
  </si>
  <si>
    <t>154</t>
  </si>
  <si>
    <t>767 R 1</t>
  </si>
  <si>
    <t>Demontáž a zpětná montáž ochranných sítí v hale</t>
  </si>
  <si>
    <t>1476908660</t>
  </si>
  <si>
    <t>7,97*39,0</t>
  </si>
  <si>
    <t>155</t>
  </si>
  <si>
    <t>767 R 2</t>
  </si>
  <si>
    <t xml:space="preserve">Dodávka a montáž opláštění - plech. lamely </t>
  </si>
  <si>
    <t>-340377998</t>
  </si>
  <si>
    <t>156</t>
  </si>
  <si>
    <t>767 R 3</t>
  </si>
  <si>
    <t>Dodávka a montáž ocelového schodiště - viz. Z1</t>
  </si>
  <si>
    <t>-1563887435</t>
  </si>
  <si>
    <t>157</t>
  </si>
  <si>
    <t>767 R 4</t>
  </si>
  <si>
    <t>Dodávka a montáž Al dveří 1,6/2,02 m - viz. D2</t>
  </si>
  <si>
    <t>635698158</t>
  </si>
  <si>
    <t>158</t>
  </si>
  <si>
    <t>767620117.1</t>
  </si>
  <si>
    <t xml:space="preserve">Montáž oken kovových zdvojených pevných  - Al výplně </t>
  </si>
  <si>
    <t>-1612720367</t>
  </si>
  <si>
    <t>159</t>
  </si>
  <si>
    <t>767 SPC 1</t>
  </si>
  <si>
    <t>Dodávka výplně z Al profilů 2,4/2,1 m - viz. 5a</t>
  </si>
  <si>
    <t>-3750905</t>
  </si>
  <si>
    <t>160</t>
  </si>
  <si>
    <t>767 SPC 2</t>
  </si>
  <si>
    <t>Dodávka výplně z Al profilů 2,4/3,0 m - viz. 5b</t>
  </si>
  <si>
    <t>-187802002</t>
  </si>
  <si>
    <t>161</t>
  </si>
  <si>
    <t>767 SPC 3</t>
  </si>
  <si>
    <t>Dodávka výplně z Al profilů 1,45/2,10 m - viz. 5c</t>
  </si>
  <si>
    <t>2035003773</t>
  </si>
  <si>
    <t>162</t>
  </si>
  <si>
    <t>767 SPC 4</t>
  </si>
  <si>
    <t>Dodávka výplně z Al profilů 4,6/2,1 m - viz. 5d</t>
  </si>
  <si>
    <t>1457064172</t>
  </si>
  <si>
    <t>163</t>
  </si>
  <si>
    <t>767 SPC 5</t>
  </si>
  <si>
    <t>Dodávka výplně z Al profilů - sestava 38,2/3,00 m - viz. 5e</t>
  </si>
  <si>
    <t>842092148</t>
  </si>
  <si>
    <t>164</t>
  </si>
  <si>
    <t>767 SPC 6</t>
  </si>
  <si>
    <t>Dodávka výplně z Al profilů 4,6/3,0 m - viz. 5f</t>
  </si>
  <si>
    <t>1244759616</t>
  </si>
  <si>
    <t>165</t>
  </si>
  <si>
    <t>767 SPC 7</t>
  </si>
  <si>
    <t>Dodávka výplně z Al profilů 4,6/3,0 m - viz. 5g</t>
  </si>
  <si>
    <t>1243986353</t>
  </si>
  <si>
    <t>166</t>
  </si>
  <si>
    <t>767 SPC 8</t>
  </si>
  <si>
    <t xml:space="preserve">Dodávka parotěsné zábrany </t>
  </si>
  <si>
    <t>12108525</t>
  </si>
  <si>
    <t>167</t>
  </si>
  <si>
    <t>767661811</t>
  </si>
  <si>
    <t>Demontáž mříží pevných nebo otevíravých</t>
  </si>
  <si>
    <t>-1299623037</t>
  </si>
  <si>
    <t>2*2*1,45*2,1</t>
  </si>
  <si>
    <t>4*2,4*2,1</t>
  </si>
  <si>
    <t>168</t>
  </si>
  <si>
    <t>767662110</t>
  </si>
  <si>
    <t>Montáž mříží pevných šroubovaných - zpětná montáž</t>
  </si>
  <si>
    <t>1186006117</t>
  </si>
  <si>
    <t>169</t>
  </si>
  <si>
    <t>765191023</t>
  </si>
  <si>
    <t>Montáž difuzní folie s lepenými spoji pod lamelovou ocelovou fasádu</t>
  </si>
  <si>
    <t>1954469353</t>
  </si>
  <si>
    <t>170</t>
  </si>
  <si>
    <t>28329036</t>
  </si>
  <si>
    <t>fólie kontaktní difuzně propustná pro doplňkovou hydroizolační vrstvu, třívrstvá mikroporézní PP 150g/m2 s integrovanou samolepící páskou</t>
  </si>
  <si>
    <t>534603946</t>
  </si>
  <si>
    <t>223*1,1 'Přepočtené koeficientem množství</t>
  </si>
  <si>
    <t>171</t>
  </si>
  <si>
    <t>998767102</t>
  </si>
  <si>
    <t>Přesun hmot tonážní pro zámečnické konstrukce v objektech v do 12 m</t>
  </si>
  <si>
    <t>1685434813</t>
  </si>
  <si>
    <t>771</t>
  </si>
  <si>
    <t>Podlahy z dlaždic</t>
  </si>
  <si>
    <t>172</t>
  </si>
  <si>
    <t>771121011</t>
  </si>
  <si>
    <t>Nátěr penetrační na podlahu</t>
  </si>
  <si>
    <t>-1549904781</t>
  </si>
  <si>
    <t>173</t>
  </si>
  <si>
    <t>771151012</t>
  </si>
  <si>
    <t>Samonivelační stěrka podlah pevnosti 20 MPa tl 5 mm</t>
  </si>
  <si>
    <t>2091924365</t>
  </si>
  <si>
    <t>174</t>
  </si>
  <si>
    <t>771474113</t>
  </si>
  <si>
    <t>Montáž soklů z dlaždic keramických rovných flexibilní lepidlo v do 120 mm</t>
  </si>
  <si>
    <t>189391311</t>
  </si>
  <si>
    <t>312,99</t>
  </si>
  <si>
    <t>175</t>
  </si>
  <si>
    <t>771574112</t>
  </si>
  <si>
    <t>Montáž podlah keramických hladkých lepených flexibilním lepidlem do 12 ks/ m2</t>
  </si>
  <si>
    <t>-303934164</t>
  </si>
  <si>
    <t>176</t>
  </si>
  <si>
    <t>59761003</t>
  </si>
  <si>
    <t>dlažba keramická hutná do interiéru přes 9 do 12 ks/m2</t>
  </si>
  <si>
    <t>-1952269794</t>
  </si>
  <si>
    <t>400*1,02</t>
  </si>
  <si>
    <t>312,99*0,1*1,02</t>
  </si>
  <si>
    <t>177</t>
  </si>
  <si>
    <t>771591185</t>
  </si>
  <si>
    <t>Řezání keramických dlaždic rovné - soklík</t>
  </si>
  <si>
    <t>2121406383</t>
  </si>
  <si>
    <t>439*3</t>
  </si>
  <si>
    <t>178</t>
  </si>
  <si>
    <t>998771102</t>
  </si>
  <si>
    <t>Přesun hmot tonážní pro podlahy z dlaždic v objektech v do 12 m</t>
  </si>
  <si>
    <t>-1396877805</t>
  </si>
  <si>
    <t>775</t>
  </si>
  <si>
    <t>Podlahy skládané</t>
  </si>
  <si>
    <t>179</t>
  </si>
  <si>
    <t>775510952.1</t>
  </si>
  <si>
    <t>Oprava podlah palubkových,  plochy do 1 m2</t>
  </si>
  <si>
    <t>1160941397</t>
  </si>
  <si>
    <t>180</t>
  </si>
  <si>
    <t>775591929</t>
  </si>
  <si>
    <t>Oprava podlah dřevěných - celkové lakování</t>
  </si>
  <si>
    <t>-161765946</t>
  </si>
  <si>
    <t>181</t>
  </si>
  <si>
    <t>998775101</t>
  </si>
  <si>
    <t>Přesun hmot tonážní pro podlahy dřevěné v objektech v do 6 m</t>
  </si>
  <si>
    <t>1707969367</t>
  </si>
  <si>
    <t>781</t>
  </si>
  <si>
    <t>Dokončovací práce - obklady</t>
  </si>
  <si>
    <t>182</t>
  </si>
  <si>
    <t>781121011</t>
  </si>
  <si>
    <t>Nátěr penetrační na stěnu</t>
  </si>
  <si>
    <t>790081951</t>
  </si>
  <si>
    <t>183</t>
  </si>
  <si>
    <t>781161021</t>
  </si>
  <si>
    <t xml:space="preserve">Montáž profilu </t>
  </si>
  <si>
    <t>400198221</t>
  </si>
  <si>
    <t>184</t>
  </si>
  <si>
    <t>28342001</t>
  </si>
  <si>
    <t xml:space="preserve">lišta </t>
  </si>
  <si>
    <t>686286076</t>
  </si>
  <si>
    <t>78*2,05</t>
  </si>
  <si>
    <t>185</t>
  </si>
  <si>
    <t>781474115</t>
  </si>
  <si>
    <t>Montáž obkladů vnitřních keramických hladkých do 25 ks/m2 lepených flexibilním lepidlem</t>
  </si>
  <si>
    <t>-843173122</t>
  </si>
  <si>
    <t>186</t>
  </si>
  <si>
    <t>59761039</t>
  </si>
  <si>
    <t>obklad keramický hladký přes 22 do 25ks/m2</t>
  </si>
  <si>
    <t>-1749186651</t>
  </si>
  <si>
    <t>324,566*1,1 'Přepočtené koeficientem množství</t>
  </si>
  <si>
    <t>187</t>
  </si>
  <si>
    <t>998781102</t>
  </si>
  <si>
    <t>Přesun hmot tonážní pro obklady keramické v objektech v do 12 m</t>
  </si>
  <si>
    <t>-360631016</t>
  </si>
  <si>
    <t>783</t>
  </si>
  <si>
    <t>Dokončovací práce - nátěry</t>
  </si>
  <si>
    <t>188</t>
  </si>
  <si>
    <t>783101203</t>
  </si>
  <si>
    <t>Jemné obroušení podkladu truhlářských konstrukcí před provedením nátěru - dřevěný obklad</t>
  </si>
  <si>
    <t>-891941971</t>
  </si>
  <si>
    <t>189</t>
  </si>
  <si>
    <t>783113121</t>
  </si>
  <si>
    <t>Dvojnásobný napouštěcí syntetický nátěr s biocidní přísadou truhlářských konstrukcí - dřevěný obklad</t>
  </si>
  <si>
    <t>-1406893045</t>
  </si>
  <si>
    <t>190</t>
  </si>
  <si>
    <t>783114101</t>
  </si>
  <si>
    <t>Základní jednonásobný syntetický nátěr truhlářských konstrukcí - dřevěný obklad</t>
  </si>
  <si>
    <t>-987787844</t>
  </si>
  <si>
    <t>191</t>
  </si>
  <si>
    <t>783117101</t>
  </si>
  <si>
    <t>Krycí jednonásobný syntetický nátěr truhlářských konstrukcí - dřevěný obklad</t>
  </si>
  <si>
    <t>108423594</t>
  </si>
  <si>
    <t>192</t>
  </si>
  <si>
    <t>783823165</t>
  </si>
  <si>
    <t>Penetrační nátěr stěn - před KZS</t>
  </si>
  <si>
    <t>-1187111794</t>
  </si>
  <si>
    <t>52,093+146,331+381,133+93,216</t>
  </si>
  <si>
    <t>784</t>
  </si>
  <si>
    <t>Dokončovací práce - malby a tapety</t>
  </si>
  <si>
    <t>193</t>
  </si>
  <si>
    <t>784111001</t>
  </si>
  <si>
    <t>Oprášení (ometení ) podkladu v místnostech výšky do 3,80 m</t>
  </si>
  <si>
    <t>829222227</t>
  </si>
  <si>
    <t>194</t>
  </si>
  <si>
    <t>784181121</t>
  </si>
  <si>
    <t>Hloubková jednonásobná penetrace podkladu v místnostech výšky do 3,80 m</t>
  </si>
  <si>
    <t>-697055219</t>
  </si>
  <si>
    <t>24,552+(734,99+627,94)</t>
  </si>
  <si>
    <t>8*38,6*2,97</t>
  </si>
  <si>
    <t>16,3*8*2,97</t>
  </si>
  <si>
    <t>5,79*8*2,97</t>
  </si>
  <si>
    <t>2,275*6*2,97</t>
  </si>
  <si>
    <t>2,9*2*2,97</t>
  </si>
  <si>
    <t>2,7*6*2,97</t>
  </si>
  <si>
    <t>2,2*4*2,97</t>
  </si>
  <si>
    <t>2,44*8*2,97</t>
  </si>
  <si>
    <t>7,22*2*2,97</t>
  </si>
  <si>
    <t>195</t>
  </si>
  <si>
    <t>784211101</t>
  </si>
  <si>
    <t>Dvojnásobné bílé malby ze směsí za mokra výborně otěruvzdorných v místnostech výšky do 3,80 m</t>
  </si>
  <si>
    <t>-2096785242</t>
  </si>
  <si>
    <t>787</t>
  </si>
  <si>
    <t>Dokončovací práce - zasklívání</t>
  </si>
  <si>
    <t>196</t>
  </si>
  <si>
    <t>787100811</t>
  </si>
  <si>
    <t>Vysklívání stěn, příček, balkónového zábradlí, výtahových šachet skla profilovaného jednoduchého - Copilit</t>
  </si>
  <si>
    <t>495819031</t>
  </si>
  <si>
    <t>2,97*38,13</t>
  </si>
  <si>
    <t>2*2,41*2,96</t>
  </si>
  <si>
    <t>2*2,41*2,04</t>
  </si>
  <si>
    <t>38,3*3,3</t>
  </si>
  <si>
    <t>12*1,78*2,03</t>
  </si>
  <si>
    <t>4*1,45*2,03</t>
  </si>
  <si>
    <t>2*2,35*2,93</t>
  </si>
  <si>
    <t>2*2,35*2,05</t>
  </si>
  <si>
    <t>197</t>
  </si>
  <si>
    <t>787101821</t>
  </si>
  <si>
    <t>Příplatek k vysklívání - odstranění kotevních prvků</t>
  </si>
  <si>
    <t>-528675387</t>
  </si>
  <si>
    <t>Práce a dodávky M</t>
  </si>
  <si>
    <t>24-M</t>
  </si>
  <si>
    <t>Montáže vzduchotechnických zařízení</t>
  </si>
  <si>
    <t>198</t>
  </si>
  <si>
    <t>24-M R 1</t>
  </si>
  <si>
    <t xml:space="preserve">Dodávka a montáž VZT dle samostatného rozpisu </t>
  </si>
  <si>
    <t>-1211389790</t>
  </si>
  <si>
    <t>199</t>
  </si>
  <si>
    <t>24-M R 2</t>
  </si>
  <si>
    <t xml:space="preserve">Stavební přípomoce pro VZT </t>
  </si>
  <si>
    <t>-249626200</t>
  </si>
  <si>
    <t>36-M</t>
  </si>
  <si>
    <t>Montáž prov.,měř. a regul. zařízení</t>
  </si>
  <si>
    <t>200</t>
  </si>
  <si>
    <t>36-M R 1</t>
  </si>
  <si>
    <t>Dodávka a montáž MaR  dle samostatného rozpisu</t>
  </si>
  <si>
    <t>-1914043277</t>
  </si>
  <si>
    <t>201</t>
  </si>
  <si>
    <t>36-M R 2</t>
  </si>
  <si>
    <t xml:space="preserve">Stavební přípomoce pro MaR </t>
  </si>
  <si>
    <t>-1489031187</t>
  </si>
  <si>
    <t>HZS</t>
  </si>
  <si>
    <t>Hodinové zúčtovací sazby</t>
  </si>
  <si>
    <t>202</t>
  </si>
  <si>
    <t>HZS1301</t>
  </si>
  <si>
    <t>Hodinová zúčtovací sazba zedník - prostupy pro VZT</t>
  </si>
  <si>
    <t>512</t>
  </si>
  <si>
    <t>-1370549587</t>
  </si>
  <si>
    <t>203</t>
  </si>
  <si>
    <t>HZS2131</t>
  </si>
  <si>
    <t>Hodinová zúčtovací sazba zámečník - úprava a posunutí oplocení</t>
  </si>
  <si>
    <t>2071276254</t>
  </si>
  <si>
    <t>204</t>
  </si>
  <si>
    <t>HZS2221</t>
  </si>
  <si>
    <t>Hodinová zúčtovací sazba elektrikář - demontáž prvků na fasádě (anténa, satelit, světla, kabeláž)+ hromosvod demontáž a zpětná montáž</t>
  </si>
  <si>
    <t>-1418104239</t>
  </si>
  <si>
    <t>Vedlejší rozpočtové náklady</t>
  </si>
  <si>
    <t>VRN3</t>
  </si>
  <si>
    <t>205</t>
  </si>
  <si>
    <t>032002000</t>
  </si>
  <si>
    <t xml:space="preserve">Vybavení staveniště - sklad, buňka, WC   </t>
  </si>
  <si>
    <t>1024</t>
  </si>
  <si>
    <t>-1710370175</t>
  </si>
  <si>
    <t>206</t>
  </si>
  <si>
    <t>034002000</t>
  </si>
  <si>
    <t xml:space="preserve">Zabezpečení staveniště - ohrazení, osvětlení, DIO </t>
  </si>
  <si>
    <t>1631343662</t>
  </si>
  <si>
    <t>VRN4</t>
  </si>
  <si>
    <t>Inženýrská činnost</t>
  </si>
  <si>
    <t>207</t>
  </si>
  <si>
    <t>043203000</t>
  </si>
  <si>
    <t xml:space="preserve">Měření, monitoring, rozbory bez rozlišení - požsdované dotčenými orgány po dokončení stavby </t>
  </si>
  <si>
    <t>309021022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</si>
</sst>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sz val="10"/>
      <color rgb="FF46464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/>
      <bottom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31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19" fillId="0" borderId="0" xfId="0" applyFont="1" applyAlignment="1" applyProtection="1">
      <alignment horizontal="left" vertical="center"/>
      <protection/>
    </xf>
    <xf numFmtId="4" fontId="3" fillId="0" borderId="0" xfId="0" applyNumberFormat="1" applyFont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0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20" fillId="0" borderId="5" xfId="0" applyNumberFormat="1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2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20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4" fillId="0" borderId="14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4" fillId="0" borderId="14" xfId="0" applyFont="1" applyBorder="1" applyAlignment="1" applyProtection="1">
      <alignment horizontal="left" vertical="center"/>
      <protection/>
    </xf>
    <xf numFmtId="0" fontId="24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5" fillId="4" borderId="6" xfId="0" applyFont="1" applyFill="1" applyBorder="1" applyAlignment="1" applyProtection="1">
      <alignment horizontal="center" vertical="center"/>
      <protection/>
    </xf>
    <xf numFmtId="0" fontId="25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5" fillId="4" borderId="7" xfId="0" applyFont="1" applyFill="1" applyBorder="1" applyAlignment="1" applyProtection="1">
      <alignment horizontal="center" vertical="center"/>
      <protection/>
    </xf>
    <xf numFmtId="0" fontId="25" fillId="4" borderId="7" xfId="0" applyFont="1" applyFill="1" applyBorder="1" applyAlignment="1" applyProtection="1">
      <alignment horizontal="right" vertical="center"/>
      <protection/>
    </xf>
    <xf numFmtId="0" fontId="25" fillId="4" borderId="8" xfId="0" applyFont="1" applyFill="1" applyBorder="1" applyAlignment="1" applyProtection="1">
      <alignment horizontal="left" vertical="center"/>
      <protection/>
    </xf>
    <xf numFmtId="0" fontId="25" fillId="4" borderId="0" xfId="0" applyFont="1" applyFill="1" applyAlignment="1" applyProtection="1">
      <alignment horizontal="center" vertical="center"/>
      <protection/>
    </xf>
    <xf numFmtId="0" fontId="26" fillId="0" borderId="16" xfId="0" applyFont="1" applyBorder="1" applyAlignment="1" applyProtection="1">
      <alignment horizontal="center" vertical="center" wrapText="1"/>
      <protection/>
    </xf>
    <xf numFmtId="0" fontId="26" fillId="0" borderId="17" xfId="0" applyFont="1" applyBorder="1" applyAlignment="1" applyProtection="1">
      <alignment horizontal="center" vertical="center" wrapText="1"/>
      <protection/>
    </xf>
    <xf numFmtId="0" fontId="26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/>
      <protection/>
    </xf>
    <xf numFmtId="0" fontId="27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horizontal="right"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3" fillId="0" borderId="14" xfId="0" applyNumberFormat="1" applyFont="1" applyBorder="1" applyAlignment="1" applyProtection="1">
      <alignment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4" fontId="23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9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30" fillId="0" borderId="0" xfId="0" applyFont="1" applyAlignment="1" applyProtection="1">
      <alignment vertical="center"/>
      <protection/>
    </xf>
    <xf numFmtId="0" fontId="30" fillId="0" borderId="0" xfId="0" applyFont="1" applyAlignment="1" applyProtection="1">
      <alignment horizontal="left" vertical="center" wrapText="1"/>
      <protection/>
    </xf>
    <xf numFmtId="0" fontId="31" fillId="0" borderId="0" xfId="0" applyFont="1" applyAlignment="1" applyProtection="1">
      <alignment vertical="center"/>
      <protection/>
    </xf>
    <xf numFmtId="4" fontId="31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2" fillId="0" borderId="19" xfId="0" applyNumberFormat="1" applyFont="1" applyBorder="1" applyAlignment="1" applyProtection="1">
      <alignment vertical="center"/>
      <protection/>
    </xf>
    <xf numFmtId="4" fontId="32" fillId="0" borderId="20" xfId="0" applyNumberFormat="1" applyFont="1" applyBorder="1" applyAlignment="1" applyProtection="1">
      <alignment vertical="center"/>
      <protection/>
    </xf>
    <xf numFmtId="166" fontId="32" fillId="0" borderId="20" xfId="0" applyNumberFormat="1" applyFont="1" applyBorder="1" applyAlignment="1" applyProtection="1">
      <alignment vertical="center"/>
      <protection/>
    </xf>
    <xf numFmtId="4" fontId="32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22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horizontal="left" vertical="center"/>
      <protection/>
    </xf>
    <xf numFmtId="4" fontId="8" fillId="2" borderId="0" xfId="0" applyNumberFormat="1" applyFont="1" applyFill="1" applyAlignment="1" applyProtection="1">
      <alignment vertical="center"/>
      <protection locked="0"/>
    </xf>
    <xf numFmtId="4" fontId="8" fillId="0" borderId="0" xfId="0" applyNumberFormat="1" applyFont="1" applyAlignment="1" applyProtection="1">
      <alignment vertical="center"/>
      <protection/>
    </xf>
    <xf numFmtId="164" fontId="2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4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8" fillId="2" borderId="0" xfId="0" applyFont="1" applyFill="1" applyAlignment="1" applyProtection="1">
      <alignment horizontal="left" vertical="center"/>
      <protection locked="0"/>
    </xf>
    <xf numFmtId="164" fontId="2" fillId="2" borderId="19" xfId="0" applyNumberFormat="1" applyFont="1" applyFill="1" applyBorder="1" applyAlignment="1" applyProtection="1">
      <alignment horizontal="center" vertical="center"/>
      <protection locked="0"/>
    </xf>
    <xf numFmtId="0" fontId="2" fillId="2" borderId="20" xfId="0" applyFont="1" applyFill="1" applyBorder="1" applyAlignment="1" applyProtection="1">
      <alignment horizontal="center" vertical="center"/>
      <protection locked="0"/>
    </xf>
    <xf numFmtId="4" fontId="2" fillId="0" borderId="21" xfId="0" applyNumberFormat="1" applyFont="1" applyBorder="1" applyAlignment="1" applyProtection="1">
      <alignment vertical="center"/>
      <protection/>
    </xf>
    <xf numFmtId="0" fontId="27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4" fontId="27" fillId="4" borderId="0" xfId="0" applyNumberFormat="1" applyFont="1" applyFill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4" fontId="27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4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2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5" fillId="4" borderId="0" xfId="0" applyFont="1" applyFill="1" applyAlignment="1" applyProtection="1">
      <alignment horizontal="left" vertical="center"/>
      <protection/>
    </xf>
    <xf numFmtId="0" fontId="25" fillId="4" borderId="0" xfId="0" applyFont="1" applyFill="1" applyAlignment="1" applyProtection="1">
      <alignment horizontal="right"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4" fontId="34" fillId="0" borderId="0" xfId="0" applyNumberFormat="1" applyFont="1" applyAlignment="1" applyProtection="1">
      <alignment vertical="center"/>
      <protection/>
    </xf>
    <xf numFmtId="0" fontId="26" fillId="0" borderId="0" xfId="0" applyFont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5" fillId="4" borderId="16" xfId="0" applyFont="1" applyFill="1" applyBorder="1" applyAlignment="1" applyProtection="1">
      <alignment horizontal="center" vertical="center" wrapText="1"/>
      <protection/>
    </xf>
    <xf numFmtId="0" fontId="25" fillId="4" borderId="17" xfId="0" applyFont="1" applyFill="1" applyBorder="1" applyAlignment="1" applyProtection="1">
      <alignment horizontal="center" vertical="center" wrapText="1"/>
      <protection/>
    </xf>
    <xf numFmtId="0" fontId="25" fillId="4" borderId="18" xfId="0" applyFont="1" applyFill="1" applyBorder="1" applyAlignment="1" applyProtection="1">
      <alignment horizontal="center" vertical="center" wrapText="1"/>
      <protection/>
    </xf>
    <xf numFmtId="0" fontId="25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7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5" fillId="0" borderId="12" xfId="0" applyNumberFormat="1" applyFont="1" applyBorder="1" applyAlignment="1" applyProtection="1">
      <alignment/>
      <protection/>
    </xf>
    <xf numFmtId="166" fontId="35" fillId="0" borderId="13" xfId="0" applyNumberFormat="1" applyFont="1" applyBorder="1" applyAlignment="1" applyProtection="1">
      <alignment/>
      <protection/>
    </xf>
    <xf numFmtId="4" fontId="36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5" fillId="0" borderId="23" xfId="0" applyFont="1" applyBorder="1" applyAlignment="1" applyProtection="1">
      <alignment horizontal="center" vertical="center"/>
      <protection/>
    </xf>
    <xf numFmtId="49" fontId="25" fillId="0" borderId="23" xfId="0" applyNumberFormat="1" applyFont="1" applyBorder="1" applyAlignment="1" applyProtection="1">
      <alignment horizontal="left" vertical="center" wrapText="1"/>
      <protection/>
    </xf>
    <xf numFmtId="0" fontId="25" fillId="0" borderId="23" xfId="0" applyFont="1" applyBorder="1" applyAlignment="1" applyProtection="1">
      <alignment horizontal="left" vertical="center" wrapText="1"/>
      <protection/>
    </xf>
    <xf numFmtId="0" fontId="25" fillId="0" borderId="23" xfId="0" applyFont="1" applyBorder="1" applyAlignment="1" applyProtection="1">
      <alignment horizontal="center" vertical="center" wrapText="1"/>
      <protection/>
    </xf>
    <xf numFmtId="167" fontId="25" fillId="0" borderId="23" xfId="0" applyNumberFormat="1" applyFont="1" applyBorder="1" applyAlignment="1" applyProtection="1">
      <alignment vertical="center"/>
      <protection/>
    </xf>
    <xf numFmtId="4" fontId="25" fillId="2" borderId="23" xfId="0" applyNumberFormat="1" applyFont="1" applyFill="1" applyBorder="1" applyAlignment="1" applyProtection="1">
      <alignment vertical="center"/>
      <protection locked="0"/>
    </xf>
    <xf numFmtId="4" fontId="25" fillId="0" borderId="23" xfId="0" applyNumberFormat="1" applyFont="1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/>
      <protection/>
    </xf>
    <xf numFmtId="0" fontId="26" fillId="2" borderId="14" xfId="0" applyFont="1" applyFill="1" applyBorder="1" applyAlignment="1" applyProtection="1">
      <alignment horizontal="left" vertical="center"/>
      <protection locked="0"/>
    </xf>
    <xf numFmtId="0" fontId="26" fillId="0" borderId="0" xfId="0" applyFont="1" applyBorder="1" applyAlignment="1" applyProtection="1">
      <alignment horizontal="center" vertical="center"/>
      <protection/>
    </xf>
    <xf numFmtId="166" fontId="26" fillId="0" borderId="0" xfId="0" applyNumberFormat="1" applyFont="1" applyBorder="1" applyAlignment="1" applyProtection="1">
      <alignment vertical="center"/>
      <protection/>
    </xf>
    <xf numFmtId="166" fontId="26" fillId="0" borderId="15" xfId="0" applyNumberFormat="1" applyFont="1" applyBorder="1" applyAlignment="1" applyProtection="1">
      <alignment vertical="center"/>
      <protection/>
    </xf>
    <xf numFmtId="0" fontId="25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8" fillId="0" borderId="23" xfId="0" applyFont="1" applyBorder="1" applyAlignment="1" applyProtection="1">
      <alignment horizontal="center" vertical="center"/>
      <protection/>
    </xf>
    <xf numFmtId="49" fontId="38" fillId="0" borderId="23" xfId="0" applyNumberFormat="1" applyFont="1" applyBorder="1" applyAlignment="1" applyProtection="1">
      <alignment horizontal="left" vertical="center" wrapText="1"/>
      <protection/>
    </xf>
    <xf numFmtId="0" fontId="38" fillId="0" borderId="23" xfId="0" applyFont="1" applyBorder="1" applyAlignment="1" applyProtection="1">
      <alignment horizontal="left" vertical="center" wrapText="1"/>
      <protection/>
    </xf>
    <xf numFmtId="0" fontId="38" fillId="0" borderId="23" xfId="0" applyFont="1" applyBorder="1" applyAlignment="1" applyProtection="1">
      <alignment horizontal="center" vertical="center" wrapText="1"/>
      <protection/>
    </xf>
    <xf numFmtId="167" fontId="38" fillId="0" borderId="23" xfId="0" applyNumberFormat="1" applyFont="1" applyBorder="1" applyAlignment="1" applyProtection="1">
      <alignment vertical="center"/>
      <protection/>
    </xf>
    <xf numFmtId="4" fontId="38" fillId="2" borderId="23" xfId="0" applyNumberFormat="1" applyFont="1" applyFill="1" applyBorder="1" applyAlignment="1" applyProtection="1">
      <alignment vertical="center"/>
      <protection locked="0"/>
    </xf>
    <xf numFmtId="4" fontId="38" fillId="0" borderId="23" xfId="0" applyNumberFormat="1" applyFont="1" applyBorder="1" applyAlignment="1" applyProtection="1">
      <alignment vertical="center"/>
      <protection/>
    </xf>
    <xf numFmtId="0" fontId="39" fillId="0" borderId="23" xfId="0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26" fillId="2" borderId="19" xfId="0" applyFont="1" applyFill="1" applyBorder="1" applyAlignment="1" applyProtection="1">
      <alignment horizontal="left" vertical="center"/>
      <protection locked="0"/>
    </xf>
    <xf numFmtId="0" fontId="26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6" fillId="0" borderId="20" xfId="0" applyNumberFormat="1" applyFont="1" applyBorder="1" applyAlignment="1" applyProtection="1">
      <alignment vertical="center"/>
      <protection/>
    </xf>
    <xf numFmtId="166" fontId="26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4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pans="2:71" s="1" customFormat="1" ht="36.9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pans="2:71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19</v>
      </c>
      <c r="AL7" s="23"/>
      <c r="AM7" s="23"/>
      <c r="AN7" s="28" t="s">
        <v>1</v>
      </c>
      <c r="AO7" s="23"/>
      <c r="AP7" s="23"/>
      <c r="AQ7" s="23"/>
      <c r="AR7" s="21"/>
      <c r="BE7" s="32"/>
      <c r="BS7" s="18" t="s">
        <v>6</v>
      </c>
    </row>
    <row r="8" spans="2:71" s="1" customFormat="1" ht="12" customHeight="1">
      <c r="B8" s="22"/>
      <c r="C8" s="23"/>
      <c r="D8" s="33" t="s">
        <v>20</v>
      </c>
      <c r="E8" s="23"/>
      <c r="F8" s="23"/>
      <c r="G8" s="23"/>
      <c r="H8" s="23"/>
      <c r="I8" s="23"/>
      <c r="J8" s="23"/>
      <c r="K8" s="28" t="s">
        <v>21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22</v>
      </c>
      <c r="AL8" s="23"/>
      <c r="AM8" s="23"/>
      <c r="AN8" s="34" t="s">
        <v>23</v>
      </c>
      <c r="AO8" s="23"/>
      <c r="AP8" s="23"/>
      <c r="AQ8" s="23"/>
      <c r="AR8" s="21"/>
      <c r="BE8" s="32"/>
      <c r="BS8" s="18" t="s">
        <v>6</v>
      </c>
    </row>
    <row r="9" spans="2:71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pans="2:71" s="1" customFormat="1" ht="12" customHeight="1">
      <c r="B10" s="22"/>
      <c r="C10" s="23"/>
      <c r="D10" s="33" t="s">
        <v>24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25</v>
      </c>
      <c r="AL10" s="23"/>
      <c r="AM10" s="23"/>
      <c r="AN10" s="28" t="s">
        <v>1</v>
      </c>
      <c r="AO10" s="23"/>
      <c r="AP10" s="23"/>
      <c r="AQ10" s="23"/>
      <c r="AR10" s="21"/>
      <c r="BE10" s="32"/>
      <c r="BS10" s="18" t="s">
        <v>6</v>
      </c>
    </row>
    <row r="11" spans="2:71" s="1" customFormat="1" ht="18.45" customHeight="1">
      <c r="B11" s="22"/>
      <c r="C11" s="23"/>
      <c r="D11" s="23"/>
      <c r="E11" s="28" t="s">
        <v>26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27</v>
      </c>
      <c r="AL11" s="23"/>
      <c r="AM11" s="23"/>
      <c r="AN11" s="28" t="s">
        <v>1</v>
      </c>
      <c r="AO11" s="23"/>
      <c r="AP11" s="23"/>
      <c r="AQ11" s="23"/>
      <c r="AR11" s="21"/>
      <c r="BE11" s="32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pans="2:71" s="1" customFormat="1" ht="12" customHeight="1">
      <c r="B13" s="22"/>
      <c r="C13" s="23"/>
      <c r="D13" s="33" t="s">
        <v>28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25</v>
      </c>
      <c r="AL13" s="23"/>
      <c r="AM13" s="23"/>
      <c r="AN13" s="35" t="s">
        <v>29</v>
      </c>
      <c r="AO13" s="23"/>
      <c r="AP13" s="23"/>
      <c r="AQ13" s="23"/>
      <c r="AR13" s="21"/>
      <c r="BE13" s="32"/>
      <c r="BS13" s="18" t="s">
        <v>6</v>
      </c>
    </row>
    <row r="14" spans="2:71" ht="12">
      <c r="B14" s="22"/>
      <c r="C14" s="23"/>
      <c r="D14" s="23"/>
      <c r="E14" s="35" t="s">
        <v>29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27</v>
      </c>
      <c r="AL14" s="23"/>
      <c r="AM14" s="23"/>
      <c r="AN14" s="35" t="s">
        <v>29</v>
      </c>
      <c r="AO14" s="23"/>
      <c r="AP14" s="23"/>
      <c r="AQ14" s="23"/>
      <c r="AR14" s="21"/>
      <c r="BE14" s="32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pans="2:71" s="1" customFormat="1" ht="12" customHeight="1">
      <c r="B16" s="22"/>
      <c r="C16" s="23"/>
      <c r="D16" s="33" t="s">
        <v>30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25</v>
      </c>
      <c r="AL16" s="23"/>
      <c r="AM16" s="23"/>
      <c r="AN16" s="28" t="s">
        <v>1</v>
      </c>
      <c r="AO16" s="23"/>
      <c r="AP16" s="23"/>
      <c r="AQ16" s="23"/>
      <c r="AR16" s="21"/>
      <c r="BE16" s="32"/>
      <c r="BS16" s="18" t="s">
        <v>4</v>
      </c>
    </row>
    <row r="17" spans="2:71" s="1" customFormat="1" ht="18.45" customHeight="1">
      <c r="B17" s="22"/>
      <c r="C17" s="23"/>
      <c r="D17" s="23"/>
      <c r="E17" s="28" t="s">
        <v>31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27</v>
      </c>
      <c r="AL17" s="23"/>
      <c r="AM17" s="23"/>
      <c r="AN17" s="28" t="s">
        <v>1</v>
      </c>
      <c r="AO17" s="23"/>
      <c r="AP17" s="23"/>
      <c r="AQ17" s="23"/>
      <c r="AR17" s="21"/>
      <c r="BE17" s="32"/>
      <c r="BS17" s="18" t="s">
        <v>32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pans="2:71" s="1" customFormat="1" ht="12" customHeight="1">
      <c r="B19" s="22"/>
      <c r="C19" s="23"/>
      <c r="D19" s="33" t="s">
        <v>33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25</v>
      </c>
      <c r="AL19" s="23"/>
      <c r="AM19" s="23"/>
      <c r="AN19" s="28" t="s">
        <v>1</v>
      </c>
      <c r="AO19" s="23"/>
      <c r="AP19" s="23"/>
      <c r="AQ19" s="23"/>
      <c r="AR19" s="21"/>
      <c r="BE19" s="32"/>
      <c r="BS19" s="18" t="s">
        <v>6</v>
      </c>
    </row>
    <row r="20" spans="2:71" s="1" customFormat="1" ht="18.45" customHeight="1">
      <c r="B20" s="22"/>
      <c r="C20" s="23"/>
      <c r="D20" s="23"/>
      <c r="E20" s="28" t="s">
        <v>34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27</v>
      </c>
      <c r="AL20" s="23"/>
      <c r="AM20" s="23"/>
      <c r="AN20" s="28" t="s">
        <v>1</v>
      </c>
      <c r="AO20" s="23"/>
      <c r="AP20" s="23"/>
      <c r="AQ20" s="23"/>
      <c r="AR20" s="21"/>
      <c r="BE20" s="32"/>
      <c r="BS20" s="18" t="s">
        <v>32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pans="2:57" s="1" customFormat="1" ht="12" customHeight="1">
      <c r="B22" s="22"/>
      <c r="C22" s="23"/>
      <c r="D22" s="33" t="s">
        <v>35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pans="2:57" s="1" customFormat="1" ht="16.5" customHeight="1">
      <c r="B23" s="22"/>
      <c r="C23" s="23"/>
      <c r="D23" s="23"/>
      <c r="E23" s="37" t="s">
        <v>1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pans="2:57" s="1" customFormat="1" ht="6.95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pans="2:57" s="1" customFormat="1" ht="14.4" customHeight="1">
      <c r="B26" s="22"/>
      <c r="C26" s="23"/>
      <c r="D26" s="39" t="s">
        <v>36</v>
      </c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40">
        <f>ROUND(AG94,2)</f>
        <v>0</v>
      </c>
      <c r="AL26" s="23"/>
      <c r="AM26" s="23"/>
      <c r="AN26" s="23"/>
      <c r="AO26" s="23"/>
      <c r="AP26" s="23"/>
      <c r="AQ26" s="23"/>
      <c r="AR26" s="21"/>
      <c r="BE26" s="32"/>
    </row>
    <row r="27" spans="2:57" s="1" customFormat="1" ht="14.4" customHeight="1">
      <c r="B27" s="22"/>
      <c r="C27" s="23"/>
      <c r="D27" s="39" t="s">
        <v>37</v>
      </c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40">
        <f>ROUND(AG97,2)</f>
        <v>0</v>
      </c>
      <c r="AL27" s="40"/>
      <c r="AM27" s="40"/>
      <c r="AN27" s="40"/>
      <c r="AO27" s="40"/>
      <c r="AP27" s="23"/>
      <c r="AQ27" s="23"/>
      <c r="AR27" s="21"/>
      <c r="BE27" s="32"/>
    </row>
    <row r="28" spans="1:57" s="2" customFormat="1" ht="6.95" customHeight="1">
      <c r="A28" s="41"/>
      <c r="B28" s="42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4"/>
      <c r="BE28" s="32"/>
    </row>
    <row r="29" spans="1:57" s="2" customFormat="1" ht="25.9" customHeight="1">
      <c r="A29" s="41"/>
      <c r="B29" s="42"/>
      <c r="C29" s="43"/>
      <c r="D29" s="45" t="s">
        <v>38</v>
      </c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7">
        <f>ROUND(AK26+AK27,2)</f>
        <v>0</v>
      </c>
      <c r="AL29" s="46"/>
      <c r="AM29" s="46"/>
      <c r="AN29" s="46"/>
      <c r="AO29" s="46"/>
      <c r="AP29" s="43"/>
      <c r="AQ29" s="43"/>
      <c r="AR29" s="44"/>
      <c r="BE29" s="32"/>
    </row>
    <row r="30" spans="1:57" s="2" customFormat="1" ht="6.95" customHeight="1">
      <c r="A30" s="41"/>
      <c r="B30" s="42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4"/>
      <c r="BE30" s="32"/>
    </row>
    <row r="31" spans="1:57" s="2" customFormat="1" ht="12">
      <c r="A31" s="41"/>
      <c r="B31" s="42"/>
      <c r="C31" s="43"/>
      <c r="D31" s="43"/>
      <c r="E31" s="43"/>
      <c r="F31" s="43"/>
      <c r="G31" s="43"/>
      <c r="H31" s="43"/>
      <c r="I31" s="43"/>
      <c r="J31" s="43"/>
      <c r="K31" s="43"/>
      <c r="L31" s="48" t="s">
        <v>39</v>
      </c>
      <c r="M31" s="48"/>
      <c r="N31" s="48"/>
      <c r="O31" s="48"/>
      <c r="P31" s="48"/>
      <c r="Q31" s="43"/>
      <c r="R31" s="43"/>
      <c r="S31" s="43"/>
      <c r="T31" s="43"/>
      <c r="U31" s="43"/>
      <c r="V31" s="43"/>
      <c r="W31" s="48" t="s">
        <v>40</v>
      </c>
      <c r="X31" s="48"/>
      <c r="Y31" s="48"/>
      <c r="Z31" s="48"/>
      <c r="AA31" s="48"/>
      <c r="AB31" s="48"/>
      <c r="AC31" s="48"/>
      <c r="AD31" s="48"/>
      <c r="AE31" s="48"/>
      <c r="AF31" s="43"/>
      <c r="AG31" s="43"/>
      <c r="AH31" s="43"/>
      <c r="AI31" s="43"/>
      <c r="AJ31" s="43"/>
      <c r="AK31" s="48" t="s">
        <v>41</v>
      </c>
      <c r="AL31" s="48"/>
      <c r="AM31" s="48"/>
      <c r="AN31" s="48"/>
      <c r="AO31" s="48"/>
      <c r="AP31" s="43"/>
      <c r="AQ31" s="43"/>
      <c r="AR31" s="44"/>
      <c r="BE31" s="32"/>
    </row>
    <row r="32" spans="1:57" s="3" customFormat="1" ht="14.4" customHeight="1">
      <c r="A32" s="3"/>
      <c r="B32" s="49"/>
      <c r="C32" s="50"/>
      <c r="D32" s="33" t="s">
        <v>42</v>
      </c>
      <c r="E32" s="50"/>
      <c r="F32" s="33" t="s">
        <v>43</v>
      </c>
      <c r="G32" s="50"/>
      <c r="H32" s="50"/>
      <c r="I32" s="50"/>
      <c r="J32" s="50"/>
      <c r="K32" s="50"/>
      <c r="L32" s="51">
        <v>0.21</v>
      </c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2">
        <f>ROUND(AZ94+SUM(CD97:CD101),2)</f>
        <v>0</v>
      </c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2">
        <f>ROUND(AV94+SUM(BY97:BY101),2)</f>
        <v>0</v>
      </c>
      <c r="AL32" s="50"/>
      <c r="AM32" s="50"/>
      <c r="AN32" s="50"/>
      <c r="AO32" s="50"/>
      <c r="AP32" s="50"/>
      <c r="AQ32" s="50"/>
      <c r="AR32" s="53"/>
      <c r="BE32" s="54"/>
    </row>
    <row r="33" spans="1:57" s="3" customFormat="1" ht="14.4" customHeight="1">
      <c r="A33" s="3"/>
      <c r="B33" s="49"/>
      <c r="C33" s="50"/>
      <c r="D33" s="50"/>
      <c r="E33" s="50"/>
      <c r="F33" s="33" t="s">
        <v>44</v>
      </c>
      <c r="G33" s="50"/>
      <c r="H33" s="50"/>
      <c r="I33" s="50"/>
      <c r="J33" s="50"/>
      <c r="K33" s="50"/>
      <c r="L33" s="51">
        <v>0.15</v>
      </c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2">
        <f>ROUND(BA94+SUM(CE97:CE101),2)</f>
        <v>0</v>
      </c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2">
        <f>ROUND(AW94+SUM(BZ97:BZ101),2)</f>
        <v>0</v>
      </c>
      <c r="AL33" s="50"/>
      <c r="AM33" s="50"/>
      <c r="AN33" s="50"/>
      <c r="AO33" s="50"/>
      <c r="AP33" s="50"/>
      <c r="AQ33" s="50"/>
      <c r="AR33" s="53"/>
      <c r="BE33" s="54"/>
    </row>
    <row r="34" spans="1:57" s="3" customFormat="1" ht="14.4" customHeight="1" hidden="1">
      <c r="A34" s="3"/>
      <c r="B34" s="49"/>
      <c r="C34" s="50"/>
      <c r="D34" s="50"/>
      <c r="E34" s="50"/>
      <c r="F34" s="33" t="s">
        <v>45</v>
      </c>
      <c r="G34" s="50"/>
      <c r="H34" s="50"/>
      <c r="I34" s="50"/>
      <c r="J34" s="50"/>
      <c r="K34" s="50"/>
      <c r="L34" s="51">
        <v>0.21</v>
      </c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2">
        <f>ROUND(BB94+SUM(CF97:CF101),2)</f>
        <v>0</v>
      </c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2">
        <v>0</v>
      </c>
      <c r="AL34" s="50"/>
      <c r="AM34" s="50"/>
      <c r="AN34" s="50"/>
      <c r="AO34" s="50"/>
      <c r="AP34" s="50"/>
      <c r="AQ34" s="50"/>
      <c r="AR34" s="53"/>
      <c r="BE34" s="54"/>
    </row>
    <row r="35" spans="1:57" s="3" customFormat="1" ht="14.4" customHeight="1" hidden="1">
      <c r="A35" s="3"/>
      <c r="B35" s="49"/>
      <c r="C35" s="50"/>
      <c r="D35" s="50"/>
      <c r="E35" s="50"/>
      <c r="F35" s="33" t="s">
        <v>46</v>
      </c>
      <c r="G35" s="50"/>
      <c r="H35" s="50"/>
      <c r="I35" s="50"/>
      <c r="J35" s="50"/>
      <c r="K35" s="50"/>
      <c r="L35" s="51">
        <v>0.15</v>
      </c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2">
        <f>ROUND(BC94+SUM(CG97:CG101),2)</f>
        <v>0</v>
      </c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2">
        <v>0</v>
      </c>
      <c r="AL35" s="50"/>
      <c r="AM35" s="50"/>
      <c r="AN35" s="50"/>
      <c r="AO35" s="50"/>
      <c r="AP35" s="50"/>
      <c r="AQ35" s="50"/>
      <c r="AR35" s="53"/>
      <c r="BE35" s="3"/>
    </row>
    <row r="36" spans="1:57" s="3" customFormat="1" ht="14.4" customHeight="1" hidden="1">
      <c r="A36" s="3"/>
      <c r="B36" s="49"/>
      <c r="C36" s="50"/>
      <c r="D36" s="50"/>
      <c r="E36" s="50"/>
      <c r="F36" s="33" t="s">
        <v>47</v>
      </c>
      <c r="G36" s="50"/>
      <c r="H36" s="50"/>
      <c r="I36" s="50"/>
      <c r="J36" s="50"/>
      <c r="K36" s="50"/>
      <c r="L36" s="51">
        <v>0</v>
      </c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2">
        <f>ROUND(BD94+SUM(CH97:CH101),2)</f>
        <v>0</v>
      </c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2">
        <v>0</v>
      </c>
      <c r="AL36" s="50"/>
      <c r="AM36" s="50"/>
      <c r="AN36" s="50"/>
      <c r="AO36" s="50"/>
      <c r="AP36" s="50"/>
      <c r="AQ36" s="50"/>
      <c r="AR36" s="53"/>
      <c r="BE36" s="3"/>
    </row>
    <row r="37" spans="1:57" s="2" customFormat="1" ht="6.95" customHeight="1">
      <c r="A37" s="41"/>
      <c r="B37" s="42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4"/>
      <c r="BE37" s="41"/>
    </row>
    <row r="38" spans="1:57" s="2" customFormat="1" ht="25.9" customHeight="1">
      <c r="A38" s="41"/>
      <c r="B38" s="42"/>
      <c r="C38" s="55"/>
      <c r="D38" s="56" t="s">
        <v>48</v>
      </c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8" t="s">
        <v>49</v>
      </c>
      <c r="U38" s="57"/>
      <c r="V38" s="57"/>
      <c r="W38" s="57"/>
      <c r="X38" s="59" t="s">
        <v>50</v>
      </c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60">
        <f>SUM(AK29:AK36)</f>
        <v>0</v>
      </c>
      <c r="AL38" s="57"/>
      <c r="AM38" s="57"/>
      <c r="AN38" s="57"/>
      <c r="AO38" s="61"/>
      <c r="AP38" s="55"/>
      <c r="AQ38" s="55"/>
      <c r="AR38" s="44"/>
      <c r="BE38" s="41"/>
    </row>
    <row r="39" spans="1:57" s="2" customFormat="1" ht="6.95" customHeight="1">
      <c r="A39" s="41"/>
      <c r="B39" s="42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4"/>
      <c r="BE39" s="41"/>
    </row>
    <row r="40" spans="1:57" s="2" customFormat="1" ht="14.4" customHeight="1">
      <c r="A40" s="41"/>
      <c r="B40" s="42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4"/>
      <c r="BE40" s="41"/>
    </row>
    <row r="41" spans="2:44" s="1" customFormat="1" ht="14.4" customHeight="1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1"/>
    </row>
    <row r="42" spans="2:44" s="1" customFormat="1" ht="14.4" customHeight="1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1"/>
    </row>
    <row r="43" spans="2:44" s="1" customFormat="1" ht="14.4" customHeight="1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1"/>
    </row>
    <row r="44" spans="2:44" s="1" customFormat="1" ht="14.4" customHeight="1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1"/>
    </row>
    <row r="45" spans="2:44" s="1" customFormat="1" ht="14.4" customHeight="1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1"/>
    </row>
    <row r="46" spans="2:44" s="1" customFormat="1" ht="14.4" customHeight="1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1"/>
    </row>
    <row r="47" spans="2:44" s="1" customFormat="1" ht="14.4" customHeight="1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1"/>
    </row>
    <row r="48" spans="2:44" s="1" customFormat="1" ht="14.4" customHeight="1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1"/>
    </row>
    <row r="49" spans="2:44" s="2" customFormat="1" ht="14.4" customHeight="1">
      <c r="B49" s="62"/>
      <c r="C49" s="63"/>
      <c r="D49" s="64" t="s">
        <v>51</v>
      </c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4" t="s">
        <v>52</v>
      </c>
      <c r="AI49" s="65"/>
      <c r="AJ49" s="65"/>
      <c r="AK49" s="65"/>
      <c r="AL49" s="65"/>
      <c r="AM49" s="65"/>
      <c r="AN49" s="65"/>
      <c r="AO49" s="65"/>
      <c r="AP49" s="63"/>
      <c r="AQ49" s="63"/>
      <c r="AR49" s="66"/>
    </row>
    <row r="50" spans="2:44" ht="12"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1"/>
    </row>
    <row r="51" spans="2:44" ht="12"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1"/>
    </row>
    <row r="52" spans="2:44" ht="12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1"/>
    </row>
    <row r="53" spans="2:44" ht="12"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1"/>
    </row>
    <row r="54" spans="2:44" ht="12"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1"/>
    </row>
    <row r="55" spans="2:44" ht="12"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1"/>
    </row>
    <row r="56" spans="2:44" ht="12"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1"/>
    </row>
    <row r="57" spans="2:44" ht="12"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1"/>
    </row>
    <row r="58" spans="2:44" ht="12"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1"/>
    </row>
    <row r="59" spans="2:44" ht="12"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1"/>
    </row>
    <row r="60" spans="1:57" s="2" customFormat="1" ht="12">
      <c r="A60" s="41"/>
      <c r="B60" s="42"/>
      <c r="C60" s="43"/>
      <c r="D60" s="67" t="s">
        <v>53</v>
      </c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67" t="s">
        <v>54</v>
      </c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67" t="s">
        <v>53</v>
      </c>
      <c r="AI60" s="46"/>
      <c r="AJ60" s="46"/>
      <c r="AK60" s="46"/>
      <c r="AL60" s="46"/>
      <c r="AM60" s="67" t="s">
        <v>54</v>
      </c>
      <c r="AN60" s="46"/>
      <c r="AO60" s="46"/>
      <c r="AP60" s="43"/>
      <c r="AQ60" s="43"/>
      <c r="AR60" s="44"/>
      <c r="BE60" s="41"/>
    </row>
    <row r="61" spans="2:44" ht="12"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1"/>
    </row>
    <row r="62" spans="2:44" ht="12"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1"/>
    </row>
    <row r="63" spans="2:44" ht="12"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1"/>
    </row>
    <row r="64" spans="1:57" s="2" customFormat="1" ht="12">
      <c r="A64" s="41"/>
      <c r="B64" s="42"/>
      <c r="C64" s="43"/>
      <c r="D64" s="64" t="s">
        <v>55</v>
      </c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4" t="s">
        <v>56</v>
      </c>
      <c r="AI64" s="68"/>
      <c r="AJ64" s="68"/>
      <c r="AK64" s="68"/>
      <c r="AL64" s="68"/>
      <c r="AM64" s="68"/>
      <c r="AN64" s="68"/>
      <c r="AO64" s="68"/>
      <c r="AP64" s="43"/>
      <c r="AQ64" s="43"/>
      <c r="AR64" s="44"/>
      <c r="BE64" s="41"/>
    </row>
    <row r="65" spans="2:44" ht="12"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1"/>
    </row>
    <row r="66" spans="2:44" ht="12"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1"/>
    </row>
    <row r="67" spans="2:44" ht="12"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1"/>
    </row>
    <row r="68" spans="2:44" ht="12"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1"/>
    </row>
    <row r="69" spans="2:44" ht="12"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1"/>
    </row>
    <row r="70" spans="2:44" ht="12"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1"/>
    </row>
    <row r="71" spans="2:44" ht="12"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1"/>
    </row>
    <row r="72" spans="2:44" ht="12"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1"/>
    </row>
    <row r="73" spans="2:44" ht="12"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1"/>
    </row>
    <row r="74" spans="2:44" ht="12">
      <c r="B74" s="2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1"/>
    </row>
    <row r="75" spans="1:57" s="2" customFormat="1" ht="12">
      <c r="A75" s="41"/>
      <c r="B75" s="42"/>
      <c r="C75" s="43"/>
      <c r="D75" s="67" t="s">
        <v>53</v>
      </c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67" t="s">
        <v>54</v>
      </c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67" t="s">
        <v>53</v>
      </c>
      <c r="AI75" s="46"/>
      <c r="AJ75" s="46"/>
      <c r="AK75" s="46"/>
      <c r="AL75" s="46"/>
      <c r="AM75" s="67" t="s">
        <v>54</v>
      </c>
      <c r="AN75" s="46"/>
      <c r="AO75" s="46"/>
      <c r="AP75" s="43"/>
      <c r="AQ75" s="43"/>
      <c r="AR75" s="44"/>
      <c r="BE75" s="41"/>
    </row>
    <row r="76" spans="1:57" s="2" customFormat="1" ht="12">
      <c r="A76" s="41"/>
      <c r="B76" s="42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4"/>
      <c r="BE76" s="41"/>
    </row>
    <row r="77" spans="1:57" s="2" customFormat="1" ht="6.95" customHeight="1">
      <c r="A77" s="41"/>
      <c r="B77" s="69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70"/>
      <c r="AR77" s="44"/>
      <c r="BE77" s="41"/>
    </row>
    <row r="81" spans="1:57" s="2" customFormat="1" ht="6.95" customHeight="1">
      <c r="A81" s="41"/>
      <c r="B81" s="71"/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72"/>
      <c r="AO81" s="72"/>
      <c r="AP81" s="72"/>
      <c r="AQ81" s="72"/>
      <c r="AR81" s="44"/>
      <c r="BE81" s="41"/>
    </row>
    <row r="82" spans="1:57" s="2" customFormat="1" ht="24.95" customHeight="1">
      <c r="A82" s="41"/>
      <c r="B82" s="42"/>
      <c r="C82" s="24" t="s">
        <v>57</v>
      </c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4"/>
      <c r="BE82" s="41"/>
    </row>
    <row r="83" spans="1:57" s="2" customFormat="1" ht="6.95" customHeight="1">
      <c r="A83" s="41"/>
      <c r="B83" s="42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/>
      <c r="AQ83" s="43"/>
      <c r="AR83" s="44"/>
      <c r="BE83" s="41"/>
    </row>
    <row r="84" spans="1:57" s="4" customFormat="1" ht="12" customHeight="1">
      <c r="A84" s="4"/>
      <c r="B84" s="73"/>
      <c r="C84" s="33" t="s">
        <v>13</v>
      </c>
      <c r="D84" s="74"/>
      <c r="E84" s="74"/>
      <c r="F84" s="74"/>
      <c r="G84" s="74"/>
      <c r="H84" s="74"/>
      <c r="I84" s="74"/>
      <c r="J84" s="74"/>
      <c r="K84" s="74"/>
      <c r="L84" s="74" t="str">
        <f>K5</f>
        <v>913</v>
      </c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74"/>
      <c r="AC84" s="74"/>
      <c r="AD84" s="74"/>
      <c r="AE84" s="74"/>
      <c r="AF84" s="74"/>
      <c r="AG84" s="74"/>
      <c r="AH84" s="74"/>
      <c r="AI84" s="74"/>
      <c r="AJ84" s="74"/>
      <c r="AK84" s="74"/>
      <c r="AL84" s="74"/>
      <c r="AM84" s="74"/>
      <c r="AN84" s="74"/>
      <c r="AO84" s="74"/>
      <c r="AP84" s="74"/>
      <c r="AQ84" s="74"/>
      <c r="AR84" s="75"/>
      <c r="BE84" s="4"/>
    </row>
    <row r="85" spans="1:57" s="5" customFormat="1" ht="36.95" customHeight="1">
      <c r="A85" s="5"/>
      <c r="B85" s="76"/>
      <c r="C85" s="77" t="s">
        <v>16</v>
      </c>
      <c r="D85" s="78"/>
      <c r="E85" s="78"/>
      <c r="F85" s="78"/>
      <c r="G85" s="78"/>
      <c r="H85" s="78"/>
      <c r="I85" s="78"/>
      <c r="J85" s="78"/>
      <c r="K85" s="78"/>
      <c r="L85" s="79" t="str">
        <f>K6</f>
        <v>Energetická optimalizace sportovní haly - aktualizace 2022 azbest</v>
      </c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8"/>
      <c r="AL85" s="78"/>
      <c r="AM85" s="78"/>
      <c r="AN85" s="78"/>
      <c r="AO85" s="78"/>
      <c r="AP85" s="78"/>
      <c r="AQ85" s="78"/>
      <c r="AR85" s="80"/>
      <c r="BE85" s="5"/>
    </row>
    <row r="86" spans="1:57" s="2" customFormat="1" ht="6.95" customHeight="1">
      <c r="A86" s="41"/>
      <c r="B86" s="42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43"/>
      <c r="AQ86" s="43"/>
      <c r="AR86" s="44"/>
      <c r="BE86" s="41"/>
    </row>
    <row r="87" spans="1:57" s="2" customFormat="1" ht="12" customHeight="1">
      <c r="A87" s="41"/>
      <c r="B87" s="42"/>
      <c r="C87" s="33" t="s">
        <v>20</v>
      </c>
      <c r="D87" s="43"/>
      <c r="E87" s="43"/>
      <c r="F87" s="43"/>
      <c r="G87" s="43"/>
      <c r="H87" s="43"/>
      <c r="I87" s="43"/>
      <c r="J87" s="43"/>
      <c r="K87" s="43"/>
      <c r="L87" s="81" t="str">
        <f>IF(K8="","",K8)</f>
        <v xml:space="preserve"> </v>
      </c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33" t="s">
        <v>22</v>
      </c>
      <c r="AJ87" s="43"/>
      <c r="AK87" s="43"/>
      <c r="AL87" s="43"/>
      <c r="AM87" s="82" t="str">
        <f>IF(AN8="","",AN8)</f>
        <v>4. 11. 2021</v>
      </c>
      <c r="AN87" s="82"/>
      <c r="AO87" s="43"/>
      <c r="AP87" s="43"/>
      <c r="AQ87" s="43"/>
      <c r="AR87" s="44"/>
      <c r="BE87" s="41"/>
    </row>
    <row r="88" spans="1:57" s="2" customFormat="1" ht="6.95" customHeight="1">
      <c r="A88" s="41"/>
      <c r="B88" s="42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3"/>
      <c r="AQ88" s="43"/>
      <c r="AR88" s="44"/>
      <c r="BE88" s="41"/>
    </row>
    <row r="89" spans="1:57" s="2" customFormat="1" ht="15.15" customHeight="1">
      <c r="A89" s="41"/>
      <c r="B89" s="42"/>
      <c r="C89" s="33" t="s">
        <v>24</v>
      </c>
      <c r="D89" s="43"/>
      <c r="E89" s="43"/>
      <c r="F89" s="43"/>
      <c r="G89" s="43"/>
      <c r="H89" s="43"/>
      <c r="I89" s="43"/>
      <c r="J89" s="43"/>
      <c r="K89" s="43"/>
      <c r="L89" s="74" t="str">
        <f>IF(E11="","",E11)</f>
        <v>Město Kolín</v>
      </c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33" t="s">
        <v>30</v>
      </c>
      <c r="AJ89" s="43"/>
      <c r="AK89" s="43"/>
      <c r="AL89" s="43"/>
      <c r="AM89" s="83" t="str">
        <f>IF(E17="","",E17)</f>
        <v>Ing. arch. Jiří Klas</v>
      </c>
      <c r="AN89" s="74"/>
      <c r="AO89" s="74"/>
      <c r="AP89" s="74"/>
      <c r="AQ89" s="43"/>
      <c r="AR89" s="44"/>
      <c r="AS89" s="84" t="s">
        <v>58</v>
      </c>
      <c r="AT89" s="85"/>
      <c r="AU89" s="86"/>
      <c r="AV89" s="86"/>
      <c r="AW89" s="86"/>
      <c r="AX89" s="86"/>
      <c r="AY89" s="86"/>
      <c r="AZ89" s="86"/>
      <c r="BA89" s="86"/>
      <c r="BB89" s="86"/>
      <c r="BC89" s="86"/>
      <c r="BD89" s="87"/>
      <c r="BE89" s="41"/>
    </row>
    <row r="90" spans="1:57" s="2" customFormat="1" ht="15.15" customHeight="1">
      <c r="A90" s="41"/>
      <c r="B90" s="42"/>
      <c r="C90" s="33" t="s">
        <v>28</v>
      </c>
      <c r="D90" s="43"/>
      <c r="E90" s="43"/>
      <c r="F90" s="43"/>
      <c r="G90" s="43"/>
      <c r="H90" s="43"/>
      <c r="I90" s="43"/>
      <c r="J90" s="43"/>
      <c r="K90" s="43"/>
      <c r="L90" s="74" t="str">
        <f>IF(E14="Vyplň údaj","",E14)</f>
        <v/>
      </c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33" t="s">
        <v>33</v>
      </c>
      <c r="AJ90" s="43"/>
      <c r="AK90" s="43"/>
      <c r="AL90" s="43"/>
      <c r="AM90" s="83" t="str">
        <f>IF(E20="","",E20)</f>
        <v xml:space="preserve">Ing. Karel Bernas </v>
      </c>
      <c r="AN90" s="74"/>
      <c r="AO90" s="74"/>
      <c r="AP90" s="74"/>
      <c r="AQ90" s="43"/>
      <c r="AR90" s="44"/>
      <c r="AS90" s="88"/>
      <c r="AT90" s="89"/>
      <c r="AU90" s="90"/>
      <c r="AV90" s="90"/>
      <c r="AW90" s="90"/>
      <c r="AX90" s="90"/>
      <c r="AY90" s="90"/>
      <c r="AZ90" s="90"/>
      <c r="BA90" s="90"/>
      <c r="BB90" s="90"/>
      <c r="BC90" s="90"/>
      <c r="BD90" s="91"/>
      <c r="BE90" s="41"/>
    </row>
    <row r="91" spans="1:57" s="2" customFormat="1" ht="10.8" customHeight="1">
      <c r="A91" s="41"/>
      <c r="B91" s="42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4"/>
      <c r="AS91" s="92"/>
      <c r="AT91" s="93"/>
      <c r="AU91" s="94"/>
      <c r="AV91" s="94"/>
      <c r="AW91" s="94"/>
      <c r="AX91" s="94"/>
      <c r="AY91" s="94"/>
      <c r="AZ91" s="94"/>
      <c r="BA91" s="94"/>
      <c r="BB91" s="94"/>
      <c r="BC91" s="94"/>
      <c r="BD91" s="95"/>
      <c r="BE91" s="41"/>
    </row>
    <row r="92" spans="1:57" s="2" customFormat="1" ht="29.25" customHeight="1">
      <c r="A92" s="41"/>
      <c r="B92" s="42"/>
      <c r="C92" s="96" t="s">
        <v>59</v>
      </c>
      <c r="D92" s="97"/>
      <c r="E92" s="97"/>
      <c r="F92" s="97"/>
      <c r="G92" s="97"/>
      <c r="H92" s="98"/>
      <c r="I92" s="99" t="s">
        <v>60</v>
      </c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100" t="s">
        <v>61</v>
      </c>
      <c r="AH92" s="97"/>
      <c r="AI92" s="97"/>
      <c r="AJ92" s="97"/>
      <c r="AK92" s="97"/>
      <c r="AL92" s="97"/>
      <c r="AM92" s="97"/>
      <c r="AN92" s="99" t="s">
        <v>62</v>
      </c>
      <c r="AO92" s="97"/>
      <c r="AP92" s="101"/>
      <c r="AQ92" s="102" t="s">
        <v>63</v>
      </c>
      <c r="AR92" s="44"/>
      <c r="AS92" s="103" t="s">
        <v>64</v>
      </c>
      <c r="AT92" s="104" t="s">
        <v>65</v>
      </c>
      <c r="AU92" s="104" t="s">
        <v>66</v>
      </c>
      <c r="AV92" s="104" t="s">
        <v>67</v>
      </c>
      <c r="AW92" s="104" t="s">
        <v>68</v>
      </c>
      <c r="AX92" s="104" t="s">
        <v>69</v>
      </c>
      <c r="AY92" s="104" t="s">
        <v>70</v>
      </c>
      <c r="AZ92" s="104" t="s">
        <v>71</v>
      </c>
      <c r="BA92" s="104" t="s">
        <v>72</v>
      </c>
      <c r="BB92" s="104" t="s">
        <v>73</v>
      </c>
      <c r="BC92" s="104" t="s">
        <v>74</v>
      </c>
      <c r="BD92" s="105" t="s">
        <v>75</v>
      </c>
      <c r="BE92" s="41"/>
    </row>
    <row r="93" spans="1:57" s="2" customFormat="1" ht="10.8" customHeight="1">
      <c r="A93" s="41"/>
      <c r="B93" s="42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/>
      <c r="AP93" s="43"/>
      <c r="AQ93" s="43"/>
      <c r="AR93" s="44"/>
      <c r="AS93" s="106"/>
      <c r="AT93" s="107"/>
      <c r="AU93" s="107"/>
      <c r="AV93" s="107"/>
      <c r="AW93" s="107"/>
      <c r="AX93" s="107"/>
      <c r="AY93" s="107"/>
      <c r="AZ93" s="107"/>
      <c r="BA93" s="107"/>
      <c r="BB93" s="107"/>
      <c r="BC93" s="107"/>
      <c r="BD93" s="108"/>
      <c r="BE93" s="41"/>
    </row>
    <row r="94" spans="1:90" s="6" customFormat="1" ht="32.4" customHeight="1">
      <c r="A94" s="6"/>
      <c r="B94" s="109"/>
      <c r="C94" s="110" t="s">
        <v>76</v>
      </c>
      <c r="D94" s="111"/>
      <c r="E94" s="111"/>
      <c r="F94" s="111"/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  <c r="T94" s="111"/>
      <c r="U94" s="111"/>
      <c r="V94" s="111"/>
      <c r="W94" s="111"/>
      <c r="X94" s="111"/>
      <c r="Y94" s="111"/>
      <c r="Z94" s="111"/>
      <c r="AA94" s="111"/>
      <c r="AB94" s="111"/>
      <c r="AC94" s="111"/>
      <c r="AD94" s="111"/>
      <c r="AE94" s="111"/>
      <c r="AF94" s="111"/>
      <c r="AG94" s="112">
        <f>ROUND(AG95,2)</f>
        <v>0</v>
      </c>
      <c r="AH94" s="112"/>
      <c r="AI94" s="112"/>
      <c r="AJ94" s="112"/>
      <c r="AK94" s="112"/>
      <c r="AL94" s="112"/>
      <c r="AM94" s="112"/>
      <c r="AN94" s="113">
        <f>SUM(AG94,AT94)</f>
        <v>0</v>
      </c>
      <c r="AO94" s="113"/>
      <c r="AP94" s="113"/>
      <c r="AQ94" s="114" t="s">
        <v>1</v>
      </c>
      <c r="AR94" s="115"/>
      <c r="AS94" s="116">
        <f>ROUND(AS95,2)</f>
        <v>0</v>
      </c>
      <c r="AT94" s="117">
        <f>ROUND(SUM(AV94:AW94),2)</f>
        <v>0</v>
      </c>
      <c r="AU94" s="118">
        <f>ROUND(AU95,5)</f>
        <v>0</v>
      </c>
      <c r="AV94" s="117">
        <f>ROUND(AZ94*L32,2)</f>
        <v>0</v>
      </c>
      <c r="AW94" s="117">
        <f>ROUND(BA94*L33,2)</f>
        <v>0</v>
      </c>
      <c r="AX94" s="117">
        <f>ROUND(BB94*L32,2)</f>
        <v>0</v>
      </c>
      <c r="AY94" s="117">
        <f>ROUND(BC94*L33,2)</f>
        <v>0</v>
      </c>
      <c r="AZ94" s="117">
        <f>ROUND(AZ95,2)</f>
        <v>0</v>
      </c>
      <c r="BA94" s="117">
        <f>ROUND(BA95,2)</f>
        <v>0</v>
      </c>
      <c r="BB94" s="117">
        <f>ROUND(BB95,2)</f>
        <v>0</v>
      </c>
      <c r="BC94" s="117">
        <f>ROUND(BC95,2)</f>
        <v>0</v>
      </c>
      <c r="BD94" s="119">
        <f>ROUND(BD95,2)</f>
        <v>0</v>
      </c>
      <c r="BE94" s="6"/>
      <c r="BS94" s="120" t="s">
        <v>77</v>
      </c>
      <c r="BT94" s="120" t="s">
        <v>78</v>
      </c>
      <c r="BU94" s="121" t="s">
        <v>79</v>
      </c>
      <c r="BV94" s="120" t="s">
        <v>80</v>
      </c>
      <c r="BW94" s="120" t="s">
        <v>5</v>
      </c>
      <c r="BX94" s="120" t="s">
        <v>81</v>
      </c>
      <c r="CL94" s="120" t="s">
        <v>1</v>
      </c>
    </row>
    <row r="95" spans="1:91" s="7" customFormat="1" ht="16.5" customHeight="1">
      <c r="A95" s="122" t="s">
        <v>82</v>
      </c>
      <c r="B95" s="123"/>
      <c r="C95" s="124"/>
      <c r="D95" s="125" t="s">
        <v>83</v>
      </c>
      <c r="E95" s="125"/>
      <c r="F95" s="125"/>
      <c r="G95" s="125"/>
      <c r="H95" s="125"/>
      <c r="I95" s="126"/>
      <c r="J95" s="125" t="s">
        <v>84</v>
      </c>
      <c r="K95" s="125"/>
      <c r="L95" s="125"/>
      <c r="M95" s="125"/>
      <c r="N95" s="125"/>
      <c r="O95" s="125"/>
      <c r="P95" s="125"/>
      <c r="Q95" s="125"/>
      <c r="R95" s="125"/>
      <c r="S95" s="125"/>
      <c r="T95" s="125"/>
      <c r="U95" s="125"/>
      <c r="V95" s="125"/>
      <c r="W95" s="125"/>
      <c r="X95" s="125"/>
      <c r="Y95" s="125"/>
      <c r="Z95" s="125"/>
      <c r="AA95" s="125"/>
      <c r="AB95" s="125"/>
      <c r="AC95" s="125"/>
      <c r="AD95" s="125"/>
      <c r="AE95" s="125"/>
      <c r="AF95" s="125"/>
      <c r="AG95" s="127">
        <f>'SO 01 - Energetické optim...'!J32</f>
        <v>0</v>
      </c>
      <c r="AH95" s="126"/>
      <c r="AI95" s="126"/>
      <c r="AJ95" s="126"/>
      <c r="AK95" s="126"/>
      <c r="AL95" s="126"/>
      <c r="AM95" s="126"/>
      <c r="AN95" s="127">
        <f>SUM(AG95,AT95)</f>
        <v>0</v>
      </c>
      <c r="AO95" s="126"/>
      <c r="AP95" s="126"/>
      <c r="AQ95" s="128" t="s">
        <v>85</v>
      </c>
      <c r="AR95" s="129"/>
      <c r="AS95" s="130">
        <v>0</v>
      </c>
      <c r="AT95" s="131">
        <f>ROUND(SUM(AV95:AW95),2)</f>
        <v>0</v>
      </c>
      <c r="AU95" s="132">
        <f>'SO 01 - Energetické optim...'!P157</f>
        <v>0</v>
      </c>
      <c r="AV95" s="131">
        <f>'SO 01 - Energetické optim...'!J35</f>
        <v>0</v>
      </c>
      <c r="AW95" s="131">
        <f>'SO 01 - Energetické optim...'!J36</f>
        <v>0</v>
      </c>
      <c r="AX95" s="131">
        <f>'SO 01 - Energetické optim...'!J37</f>
        <v>0</v>
      </c>
      <c r="AY95" s="131">
        <f>'SO 01 - Energetické optim...'!J38</f>
        <v>0</v>
      </c>
      <c r="AZ95" s="131">
        <f>'SO 01 - Energetické optim...'!F35</f>
        <v>0</v>
      </c>
      <c r="BA95" s="131">
        <f>'SO 01 - Energetické optim...'!F36</f>
        <v>0</v>
      </c>
      <c r="BB95" s="131">
        <f>'SO 01 - Energetické optim...'!F37</f>
        <v>0</v>
      </c>
      <c r="BC95" s="131">
        <f>'SO 01 - Energetické optim...'!F38</f>
        <v>0</v>
      </c>
      <c r="BD95" s="133">
        <f>'SO 01 - Energetické optim...'!F39</f>
        <v>0</v>
      </c>
      <c r="BE95" s="7"/>
      <c r="BT95" s="134" t="s">
        <v>86</v>
      </c>
      <c r="BV95" s="134" t="s">
        <v>80</v>
      </c>
      <c r="BW95" s="134" t="s">
        <v>87</v>
      </c>
      <c r="BX95" s="134" t="s">
        <v>5</v>
      </c>
      <c r="CL95" s="134" t="s">
        <v>1</v>
      </c>
      <c r="CM95" s="134" t="s">
        <v>88</v>
      </c>
    </row>
    <row r="96" spans="2:44" ht="12">
      <c r="B96" s="22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1"/>
    </row>
    <row r="97" spans="1:57" s="2" customFormat="1" ht="30" customHeight="1">
      <c r="A97" s="41"/>
      <c r="B97" s="42"/>
      <c r="C97" s="110" t="s">
        <v>89</v>
      </c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113">
        <f>ROUND(SUM(AG98:AG101),2)</f>
        <v>0</v>
      </c>
      <c r="AH97" s="113"/>
      <c r="AI97" s="113"/>
      <c r="AJ97" s="113"/>
      <c r="AK97" s="113"/>
      <c r="AL97" s="113"/>
      <c r="AM97" s="113"/>
      <c r="AN97" s="113">
        <f>ROUND(SUM(AN98:AN101),2)</f>
        <v>0</v>
      </c>
      <c r="AO97" s="113"/>
      <c r="AP97" s="113"/>
      <c r="AQ97" s="135"/>
      <c r="AR97" s="44"/>
      <c r="AS97" s="103" t="s">
        <v>90</v>
      </c>
      <c r="AT97" s="104" t="s">
        <v>91</v>
      </c>
      <c r="AU97" s="104" t="s">
        <v>42</v>
      </c>
      <c r="AV97" s="105" t="s">
        <v>65</v>
      </c>
      <c r="AW97" s="41"/>
      <c r="AX97" s="41"/>
      <c r="AY97" s="41"/>
      <c r="AZ97" s="41"/>
      <c r="BA97" s="41"/>
      <c r="BB97" s="41"/>
      <c r="BC97" s="41"/>
      <c r="BD97" s="41"/>
      <c r="BE97" s="41"/>
    </row>
    <row r="98" spans="1:89" s="2" customFormat="1" ht="19.9" customHeight="1">
      <c r="A98" s="41"/>
      <c r="B98" s="42"/>
      <c r="C98" s="43"/>
      <c r="D98" s="136" t="s">
        <v>92</v>
      </c>
      <c r="E98" s="136"/>
      <c r="F98" s="136"/>
      <c r="G98" s="136"/>
      <c r="H98" s="136"/>
      <c r="I98" s="136"/>
      <c r="J98" s="136"/>
      <c r="K98" s="136"/>
      <c r="L98" s="136"/>
      <c r="M98" s="136"/>
      <c r="N98" s="136"/>
      <c r="O98" s="136"/>
      <c r="P98" s="136"/>
      <c r="Q98" s="136"/>
      <c r="R98" s="136"/>
      <c r="S98" s="136"/>
      <c r="T98" s="136"/>
      <c r="U98" s="136"/>
      <c r="V98" s="136"/>
      <c r="W98" s="136"/>
      <c r="X98" s="136"/>
      <c r="Y98" s="136"/>
      <c r="Z98" s="136"/>
      <c r="AA98" s="136"/>
      <c r="AB98" s="136"/>
      <c r="AC98" s="43"/>
      <c r="AD98" s="43"/>
      <c r="AE98" s="43"/>
      <c r="AF98" s="43"/>
      <c r="AG98" s="137">
        <f>ROUND(AG94*AS98,2)</f>
        <v>0</v>
      </c>
      <c r="AH98" s="138"/>
      <c r="AI98" s="138"/>
      <c r="AJ98" s="138"/>
      <c r="AK98" s="138"/>
      <c r="AL98" s="138"/>
      <c r="AM98" s="138"/>
      <c r="AN98" s="138">
        <f>ROUND(AG98+AV98,2)</f>
        <v>0</v>
      </c>
      <c r="AO98" s="138"/>
      <c r="AP98" s="138"/>
      <c r="AQ98" s="43"/>
      <c r="AR98" s="44"/>
      <c r="AS98" s="139">
        <v>0</v>
      </c>
      <c r="AT98" s="140" t="s">
        <v>93</v>
      </c>
      <c r="AU98" s="140" t="s">
        <v>43</v>
      </c>
      <c r="AV98" s="141">
        <f>ROUND(IF(AU98="základní",AG98*L32,IF(AU98="snížená",AG98*L33,0)),2)</f>
        <v>0</v>
      </c>
      <c r="AW98" s="41"/>
      <c r="AX98" s="41"/>
      <c r="AY98" s="41"/>
      <c r="AZ98" s="41"/>
      <c r="BA98" s="41"/>
      <c r="BB98" s="41"/>
      <c r="BC98" s="41"/>
      <c r="BD98" s="41"/>
      <c r="BE98" s="41"/>
      <c r="BV98" s="18" t="s">
        <v>94</v>
      </c>
      <c r="BY98" s="142">
        <f>IF(AU98="základní",AV98,0)</f>
        <v>0</v>
      </c>
      <c r="BZ98" s="142">
        <f>IF(AU98="snížená",AV98,0)</f>
        <v>0</v>
      </c>
      <c r="CA98" s="142">
        <v>0</v>
      </c>
      <c r="CB98" s="142">
        <v>0</v>
      </c>
      <c r="CC98" s="142">
        <v>0</v>
      </c>
      <c r="CD98" s="142">
        <f>IF(AU98="základní",AG98,0)</f>
        <v>0</v>
      </c>
      <c r="CE98" s="142">
        <f>IF(AU98="snížená",AG98,0)</f>
        <v>0</v>
      </c>
      <c r="CF98" s="142">
        <f>IF(AU98="zákl. přenesená",AG98,0)</f>
        <v>0</v>
      </c>
      <c r="CG98" s="142">
        <f>IF(AU98="sníž. přenesená",AG98,0)</f>
        <v>0</v>
      </c>
      <c r="CH98" s="142">
        <f>IF(AU98="nulová",AG98,0)</f>
        <v>0</v>
      </c>
      <c r="CI98" s="18">
        <f>IF(AU98="základní",1,IF(AU98="snížená",2,IF(AU98="zákl. přenesená",4,IF(AU98="sníž. přenesená",5,3))))</f>
        <v>1</v>
      </c>
      <c r="CJ98" s="18">
        <f>IF(AT98="stavební čast",1,IF(AT98="investiční čast",2,3))</f>
        <v>1</v>
      </c>
      <c r="CK98" s="18" t="str">
        <f>IF(D98="Vyplň vlastní","","x")</f>
        <v>x</v>
      </c>
    </row>
    <row r="99" spans="1:89" s="2" customFormat="1" ht="19.9" customHeight="1">
      <c r="A99" s="41"/>
      <c r="B99" s="42"/>
      <c r="C99" s="43"/>
      <c r="D99" s="143" t="s">
        <v>95</v>
      </c>
      <c r="E99" s="136"/>
      <c r="F99" s="136"/>
      <c r="G99" s="136"/>
      <c r="H99" s="136"/>
      <c r="I99" s="136"/>
      <c r="J99" s="136"/>
      <c r="K99" s="136"/>
      <c r="L99" s="136"/>
      <c r="M99" s="136"/>
      <c r="N99" s="136"/>
      <c r="O99" s="136"/>
      <c r="P99" s="136"/>
      <c r="Q99" s="136"/>
      <c r="R99" s="136"/>
      <c r="S99" s="136"/>
      <c r="T99" s="136"/>
      <c r="U99" s="136"/>
      <c r="V99" s="136"/>
      <c r="W99" s="136"/>
      <c r="X99" s="136"/>
      <c r="Y99" s="136"/>
      <c r="Z99" s="136"/>
      <c r="AA99" s="136"/>
      <c r="AB99" s="136"/>
      <c r="AC99" s="43"/>
      <c r="AD99" s="43"/>
      <c r="AE99" s="43"/>
      <c r="AF99" s="43"/>
      <c r="AG99" s="137">
        <f>ROUND(AG94*AS99,2)</f>
        <v>0</v>
      </c>
      <c r="AH99" s="138"/>
      <c r="AI99" s="138"/>
      <c r="AJ99" s="138"/>
      <c r="AK99" s="138"/>
      <c r="AL99" s="138"/>
      <c r="AM99" s="138"/>
      <c r="AN99" s="138">
        <f>ROUND(AG99+AV99,2)</f>
        <v>0</v>
      </c>
      <c r="AO99" s="138"/>
      <c r="AP99" s="138"/>
      <c r="AQ99" s="43"/>
      <c r="AR99" s="44"/>
      <c r="AS99" s="139">
        <v>0</v>
      </c>
      <c r="AT99" s="140" t="s">
        <v>93</v>
      </c>
      <c r="AU99" s="140" t="s">
        <v>43</v>
      </c>
      <c r="AV99" s="141">
        <f>ROUND(IF(AU99="základní",AG99*L32,IF(AU99="snížená",AG99*L33,0)),2)</f>
        <v>0</v>
      </c>
      <c r="AW99" s="41"/>
      <c r="AX99" s="41"/>
      <c r="AY99" s="41"/>
      <c r="AZ99" s="41"/>
      <c r="BA99" s="41"/>
      <c r="BB99" s="41"/>
      <c r="BC99" s="41"/>
      <c r="BD99" s="41"/>
      <c r="BE99" s="41"/>
      <c r="BV99" s="18" t="s">
        <v>96</v>
      </c>
      <c r="BY99" s="142">
        <f>IF(AU99="základní",AV99,0)</f>
        <v>0</v>
      </c>
      <c r="BZ99" s="142">
        <f>IF(AU99="snížená",AV99,0)</f>
        <v>0</v>
      </c>
      <c r="CA99" s="142">
        <v>0</v>
      </c>
      <c r="CB99" s="142">
        <v>0</v>
      </c>
      <c r="CC99" s="142">
        <v>0</v>
      </c>
      <c r="CD99" s="142">
        <f>IF(AU99="základní",AG99,0)</f>
        <v>0</v>
      </c>
      <c r="CE99" s="142">
        <f>IF(AU99="snížená",AG99,0)</f>
        <v>0</v>
      </c>
      <c r="CF99" s="142">
        <f>IF(AU99="zákl. přenesená",AG99,0)</f>
        <v>0</v>
      </c>
      <c r="CG99" s="142">
        <f>IF(AU99="sníž. přenesená",AG99,0)</f>
        <v>0</v>
      </c>
      <c r="CH99" s="142">
        <f>IF(AU99="nulová",AG99,0)</f>
        <v>0</v>
      </c>
      <c r="CI99" s="18">
        <f>IF(AU99="základní",1,IF(AU99="snížená",2,IF(AU99="zákl. přenesená",4,IF(AU99="sníž. přenesená",5,3))))</f>
        <v>1</v>
      </c>
      <c r="CJ99" s="18">
        <f>IF(AT99="stavební čast",1,IF(AT99="investiční čast",2,3))</f>
        <v>1</v>
      </c>
      <c r="CK99" s="18" t="str">
        <f>IF(D99="Vyplň vlastní","","x")</f>
        <v/>
      </c>
    </row>
    <row r="100" spans="1:89" s="2" customFormat="1" ht="19.9" customHeight="1">
      <c r="A100" s="41"/>
      <c r="B100" s="42"/>
      <c r="C100" s="43"/>
      <c r="D100" s="143" t="s">
        <v>95</v>
      </c>
      <c r="E100" s="136"/>
      <c r="F100" s="136"/>
      <c r="G100" s="136"/>
      <c r="H100" s="136"/>
      <c r="I100" s="136"/>
      <c r="J100" s="136"/>
      <c r="K100" s="136"/>
      <c r="L100" s="136"/>
      <c r="M100" s="136"/>
      <c r="N100" s="136"/>
      <c r="O100" s="136"/>
      <c r="P100" s="136"/>
      <c r="Q100" s="136"/>
      <c r="R100" s="136"/>
      <c r="S100" s="136"/>
      <c r="T100" s="136"/>
      <c r="U100" s="136"/>
      <c r="V100" s="136"/>
      <c r="W100" s="136"/>
      <c r="X100" s="136"/>
      <c r="Y100" s="136"/>
      <c r="Z100" s="136"/>
      <c r="AA100" s="136"/>
      <c r="AB100" s="136"/>
      <c r="AC100" s="43"/>
      <c r="AD100" s="43"/>
      <c r="AE100" s="43"/>
      <c r="AF100" s="43"/>
      <c r="AG100" s="137">
        <f>ROUND(AG94*AS100,2)</f>
        <v>0</v>
      </c>
      <c r="AH100" s="138"/>
      <c r="AI100" s="138"/>
      <c r="AJ100" s="138"/>
      <c r="AK100" s="138"/>
      <c r="AL100" s="138"/>
      <c r="AM100" s="138"/>
      <c r="AN100" s="138">
        <f>ROUND(AG100+AV100,2)</f>
        <v>0</v>
      </c>
      <c r="AO100" s="138"/>
      <c r="AP100" s="138"/>
      <c r="AQ100" s="43"/>
      <c r="AR100" s="44"/>
      <c r="AS100" s="139">
        <v>0</v>
      </c>
      <c r="AT100" s="140" t="s">
        <v>93</v>
      </c>
      <c r="AU100" s="140" t="s">
        <v>43</v>
      </c>
      <c r="AV100" s="141">
        <f>ROUND(IF(AU100="základní",AG100*L32,IF(AU100="snížená",AG100*L33,0)),2)</f>
        <v>0</v>
      </c>
      <c r="AW100" s="41"/>
      <c r="AX100" s="41"/>
      <c r="AY100" s="41"/>
      <c r="AZ100" s="41"/>
      <c r="BA100" s="41"/>
      <c r="BB100" s="41"/>
      <c r="BC100" s="41"/>
      <c r="BD100" s="41"/>
      <c r="BE100" s="41"/>
      <c r="BV100" s="18" t="s">
        <v>96</v>
      </c>
      <c r="BY100" s="142">
        <f>IF(AU100="základní",AV100,0)</f>
        <v>0</v>
      </c>
      <c r="BZ100" s="142">
        <f>IF(AU100="snížená",AV100,0)</f>
        <v>0</v>
      </c>
      <c r="CA100" s="142">
        <v>0</v>
      </c>
      <c r="CB100" s="142">
        <v>0</v>
      </c>
      <c r="CC100" s="142">
        <v>0</v>
      </c>
      <c r="CD100" s="142">
        <f>IF(AU100="základní",AG100,0)</f>
        <v>0</v>
      </c>
      <c r="CE100" s="142">
        <f>IF(AU100="snížená",AG100,0)</f>
        <v>0</v>
      </c>
      <c r="CF100" s="142">
        <f>IF(AU100="zákl. přenesená",AG100,0)</f>
        <v>0</v>
      </c>
      <c r="CG100" s="142">
        <f>IF(AU100="sníž. přenesená",AG100,0)</f>
        <v>0</v>
      </c>
      <c r="CH100" s="142">
        <f>IF(AU100="nulová",AG100,0)</f>
        <v>0</v>
      </c>
      <c r="CI100" s="18">
        <f>IF(AU100="základní",1,IF(AU100="snížená",2,IF(AU100="zákl. přenesená",4,IF(AU100="sníž. přenesená",5,3))))</f>
        <v>1</v>
      </c>
      <c r="CJ100" s="18">
        <f>IF(AT100="stavební čast",1,IF(AT100="investiční čast",2,3))</f>
        <v>1</v>
      </c>
      <c r="CK100" s="18" t="str">
        <f>IF(D100="Vyplň vlastní","","x")</f>
        <v/>
      </c>
    </row>
    <row r="101" spans="1:89" s="2" customFormat="1" ht="19.9" customHeight="1">
      <c r="A101" s="41"/>
      <c r="B101" s="42"/>
      <c r="C101" s="43"/>
      <c r="D101" s="143" t="s">
        <v>95</v>
      </c>
      <c r="E101" s="136"/>
      <c r="F101" s="136"/>
      <c r="G101" s="136"/>
      <c r="H101" s="136"/>
      <c r="I101" s="136"/>
      <c r="J101" s="136"/>
      <c r="K101" s="136"/>
      <c r="L101" s="136"/>
      <c r="M101" s="136"/>
      <c r="N101" s="136"/>
      <c r="O101" s="136"/>
      <c r="P101" s="136"/>
      <c r="Q101" s="136"/>
      <c r="R101" s="136"/>
      <c r="S101" s="136"/>
      <c r="T101" s="136"/>
      <c r="U101" s="136"/>
      <c r="V101" s="136"/>
      <c r="W101" s="136"/>
      <c r="X101" s="136"/>
      <c r="Y101" s="136"/>
      <c r="Z101" s="136"/>
      <c r="AA101" s="136"/>
      <c r="AB101" s="136"/>
      <c r="AC101" s="43"/>
      <c r="AD101" s="43"/>
      <c r="AE101" s="43"/>
      <c r="AF101" s="43"/>
      <c r="AG101" s="137">
        <f>ROUND(AG94*AS101,2)</f>
        <v>0</v>
      </c>
      <c r="AH101" s="138"/>
      <c r="AI101" s="138"/>
      <c r="AJ101" s="138"/>
      <c r="AK101" s="138"/>
      <c r="AL101" s="138"/>
      <c r="AM101" s="138"/>
      <c r="AN101" s="138">
        <f>ROUND(AG101+AV101,2)</f>
        <v>0</v>
      </c>
      <c r="AO101" s="138"/>
      <c r="AP101" s="138"/>
      <c r="AQ101" s="43"/>
      <c r="AR101" s="44"/>
      <c r="AS101" s="144">
        <v>0</v>
      </c>
      <c r="AT101" s="145" t="s">
        <v>93</v>
      </c>
      <c r="AU101" s="145" t="s">
        <v>43</v>
      </c>
      <c r="AV101" s="146">
        <f>ROUND(IF(AU101="základní",AG101*L32,IF(AU101="snížená",AG101*L33,0)),2)</f>
        <v>0</v>
      </c>
      <c r="AW101" s="41"/>
      <c r="AX101" s="41"/>
      <c r="AY101" s="41"/>
      <c r="AZ101" s="41"/>
      <c r="BA101" s="41"/>
      <c r="BB101" s="41"/>
      <c r="BC101" s="41"/>
      <c r="BD101" s="41"/>
      <c r="BE101" s="41"/>
      <c r="BV101" s="18" t="s">
        <v>96</v>
      </c>
      <c r="BY101" s="142">
        <f>IF(AU101="základní",AV101,0)</f>
        <v>0</v>
      </c>
      <c r="BZ101" s="142">
        <f>IF(AU101="snížená",AV101,0)</f>
        <v>0</v>
      </c>
      <c r="CA101" s="142">
        <v>0</v>
      </c>
      <c r="CB101" s="142">
        <v>0</v>
      </c>
      <c r="CC101" s="142">
        <v>0</v>
      </c>
      <c r="CD101" s="142">
        <f>IF(AU101="základní",AG101,0)</f>
        <v>0</v>
      </c>
      <c r="CE101" s="142">
        <f>IF(AU101="snížená",AG101,0)</f>
        <v>0</v>
      </c>
      <c r="CF101" s="142">
        <f>IF(AU101="zákl. přenesená",AG101,0)</f>
        <v>0</v>
      </c>
      <c r="CG101" s="142">
        <f>IF(AU101="sníž. přenesená",AG101,0)</f>
        <v>0</v>
      </c>
      <c r="CH101" s="142">
        <f>IF(AU101="nulová",AG101,0)</f>
        <v>0</v>
      </c>
      <c r="CI101" s="18">
        <f>IF(AU101="základní",1,IF(AU101="snížená",2,IF(AU101="zákl. přenesená",4,IF(AU101="sníž. přenesená",5,3))))</f>
        <v>1</v>
      </c>
      <c r="CJ101" s="18">
        <f>IF(AT101="stavební čast",1,IF(AT101="investiční čast",2,3))</f>
        <v>1</v>
      </c>
      <c r="CK101" s="18" t="str">
        <f>IF(D101="Vyplň vlastní","","x")</f>
        <v/>
      </c>
    </row>
    <row r="102" spans="1:57" s="2" customFormat="1" ht="10.8" customHeight="1">
      <c r="A102" s="41"/>
      <c r="B102" s="42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  <c r="AN102" s="43"/>
      <c r="AO102" s="43"/>
      <c r="AP102" s="43"/>
      <c r="AQ102" s="43"/>
      <c r="AR102" s="44"/>
      <c r="AS102" s="41"/>
      <c r="AT102" s="41"/>
      <c r="AU102" s="41"/>
      <c r="AV102" s="41"/>
      <c r="AW102" s="41"/>
      <c r="AX102" s="41"/>
      <c r="AY102" s="41"/>
      <c r="AZ102" s="41"/>
      <c r="BA102" s="41"/>
      <c r="BB102" s="41"/>
      <c r="BC102" s="41"/>
      <c r="BD102" s="41"/>
      <c r="BE102" s="41"/>
    </row>
    <row r="103" spans="1:57" s="2" customFormat="1" ht="30" customHeight="1">
      <c r="A103" s="41"/>
      <c r="B103" s="42"/>
      <c r="C103" s="147" t="s">
        <v>97</v>
      </c>
      <c r="D103" s="148"/>
      <c r="E103" s="148"/>
      <c r="F103" s="148"/>
      <c r="G103" s="148"/>
      <c r="H103" s="148"/>
      <c r="I103" s="148"/>
      <c r="J103" s="148"/>
      <c r="K103" s="148"/>
      <c r="L103" s="148"/>
      <c r="M103" s="148"/>
      <c r="N103" s="148"/>
      <c r="O103" s="148"/>
      <c r="P103" s="148"/>
      <c r="Q103" s="148"/>
      <c r="R103" s="148"/>
      <c r="S103" s="148"/>
      <c r="T103" s="148"/>
      <c r="U103" s="148"/>
      <c r="V103" s="148"/>
      <c r="W103" s="148"/>
      <c r="X103" s="148"/>
      <c r="Y103" s="148"/>
      <c r="Z103" s="148"/>
      <c r="AA103" s="148"/>
      <c r="AB103" s="148"/>
      <c r="AC103" s="148"/>
      <c r="AD103" s="148"/>
      <c r="AE103" s="148"/>
      <c r="AF103" s="148"/>
      <c r="AG103" s="149">
        <f>ROUND(AG94+AG97,2)</f>
        <v>0</v>
      </c>
      <c r="AH103" s="149"/>
      <c r="AI103" s="149"/>
      <c r="AJ103" s="149"/>
      <c r="AK103" s="149"/>
      <c r="AL103" s="149"/>
      <c r="AM103" s="149"/>
      <c r="AN103" s="149">
        <f>ROUND(AN94+AN97,2)</f>
        <v>0</v>
      </c>
      <c r="AO103" s="149"/>
      <c r="AP103" s="149"/>
      <c r="AQ103" s="148"/>
      <c r="AR103" s="44"/>
      <c r="AS103" s="41"/>
      <c r="AT103" s="41"/>
      <c r="AU103" s="41"/>
      <c r="AV103" s="41"/>
      <c r="AW103" s="41"/>
      <c r="AX103" s="41"/>
      <c r="AY103" s="41"/>
      <c r="AZ103" s="41"/>
      <c r="BA103" s="41"/>
      <c r="BB103" s="41"/>
      <c r="BC103" s="41"/>
      <c r="BD103" s="41"/>
      <c r="BE103" s="41"/>
    </row>
    <row r="104" spans="1:57" s="2" customFormat="1" ht="6.95" customHeight="1">
      <c r="A104" s="41"/>
      <c r="B104" s="69"/>
      <c r="C104" s="70"/>
      <c r="D104" s="70"/>
      <c r="E104" s="70"/>
      <c r="F104" s="70"/>
      <c r="G104" s="70"/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70"/>
      <c r="S104" s="70"/>
      <c r="T104" s="70"/>
      <c r="U104" s="70"/>
      <c r="V104" s="70"/>
      <c r="W104" s="70"/>
      <c r="X104" s="70"/>
      <c r="Y104" s="70"/>
      <c r="Z104" s="70"/>
      <c r="AA104" s="70"/>
      <c r="AB104" s="70"/>
      <c r="AC104" s="70"/>
      <c r="AD104" s="70"/>
      <c r="AE104" s="70"/>
      <c r="AF104" s="70"/>
      <c r="AG104" s="70"/>
      <c r="AH104" s="70"/>
      <c r="AI104" s="70"/>
      <c r="AJ104" s="70"/>
      <c r="AK104" s="70"/>
      <c r="AL104" s="70"/>
      <c r="AM104" s="70"/>
      <c r="AN104" s="70"/>
      <c r="AO104" s="70"/>
      <c r="AP104" s="70"/>
      <c r="AQ104" s="70"/>
      <c r="AR104" s="44"/>
      <c r="AS104" s="41"/>
      <c r="AT104" s="41"/>
      <c r="AU104" s="41"/>
      <c r="AV104" s="41"/>
      <c r="AW104" s="41"/>
      <c r="AX104" s="41"/>
      <c r="AY104" s="41"/>
      <c r="AZ104" s="41"/>
      <c r="BA104" s="41"/>
      <c r="BB104" s="41"/>
      <c r="BC104" s="41"/>
      <c r="BD104" s="41"/>
      <c r="BE104" s="41"/>
    </row>
  </sheetData>
  <sheetProtection password="CC35" sheet="1" objects="1" scenarios="1" formatColumns="0" formatRows="0"/>
  <mergeCells count="60">
    <mergeCell ref="L85:AO85"/>
    <mergeCell ref="AM87:AN87"/>
    <mergeCell ref="AS89:AT91"/>
    <mergeCell ref="AM89:AP89"/>
    <mergeCell ref="AM90:AP90"/>
    <mergeCell ref="AN92:AP92"/>
    <mergeCell ref="C92:G92"/>
    <mergeCell ref="AG92:AM92"/>
    <mergeCell ref="I92:AF92"/>
    <mergeCell ref="J95:AF95"/>
    <mergeCell ref="D95:H95"/>
    <mergeCell ref="AN95:AP95"/>
    <mergeCell ref="AG95:AM95"/>
    <mergeCell ref="AG98:AM98"/>
    <mergeCell ref="D98:AB98"/>
    <mergeCell ref="AN98:AP98"/>
    <mergeCell ref="AG99:AM99"/>
    <mergeCell ref="D99:AB99"/>
    <mergeCell ref="AN99:AP99"/>
    <mergeCell ref="D100:AB100"/>
    <mergeCell ref="AG100:AM100"/>
    <mergeCell ref="AN100:AP100"/>
    <mergeCell ref="D101:AB101"/>
    <mergeCell ref="AG101:AM101"/>
    <mergeCell ref="AN101:AP101"/>
    <mergeCell ref="AG94:AM94"/>
    <mergeCell ref="AN94:AP94"/>
    <mergeCell ref="AG97:AM97"/>
    <mergeCell ref="AN97:AP97"/>
    <mergeCell ref="AG103:AM103"/>
    <mergeCell ref="AN103:AP103"/>
    <mergeCell ref="BE5:BE34"/>
    <mergeCell ref="K5:AO5"/>
    <mergeCell ref="K6:AO6"/>
    <mergeCell ref="E14:AJ14"/>
    <mergeCell ref="E23:AN23"/>
    <mergeCell ref="AK26:AO26"/>
    <mergeCell ref="AK27:AO27"/>
    <mergeCell ref="AK29:AO29"/>
    <mergeCell ref="W31:AE31"/>
    <mergeCell ref="L31:P31"/>
    <mergeCell ref="AK31:AO31"/>
    <mergeCell ref="L32:P32"/>
    <mergeCell ref="W32:AE32"/>
    <mergeCell ref="AK32:AO32"/>
    <mergeCell ref="L33:P33"/>
    <mergeCell ref="AK33:AO33"/>
    <mergeCell ref="W33:AE33"/>
    <mergeCell ref="L34:P34"/>
    <mergeCell ref="AK34:AO34"/>
    <mergeCell ref="W34:AE34"/>
    <mergeCell ref="W35:AE35"/>
    <mergeCell ref="L35:P35"/>
    <mergeCell ref="AK35:AO35"/>
    <mergeCell ref="AK36:AO36"/>
    <mergeCell ref="L36:P36"/>
    <mergeCell ref="W36:AE36"/>
    <mergeCell ref="X38:AB38"/>
    <mergeCell ref="AK38:AO38"/>
    <mergeCell ref="AR2:BE2"/>
  </mergeCells>
  <dataValidations count="2">
    <dataValidation type="list" allowBlank="1" showInputMessage="1" showErrorMessage="1" error="Povoleny jsou hodnoty základní, snížená, zákl. přenesená, sníž. přenesená, nulová." sqref="AU97:AU101">
      <formula1>"základní, snížená, zákl. přenesená, sníž. přenesená, nulová"</formula1>
    </dataValidation>
    <dataValidation type="list" allowBlank="1" showInputMessage="1" showErrorMessage="1" error="Povoleny jsou hodnoty stavební čast, technologická čast, investiční čast." sqref="AT97:AT101">
      <formula1>"stavební čast, technologická čast, investiční čast"</formula1>
    </dataValidation>
  </dataValidations>
  <hyperlinks>
    <hyperlink ref="A95" location="'SO 01 - Energetické optim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67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87</v>
      </c>
    </row>
    <row r="3" spans="2:46" s="1" customFormat="1" ht="6.95" customHeight="1">
      <c r="B3" s="150"/>
      <c r="C3" s="151"/>
      <c r="D3" s="151"/>
      <c r="E3" s="151"/>
      <c r="F3" s="151"/>
      <c r="G3" s="151"/>
      <c r="H3" s="151"/>
      <c r="I3" s="151"/>
      <c r="J3" s="151"/>
      <c r="K3" s="151"/>
      <c r="L3" s="21"/>
      <c r="AT3" s="18" t="s">
        <v>88</v>
      </c>
    </row>
    <row r="4" spans="2:46" s="1" customFormat="1" ht="24.95" customHeight="1">
      <c r="B4" s="21"/>
      <c r="D4" s="152" t="s">
        <v>98</v>
      </c>
      <c r="L4" s="21"/>
      <c r="M4" s="153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54" t="s">
        <v>16</v>
      </c>
      <c r="L6" s="21"/>
    </row>
    <row r="7" spans="2:12" s="1" customFormat="1" ht="16.5" customHeight="1">
      <c r="B7" s="21"/>
      <c r="E7" s="155" t="str">
        <f>'Rekapitulace stavby'!K6</f>
        <v>Energetická optimalizace sportovní haly - aktualizace 2022 azbest</v>
      </c>
      <c r="F7" s="154"/>
      <c r="G7" s="154"/>
      <c r="H7" s="154"/>
      <c r="L7" s="21"/>
    </row>
    <row r="8" spans="1:31" s="2" customFormat="1" ht="12" customHeight="1">
      <c r="A8" s="41"/>
      <c r="B8" s="44"/>
      <c r="C8" s="41"/>
      <c r="D8" s="154" t="s">
        <v>99</v>
      </c>
      <c r="E8" s="41"/>
      <c r="F8" s="41"/>
      <c r="G8" s="41"/>
      <c r="H8" s="41"/>
      <c r="I8" s="41"/>
      <c r="J8" s="41"/>
      <c r="K8" s="41"/>
      <c r="L8" s="66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</row>
    <row r="9" spans="1:31" s="2" customFormat="1" ht="16.5" customHeight="1">
      <c r="A9" s="41"/>
      <c r="B9" s="44"/>
      <c r="C9" s="41"/>
      <c r="D9" s="41"/>
      <c r="E9" s="156" t="s">
        <v>100</v>
      </c>
      <c r="F9" s="41"/>
      <c r="G9" s="41"/>
      <c r="H9" s="41"/>
      <c r="I9" s="41"/>
      <c r="J9" s="41"/>
      <c r="K9" s="41"/>
      <c r="L9" s="66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pans="1:31" s="2" customFormat="1" ht="12">
      <c r="A10" s="41"/>
      <c r="B10" s="44"/>
      <c r="C10" s="41"/>
      <c r="D10" s="41"/>
      <c r="E10" s="41"/>
      <c r="F10" s="41"/>
      <c r="G10" s="41"/>
      <c r="H10" s="41"/>
      <c r="I10" s="41"/>
      <c r="J10" s="41"/>
      <c r="K10" s="41"/>
      <c r="L10" s="66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pans="1:31" s="2" customFormat="1" ht="12" customHeight="1">
      <c r="A11" s="41"/>
      <c r="B11" s="44"/>
      <c r="C11" s="41"/>
      <c r="D11" s="154" t="s">
        <v>18</v>
      </c>
      <c r="E11" s="41"/>
      <c r="F11" s="157" t="s">
        <v>1</v>
      </c>
      <c r="G11" s="41"/>
      <c r="H11" s="41"/>
      <c r="I11" s="154" t="s">
        <v>19</v>
      </c>
      <c r="J11" s="157" t="s">
        <v>1</v>
      </c>
      <c r="K11" s="41"/>
      <c r="L11" s="66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 customHeight="1">
      <c r="A12" s="41"/>
      <c r="B12" s="44"/>
      <c r="C12" s="41"/>
      <c r="D12" s="154" t="s">
        <v>20</v>
      </c>
      <c r="E12" s="41"/>
      <c r="F12" s="157" t="s">
        <v>21</v>
      </c>
      <c r="G12" s="41"/>
      <c r="H12" s="41"/>
      <c r="I12" s="154" t="s">
        <v>22</v>
      </c>
      <c r="J12" s="158" t="str">
        <f>'Rekapitulace stavby'!AN8</f>
        <v>4. 11. 2021</v>
      </c>
      <c r="K12" s="41"/>
      <c r="L12" s="66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0.8" customHeight="1">
      <c r="A13" s="41"/>
      <c r="B13" s="44"/>
      <c r="C13" s="41"/>
      <c r="D13" s="41"/>
      <c r="E13" s="41"/>
      <c r="F13" s="41"/>
      <c r="G13" s="41"/>
      <c r="H13" s="41"/>
      <c r="I13" s="41"/>
      <c r="J13" s="41"/>
      <c r="K13" s="41"/>
      <c r="L13" s="66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 customHeight="1">
      <c r="A14" s="41"/>
      <c r="B14" s="44"/>
      <c r="C14" s="41"/>
      <c r="D14" s="154" t="s">
        <v>24</v>
      </c>
      <c r="E14" s="41"/>
      <c r="F14" s="41"/>
      <c r="G14" s="41"/>
      <c r="H14" s="41"/>
      <c r="I14" s="154" t="s">
        <v>25</v>
      </c>
      <c r="J14" s="157" t="s">
        <v>1</v>
      </c>
      <c r="K14" s="41"/>
      <c r="L14" s="66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8" customHeight="1">
      <c r="A15" s="41"/>
      <c r="B15" s="44"/>
      <c r="C15" s="41"/>
      <c r="D15" s="41"/>
      <c r="E15" s="157" t="s">
        <v>26</v>
      </c>
      <c r="F15" s="41"/>
      <c r="G15" s="41"/>
      <c r="H15" s="41"/>
      <c r="I15" s="154" t="s">
        <v>27</v>
      </c>
      <c r="J15" s="157" t="s">
        <v>1</v>
      </c>
      <c r="K15" s="41"/>
      <c r="L15" s="66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6.95" customHeight="1">
      <c r="A16" s="41"/>
      <c r="B16" s="44"/>
      <c r="C16" s="41"/>
      <c r="D16" s="41"/>
      <c r="E16" s="41"/>
      <c r="F16" s="41"/>
      <c r="G16" s="41"/>
      <c r="H16" s="41"/>
      <c r="I16" s="41"/>
      <c r="J16" s="41"/>
      <c r="K16" s="41"/>
      <c r="L16" s="66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2" customHeight="1">
      <c r="A17" s="41"/>
      <c r="B17" s="44"/>
      <c r="C17" s="41"/>
      <c r="D17" s="154" t="s">
        <v>28</v>
      </c>
      <c r="E17" s="41"/>
      <c r="F17" s="41"/>
      <c r="G17" s="41"/>
      <c r="H17" s="41"/>
      <c r="I17" s="154" t="s">
        <v>25</v>
      </c>
      <c r="J17" s="34" t="str">
        <f>'Rekapitulace stavby'!AN13</f>
        <v>Vyplň údaj</v>
      </c>
      <c r="K17" s="41"/>
      <c r="L17" s="66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18" customHeight="1">
      <c r="A18" s="41"/>
      <c r="B18" s="44"/>
      <c r="C18" s="41"/>
      <c r="D18" s="41"/>
      <c r="E18" s="34" t="str">
        <f>'Rekapitulace stavby'!E14</f>
        <v>Vyplň údaj</v>
      </c>
      <c r="F18" s="157"/>
      <c r="G18" s="157"/>
      <c r="H18" s="157"/>
      <c r="I18" s="154" t="s">
        <v>27</v>
      </c>
      <c r="J18" s="34" t="str">
        <f>'Rekapitulace stavby'!AN14</f>
        <v>Vyplň údaj</v>
      </c>
      <c r="K18" s="41"/>
      <c r="L18" s="66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6.95" customHeight="1">
      <c r="A19" s="41"/>
      <c r="B19" s="44"/>
      <c r="C19" s="41"/>
      <c r="D19" s="41"/>
      <c r="E19" s="41"/>
      <c r="F19" s="41"/>
      <c r="G19" s="41"/>
      <c r="H19" s="41"/>
      <c r="I19" s="41"/>
      <c r="J19" s="41"/>
      <c r="K19" s="41"/>
      <c r="L19" s="66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12" customHeight="1">
      <c r="A20" s="41"/>
      <c r="B20" s="44"/>
      <c r="C20" s="41"/>
      <c r="D20" s="154" t="s">
        <v>30</v>
      </c>
      <c r="E20" s="41"/>
      <c r="F20" s="41"/>
      <c r="G20" s="41"/>
      <c r="H20" s="41"/>
      <c r="I20" s="154" t="s">
        <v>25</v>
      </c>
      <c r="J20" s="157" t="s">
        <v>1</v>
      </c>
      <c r="K20" s="41"/>
      <c r="L20" s="66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18" customHeight="1">
      <c r="A21" s="41"/>
      <c r="B21" s="44"/>
      <c r="C21" s="41"/>
      <c r="D21" s="41"/>
      <c r="E21" s="157" t="s">
        <v>31</v>
      </c>
      <c r="F21" s="41"/>
      <c r="G21" s="41"/>
      <c r="H21" s="41"/>
      <c r="I21" s="154" t="s">
        <v>27</v>
      </c>
      <c r="J21" s="157" t="s">
        <v>1</v>
      </c>
      <c r="K21" s="41"/>
      <c r="L21" s="66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6.95" customHeight="1">
      <c r="A22" s="41"/>
      <c r="B22" s="44"/>
      <c r="C22" s="41"/>
      <c r="D22" s="41"/>
      <c r="E22" s="41"/>
      <c r="F22" s="41"/>
      <c r="G22" s="41"/>
      <c r="H22" s="41"/>
      <c r="I22" s="41"/>
      <c r="J22" s="41"/>
      <c r="K22" s="41"/>
      <c r="L22" s="66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12" customHeight="1">
      <c r="A23" s="41"/>
      <c r="B23" s="44"/>
      <c r="C23" s="41"/>
      <c r="D23" s="154" t="s">
        <v>33</v>
      </c>
      <c r="E23" s="41"/>
      <c r="F23" s="41"/>
      <c r="G23" s="41"/>
      <c r="H23" s="41"/>
      <c r="I23" s="154" t="s">
        <v>25</v>
      </c>
      <c r="J23" s="157" t="s">
        <v>1</v>
      </c>
      <c r="K23" s="41"/>
      <c r="L23" s="66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18" customHeight="1">
      <c r="A24" s="41"/>
      <c r="B24" s="44"/>
      <c r="C24" s="41"/>
      <c r="D24" s="41"/>
      <c r="E24" s="157" t="s">
        <v>34</v>
      </c>
      <c r="F24" s="41"/>
      <c r="G24" s="41"/>
      <c r="H24" s="41"/>
      <c r="I24" s="154" t="s">
        <v>27</v>
      </c>
      <c r="J24" s="157" t="s">
        <v>1</v>
      </c>
      <c r="K24" s="41"/>
      <c r="L24" s="66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6.95" customHeight="1">
      <c r="A25" s="41"/>
      <c r="B25" s="44"/>
      <c r="C25" s="41"/>
      <c r="D25" s="41"/>
      <c r="E25" s="41"/>
      <c r="F25" s="41"/>
      <c r="G25" s="41"/>
      <c r="H25" s="41"/>
      <c r="I25" s="41"/>
      <c r="J25" s="41"/>
      <c r="K25" s="41"/>
      <c r="L25" s="66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12" customHeight="1">
      <c r="A26" s="41"/>
      <c r="B26" s="44"/>
      <c r="C26" s="41"/>
      <c r="D26" s="154" t="s">
        <v>35</v>
      </c>
      <c r="E26" s="41"/>
      <c r="F26" s="41"/>
      <c r="G26" s="41"/>
      <c r="H26" s="41"/>
      <c r="I26" s="41"/>
      <c r="J26" s="41"/>
      <c r="K26" s="41"/>
      <c r="L26" s="66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8" customFormat="1" ht="16.5" customHeight="1">
      <c r="A27" s="159"/>
      <c r="B27" s="160"/>
      <c r="C27" s="159"/>
      <c r="D27" s="159"/>
      <c r="E27" s="161" t="s">
        <v>1</v>
      </c>
      <c r="F27" s="161"/>
      <c r="G27" s="161"/>
      <c r="H27" s="161"/>
      <c r="I27" s="159"/>
      <c r="J27" s="159"/>
      <c r="K27" s="159"/>
      <c r="L27" s="162"/>
      <c r="S27" s="159"/>
      <c r="T27" s="159"/>
      <c r="U27" s="159"/>
      <c r="V27" s="159"/>
      <c r="W27" s="159"/>
      <c r="X27" s="159"/>
      <c r="Y27" s="159"/>
      <c r="Z27" s="159"/>
      <c r="AA27" s="159"/>
      <c r="AB27" s="159"/>
      <c r="AC27" s="159"/>
      <c r="AD27" s="159"/>
      <c r="AE27" s="159"/>
    </row>
    <row r="28" spans="1:31" s="2" customFormat="1" ht="6.95" customHeight="1">
      <c r="A28" s="41"/>
      <c r="B28" s="44"/>
      <c r="C28" s="41"/>
      <c r="D28" s="41"/>
      <c r="E28" s="41"/>
      <c r="F28" s="41"/>
      <c r="G28" s="41"/>
      <c r="H28" s="41"/>
      <c r="I28" s="41"/>
      <c r="J28" s="41"/>
      <c r="K28" s="41"/>
      <c r="L28" s="66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2" customFormat="1" ht="6.95" customHeight="1">
      <c r="A29" s="41"/>
      <c r="B29" s="44"/>
      <c r="C29" s="41"/>
      <c r="D29" s="163"/>
      <c r="E29" s="163"/>
      <c r="F29" s="163"/>
      <c r="G29" s="163"/>
      <c r="H29" s="163"/>
      <c r="I29" s="163"/>
      <c r="J29" s="163"/>
      <c r="K29" s="163"/>
      <c r="L29" s="66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pans="1:31" s="2" customFormat="1" ht="14.4" customHeight="1">
      <c r="A30" s="41"/>
      <c r="B30" s="44"/>
      <c r="C30" s="41"/>
      <c r="D30" s="157" t="s">
        <v>101</v>
      </c>
      <c r="E30" s="41"/>
      <c r="F30" s="41"/>
      <c r="G30" s="41"/>
      <c r="H30" s="41"/>
      <c r="I30" s="41"/>
      <c r="J30" s="164">
        <f>J96</f>
        <v>0</v>
      </c>
      <c r="K30" s="41"/>
      <c r="L30" s="66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2" customFormat="1" ht="14.4" customHeight="1">
      <c r="A31" s="41"/>
      <c r="B31" s="44"/>
      <c r="C31" s="41"/>
      <c r="D31" s="165" t="s">
        <v>92</v>
      </c>
      <c r="E31" s="41"/>
      <c r="F31" s="41"/>
      <c r="G31" s="41"/>
      <c r="H31" s="41"/>
      <c r="I31" s="41"/>
      <c r="J31" s="164">
        <f>J130</f>
        <v>0</v>
      </c>
      <c r="K31" s="41"/>
      <c r="L31" s="66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pans="1:31" s="2" customFormat="1" ht="25.4" customHeight="1">
      <c r="A32" s="41"/>
      <c r="B32" s="44"/>
      <c r="C32" s="41"/>
      <c r="D32" s="166" t="s">
        <v>38</v>
      </c>
      <c r="E32" s="41"/>
      <c r="F32" s="41"/>
      <c r="G32" s="41"/>
      <c r="H32" s="41"/>
      <c r="I32" s="41"/>
      <c r="J32" s="167">
        <f>ROUND(J30+J31,2)</f>
        <v>0</v>
      </c>
      <c r="K32" s="41"/>
      <c r="L32" s="66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6.95" customHeight="1">
      <c r="A33" s="41"/>
      <c r="B33" s="44"/>
      <c r="C33" s="41"/>
      <c r="D33" s="163"/>
      <c r="E33" s="163"/>
      <c r="F33" s="163"/>
      <c r="G33" s="163"/>
      <c r="H33" s="163"/>
      <c r="I33" s="163"/>
      <c r="J33" s="163"/>
      <c r="K33" s="163"/>
      <c r="L33" s="66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14.4" customHeight="1">
      <c r="A34" s="41"/>
      <c r="B34" s="44"/>
      <c r="C34" s="41"/>
      <c r="D34" s="41"/>
      <c r="E34" s="41"/>
      <c r="F34" s="168" t="s">
        <v>40</v>
      </c>
      <c r="G34" s="41"/>
      <c r="H34" s="41"/>
      <c r="I34" s="168" t="s">
        <v>39</v>
      </c>
      <c r="J34" s="168" t="s">
        <v>41</v>
      </c>
      <c r="K34" s="41"/>
      <c r="L34" s="66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14.4" customHeight="1">
      <c r="A35" s="41"/>
      <c r="B35" s="44"/>
      <c r="C35" s="41"/>
      <c r="D35" s="169" t="s">
        <v>42</v>
      </c>
      <c r="E35" s="154" t="s">
        <v>43</v>
      </c>
      <c r="F35" s="170">
        <f>ROUND((SUM(BE130:BE137)+SUM(BE157:BE671)),2)</f>
        <v>0</v>
      </c>
      <c r="G35" s="41"/>
      <c r="H35" s="41"/>
      <c r="I35" s="171">
        <v>0.21</v>
      </c>
      <c r="J35" s="170">
        <f>ROUND(((SUM(BE130:BE137)+SUM(BE157:BE671))*I35),2)</f>
        <v>0</v>
      </c>
      <c r="K35" s="41"/>
      <c r="L35" s="66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14.4" customHeight="1">
      <c r="A36" s="41"/>
      <c r="B36" s="44"/>
      <c r="C36" s="41"/>
      <c r="D36" s="41"/>
      <c r="E36" s="154" t="s">
        <v>44</v>
      </c>
      <c r="F36" s="170">
        <f>ROUND((SUM(BF130:BF137)+SUM(BF157:BF671)),2)</f>
        <v>0</v>
      </c>
      <c r="G36" s="41"/>
      <c r="H36" s="41"/>
      <c r="I36" s="171">
        <v>0.15</v>
      </c>
      <c r="J36" s="170">
        <f>ROUND(((SUM(BF130:BF137)+SUM(BF157:BF671))*I36),2)</f>
        <v>0</v>
      </c>
      <c r="K36" s="41"/>
      <c r="L36" s="66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14.4" customHeight="1" hidden="1">
      <c r="A37" s="41"/>
      <c r="B37" s="44"/>
      <c r="C37" s="41"/>
      <c r="D37" s="41"/>
      <c r="E37" s="154" t="s">
        <v>45</v>
      </c>
      <c r="F37" s="170">
        <f>ROUND((SUM(BG130:BG137)+SUM(BG157:BG671)),2)</f>
        <v>0</v>
      </c>
      <c r="G37" s="41"/>
      <c r="H37" s="41"/>
      <c r="I37" s="171">
        <v>0.21</v>
      </c>
      <c r="J37" s="170">
        <f>0</f>
        <v>0</v>
      </c>
      <c r="K37" s="41"/>
      <c r="L37" s="66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14.4" customHeight="1" hidden="1">
      <c r="A38" s="41"/>
      <c r="B38" s="44"/>
      <c r="C38" s="41"/>
      <c r="D38" s="41"/>
      <c r="E38" s="154" t="s">
        <v>46</v>
      </c>
      <c r="F38" s="170">
        <f>ROUND((SUM(BH130:BH137)+SUM(BH157:BH671)),2)</f>
        <v>0</v>
      </c>
      <c r="G38" s="41"/>
      <c r="H38" s="41"/>
      <c r="I38" s="171">
        <v>0.15</v>
      </c>
      <c r="J38" s="170">
        <f>0</f>
        <v>0</v>
      </c>
      <c r="K38" s="41"/>
      <c r="L38" s="66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14.4" customHeight="1" hidden="1">
      <c r="A39" s="41"/>
      <c r="B39" s="44"/>
      <c r="C39" s="41"/>
      <c r="D39" s="41"/>
      <c r="E39" s="154" t="s">
        <v>47</v>
      </c>
      <c r="F39" s="170">
        <f>ROUND((SUM(BI130:BI137)+SUM(BI157:BI671)),2)</f>
        <v>0</v>
      </c>
      <c r="G39" s="41"/>
      <c r="H39" s="41"/>
      <c r="I39" s="171">
        <v>0</v>
      </c>
      <c r="J39" s="170">
        <f>0</f>
        <v>0</v>
      </c>
      <c r="K39" s="41"/>
      <c r="L39" s="66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6.95" customHeight="1">
      <c r="A40" s="41"/>
      <c r="B40" s="44"/>
      <c r="C40" s="41"/>
      <c r="D40" s="41"/>
      <c r="E40" s="41"/>
      <c r="F40" s="41"/>
      <c r="G40" s="41"/>
      <c r="H40" s="41"/>
      <c r="I40" s="41"/>
      <c r="J40" s="41"/>
      <c r="K40" s="41"/>
      <c r="L40" s="66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1" spans="1:31" s="2" customFormat="1" ht="25.4" customHeight="1">
      <c r="A41" s="41"/>
      <c r="B41" s="44"/>
      <c r="C41" s="172"/>
      <c r="D41" s="173" t="s">
        <v>48</v>
      </c>
      <c r="E41" s="174"/>
      <c r="F41" s="174"/>
      <c r="G41" s="175" t="s">
        <v>49</v>
      </c>
      <c r="H41" s="176" t="s">
        <v>50</v>
      </c>
      <c r="I41" s="174"/>
      <c r="J41" s="177">
        <f>SUM(J32:J39)</f>
        <v>0</v>
      </c>
      <c r="K41" s="178"/>
      <c r="L41" s="66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</row>
    <row r="42" spans="1:31" s="2" customFormat="1" ht="14.4" customHeight="1">
      <c r="A42" s="41"/>
      <c r="B42" s="44"/>
      <c r="C42" s="41"/>
      <c r="D42" s="41"/>
      <c r="E42" s="41"/>
      <c r="F42" s="41"/>
      <c r="G42" s="41"/>
      <c r="H42" s="41"/>
      <c r="I42" s="41"/>
      <c r="J42" s="41"/>
      <c r="K42" s="41"/>
      <c r="L42" s="66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6"/>
      <c r="D50" s="179" t="s">
        <v>51</v>
      </c>
      <c r="E50" s="180"/>
      <c r="F50" s="180"/>
      <c r="G50" s="179" t="s">
        <v>52</v>
      </c>
      <c r="H50" s="180"/>
      <c r="I50" s="180"/>
      <c r="J50" s="180"/>
      <c r="K50" s="180"/>
      <c r="L50" s="66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41"/>
      <c r="B61" s="44"/>
      <c r="C61" s="41"/>
      <c r="D61" s="181" t="s">
        <v>53</v>
      </c>
      <c r="E61" s="182"/>
      <c r="F61" s="183" t="s">
        <v>54</v>
      </c>
      <c r="G61" s="181" t="s">
        <v>53</v>
      </c>
      <c r="H61" s="182"/>
      <c r="I61" s="182"/>
      <c r="J61" s="184" t="s">
        <v>54</v>
      </c>
      <c r="K61" s="182"/>
      <c r="L61" s="66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41"/>
      <c r="B65" s="44"/>
      <c r="C65" s="41"/>
      <c r="D65" s="179" t="s">
        <v>55</v>
      </c>
      <c r="E65" s="185"/>
      <c r="F65" s="185"/>
      <c r="G65" s="179" t="s">
        <v>56</v>
      </c>
      <c r="H65" s="185"/>
      <c r="I65" s="185"/>
      <c r="J65" s="185"/>
      <c r="K65" s="185"/>
      <c r="L65" s="66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41"/>
      <c r="B76" s="44"/>
      <c r="C76" s="41"/>
      <c r="D76" s="181" t="s">
        <v>53</v>
      </c>
      <c r="E76" s="182"/>
      <c r="F76" s="183" t="s">
        <v>54</v>
      </c>
      <c r="G76" s="181" t="s">
        <v>53</v>
      </c>
      <c r="H76" s="182"/>
      <c r="I76" s="182"/>
      <c r="J76" s="184" t="s">
        <v>54</v>
      </c>
      <c r="K76" s="182"/>
      <c r="L76" s="66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pans="1:31" s="2" customFormat="1" ht="14.4" customHeight="1">
      <c r="A77" s="41"/>
      <c r="B77" s="186"/>
      <c r="C77" s="187"/>
      <c r="D77" s="187"/>
      <c r="E77" s="187"/>
      <c r="F77" s="187"/>
      <c r="G77" s="187"/>
      <c r="H77" s="187"/>
      <c r="I77" s="187"/>
      <c r="J77" s="187"/>
      <c r="K77" s="187"/>
      <c r="L77" s="66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81" spans="1:31" s="2" customFormat="1" ht="6.95" customHeight="1">
      <c r="A81" s="41"/>
      <c r="B81" s="188"/>
      <c r="C81" s="189"/>
      <c r="D81" s="189"/>
      <c r="E81" s="189"/>
      <c r="F81" s="189"/>
      <c r="G81" s="189"/>
      <c r="H81" s="189"/>
      <c r="I81" s="189"/>
      <c r="J81" s="189"/>
      <c r="K81" s="189"/>
      <c r="L81" s="66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pans="1:31" s="2" customFormat="1" ht="24.95" customHeight="1">
      <c r="A82" s="41"/>
      <c r="B82" s="42"/>
      <c r="C82" s="24" t="s">
        <v>102</v>
      </c>
      <c r="D82" s="43"/>
      <c r="E82" s="43"/>
      <c r="F82" s="43"/>
      <c r="G82" s="43"/>
      <c r="H82" s="43"/>
      <c r="I82" s="43"/>
      <c r="J82" s="43"/>
      <c r="K82" s="43"/>
      <c r="L82" s="66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pans="1:31" s="2" customFormat="1" ht="6.95" customHeight="1">
      <c r="A83" s="41"/>
      <c r="B83" s="42"/>
      <c r="C83" s="43"/>
      <c r="D83" s="43"/>
      <c r="E83" s="43"/>
      <c r="F83" s="43"/>
      <c r="G83" s="43"/>
      <c r="H83" s="43"/>
      <c r="I83" s="43"/>
      <c r="J83" s="43"/>
      <c r="K83" s="43"/>
      <c r="L83" s="66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pans="1:31" s="2" customFormat="1" ht="12" customHeight="1">
      <c r="A84" s="41"/>
      <c r="B84" s="42"/>
      <c r="C84" s="33" t="s">
        <v>16</v>
      </c>
      <c r="D84" s="43"/>
      <c r="E84" s="43"/>
      <c r="F84" s="43"/>
      <c r="G84" s="43"/>
      <c r="H84" s="43"/>
      <c r="I84" s="43"/>
      <c r="J84" s="43"/>
      <c r="K84" s="43"/>
      <c r="L84" s="66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pans="1:31" s="2" customFormat="1" ht="16.5" customHeight="1">
      <c r="A85" s="41"/>
      <c r="B85" s="42"/>
      <c r="C85" s="43"/>
      <c r="D85" s="43"/>
      <c r="E85" s="190" t="str">
        <f>E7</f>
        <v>Energetická optimalizace sportovní haly - aktualizace 2022 azbest</v>
      </c>
      <c r="F85" s="33"/>
      <c r="G85" s="33"/>
      <c r="H85" s="33"/>
      <c r="I85" s="43"/>
      <c r="J85" s="43"/>
      <c r="K85" s="43"/>
      <c r="L85" s="66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</row>
    <row r="86" spans="1:31" s="2" customFormat="1" ht="12" customHeight="1">
      <c r="A86" s="41"/>
      <c r="B86" s="42"/>
      <c r="C86" s="33" t="s">
        <v>99</v>
      </c>
      <c r="D86" s="43"/>
      <c r="E86" s="43"/>
      <c r="F86" s="43"/>
      <c r="G86" s="43"/>
      <c r="H86" s="43"/>
      <c r="I86" s="43"/>
      <c r="J86" s="43"/>
      <c r="K86" s="43"/>
      <c r="L86" s="66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</row>
    <row r="87" spans="1:31" s="2" customFormat="1" ht="16.5" customHeight="1">
      <c r="A87" s="41"/>
      <c r="B87" s="42"/>
      <c r="C87" s="43"/>
      <c r="D87" s="43"/>
      <c r="E87" s="79" t="str">
        <f>E9</f>
        <v xml:space="preserve">SO 01 - Energetické optimalizace sportovní haly </v>
      </c>
      <c r="F87" s="43"/>
      <c r="G87" s="43"/>
      <c r="H87" s="43"/>
      <c r="I87" s="43"/>
      <c r="J87" s="43"/>
      <c r="K87" s="43"/>
      <c r="L87" s="66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</row>
    <row r="88" spans="1:31" s="2" customFormat="1" ht="6.95" customHeight="1">
      <c r="A88" s="41"/>
      <c r="B88" s="42"/>
      <c r="C88" s="43"/>
      <c r="D88" s="43"/>
      <c r="E88" s="43"/>
      <c r="F88" s="43"/>
      <c r="G88" s="43"/>
      <c r="H88" s="43"/>
      <c r="I88" s="43"/>
      <c r="J88" s="43"/>
      <c r="K88" s="43"/>
      <c r="L88" s="66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</row>
    <row r="89" spans="1:31" s="2" customFormat="1" ht="12" customHeight="1">
      <c r="A89" s="41"/>
      <c r="B89" s="42"/>
      <c r="C89" s="33" t="s">
        <v>20</v>
      </c>
      <c r="D89" s="43"/>
      <c r="E89" s="43"/>
      <c r="F89" s="28" t="str">
        <f>F12</f>
        <v xml:space="preserve"> </v>
      </c>
      <c r="G89" s="43"/>
      <c r="H89" s="43"/>
      <c r="I89" s="33" t="s">
        <v>22</v>
      </c>
      <c r="J89" s="82" t="str">
        <f>IF(J12="","",J12)</f>
        <v>4. 11. 2021</v>
      </c>
      <c r="K89" s="43"/>
      <c r="L89" s="66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</row>
    <row r="90" spans="1:31" s="2" customFormat="1" ht="6.95" customHeight="1">
      <c r="A90" s="41"/>
      <c r="B90" s="42"/>
      <c r="C90" s="43"/>
      <c r="D90" s="43"/>
      <c r="E90" s="43"/>
      <c r="F90" s="43"/>
      <c r="G90" s="43"/>
      <c r="H90" s="43"/>
      <c r="I90" s="43"/>
      <c r="J90" s="43"/>
      <c r="K90" s="43"/>
      <c r="L90" s="66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</row>
    <row r="91" spans="1:31" s="2" customFormat="1" ht="15.15" customHeight="1">
      <c r="A91" s="41"/>
      <c r="B91" s="42"/>
      <c r="C91" s="33" t="s">
        <v>24</v>
      </c>
      <c r="D91" s="43"/>
      <c r="E91" s="43"/>
      <c r="F91" s="28" t="str">
        <f>E15</f>
        <v>Město Kolín</v>
      </c>
      <c r="G91" s="43"/>
      <c r="H91" s="43"/>
      <c r="I91" s="33" t="s">
        <v>30</v>
      </c>
      <c r="J91" s="37" t="str">
        <f>E21</f>
        <v>Ing. arch. Jiří Klas</v>
      </c>
      <c r="K91" s="43"/>
      <c r="L91" s="66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</row>
    <row r="92" spans="1:31" s="2" customFormat="1" ht="15.15" customHeight="1">
      <c r="A92" s="41"/>
      <c r="B92" s="42"/>
      <c r="C92" s="33" t="s">
        <v>28</v>
      </c>
      <c r="D92" s="43"/>
      <c r="E92" s="43"/>
      <c r="F92" s="28" t="str">
        <f>IF(E18="","",E18)</f>
        <v>Vyplň údaj</v>
      </c>
      <c r="G92" s="43"/>
      <c r="H92" s="43"/>
      <c r="I92" s="33" t="s">
        <v>33</v>
      </c>
      <c r="J92" s="37" t="str">
        <f>E24</f>
        <v xml:space="preserve">Ing. Karel Bernas </v>
      </c>
      <c r="K92" s="43"/>
      <c r="L92" s="66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</row>
    <row r="93" spans="1:31" s="2" customFormat="1" ht="10.3" customHeight="1">
      <c r="A93" s="41"/>
      <c r="B93" s="42"/>
      <c r="C93" s="43"/>
      <c r="D93" s="43"/>
      <c r="E93" s="43"/>
      <c r="F93" s="43"/>
      <c r="G93" s="43"/>
      <c r="H93" s="43"/>
      <c r="I93" s="43"/>
      <c r="J93" s="43"/>
      <c r="K93" s="43"/>
      <c r="L93" s="66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</row>
    <row r="94" spans="1:31" s="2" customFormat="1" ht="29.25" customHeight="1">
      <c r="A94" s="41"/>
      <c r="B94" s="42"/>
      <c r="C94" s="191" t="s">
        <v>103</v>
      </c>
      <c r="D94" s="148"/>
      <c r="E94" s="148"/>
      <c r="F94" s="148"/>
      <c r="G94" s="148"/>
      <c r="H94" s="148"/>
      <c r="I94" s="148"/>
      <c r="J94" s="192" t="s">
        <v>104</v>
      </c>
      <c r="K94" s="148"/>
      <c r="L94" s="66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</row>
    <row r="95" spans="1:31" s="2" customFormat="1" ht="10.3" customHeight="1">
      <c r="A95" s="41"/>
      <c r="B95" s="42"/>
      <c r="C95" s="43"/>
      <c r="D95" s="43"/>
      <c r="E95" s="43"/>
      <c r="F95" s="43"/>
      <c r="G95" s="43"/>
      <c r="H95" s="43"/>
      <c r="I95" s="43"/>
      <c r="J95" s="43"/>
      <c r="K95" s="43"/>
      <c r="L95" s="66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</row>
    <row r="96" spans="1:47" s="2" customFormat="1" ht="22.8" customHeight="1">
      <c r="A96" s="41"/>
      <c r="B96" s="42"/>
      <c r="C96" s="193" t="s">
        <v>105</v>
      </c>
      <c r="D96" s="43"/>
      <c r="E96" s="43"/>
      <c r="F96" s="43"/>
      <c r="G96" s="43"/>
      <c r="H96" s="43"/>
      <c r="I96" s="43"/>
      <c r="J96" s="113">
        <f>J157</f>
        <v>0</v>
      </c>
      <c r="K96" s="43"/>
      <c r="L96" s="66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U96" s="18" t="s">
        <v>106</v>
      </c>
    </row>
    <row r="97" spans="1:31" s="9" customFormat="1" ht="24.95" customHeight="1">
      <c r="A97" s="9"/>
      <c r="B97" s="194"/>
      <c r="C97" s="195"/>
      <c r="D97" s="196" t="s">
        <v>107</v>
      </c>
      <c r="E97" s="197"/>
      <c r="F97" s="197"/>
      <c r="G97" s="197"/>
      <c r="H97" s="197"/>
      <c r="I97" s="197"/>
      <c r="J97" s="198">
        <f>J158</f>
        <v>0</v>
      </c>
      <c r="K97" s="195"/>
      <c r="L97" s="19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200"/>
      <c r="C98" s="201"/>
      <c r="D98" s="202" t="s">
        <v>108</v>
      </c>
      <c r="E98" s="203"/>
      <c r="F98" s="203"/>
      <c r="G98" s="203"/>
      <c r="H98" s="203"/>
      <c r="I98" s="203"/>
      <c r="J98" s="204">
        <f>J159</f>
        <v>0</v>
      </c>
      <c r="K98" s="201"/>
      <c r="L98" s="205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200"/>
      <c r="C99" s="201"/>
      <c r="D99" s="202" t="s">
        <v>109</v>
      </c>
      <c r="E99" s="203"/>
      <c r="F99" s="203"/>
      <c r="G99" s="203"/>
      <c r="H99" s="203"/>
      <c r="I99" s="203"/>
      <c r="J99" s="204">
        <f>J163</f>
        <v>0</v>
      </c>
      <c r="K99" s="201"/>
      <c r="L99" s="205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200"/>
      <c r="C100" s="201"/>
      <c r="D100" s="202" t="s">
        <v>110</v>
      </c>
      <c r="E100" s="203"/>
      <c r="F100" s="203"/>
      <c r="G100" s="203"/>
      <c r="H100" s="203"/>
      <c r="I100" s="203"/>
      <c r="J100" s="204">
        <f>J170</f>
        <v>0</v>
      </c>
      <c r="K100" s="201"/>
      <c r="L100" s="205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200"/>
      <c r="C101" s="201"/>
      <c r="D101" s="202" t="s">
        <v>111</v>
      </c>
      <c r="E101" s="203"/>
      <c r="F101" s="203"/>
      <c r="G101" s="203"/>
      <c r="H101" s="203"/>
      <c r="I101" s="203"/>
      <c r="J101" s="204">
        <f>J281</f>
        <v>0</v>
      </c>
      <c r="K101" s="201"/>
      <c r="L101" s="205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200"/>
      <c r="C102" s="201"/>
      <c r="D102" s="202" t="s">
        <v>112</v>
      </c>
      <c r="E102" s="203"/>
      <c r="F102" s="203"/>
      <c r="G102" s="203"/>
      <c r="H102" s="203"/>
      <c r="I102" s="203"/>
      <c r="J102" s="204">
        <f>J355</f>
        <v>0</v>
      </c>
      <c r="K102" s="201"/>
      <c r="L102" s="205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200"/>
      <c r="C103" s="201"/>
      <c r="D103" s="202" t="s">
        <v>113</v>
      </c>
      <c r="E103" s="203"/>
      <c r="F103" s="203"/>
      <c r="G103" s="203"/>
      <c r="H103" s="203"/>
      <c r="I103" s="203"/>
      <c r="J103" s="204">
        <f>J361</f>
        <v>0</v>
      </c>
      <c r="K103" s="201"/>
      <c r="L103" s="205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9" customFormat="1" ht="24.95" customHeight="1">
      <c r="A104" s="9"/>
      <c r="B104" s="194"/>
      <c r="C104" s="195"/>
      <c r="D104" s="196" t="s">
        <v>114</v>
      </c>
      <c r="E104" s="197"/>
      <c r="F104" s="197"/>
      <c r="G104" s="197"/>
      <c r="H104" s="197"/>
      <c r="I104" s="197"/>
      <c r="J104" s="198">
        <f>J363</f>
        <v>0</v>
      </c>
      <c r="K104" s="195"/>
      <c r="L104" s="19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10" customFormat="1" ht="19.9" customHeight="1">
      <c r="A105" s="10"/>
      <c r="B105" s="200"/>
      <c r="C105" s="201"/>
      <c r="D105" s="202" t="s">
        <v>115</v>
      </c>
      <c r="E105" s="203"/>
      <c r="F105" s="203"/>
      <c r="G105" s="203"/>
      <c r="H105" s="203"/>
      <c r="I105" s="203"/>
      <c r="J105" s="204">
        <f>J364</f>
        <v>0</v>
      </c>
      <c r="K105" s="201"/>
      <c r="L105" s="205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200"/>
      <c r="C106" s="201"/>
      <c r="D106" s="202" t="s">
        <v>116</v>
      </c>
      <c r="E106" s="203"/>
      <c r="F106" s="203"/>
      <c r="G106" s="203"/>
      <c r="H106" s="203"/>
      <c r="I106" s="203"/>
      <c r="J106" s="204">
        <f>J369</f>
        <v>0</v>
      </c>
      <c r="K106" s="201"/>
      <c r="L106" s="205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200"/>
      <c r="C107" s="201"/>
      <c r="D107" s="202" t="s">
        <v>117</v>
      </c>
      <c r="E107" s="203"/>
      <c r="F107" s="203"/>
      <c r="G107" s="203"/>
      <c r="H107" s="203"/>
      <c r="I107" s="203"/>
      <c r="J107" s="204">
        <f>J384</f>
        <v>0</v>
      </c>
      <c r="K107" s="201"/>
      <c r="L107" s="205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200"/>
      <c r="C108" s="201"/>
      <c r="D108" s="202" t="s">
        <v>118</v>
      </c>
      <c r="E108" s="203"/>
      <c r="F108" s="203"/>
      <c r="G108" s="203"/>
      <c r="H108" s="203"/>
      <c r="I108" s="203"/>
      <c r="J108" s="204">
        <f>J388</f>
        <v>0</v>
      </c>
      <c r="K108" s="201"/>
      <c r="L108" s="205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200"/>
      <c r="C109" s="201"/>
      <c r="D109" s="202" t="s">
        <v>119</v>
      </c>
      <c r="E109" s="203"/>
      <c r="F109" s="203"/>
      <c r="G109" s="203"/>
      <c r="H109" s="203"/>
      <c r="I109" s="203"/>
      <c r="J109" s="204">
        <f>J391</f>
        <v>0</v>
      </c>
      <c r="K109" s="201"/>
      <c r="L109" s="205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200"/>
      <c r="C110" s="201"/>
      <c r="D110" s="202" t="s">
        <v>120</v>
      </c>
      <c r="E110" s="203"/>
      <c r="F110" s="203"/>
      <c r="G110" s="203"/>
      <c r="H110" s="203"/>
      <c r="I110" s="203"/>
      <c r="J110" s="204">
        <f>J424</f>
        <v>0</v>
      </c>
      <c r="K110" s="201"/>
      <c r="L110" s="205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200"/>
      <c r="C111" s="201"/>
      <c r="D111" s="202" t="s">
        <v>121</v>
      </c>
      <c r="E111" s="203"/>
      <c r="F111" s="203"/>
      <c r="G111" s="203"/>
      <c r="H111" s="203"/>
      <c r="I111" s="203"/>
      <c r="J111" s="204">
        <f>J446</f>
        <v>0</v>
      </c>
      <c r="K111" s="201"/>
      <c r="L111" s="205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200"/>
      <c r="C112" s="201"/>
      <c r="D112" s="202" t="s">
        <v>122</v>
      </c>
      <c r="E112" s="203"/>
      <c r="F112" s="203"/>
      <c r="G112" s="203"/>
      <c r="H112" s="203"/>
      <c r="I112" s="203"/>
      <c r="J112" s="204">
        <f>J489</f>
        <v>0</v>
      </c>
      <c r="K112" s="201"/>
      <c r="L112" s="205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10" customFormat="1" ht="19.9" customHeight="1">
      <c r="A113" s="10"/>
      <c r="B113" s="200"/>
      <c r="C113" s="201"/>
      <c r="D113" s="202" t="s">
        <v>123</v>
      </c>
      <c r="E113" s="203"/>
      <c r="F113" s="203"/>
      <c r="G113" s="203"/>
      <c r="H113" s="203"/>
      <c r="I113" s="203"/>
      <c r="J113" s="204">
        <f>J493</f>
        <v>0</v>
      </c>
      <c r="K113" s="201"/>
      <c r="L113" s="205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10" customFormat="1" ht="19.9" customHeight="1">
      <c r="A114" s="10"/>
      <c r="B114" s="200"/>
      <c r="C114" s="201"/>
      <c r="D114" s="202" t="s">
        <v>124</v>
      </c>
      <c r="E114" s="203"/>
      <c r="F114" s="203"/>
      <c r="G114" s="203"/>
      <c r="H114" s="203"/>
      <c r="I114" s="203"/>
      <c r="J114" s="204">
        <f>J564</f>
        <v>0</v>
      </c>
      <c r="K114" s="201"/>
      <c r="L114" s="205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s="10" customFormat="1" ht="19.9" customHeight="1">
      <c r="A115" s="10"/>
      <c r="B115" s="200"/>
      <c r="C115" s="201"/>
      <c r="D115" s="202" t="s">
        <v>125</v>
      </c>
      <c r="E115" s="203"/>
      <c r="F115" s="203"/>
      <c r="G115" s="203"/>
      <c r="H115" s="203"/>
      <c r="I115" s="203"/>
      <c r="J115" s="204">
        <f>J589</f>
        <v>0</v>
      </c>
      <c r="K115" s="201"/>
      <c r="L115" s="205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1:31" s="10" customFormat="1" ht="19.9" customHeight="1">
      <c r="A116" s="10"/>
      <c r="B116" s="200"/>
      <c r="C116" s="201"/>
      <c r="D116" s="202" t="s">
        <v>126</v>
      </c>
      <c r="E116" s="203"/>
      <c r="F116" s="203"/>
      <c r="G116" s="203"/>
      <c r="H116" s="203"/>
      <c r="I116" s="203"/>
      <c r="J116" s="204">
        <f>J604</f>
        <v>0</v>
      </c>
      <c r="K116" s="201"/>
      <c r="L116" s="205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pans="1:31" s="10" customFormat="1" ht="19.9" customHeight="1">
      <c r="A117" s="10"/>
      <c r="B117" s="200"/>
      <c r="C117" s="201"/>
      <c r="D117" s="202" t="s">
        <v>127</v>
      </c>
      <c r="E117" s="203"/>
      <c r="F117" s="203"/>
      <c r="G117" s="203"/>
      <c r="H117" s="203"/>
      <c r="I117" s="203"/>
      <c r="J117" s="204">
        <f>J608</f>
        <v>0</v>
      </c>
      <c r="K117" s="201"/>
      <c r="L117" s="205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pans="1:31" s="10" customFormat="1" ht="19.9" customHeight="1">
      <c r="A118" s="10"/>
      <c r="B118" s="200"/>
      <c r="C118" s="201"/>
      <c r="D118" s="202" t="s">
        <v>128</v>
      </c>
      <c r="E118" s="203"/>
      <c r="F118" s="203"/>
      <c r="G118" s="203"/>
      <c r="H118" s="203"/>
      <c r="I118" s="203"/>
      <c r="J118" s="204">
        <f>J618</f>
        <v>0</v>
      </c>
      <c r="K118" s="201"/>
      <c r="L118" s="205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19" spans="1:31" s="10" customFormat="1" ht="19.9" customHeight="1">
      <c r="A119" s="10"/>
      <c r="B119" s="200"/>
      <c r="C119" s="201"/>
      <c r="D119" s="202" t="s">
        <v>129</v>
      </c>
      <c r="E119" s="203"/>
      <c r="F119" s="203"/>
      <c r="G119" s="203"/>
      <c r="H119" s="203"/>
      <c r="I119" s="203"/>
      <c r="J119" s="204">
        <f>J626</f>
        <v>0</v>
      </c>
      <c r="K119" s="201"/>
      <c r="L119" s="205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</row>
    <row r="120" spans="1:31" s="10" customFormat="1" ht="19.9" customHeight="1">
      <c r="A120" s="10"/>
      <c r="B120" s="200"/>
      <c r="C120" s="201"/>
      <c r="D120" s="202" t="s">
        <v>130</v>
      </c>
      <c r="E120" s="203"/>
      <c r="F120" s="203"/>
      <c r="G120" s="203"/>
      <c r="H120" s="203"/>
      <c r="I120" s="203"/>
      <c r="J120" s="204">
        <f>J643</f>
        <v>0</v>
      </c>
      <c r="K120" s="201"/>
      <c r="L120" s="205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</row>
    <row r="121" spans="1:31" s="9" customFormat="1" ht="24.95" customHeight="1">
      <c r="A121" s="9"/>
      <c r="B121" s="194"/>
      <c r="C121" s="195"/>
      <c r="D121" s="196" t="s">
        <v>131</v>
      </c>
      <c r="E121" s="197"/>
      <c r="F121" s="197"/>
      <c r="G121" s="197"/>
      <c r="H121" s="197"/>
      <c r="I121" s="197"/>
      <c r="J121" s="198">
        <f>J655</f>
        <v>0</v>
      </c>
      <c r="K121" s="195"/>
      <c r="L121" s="19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</row>
    <row r="122" spans="1:31" s="10" customFormat="1" ht="19.9" customHeight="1">
      <c r="A122" s="10"/>
      <c r="B122" s="200"/>
      <c r="C122" s="201"/>
      <c r="D122" s="202" t="s">
        <v>132</v>
      </c>
      <c r="E122" s="203"/>
      <c r="F122" s="203"/>
      <c r="G122" s="203"/>
      <c r="H122" s="203"/>
      <c r="I122" s="203"/>
      <c r="J122" s="204">
        <f>J656</f>
        <v>0</v>
      </c>
      <c r="K122" s="201"/>
      <c r="L122" s="205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</row>
    <row r="123" spans="1:31" s="10" customFormat="1" ht="19.9" customHeight="1">
      <c r="A123" s="10"/>
      <c r="B123" s="200"/>
      <c r="C123" s="201"/>
      <c r="D123" s="202" t="s">
        <v>133</v>
      </c>
      <c r="E123" s="203"/>
      <c r="F123" s="203"/>
      <c r="G123" s="203"/>
      <c r="H123" s="203"/>
      <c r="I123" s="203"/>
      <c r="J123" s="204">
        <f>J659</f>
        <v>0</v>
      </c>
      <c r="K123" s="201"/>
      <c r="L123" s="205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</row>
    <row r="124" spans="1:31" s="9" customFormat="1" ht="24.95" customHeight="1">
      <c r="A124" s="9"/>
      <c r="B124" s="194"/>
      <c r="C124" s="195"/>
      <c r="D124" s="196" t="s">
        <v>134</v>
      </c>
      <c r="E124" s="197"/>
      <c r="F124" s="197"/>
      <c r="G124" s="197"/>
      <c r="H124" s="197"/>
      <c r="I124" s="197"/>
      <c r="J124" s="198">
        <f>J662</f>
        <v>0</v>
      </c>
      <c r="K124" s="195"/>
      <c r="L124" s="19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</row>
    <row r="125" spans="1:31" s="9" customFormat="1" ht="24.95" customHeight="1">
      <c r="A125" s="9"/>
      <c r="B125" s="194"/>
      <c r="C125" s="195"/>
      <c r="D125" s="196" t="s">
        <v>135</v>
      </c>
      <c r="E125" s="197"/>
      <c r="F125" s="197"/>
      <c r="G125" s="197"/>
      <c r="H125" s="197"/>
      <c r="I125" s="197"/>
      <c r="J125" s="198">
        <f>J666</f>
        <v>0</v>
      </c>
      <c r="K125" s="195"/>
      <c r="L125" s="19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</row>
    <row r="126" spans="1:31" s="10" customFormat="1" ht="19.9" customHeight="1">
      <c r="A126" s="10"/>
      <c r="B126" s="200"/>
      <c r="C126" s="201"/>
      <c r="D126" s="202" t="s">
        <v>136</v>
      </c>
      <c r="E126" s="203"/>
      <c r="F126" s="203"/>
      <c r="G126" s="203"/>
      <c r="H126" s="203"/>
      <c r="I126" s="203"/>
      <c r="J126" s="204">
        <f>J667</f>
        <v>0</v>
      </c>
      <c r="K126" s="201"/>
      <c r="L126" s="205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</row>
    <row r="127" spans="1:31" s="10" customFormat="1" ht="19.9" customHeight="1">
      <c r="A127" s="10"/>
      <c r="B127" s="200"/>
      <c r="C127" s="201"/>
      <c r="D127" s="202" t="s">
        <v>137</v>
      </c>
      <c r="E127" s="203"/>
      <c r="F127" s="203"/>
      <c r="G127" s="203"/>
      <c r="H127" s="203"/>
      <c r="I127" s="203"/>
      <c r="J127" s="204">
        <f>J670</f>
        <v>0</v>
      </c>
      <c r="K127" s="201"/>
      <c r="L127" s="205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</row>
    <row r="128" spans="1:31" s="2" customFormat="1" ht="21.8" customHeight="1">
      <c r="A128" s="41"/>
      <c r="B128" s="42"/>
      <c r="C128" s="43"/>
      <c r="D128" s="43"/>
      <c r="E128" s="43"/>
      <c r="F128" s="43"/>
      <c r="G128" s="43"/>
      <c r="H128" s="43"/>
      <c r="I128" s="43"/>
      <c r="J128" s="43"/>
      <c r="K128" s="43"/>
      <c r="L128" s="66"/>
      <c r="S128" s="41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</row>
    <row r="129" spans="1:31" s="2" customFormat="1" ht="6.95" customHeight="1">
      <c r="A129" s="41"/>
      <c r="B129" s="42"/>
      <c r="C129" s="43"/>
      <c r="D129" s="43"/>
      <c r="E129" s="43"/>
      <c r="F129" s="43"/>
      <c r="G129" s="43"/>
      <c r="H129" s="43"/>
      <c r="I129" s="43"/>
      <c r="J129" s="43"/>
      <c r="K129" s="43"/>
      <c r="L129" s="66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</row>
    <row r="130" spans="1:31" s="2" customFormat="1" ht="29.25" customHeight="1">
      <c r="A130" s="41"/>
      <c r="B130" s="42"/>
      <c r="C130" s="193" t="s">
        <v>138</v>
      </c>
      <c r="D130" s="43"/>
      <c r="E130" s="43"/>
      <c r="F130" s="43"/>
      <c r="G130" s="43"/>
      <c r="H130" s="43"/>
      <c r="I130" s="43"/>
      <c r="J130" s="206">
        <f>ROUND(J131+J132+J133+J134+J135+J136,2)</f>
        <v>0</v>
      </c>
      <c r="K130" s="43"/>
      <c r="L130" s="66"/>
      <c r="N130" s="207" t="s">
        <v>42</v>
      </c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</row>
    <row r="131" spans="1:65" s="2" customFormat="1" ht="18" customHeight="1">
      <c r="A131" s="41"/>
      <c r="B131" s="42"/>
      <c r="C131" s="43"/>
      <c r="D131" s="143" t="s">
        <v>139</v>
      </c>
      <c r="E131" s="136"/>
      <c r="F131" s="136"/>
      <c r="G131" s="43"/>
      <c r="H131" s="43"/>
      <c r="I131" s="43"/>
      <c r="J131" s="137">
        <v>0</v>
      </c>
      <c r="K131" s="43"/>
      <c r="L131" s="208"/>
      <c r="M131" s="209"/>
      <c r="N131" s="210" t="s">
        <v>43</v>
      </c>
      <c r="O131" s="209"/>
      <c r="P131" s="209"/>
      <c r="Q131" s="209"/>
      <c r="R131" s="209"/>
      <c r="S131" s="211"/>
      <c r="T131" s="211"/>
      <c r="U131" s="211"/>
      <c r="V131" s="211"/>
      <c r="W131" s="211"/>
      <c r="X131" s="211"/>
      <c r="Y131" s="211"/>
      <c r="Z131" s="211"/>
      <c r="AA131" s="211"/>
      <c r="AB131" s="211"/>
      <c r="AC131" s="211"/>
      <c r="AD131" s="211"/>
      <c r="AE131" s="211"/>
      <c r="AF131" s="209"/>
      <c r="AG131" s="209"/>
      <c r="AH131" s="209"/>
      <c r="AI131" s="209"/>
      <c r="AJ131" s="209"/>
      <c r="AK131" s="209"/>
      <c r="AL131" s="209"/>
      <c r="AM131" s="209"/>
      <c r="AN131" s="209"/>
      <c r="AO131" s="209"/>
      <c r="AP131" s="209"/>
      <c r="AQ131" s="209"/>
      <c r="AR131" s="209"/>
      <c r="AS131" s="209"/>
      <c r="AT131" s="209"/>
      <c r="AU131" s="209"/>
      <c r="AV131" s="209"/>
      <c r="AW131" s="209"/>
      <c r="AX131" s="209"/>
      <c r="AY131" s="212" t="s">
        <v>140</v>
      </c>
      <c r="AZ131" s="209"/>
      <c r="BA131" s="209"/>
      <c r="BB131" s="209"/>
      <c r="BC131" s="209"/>
      <c r="BD131" s="209"/>
      <c r="BE131" s="213">
        <f>IF(N131="základní",J131,0)</f>
        <v>0</v>
      </c>
      <c r="BF131" s="213">
        <f>IF(N131="snížená",J131,0)</f>
        <v>0</v>
      </c>
      <c r="BG131" s="213">
        <f>IF(N131="zákl. přenesená",J131,0)</f>
        <v>0</v>
      </c>
      <c r="BH131" s="213">
        <f>IF(N131="sníž. přenesená",J131,0)</f>
        <v>0</v>
      </c>
      <c r="BI131" s="213">
        <f>IF(N131="nulová",J131,0)</f>
        <v>0</v>
      </c>
      <c r="BJ131" s="212" t="s">
        <v>86</v>
      </c>
      <c r="BK131" s="209"/>
      <c r="BL131" s="209"/>
      <c r="BM131" s="209"/>
    </row>
    <row r="132" spans="1:65" s="2" customFormat="1" ht="18" customHeight="1">
      <c r="A132" s="41"/>
      <c r="B132" s="42"/>
      <c r="C132" s="43"/>
      <c r="D132" s="143" t="s">
        <v>141</v>
      </c>
      <c r="E132" s="136"/>
      <c r="F132" s="136"/>
      <c r="G132" s="43"/>
      <c r="H132" s="43"/>
      <c r="I132" s="43"/>
      <c r="J132" s="137">
        <v>0</v>
      </c>
      <c r="K132" s="43"/>
      <c r="L132" s="208"/>
      <c r="M132" s="209"/>
      <c r="N132" s="210" t="s">
        <v>43</v>
      </c>
      <c r="O132" s="209"/>
      <c r="P132" s="209"/>
      <c r="Q132" s="209"/>
      <c r="R132" s="209"/>
      <c r="S132" s="211"/>
      <c r="T132" s="211"/>
      <c r="U132" s="211"/>
      <c r="V132" s="211"/>
      <c r="W132" s="211"/>
      <c r="X132" s="211"/>
      <c r="Y132" s="211"/>
      <c r="Z132" s="211"/>
      <c r="AA132" s="211"/>
      <c r="AB132" s="211"/>
      <c r="AC132" s="211"/>
      <c r="AD132" s="211"/>
      <c r="AE132" s="211"/>
      <c r="AF132" s="209"/>
      <c r="AG132" s="209"/>
      <c r="AH132" s="209"/>
      <c r="AI132" s="209"/>
      <c r="AJ132" s="209"/>
      <c r="AK132" s="209"/>
      <c r="AL132" s="209"/>
      <c r="AM132" s="209"/>
      <c r="AN132" s="209"/>
      <c r="AO132" s="209"/>
      <c r="AP132" s="209"/>
      <c r="AQ132" s="209"/>
      <c r="AR132" s="209"/>
      <c r="AS132" s="209"/>
      <c r="AT132" s="209"/>
      <c r="AU132" s="209"/>
      <c r="AV132" s="209"/>
      <c r="AW132" s="209"/>
      <c r="AX132" s="209"/>
      <c r="AY132" s="212" t="s">
        <v>140</v>
      </c>
      <c r="AZ132" s="209"/>
      <c r="BA132" s="209"/>
      <c r="BB132" s="209"/>
      <c r="BC132" s="209"/>
      <c r="BD132" s="209"/>
      <c r="BE132" s="213">
        <f>IF(N132="základní",J132,0)</f>
        <v>0</v>
      </c>
      <c r="BF132" s="213">
        <f>IF(N132="snížená",J132,0)</f>
        <v>0</v>
      </c>
      <c r="BG132" s="213">
        <f>IF(N132="zákl. přenesená",J132,0)</f>
        <v>0</v>
      </c>
      <c r="BH132" s="213">
        <f>IF(N132="sníž. přenesená",J132,0)</f>
        <v>0</v>
      </c>
      <c r="BI132" s="213">
        <f>IF(N132="nulová",J132,0)</f>
        <v>0</v>
      </c>
      <c r="BJ132" s="212" t="s">
        <v>86</v>
      </c>
      <c r="BK132" s="209"/>
      <c r="BL132" s="209"/>
      <c r="BM132" s="209"/>
    </row>
    <row r="133" spans="1:65" s="2" customFormat="1" ht="18" customHeight="1">
      <c r="A133" s="41"/>
      <c r="B133" s="42"/>
      <c r="C133" s="43"/>
      <c r="D133" s="143" t="s">
        <v>142</v>
      </c>
      <c r="E133" s="136"/>
      <c r="F133" s="136"/>
      <c r="G133" s="43"/>
      <c r="H133" s="43"/>
      <c r="I133" s="43"/>
      <c r="J133" s="137">
        <v>0</v>
      </c>
      <c r="K133" s="43"/>
      <c r="L133" s="208"/>
      <c r="M133" s="209"/>
      <c r="N133" s="210" t="s">
        <v>43</v>
      </c>
      <c r="O133" s="209"/>
      <c r="P133" s="209"/>
      <c r="Q133" s="209"/>
      <c r="R133" s="209"/>
      <c r="S133" s="211"/>
      <c r="T133" s="211"/>
      <c r="U133" s="211"/>
      <c r="V133" s="211"/>
      <c r="W133" s="211"/>
      <c r="X133" s="211"/>
      <c r="Y133" s="211"/>
      <c r="Z133" s="211"/>
      <c r="AA133" s="211"/>
      <c r="AB133" s="211"/>
      <c r="AC133" s="211"/>
      <c r="AD133" s="211"/>
      <c r="AE133" s="211"/>
      <c r="AF133" s="209"/>
      <c r="AG133" s="209"/>
      <c r="AH133" s="209"/>
      <c r="AI133" s="209"/>
      <c r="AJ133" s="209"/>
      <c r="AK133" s="209"/>
      <c r="AL133" s="209"/>
      <c r="AM133" s="209"/>
      <c r="AN133" s="209"/>
      <c r="AO133" s="209"/>
      <c r="AP133" s="209"/>
      <c r="AQ133" s="209"/>
      <c r="AR133" s="209"/>
      <c r="AS133" s="209"/>
      <c r="AT133" s="209"/>
      <c r="AU133" s="209"/>
      <c r="AV133" s="209"/>
      <c r="AW133" s="209"/>
      <c r="AX133" s="209"/>
      <c r="AY133" s="212" t="s">
        <v>140</v>
      </c>
      <c r="AZ133" s="209"/>
      <c r="BA133" s="209"/>
      <c r="BB133" s="209"/>
      <c r="BC133" s="209"/>
      <c r="BD133" s="209"/>
      <c r="BE133" s="213">
        <f>IF(N133="základní",J133,0)</f>
        <v>0</v>
      </c>
      <c r="BF133" s="213">
        <f>IF(N133="snížená",J133,0)</f>
        <v>0</v>
      </c>
      <c r="BG133" s="213">
        <f>IF(N133="zákl. přenesená",J133,0)</f>
        <v>0</v>
      </c>
      <c r="BH133" s="213">
        <f>IF(N133="sníž. přenesená",J133,0)</f>
        <v>0</v>
      </c>
      <c r="BI133" s="213">
        <f>IF(N133="nulová",J133,0)</f>
        <v>0</v>
      </c>
      <c r="BJ133" s="212" t="s">
        <v>86</v>
      </c>
      <c r="BK133" s="209"/>
      <c r="BL133" s="209"/>
      <c r="BM133" s="209"/>
    </row>
    <row r="134" spans="1:65" s="2" customFormat="1" ht="18" customHeight="1">
      <c r="A134" s="41"/>
      <c r="B134" s="42"/>
      <c r="C134" s="43"/>
      <c r="D134" s="143" t="s">
        <v>143</v>
      </c>
      <c r="E134" s="136"/>
      <c r="F134" s="136"/>
      <c r="G134" s="43"/>
      <c r="H134" s="43"/>
      <c r="I134" s="43"/>
      <c r="J134" s="137">
        <v>0</v>
      </c>
      <c r="K134" s="43"/>
      <c r="L134" s="208"/>
      <c r="M134" s="209"/>
      <c r="N134" s="210" t="s">
        <v>43</v>
      </c>
      <c r="O134" s="209"/>
      <c r="P134" s="209"/>
      <c r="Q134" s="209"/>
      <c r="R134" s="209"/>
      <c r="S134" s="211"/>
      <c r="T134" s="211"/>
      <c r="U134" s="211"/>
      <c r="V134" s="211"/>
      <c r="W134" s="211"/>
      <c r="X134" s="211"/>
      <c r="Y134" s="211"/>
      <c r="Z134" s="211"/>
      <c r="AA134" s="211"/>
      <c r="AB134" s="211"/>
      <c r="AC134" s="211"/>
      <c r="AD134" s="211"/>
      <c r="AE134" s="211"/>
      <c r="AF134" s="209"/>
      <c r="AG134" s="209"/>
      <c r="AH134" s="209"/>
      <c r="AI134" s="209"/>
      <c r="AJ134" s="209"/>
      <c r="AK134" s="209"/>
      <c r="AL134" s="209"/>
      <c r="AM134" s="209"/>
      <c r="AN134" s="209"/>
      <c r="AO134" s="209"/>
      <c r="AP134" s="209"/>
      <c r="AQ134" s="209"/>
      <c r="AR134" s="209"/>
      <c r="AS134" s="209"/>
      <c r="AT134" s="209"/>
      <c r="AU134" s="209"/>
      <c r="AV134" s="209"/>
      <c r="AW134" s="209"/>
      <c r="AX134" s="209"/>
      <c r="AY134" s="212" t="s">
        <v>140</v>
      </c>
      <c r="AZ134" s="209"/>
      <c r="BA134" s="209"/>
      <c r="BB134" s="209"/>
      <c r="BC134" s="209"/>
      <c r="BD134" s="209"/>
      <c r="BE134" s="213">
        <f>IF(N134="základní",J134,0)</f>
        <v>0</v>
      </c>
      <c r="BF134" s="213">
        <f>IF(N134="snížená",J134,0)</f>
        <v>0</v>
      </c>
      <c r="BG134" s="213">
        <f>IF(N134="zákl. přenesená",J134,0)</f>
        <v>0</v>
      </c>
      <c r="BH134" s="213">
        <f>IF(N134="sníž. přenesená",J134,0)</f>
        <v>0</v>
      </c>
      <c r="BI134" s="213">
        <f>IF(N134="nulová",J134,0)</f>
        <v>0</v>
      </c>
      <c r="BJ134" s="212" t="s">
        <v>86</v>
      </c>
      <c r="BK134" s="209"/>
      <c r="BL134" s="209"/>
      <c r="BM134" s="209"/>
    </row>
    <row r="135" spans="1:65" s="2" customFormat="1" ht="18" customHeight="1">
      <c r="A135" s="41"/>
      <c r="B135" s="42"/>
      <c r="C135" s="43"/>
      <c r="D135" s="143" t="s">
        <v>144</v>
      </c>
      <c r="E135" s="136"/>
      <c r="F135" s="136"/>
      <c r="G135" s="43"/>
      <c r="H135" s="43"/>
      <c r="I135" s="43"/>
      <c r="J135" s="137">
        <v>0</v>
      </c>
      <c r="K135" s="43"/>
      <c r="L135" s="208"/>
      <c r="M135" s="209"/>
      <c r="N135" s="210" t="s">
        <v>43</v>
      </c>
      <c r="O135" s="209"/>
      <c r="P135" s="209"/>
      <c r="Q135" s="209"/>
      <c r="R135" s="209"/>
      <c r="S135" s="211"/>
      <c r="T135" s="211"/>
      <c r="U135" s="211"/>
      <c r="V135" s="211"/>
      <c r="W135" s="211"/>
      <c r="X135" s="211"/>
      <c r="Y135" s="211"/>
      <c r="Z135" s="211"/>
      <c r="AA135" s="211"/>
      <c r="AB135" s="211"/>
      <c r="AC135" s="211"/>
      <c r="AD135" s="211"/>
      <c r="AE135" s="211"/>
      <c r="AF135" s="209"/>
      <c r="AG135" s="209"/>
      <c r="AH135" s="209"/>
      <c r="AI135" s="209"/>
      <c r="AJ135" s="209"/>
      <c r="AK135" s="209"/>
      <c r="AL135" s="209"/>
      <c r="AM135" s="209"/>
      <c r="AN135" s="209"/>
      <c r="AO135" s="209"/>
      <c r="AP135" s="209"/>
      <c r="AQ135" s="209"/>
      <c r="AR135" s="209"/>
      <c r="AS135" s="209"/>
      <c r="AT135" s="209"/>
      <c r="AU135" s="209"/>
      <c r="AV135" s="209"/>
      <c r="AW135" s="209"/>
      <c r="AX135" s="209"/>
      <c r="AY135" s="212" t="s">
        <v>140</v>
      </c>
      <c r="AZ135" s="209"/>
      <c r="BA135" s="209"/>
      <c r="BB135" s="209"/>
      <c r="BC135" s="209"/>
      <c r="BD135" s="209"/>
      <c r="BE135" s="213">
        <f>IF(N135="základní",J135,0)</f>
        <v>0</v>
      </c>
      <c r="BF135" s="213">
        <f>IF(N135="snížená",J135,0)</f>
        <v>0</v>
      </c>
      <c r="BG135" s="213">
        <f>IF(N135="zákl. přenesená",J135,0)</f>
        <v>0</v>
      </c>
      <c r="BH135" s="213">
        <f>IF(N135="sníž. přenesená",J135,0)</f>
        <v>0</v>
      </c>
      <c r="BI135" s="213">
        <f>IF(N135="nulová",J135,0)</f>
        <v>0</v>
      </c>
      <c r="BJ135" s="212" t="s">
        <v>86</v>
      </c>
      <c r="BK135" s="209"/>
      <c r="BL135" s="209"/>
      <c r="BM135" s="209"/>
    </row>
    <row r="136" spans="1:65" s="2" customFormat="1" ht="18" customHeight="1">
      <c r="A136" s="41"/>
      <c r="B136" s="42"/>
      <c r="C136" s="43"/>
      <c r="D136" s="136" t="s">
        <v>145</v>
      </c>
      <c r="E136" s="43"/>
      <c r="F136" s="43"/>
      <c r="G136" s="43"/>
      <c r="H136" s="43"/>
      <c r="I136" s="43"/>
      <c r="J136" s="137">
        <f>ROUND(J30*T136,2)</f>
        <v>0</v>
      </c>
      <c r="K136" s="43"/>
      <c r="L136" s="208"/>
      <c r="M136" s="209"/>
      <c r="N136" s="210" t="s">
        <v>43</v>
      </c>
      <c r="O136" s="209"/>
      <c r="P136" s="209"/>
      <c r="Q136" s="209"/>
      <c r="R136" s="209"/>
      <c r="S136" s="211"/>
      <c r="T136" s="211"/>
      <c r="U136" s="211"/>
      <c r="V136" s="211"/>
      <c r="W136" s="211"/>
      <c r="X136" s="211"/>
      <c r="Y136" s="211"/>
      <c r="Z136" s="211"/>
      <c r="AA136" s="211"/>
      <c r="AB136" s="211"/>
      <c r="AC136" s="211"/>
      <c r="AD136" s="211"/>
      <c r="AE136" s="211"/>
      <c r="AF136" s="209"/>
      <c r="AG136" s="209"/>
      <c r="AH136" s="209"/>
      <c r="AI136" s="209"/>
      <c r="AJ136" s="209"/>
      <c r="AK136" s="209"/>
      <c r="AL136" s="209"/>
      <c r="AM136" s="209"/>
      <c r="AN136" s="209"/>
      <c r="AO136" s="209"/>
      <c r="AP136" s="209"/>
      <c r="AQ136" s="209"/>
      <c r="AR136" s="209"/>
      <c r="AS136" s="209"/>
      <c r="AT136" s="209"/>
      <c r="AU136" s="209"/>
      <c r="AV136" s="209"/>
      <c r="AW136" s="209"/>
      <c r="AX136" s="209"/>
      <c r="AY136" s="212" t="s">
        <v>146</v>
      </c>
      <c r="AZ136" s="209"/>
      <c r="BA136" s="209"/>
      <c r="BB136" s="209"/>
      <c r="BC136" s="209"/>
      <c r="BD136" s="209"/>
      <c r="BE136" s="213">
        <f>IF(N136="základní",J136,0)</f>
        <v>0</v>
      </c>
      <c r="BF136" s="213">
        <f>IF(N136="snížená",J136,0)</f>
        <v>0</v>
      </c>
      <c r="BG136" s="213">
        <f>IF(N136="zákl. přenesená",J136,0)</f>
        <v>0</v>
      </c>
      <c r="BH136" s="213">
        <f>IF(N136="sníž. přenesená",J136,0)</f>
        <v>0</v>
      </c>
      <c r="BI136" s="213">
        <f>IF(N136="nulová",J136,0)</f>
        <v>0</v>
      </c>
      <c r="BJ136" s="212" t="s">
        <v>86</v>
      </c>
      <c r="BK136" s="209"/>
      <c r="BL136" s="209"/>
      <c r="BM136" s="209"/>
    </row>
    <row r="137" spans="1:31" s="2" customFormat="1" ht="12">
      <c r="A137" s="41"/>
      <c r="B137" s="42"/>
      <c r="C137" s="43"/>
      <c r="D137" s="43"/>
      <c r="E137" s="43"/>
      <c r="F137" s="43"/>
      <c r="G137" s="43"/>
      <c r="H137" s="43"/>
      <c r="I137" s="43"/>
      <c r="J137" s="43"/>
      <c r="K137" s="43"/>
      <c r="L137" s="66"/>
      <c r="S137" s="41"/>
      <c r="T137" s="41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</row>
    <row r="138" spans="1:31" s="2" customFormat="1" ht="29.25" customHeight="1">
      <c r="A138" s="41"/>
      <c r="B138" s="42"/>
      <c r="C138" s="147" t="s">
        <v>97</v>
      </c>
      <c r="D138" s="148"/>
      <c r="E138" s="148"/>
      <c r="F138" s="148"/>
      <c r="G138" s="148"/>
      <c r="H138" s="148"/>
      <c r="I138" s="148"/>
      <c r="J138" s="149">
        <f>ROUND(J96+J130,2)</f>
        <v>0</v>
      </c>
      <c r="K138" s="148"/>
      <c r="L138" s="66"/>
      <c r="S138" s="41"/>
      <c r="T138" s="41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</row>
    <row r="139" spans="1:31" s="2" customFormat="1" ht="6.95" customHeight="1">
      <c r="A139" s="41"/>
      <c r="B139" s="69"/>
      <c r="C139" s="70"/>
      <c r="D139" s="70"/>
      <c r="E139" s="70"/>
      <c r="F139" s="70"/>
      <c r="G139" s="70"/>
      <c r="H139" s="70"/>
      <c r="I139" s="70"/>
      <c r="J139" s="70"/>
      <c r="K139" s="70"/>
      <c r="L139" s="66"/>
      <c r="S139" s="41"/>
      <c r="T139" s="41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</row>
    <row r="143" spans="1:31" s="2" customFormat="1" ht="6.95" customHeight="1">
      <c r="A143" s="41"/>
      <c r="B143" s="71"/>
      <c r="C143" s="72"/>
      <c r="D143" s="72"/>
      <c r="E143" s="72"/>
      <c r="F143" s="72"/>
      <c r="G143" s="72"/>
      <c r="H143" s="72"/>
      <c r="I143" s="72"/>
      <c r="J143" s="72"/>
      <c r="K143" s="72"/>
      <c r="L143" s="66"/>
      <c r="S143" s="41"/>
      <c r="T143" s="41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</row>
    <row r="144" spans="1:31" s="2" customFormat="1" ht="24.95" customHeight="1">
      <c r="A144" s="41"/>
      <c r="B144" s="42"/>
      <c r="C144" s="24" t="s">
        <v>147</v>
      </c>
      <c r="D144" s="43"/>
      <c r="E144" s="43"/>
      <c r="F144" s="43"/>
      <c r="G144" s="43"/>
      <c r="H144" s="43"/>
      <c r="I144" s="43"/>
      <c r="J144" s="43"/>
      <c r="K144" s="43"/>
      <c r="L144" s="66"/>
      <c r="S144" s="41"/>
      <c r="T144" s="41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</row>
    <row r="145" spans="1:31" s="2" customFormat="1" ht="6.95" customHeight="1">
      <c r="A145" s="41"/>
      <c r="B145" s="42"/>
      <c r="C145" s="43"/>
      <c r="D145" s="43"/>
      <c r="E145" s="43"/>
      <c r="F145" s="43"/>
      <c r="G145" s="43"/>
      <c r="H145" s="43"/>
      <c r="I145" s="43"/>
      <c r="J145" s="43"/>
      <c r="K145" s="43"/>
      <c r="L145" s="66"/>
      <c r="S145" s="41"/>
      <c r="T145" s="41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</row>
    <row r="146" spans="1:31" s="2" customFormat="1" ht="12" customHeight="1">
      <c r="A146" s="41"/>
      <c r="B146" s="42"/>
      <c r="C146" s="33" t="s">
        <v>16</v>
      </c>
      <c r="D146" s="43"/>
      <c r="E146" s="43"/>
      <c r="F146" s="43"/>
      <c r="G146" s="43"/>
      <c r="H146" s="43"/>
      <c r="I146" s="43"/>
      <c r="J146" s="43"/>
      <c r="K146" s="43"/>
      <c r="L146" s="66"/>
      <c r="S146" s="41"/>
      <c r="T146" s="41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</row>
    <row r="147" spans="1:31" s="2" customFormat="1" ht="16.5" customHeight="1">
      <c r="A147" s="41"/>
      <c r="B147" s="42"/>
      <c r="C147" s="43"/>
      <c r="D147" s="43"/>
      <c r="E147" s="190" t="str">
        <f>E7</f>
        <v>Energetická optimalizace sportovní haly - aktualizace 2022 azbest</v>
      </c>
      <c r="F147" s="33"/>
      <c r="G147" s="33"/>
      <c r="H147" s="33"/>
      <c r="I147" s="43"/>
      <c r="J147" s="43"/>
      <c r="K147" s="43"/>
      <c r="L147" s="66"/>
      <c r="S147" s="41"/>
      <c r="T147" s="41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</row>
    <row r="148" spans="1:31" s="2" customFormat="1" ht="12" customHeight="1">
      <c r="A148" s="41"/>
      <c r="B148" s="42"/>
      <c r="C148" s="33" t="s">
        <v>99</v>
      </c>
      <c r="D148" s="43"/>
      <c r="E148" s="43"/>
      <c r="F148" s="43"/>
      <c r="G148" s="43"/>
      <c r="H148" s="43"/>
      <c r="I148" s="43"/>
      <c r="J148" s="43"/>
      <c r="K148" s="43"/>
      <c r="L148" s="66"/>
      <c r="S148" s="41"/>
      <c r="T148" s="41"/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</row>
    <row r="149" spans="1:31" s="2" customFormat="1" ht="16.5" customHeight="1">
      <c r="A149" s="41"/>
      <c r="B149" s="42"/>
      <c r="C149" s="43"/>
      <c r="D149" s="43"/>
      <c r="E149" s="79" t="str">
        <f>E9</f>
        <v xml:space="preserve">SO 01 - Energetické optimalizace sportovní haly </v>
      </c>
      <c r="F149" s="43"/>
      <c r="G149" s="43"/>
      <c r="H149" s="43"/>
      <c r="I149" s="43"/>
      <c r="J149" s="43"/>
      <c r="K149" s="43"/>
      <c r="L149" s="66"/>
      <c r="S149" s="41"/>
      <c r="T149" s="41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</row>
    <row r="150" spans="1:31" s="2" customFormat="1" ht="6.95" customHeight="1">
      <c r="A150" s="41"/>
      <c r="B150" s="42"/>
      <c r="C150" s="43"/>
      <c r="D150" s="43"/>
      <c r="E150" s="43"/>
      <c r="F150" s="43"/>
      <c r="G150" s="43"/>
      <c r="H150" s="43"/>
      <c r="I150" s="43"/>
      <c r="J150" s="43"/>
      <c r="K150" s="43"/>
      <c r="L150" s="66"/>
      <c r="S150" s="41"/>
      <c r="T150" s="41"/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</row>
    <row r="151" spans="1:31" s="2" customFormat="1" ht="12" customHeight="1">
      <c r="A151" s="41"/>
      <c r="B151" s="42"/>
      <c r="C151" s="33" t="s">
        <v>20</v>
      </c>
      <c r="D151" s="43"/>
      <c r="E151" s="43"/>
      <c r="F151" s="28" t="str">
        <f>F12</f>
        <v xml:space="preserve"> </v>
      </c>
      <c r="G151" s="43"/>
      <c r="H151" s="43"/>
      <c r="I151" s="33" t="s">
        <v>22</v>
      </c>
      <c r="J151" s="82" t="str">
        <f>IF(J12="","",J12)</f>
        <v>4. 11. 2021</v>
      </c>
      <c r="K151" s="43"/>
      <c r="L151" s="66"/>
      <c r="S151" s="41"/>
      <c r="T151" s="41"/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</row>
    <row r="152" spans="1:31" s="2" customFormat="1" ht="6.95" customHeight="1">
      <c r="A152" s="41"/>
      <c r="B152" s="42"/>
      <c r="C152" s="43"/>
      <c r="D152" s="43"/>
      <c r="E152" s="43"/>
      <c r="F152" s="43"/>
      <c r="G152" s="43"/>
      <c r="H152" s="43"/>
      <c r="I152" s="43"/>
      <c r="J152" s="43"/>
      <c r="K152" s="43"/>
      <c r="L152" s="66"/>
      <c r="S152" s="41"/>
      <c r="T152" s="41"/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</row>
    <row r="153" spans="1:31" s="2" customFormat="1" ht="15.15" customHeight="1">
      <c r="A153" s="41"/>
      <c r="B153" s="42"/>
      <c r="C153" s="33" t="s">
        <v>24</v>
      </c>
      <c r="D153" s="43"/>
      <c r="E153" s="43"/>
      <c r="F153" s="28" t="str">
        <f>E15</f>
        <v>Město Kolín</v>
      </c>
      <c r="G153" s="43"/>
      <c r="H153" s="43"/>
      <c r="I153" s="33" t="s">
        <v>30</v>
      </c>
      <c r="J153" s="37" t="str">
        <f>E21</f>
        <v>Ing. arch. Jiří Klas</v>
      </c>
      <c r="K153" s="43"/>
      <c r="L153" s="66"/>
      <c r="S153" s="41"/>
      <c r="T153" s="41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</row>
    <row r="154" spans="1:31" s="2" customFormat="1" ht="15.15" customHeight="1">
      <c r="A154" s="41"/>
      <c r="B154" s="42"/>
      <c r="C154" s="33" t="s">
        <v>28</v>
      </c>
      <c r="D154" s="43"/>
      <c r="E154" s="43"/>
      <c r="F154" s="28" t="str">
        <f>IF(E18="","",E18)</f>
        <v>Vyplň údaj</v>
      </c>
      <c r="G154" s="43"/>
      <c r="H154" s="43"/>
      <c r="I154" s="33" t="s">
        <v>33</v>
      </c>
      <c r="J154" s="37" t="str">
        <f>E24</f>
        <v xml:space="preserve">Ing. Karel Bernas </v>
      </c>
      <c r="K154" s="43"/>
      <c r="L154" s="66"/>
      <c r="S154" s="41"/>
      <c r="T154" s="41"/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</row>
    <row r="155" spans="1:31" s="2" customFormat="1" ht="10.3" customHeight="1">
      <c r="A155" s="41"/>
      <c r="B155" s="42"/>
      <c r="C155" s="43"/>
      <c r="D155" s="43"/>
      <c r="E155" s="43"/>
      <c r="F155" s="43"/>
      <c r="G155" s="43"/>
      <c r="H155" s="43"/>
      <c r="I155" s="43"/>
      <c r="J155" s="43"/>
      <c r="K155" s="43"/>
      <c r="L155" s="66"/>
      <c r="S155" s="41"/>
      <c r="T155" s="41"/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</row>
    <row r="156" spans="1:31" s="11" customFormat="1" ht="29.25" customHeight="1">
      <c r="A156" s="214"/>
      <c r="B156" s="215"/>
      <c r="C156" s="216" t="s">
        <v>148</v>
      </c>
      <c r="D156" s="217" t="s">
        <v>63</v>
      </c>
      <c r="E156" s="217" t="s">
        <v>59</v>
      </c>
      <c r="F156" s="217" t="s">
        <v>60</v>
      </c>
      <c r="G156" s="217" t="s">
        <v>149</v>
      </c>
      <c r="H156" s="217" t="s">
        <v>150</v>
      </c>
      <c r="I156" s="217" t="s">
        <v>151</v>
      </c>
      <c r="J156" s="218" t="s">
        <v>104</v>
      </c>
      <c r="K156" s="219" t="s">
        <v>152</v>
      </c>
      <c r="L156" s="220"/>
      <c r="M156" s="103" t="s">
        <v>1</v>
      </c>
      <c r="N156" s="104" t="s">
        <v>42</v>
      </c>
      <c r="O156" s="104" t="s">
        <v>153</v>
      </c>
      <c r="P156" s="104" t="s">
        <v>154</v>
      </c>
      <c r="Q156" s="104" t="s">
        <v>155</v>
      </c>
      <c r="R156" s="104" t="s">
        <v>156</v>
      </c>
      <c r="S156" s="104" t="s">
        <v>157</v>
      </c>
      <c r="T156" s="105" t="s">
        <v>158</v>
      </c>
      <c r="U156" s="214"/>
      <c r="V156" s="214"/>
      <c r="W156" s="214"/>
      <c r="X156" s="214"/>
      <c r="Y156" s="214"/>
      <c r="Z156" s="214"/>
      <c r="AA156" s="214"/>
      <c r="AB156" s="214"/>
      <c r="AC156" s="214"/>
      <c r="AD156" s="214"/>
      <c r="AE156" s="214"/>
    </row>
    <row r="157" spans="1:63" s="2" customFormat="1" ht="22.8" customHeight="1">
      <c r="A157" s="41"/>
      <c r="B157" s="42"/>
      <c r="C157" s="110" t="s">
        <v>159</v>
      </c>
      <c r="D157" s="43"/>
      <c r="E157" s="43"/>
      <c r="F157" s="43"/>
      <c r="G157" s="43"/>
      <c r="H157" s="43"/>
      <c r="I157" s="43"/>
      <c r="J157" s="221">
        <f>BK157</f>
        <v>0</v>
      </c>
      <c r="K157" s="43"/>
      <c r="L157" s="44"/>
      <c r="M157" s="106"/>
      <c r="N157" s="222"/>
      <c r="O157" s="107"/>
      <c r="P157" s="223">
        <f>P158+P363+P655+P662+P666</f>
        <v>0</v>
      </c>
      <c r="Q157" s="107"/>
      <c r="R157" s="223">
        <f>R158+R363+R655+R662+R666</f>
        <v>166.41097095</v>
      </c>
      <c r="S157" s="107"/>
      <c r="T157" s="224">
        <f>T158+T363+T655+T662+T666</f>
        <v>127.29693138000002</v>
      </c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T157" s="18" t="s">
        <v>77</v>
      </c>
      <c r="AU157" s="18" t="s">
        <v>106</v>
      </c>
      <c r="BK157" s="225">
        <f>BK158+BK363+BK655+BK662+BK666</f>
        <v>0</v>
      </c>
    </row>
    <row r="158" spans="1:63" s="12" customFormat="1" ht="25.9" customHeight="1">
      <c r="A158" s="12"/>
      <c r="B158" s="226"/>
      <c r="C158" s="227"/>
      <c r="D158" s="228" t="s">
        <v>77</v>
      </c>
      <c r="E158" s="229" t="s">
        <v>160</v>
      </c>
      <c r="F158" s="229" t="s">
        <v>161</v>
      </c>
      <c r="G158" s="227"/>
      <c r="H158" s="227"/>
      <c r="I158" s="230"/>
      <c r="J158" s="231">
        <f>BK158</f>
        <v>0</v>
      </c>
      <c r="K158" s="227"/>
      <c r="L158" s="232"/>
      <c r="M158" s="233"/>
      <c r="N158" s="234"/>
      <c r="O158" s="234"/>
      <c r="P158" s="235">
        <f>P159+P163+P170+P281+P355+P361</f>
        <v>0</v>
      </c>
      <c r="Q158" s="234"/>
      <c r="R158" s="235">
        <f>R159+R163+R170+R281+R355+R361</f>
        <v>89.98578375</v>
      </c>
      <c r="S158" s="234"/>
      <c r="T158" s="236">
        <f>T159+T163+T170+T281+T355+T361</f>
        <v>50.54196700000001</v>
      </c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R158" s="237" t="s">
        <v>86</v>
      </c>
      <c r="AT158" s="238" t="s">
        <v>77</v>
      </c>
      <c r="AU158" s="238" t="s">
        <v>78</v>
      </c>
      <c r="AY158" s="237" t="s">
        <v>162</v>
      </c>
      <c r="BK158" s="239">
        <f>BK159+BK163+BK170+BK281+BK355+BK361</f>
        <v>0</v>
      </c>
    </row>
    <row r="159" spans="1:63" s="12" customFormat="1" ht="22.8" customHeight="1">
      <c r="A159" s="12"/>
      <c r="B159" s="226"/>
      <c r="C159" s="227"/>
      <c r="D159" s="228" t="s">
        <v>77</v>
      </c>
      <c r="E159" s="240" t="s">
        <v>163</v>
      </c>
      <c r="F159" s="240" t="s">
        <v>164</v>
      </c>
      <c r="G159" s="227"/>
      <c r="H159" s="227"/>
      <c r="I159" s="230"/>
      <c r="J159" s="241">
        <f>BK159</f>
        <v>0</v>
      </c>
      <c r="K159" s="227"/>
      <c r="L159" s="232"/>
      <c r="M159" s="233"/>
      <c r="N159" s="234"/>
      <c r="O159" s="234"/>
      <c r="P159" s="235">
        <f>SUM(P160:P162)</f>
        <v>0</v>
      </c>
      <c r="Q159" s="234"/>
      <c r="R159" s="235">
        <f>SUM(R160:R162)</f>
        <v>4.4578048</v>
      </c>
      <c r="S159" s="234"/>
      <c r="T159" s="236">
        <f>SUM(T160:T162)</f>
        <v>0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R159" s="237" t="s">
        <v>86</v>
      </c>
      <c r="AT159" s="238" t="s">
        <v>77</v>
      </c>
      <c r="AU159" s="238" t="s">
        <v>86</v>
      </c>
      <c r="AY159" s="237" t="s">
        <v>162</v>
      </c>
      <c r="BK159" s="239">
        <f>SUM(BK160:BK162)</f>
        <v>0</v>
      </c>
    </row>
    <row r="160" spans="1:65" s="2" customFormat="1" ht="24.15" customHeight="1">
      <c r="A160" s="41"/>
      <c r="B160" s="42"/>
      <c r="C160" s="242" t="s">
        <v>86</v>
      </c>
      <c r="D160" s="242" t="s">
        <v>165</v>
      </c>
      <c r="E160" s="243" t="s">
        <v>166</v>
      </c>
      <c r="F160" s="244" t="s">
        <v>167</v>
      </c>
      <c r="G160" s="245" t="s">
        <v>168</v>
      </c>
      <c r="H160" s="246">
        <v>58.88</v>
      </c>
      <c r="I160" s="247"/>
      <c r="J160" s="248">
        <f>ROUND(I160*H160,2)</f>
        <v>0</v>
      </c>
      <c r="K160" s="249"/>
      <c r="L160" s="44"/>
      <c r="M160" s="250" t="s">
        <v>1</v>
      </c>
      <c r="N160" s="251" t="s">
        <v>43</v>
      </c>
      <c r="O160" s="94"/>
      <c r="P160" s="252">
        <f>O160*H160</f>
        <v>0</v>
      </c>
      <c r="Q160" s="252">
        <v>0.07571</v>
      </c>
      <c r="R160" s="252">
        <f>Q160*H160</f>
        <v>4.4578048</v>
      </c>
      <c r="S160" s="252">
        <v>0</v>
      </c>
      <c r="T160" s="253">
        <f>S160*H160</f>
        <v>0</v>
      </c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R160" s="254" t="s">
        <v>169</v>
      </c>
      <c r="AT160" s="254" t="s">
        <v>165</v>
      </c>
      <c r="AU160" s="254" t="s">
        <v>88</v>
      </c>
      <c r="AY160" s="18" t="s">
        <v>162</v>
      </c>
      <c r="BE160" s="142">
        <f>IF(N160="základní",J160,0)</f>
        <v>0</v>
      </c>
      <c r="BF160" s="142">
        <f>IF(N160="snížená",J160,0)</f>
        <v>0</v>
      </c>
      <c r="BG160" s="142">
        <f>IF(N160="zákl. přenesená",J160,0)</f>
        <v>0</v>
      </c>
      <c r="BH160" s="142">
        <f>IF(N160="sníž. přenesená",J160,0)</f>
        <v>0</v>
      </c>
      <c r="BI160" s="142">
        <f>IF(N160="nulová",J160,0)</f>
        <v>0</v>
      </c>
      <c r="BJ160" s="18" t="s">
        <v>86</v>
      </c>
      <c r="BK160" s="142">
        <f>ROUND(I160*H160,2)</f>
        <v>0</v>
      </c>
      <c r="BL160" s="18" t="s">
        <v>169</v>
      </c>
      <c r="BM160" s="254" t="s">
        <v>170</v>
      </c>
    </row>
    <row r="161" spans="1:51" s="13" customFormat="1" ht="12">
      <c r="A161" s="13"/>
      <c r="B161" s="255"/>
      <c r="C161" s="256"/>
      <c r="D161" s="257" t="s">
        <v>171</v>
      </c>
      <c r="E161" s="258" t="s">
        <v>1</v>
      </c>
      <c r="F161" s="259" t="s">
        <v>172</v>
      </c>
      <c r="G161" s="256"/>
      <c r="H161" s="260">
        <v>58.88</v>
      </c>
      <c r="I161" s="261"/>
      <c r="J161" s="256"/>
      <c r="K161" s="256"/>
      <c r="L161" s="262"/>
      <c r="M161" s="263"/>
      <c r="N161" s="264"/>
      <c r="O161" s="264"/>
      <c r="P161" s="264"/>
      <c r="Q161" s="264"/>
      <c r="R161" s="264"/>
      <c r="S161" s="264"/>
      <c r="T161" s="265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66" t="s">
        <v>171</v>
      </c>
      <c r="AU161" s="266" t="s">
        <v>88</v>
      </c>
      <c r="AV161" s="13" t="s">
        <v>88</v>
      </c>
      <c r="AW161" s="13" t="s">
        <v>32</v>
      </c>
      <c r="AX161" s="13" t="s">
        <v>78</v>
      </c>
      <c r="AY161" s="266" t="s">
        <v>162</v>
      </c>
    </row>
    <row r="162" spans="1:51" s="14" customFormat="1" ht="12">
      <c r="A162" s="14"/>
      <c r="B162" s="267"/>
      <c r="C162" s="268"/>
      <c r="D162" s="257" t="s">
        <v>171</v>
      </c>
      <c r="E162" s="269" t="s">
        <v>1</v>
      </c>
      <c r="F162" s="270" t="s">
        <v>173</v>
      </c>
      <c r="G162" s="268"/>
      <c r="H162" s="271">
        <v>58.88</v>
      </c>
      <c r="I162" s="272"/>
      <c r="J162" s="268"/>
      <c r="K162" s="268"/>
      <c r="L162" s="273"/>
      <c r="M162" s="274"/>
      <c r="N162" s="275"/>
      <c r="O162" s="275"/>
      <c r="P162" s="275"/>
      <c r="Q162" s="275"/>
      <c r="R162" s="275"/>
      <c r="S162" s="275"/>
      <c r="T162" s="276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77" t="s">
        <v>171</v>
      </c>
      <c r="AU162" s="277" t="s">
        <v>88</v>
      </c>
      <c r="AV162" s="14" t="s">
        <v>169</v>
      </c>
      <c r="AW162" s="14" t="s">
        <v>32</v>
      </c>
      <c r="AX162" s="14" t="s">
        <v>86</v>
      </c>
      <c r="AY162" s="277" t="s">
        <v>162</v>
      </c>
    </row>
    <row r="163" spans="1:63" s="12" customFormat="1" ht="22.8" customHeight="1">
      <c r="A163" s="12"/>
      <c r="B163" s="226"/>
      <c r="C163" s="227"/>
      <c r="D163" s="228" t="s">
        <v>77</v>
      </c>
      <c r="E163" s="240" t="s">
        <v>174</v>
      </c>
      <c r="F163" s="240" t="s">
        <v>175</v>
      </c>
      <c r="G163" s="227"/>
      <c r="H163" s="227"/>
      <c r="I163" s="230"/>
      <c r="J163" s="241">
        <f>BK163</f>
        <v>0</v>
      </c>
      <c r="K163" s="227"/>
      <c r="L163" s="232"/>
      <c r="M163" s="233"/>
      <c r="N163" s="234"/>
      <c r="O163" s="234"/>
      <c r="P163" s="235">
        <f>SUM(P164:P169)</f>
        <v>0</v>
      </c>
      <c r="Q163" s="234"/>
      <c r="R163" s="235">
        <f>SUM(R164:R169)</f>
        <v>41.711999999999996</v>
      </c>
      <c r="S163" s="234"/>
      <c r="T163" s="236">
        <f>SUM(T164:T169)</f>
        <v>0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R163" s="237" t="s">
        <v>86</v>
      </c>
      <c r="AT163" s="238" t="s">
        <v>77</v>
      </c>
      <c r="AU163" s="238" t="s">
        <v>86</v>
      </c>
      <c r="AY163" s="237" t="s">
        <v>162</v>
      </c>
      <c r="BK163" s="239">
        <f>SUM(BK164:BK169)</f>
        <v>0</v>
      </c>
    </row>
    <row r="164" spans="1:65" s="2" customFormat="1" ht="24.15" customHeight="1">
      <c r="A164" s="41"/>
      <c r="B164" s="42"/>
      <c r="C164" s="242" t="s">
        <v>88</v>
      </c>
      <c r="D164" s="242" t="s">
        <v>165</v>
      </c>
      <c r="E164" s="243" t="s">
        <v>176</v>
      </c>
      <c r="F164" s="244" t="s">
        <v>177</v>
      </c>
      <c r="G164" s="245" t="s">
        <v>168</v>
      </c>
      <c r="H164" s="246">
        <v>75</v>
      </c>
      <c r="I164" s="247"/>
      <c r="J164" s="248">
        <f>ROUND(I164*H164,2)</f>
        <v>0</v>
      </c>
      <c r="K164" s="249"/>
      <c r="L164" s="44"/>
      <c r="M164" s="250" t="s">
        <v>1</v>
      </c>
      <c r="N164" s="251" t="s">
        <v>43</v>
      </c>
      <c r="O164" s="94"/>
      <c r="P164" s="252">
        <f>O164*H164</f>
        <v>0</v>
      </c>
      <c r="Q164" s="252">
        <v>0.345</v>
      </c>
      <c r="R164" s="252">
        <f>Q164*H164</f>
        <v>25.874999999999996</v>
      </c>
      <c r="S164" s="252">
        <v>0</v>
      </c>
      <c r="T164" s="253">
        <f>S164*H164</f>
        <v>0</v>
      </c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R164" s="254" t="s">
        <v>169</v>
      </c>
      <c r="AT164" s="254" t="s">
        <v>165</v>
      </c>
      <c r="AU164" s="254" t="s">
        <v>88</v>
      </c>
      <c r="AY164" s="18" t="s">
        <v>162</v>
      </c>
      <c r="BE164" s="142">
        <f>IF(N164="základní",J164,0)</f>
        <v>0</v>
      </c>
      <c r="BF164" s="142">
        <f>IF(N164="snížená",J164,0)</f>
        <v>0</v>
      </c>
      <c r="BG164" s="142">
        <f>IF(N164="zákl. přenesená",J164,0)</f>
        <v>0</v>
      </c>
      <c r="BH164" s="142">
        <f>IF(N164="sníž. přenesená",J164,0)</f>
        <v>0</v>
      </c>
      <c r="BI164" s="142">
        <f>IF(N164="nulová",J164,0)</f>
        <v>0</v>
      </c>
      <c r="BJ164" s="18" t="s">
        <v>86</v>
      </c>
      <c r="BK164" s="142">
        <f>ROUND(I164*H164,2)</f>
        <v>0</v>
      </c>
      <c r="BL164" s="18" t="s">
        <v>169</v>
      </c>
      <c r="BM164" s="254" t="s">
        <v>178</v>
      </c>
    </row>
    <row r="165" spans="1:51" s="13" customFormat="1" ht="12">
      <c r="A165" s="13"/>
      <c r="B165" s="255"/>
      <c r="C165" s="256"/>
      <c r="D165" s="257" t="s">
        <v>171</v>
      </c>
      <c r="E165" s="258" t="s">
        <v>1</v>
      </c>
      <c r="F165" s="259" t="s">
        <v>179</v>
      </c>
      <c r="G165" s="256"/>
      <c r="H165" s="260">
        <v>75</v>
      </c>
      <c r="I165" s="261"/>
      <c r="J165" s="256"/>
      <c r="K165" s="256"/>
      <c r="L165" s="262"/>
      <c r="M165" s="263"/>
      <c r="N165" s="264"/>
      <c r="O165" s="264"/>
      <c r="P165" s="264"/>
      <c r="Q165" s="264"/>
      <c r="R165" s="264"/>
      <c r="S165" s="264"/>
      <c r="T165" s="265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66" t="s">
        <v>171</v>
      </c>
      <c r="AU165" s="266" t="s">
        <v>88</v>
      </c>
      <c r="AV165" s="13" t="s">
        <v>88</v>
      </c>
      <c r="AW165" s="13" t="s">
        <v>32</v>
      </c>
      <c r="AX165" s="13" t="s">
        <v>78</v>
      </c>
      <c r="AY165" s="266" t="s">
        <v>162</v>
      </c>
    </row>
    <row r="166" spans="1:51" s="14" customFormat="1" ht="12">
      <c r="A166" s="14"/>
      <c r="B166" s="267"/>
      <c r="C166" s="268"/>
      <c r="D166" s="257" t="s">
        <v>171</v>
      </c>
      <c r="E166" s="269" t="s">
        <v>1</v>
      </c>
      <c r="F166" s="270" t="s">
        <v>173</v>
      </c>
      <c r="G166" s="268"/>
      <c r="H166" s="271">
        <v>75</v>
      </c>
      <c r="I166" s="272"/>
      <c r="J166" s="268"/>
      <c r="K166" s="268"/>
      <c r="L166" s="273"/>
      <c r="M166" s="274"/>
      <c r="N166" s="275"/>
      <c r="O166" s="275"/>
      <c r="P166" s="275"/>
      <c r="Q166" s="275"/>
      <c r="R166" s="275"/>
      <c r="S166" s="275"/>
      <c r="T166" s="276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77" t="s">
        <v>171</v>
      </c>
      <c r="AU166" s="277" t="s">
        <v>88</v>
      </c>
      <c r="AV166" s="14" t="s">
        <v>169</v>
      </c>
      <c r="AW166" s="14" t="s">
        <v>32</v>
      </c>
      <c r="AX166" s="14" t="s">
        <v>86</v>
      </c>
      <c r="AY166" s="277" t="s">
        <v>162</v>
      </c>
    </row>
    <row r="167" spans="1:65" s="2" customFormat="1" ht="33" customHeight="1">
      <c r="A167" s="41"/>
      <c r="B167" s="42"/>
      <c r="C167" s="242" t="s">
        <v>163</v>
      </c>
      <c r="D167" s="242" t="s">
        <v>165</v>
      </c>
      <c r="E167" s="243" t="s">
        <v>180</v>
      </c>
      <c r="F167" s="244" t="s">
        <v>181</v>
      </c>
      <c r="G167" s="245" t="s">
        <v>168</v>
      </c>
      <c r="H167" s="246">
        <v>75</v>
      </c>
      <c r="I167" s="247"/>
      <c r="J167" s="248">
        <f>ROUND(I167*H167,2)</f>
        <v>0</v>
      </c>
      <c r="K167" s="249"/>
      <c r="L167" s="44"/>
      <c r="M167" s="250" t="s">
        <v>1</v>
      </c>
      <c r="N167" s="251" t="s">
        <v>43</v>
      </c>
      <c r="O167" s="94"/>
      <c r="P167" s="252">
        <f>O167*H167</f>
        <v>0</v>
      </c>
      <c r="Q167" s="252">
        <v>0.101</v>
      </c>
      <c r="R167" s="252">
        <f>Q167*H167</f>
        <v>7.575</v>
      </c>
      <c r="S167" s="252">
        <v>0</v>
      </c>
      <c r="T167" s="253">
        <f>S167*H167</f>
        <v>0</v>
      </c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R167" s="254" t="s">
        <v>169</v>
      </c>
      <c r="AT167" s="254" t="s">
        <v>165</v>
      </c>
      <c r="AU167" s="254" t="s">
        <v>88</v>
      </c>
      <c r="AY167" s="18" t="s">
        <v>162</v>
      </c>
      <c r="BE167" s="142">
        <f>IF(N167="základní",J167,0)</f>
        <v>0</v>
      </c>
      <c r="BF167" s="142">
        <f>IF(N167="snížená",J167,0)</f>
        <v>0</v>
      </c>
      <c r="BG167" s="142">
        <f>IF(N167="zákl. přenesená",J167,0)</f>
        <v>0</v>
      </c>
      <c r="BH167" s="142">
        <f>IF(N167="sníž. přenesená",J167,0)</f>
        <v>0</v>
      </c>
      <c r="BI167" s="142">
        <f>IF(N167="nulová",J167,0)</f>
        <v>0</v>
      </c>
      <c r="BJ167" s="18" t="s">
        <v>86</v>
      </c>
      <c r="BK167" s="142">
        <f>ROUND(I167*H167,2)</f>
        <v>0</v>
      </c>
      <c r="BL167" s="18" t="s">
        <v>169</v>
      </c>
      <c r="BM167" s="254" t="s">
        <v>182</v>
      </c>
    </row>
    <row r="168" spans="1:65" s="2" customFormat="1" ht="16.5" customHeight="1">
      <c r="A168" s="41"/>
      <c r="B168" s="42"/>
      <c r="C168" s="278" t="s">
        <v>169</v>
      </c>
      <c r="D168" s="278" t="s">
        <v>183</v>
      </c>
      <c r="E168" s="279" t="s">
        <v>184</v>
      </c>
      <c r="F168" s="280" t="s">
        <v>185</v>
      </c>
      <c r="G168" s="281" t="s">
        <v>168</v>
      </c>
      <c r="H168" s="282">
        <v>76.5</v>
      </c>
      <c r="I168" s="283"/>
      <c r="J168" s="284">
        <f>ROUND(I168*H168,2)</f>
        <v>0</v>
      </c>
      <c r="K168" s="285"/>
      <c r="L168" s="286"/>
      <c r="M168" s="287" t="s">
        <v>1</v>
      </c>
      <c r="N168" s="288" t="s">
        <v>43</v>
      </c>
      <c r="O168" s="94"/>
      <c r="P168" s="252">
        <f>O168*H168</f>
        <v>0</v>
      </c>
      <c r="Q168" s="252">
        <v>0.108</v>
      </c>
      <c r="R168" s="252">
        <f>Q168*H168</f>
        <v>8.262</v>
      </c>
      <c r="S168" s="252">
        <v>0</v>
      </c>
      <c r="T168" s="253">
        <f>S168*H168</f>
        <v>0</v>
      </c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R168" s="254" t="s">
        <v>186</v>
      </c>
      <c r="AT168" s="254" t="s">
        <v>183</v>
      </c>
      <c r="AU168" s="254" t="s">
        <v>88</v>
      </c>
      <c r="AY168" s="18" t="s">
        <v>162</v>
      </c>
      <c r="BE168" s="142">
        <f>IF(N168="základní",J168,0)</f>
        <v>0</v>
      </c>
      <c r="BF168" s="142">
        <f>IF(N168="snížená",J168,0)</f>
        <v>0</v>
      </c>
      <c r="BG168" s="142">
        <f>IF(N168="zákl. přenesená",J168,0)</f>
        <v>0</v>
      </c>
      <c r="BH168" s="142">
        <f>IF(N168="sníž. přenesená",J168,0)</f>
        <v>0</v>
      </c>
      <c r="BI168" s="142">
        <f>IF(N168="nulová",J168,0)</f>
        <v>0</v>
      </c>
      <c r="BJ168" s="18" t="s">
        <v>86</v>
      </c>
      <c r="BK168" s="142">
        <f>ROUND(I168*H168,2)</f>
        <v>0</v>
      </c>
      <c r="BL168" s="18" t="s">
        <v>169</v>
      </c>
      <c r="BM168" s="254" t="s">
        <v>187</v>
      </c>
    </row>
    <row r="169" spans="1:51" s="13" customFormat="1" ht="12">
      <c r="A169" s="13"/>
      <c r="B169" s="255"/>
      <c r="C169" s="256"/>
      <c r="D169" s="257" t="s">
        <v>171</v>
      </c>
      <c r="E169" s="256"/>
      <c r="F169" s="259" t="s">
        <v>188</v>
      </c>
      <c r="G169" s="256"/>
      <c r="H169" s="260">
        <v>76.5</v>
      </c>
      <c r="I169" s="261"/>
      <c r="J169" s="256"/>
      <c r="K169" s="256"/>
      <c r="L169" s="262"/>
      <c r="M169" s="263"/>
      <c r="N169" s="264"/>
      <c r="O169" s="264"/>
      <c r="P169" s="264"/>
      <c r="Q169" s="264"/>
      <c r="R169" s="264"/>
      <c r="S169" s="264"/>
      <c r="T169" s="265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66" t="s">
        <v>171</v>
      </c>
      <c r="AU169" s="266" t="s">
        <v>88</v>
      </c>
      <c r="AV169" s="13" t="s">
        <v>88</v>
      </c>
      <c r="AW169" s="13" t="s">
        <v>4</v>
      </c>
      <c r="AX169" s="13" t="s">
        <v>86</v>
      </c>
      <c r="AY169" s="266" t="s">
        <v>162</v>
      </c>
    </row>
    <row r="170" spans="1:63" s="12" customFormat="1" ht="22.8" customHeight="1">
      <c r="A170" s="12"/>
      <c r="B170" s="226"/>
      <c r="C170" s="227"/>
      <c r="D170" s="228" t="s">
        <v>77</v>
      </c>
      <c r="E170" s="240" t="s">
        <v>189</v>
      </c>
      <c r="F170" s="240" t="s">
        <v>190</v>
      </c>
      <c r="G170" s="227"/>
      <c r="H170" s="227"/>
      <c r="I170" s="230"/>
      <c r="J170" s="241">
        <f>BK170</f>
        <v>0</v>
      </c>
      <c r="K170" s="227"/>
      <c r="L170" s="232"/>
      <c r="M170" s="233"/>
      <c r="N170" s="234"/>
      <c r="O170" s="234"/>
      <c r="P170" s="235">
        <f>SUM(P171:P280)</f>
        <v>0</v>
      </c>
      <c r="Q170" s="234"/>
      <c r="R170" s="235">
        <f>SUM(R171:R280)</f>
        <v>43.815978949999995</v>
      </c>
      <c r="S170" s="234"/>
      <c r="T170" s="236">
        <f>SUM(T171:T280)</f>
        <v>0</v>
      </c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R170" s="237" t="s">
        <v>86</v>
      </c>
      <c r="AT170" s="238" t="s">
        <v>77</v>
      </c>
      <c r="AU170" s="238" t="s">
        <v>86</v>
      </c>
      <c r="AY170" s="237" t="s">
        <v>162</v>
      </c>
      <c r="BK170" s="239">
        <f>SUM(BK171:BK280)</f>
        <v>0</v>
      </c>
    </row>
    <row r="171" spans="1:65" s="2" customFormat="1" ht="24.15" customHeight="1">
      <c r="A171" s="41"/>
      <c r="B171" s="42"/>
      <c r="C171" s="242" t="s">
        <v>174</v>
      </c>
      <c r="D171" s="242" t="s">
        <v>165</v>
      </c>
      <c r="E171" s="243" t="s">
        <v>191</v>
      </c>
      <c r="F171" s="244" t="s">
        <v>192</v>
      </c>
      <c r="G171" s="245" t="s">
        <v>168</v>
      </c>
      <c r="H171" s="246">
        <v>58.88</v>
      </c>
      <c r="I171" s="247"/>
      <c r="J171" s="248">
        <f>ROUND(I171*H171,2)</f>
        <v>0</v>
      </c>
      <c r="K171" s="249"/>
      <c r="L171" s="44"/>
      <c r="M171" s="250" t="s">
        <v>1</v>
      </c>
      <c r="N171" s="251" t="s">
        <v>43</v>
      </c>
      <c r="O171" s="94"/>
      <c r="P171" s="252">
        <f>O171*H171</f>
        <v>0</v>
      </c>
      <c r="Q171" s="252">
        <v>0.00438</v>
      </c>
      <c r="R171" s="252">
        <f>Q171*H171</f>
        <v>0.2578944</v>
      </c>
      <c r="S171" s="252">
        <v>0</v>
      </c>
      <c r="T171" s="253">
        <f>S171*H171</f>
        <v>0</v>
      </c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R171" s="254" t="s">
        <v>169</v>
      </c>
      <c r="AT171" s="254" t="s">
        <v>165</v>
      </c>
      <c r="AU171" s="254" t="s">
        <v>88</v>
      </c>
      <c r="AY171" s="18" t="s">
        <v>162</v>
      </c>
      <c r="BE171" s="142">
        <f>IF(N171="základní",J171,0)</f>
        <v>0</v>
      </c>
      <c r="BF171" s="142">
        <f>IF(N171="snížená",J171,0)</f>
        <v>0</v>
      </c>
      <c r="BG171" s="142">
        <f>IF(N171="zákl. přenesená",J171,0)</f>
        <v>0</v>
      </c>
      <c r="BH171" s="142">
        <f>IF(N171="sníž. přenesená",J171,0)</f>
        <v>0</v>
      </c>
      <c r="BI171" s="142">
        <f>IF(N171="nulová",J171,0)</f>
        <v>0</v>
      </c>
      <c r="BJ171" s="18" t="s">
        <v>86</v>
      </c>
      <c r="BK171" s="142">
        <f>ROUND(I171*H171,2)</f>
        <v>0</v>
      </c>
      <c r="BL171" s="18" t="s">
        <v>169</v>
      </c>
      <c r="BM171" s="254" t="s">
        <v>193</v>
      </c>
    </row>
    <row r="172" spans="1:65" s="2" customFormat="1" ht="24.15" customHeight="1">
      <c r="A172" s="41"/>
      <c r="B172" s="42"/>
      <c r="C172" s="242" t="s">
        <v>189</v>
      </c>
      <c r="D172" s="242" t="s">
        <v>165</v>
      </c>
      <c r="E172" s="243" t="s">
        <v>194</v>
      </c>
      <c r="F172" s="244" t="s">
        <v>195</v>
      </c>
      <c r="G172" s="245" t="s">
        <v>168</v>
      </c>
      <c r="H172" s="246">
        <v>58.88</v>
      </c>
      <c r="I172" s="247"/>
      <c r="J172" s="248">
        <f>ROUND(I172*H172,2)</f>
        <v>0</v>
      </c>
      <c r="K172" s="249"/>
      <c r="L172" s="44"/>
      <c r="M172" s="250" t="s">
        <v>1</v>
      </c>
      <c r="N172" s="251" t="s">
        <v>43</v>
      </c>
      <c r="O172" s="94"/>
      <c r="P172" s="252">
        <f>O172*H172</f>
        <v>0</v>
      </c>
      <c r="Q172" s="252">
        <v>0.004</v>
      </c>
      <c r="R172" s="252">
        <f>Q172*H172</f>
        <v>0.23552</v>
      </c>
      <c r="S172" s="252">
        <v>0</v>
      </c>
      <c r="T172" s="253">
        <f>S172*H172</f>
        <v>0</v>
      </c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R172" s="254" t="s">
        <v>169</v>
      </c>
      <c r="AT172" s="254" t="s">
        <v>165</v>
      </c>
      <c r="AU172" s="254" t="s">
        <v>88</v>
      </c>
      <c r="AY172" s="18" t="s">
        <v>162</v>
      </c>
      <c r="BE172" s="142">
        <f>IF(N172="základní",J172,0)</f>
        <v>0</v>
      </c>
      <c r="BF172" s="142">
        <f>IF(N172="snížená",J172,0)</f>
        <v>0</v>
      </c>
      <c r="BG172" s="142">
        <f>IF(N172="zákl. přenesená",J172,0)</f>
        <v>0</v>
      </c>
      <c r="BH172" s="142">
        <f>IF(N172="sníž. přenesená",J172,0)</f>
        <v>0</v>
      </c>
      <c r="BI172" s="142">
        <f>IF(N172="nulová",J172,0)</f>
        <v>0</v>
      </c>
      <c r="BJ172" s="18" t="s">
        <v>86</v>
      </c>
      <c r="BK172" s="142">
        <f>ROUND(I172*H172,2)</f>
        <v>0</v>
      </c>
      <c r="BL172" s="18" t="s">
        <v>169</v>
      </c>
      <c r="BM172" s="254" t="s">
        <v>196</v>
      </c>
    </row>
    <row r="173" spans="1:65" s="2" customFormat="1" ht="33" customHeight="1">
      <c r="A173" s="41"/>
      <c r="B173" s="42"/>
      <c r="C173" s="242" t="s">
        <v>197</v>
      </c>
      <c r="D173" s="242" t="s">
        <v>165</v>
      </c>
      <c r="E173" s="243" t="s">
        <v>198</v>
      </c>
      <c r="F173" s="244" t="s">
        <v>199</v>
      </c>
      <c r="G173" s="245" t="s">
        <v>168</v>
      </c>
      <c r="H173" s="246">
        <v>324.566</v>
      </c>
      <c r="I173" s="247"/>
      <c r="J173" s="248">
        <f>ROUND(I173*H173,2)</f>
        <v>0</v>
      </c>
      <c r="K173" s="249"/>
      <c r="L173" s="44"/>
      <c r="M173" s="250" t="s">
        <v>1</v>
      </c>
      <c r="N173" s="251" t="s">
        <v>43</v>
      </c>
      <c r="O173" s="94"/>
      <c r="P173" s="252">
        <f>O173*H173</f>
        <v>0</v>
      </c>
      <c r="Q173" s="252">
        <v>0.01575</v>
      </c>
      <c r="R173" s="252">
        <f>Q173*H173</f>
        <v>5.111914499999999</v>
      </c>
      <c r="S173" s="252">
        <v>0</v>
      </c>
      <c r="T173" s="253">
        <f>S173*H173</f>
        <v>0</v>
      </c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R173" s="254" t="s">
        <v>169</v>
      </c>
      <c r="AT173" s="254" t="s">
        <v>165</v>
      </c>
      <c r="AU173" s="254" t="s">
        <v>88</v>
      </c>
      <c r="AY173" s="18" t="s">
        <v>162</v>
      </c>
      <c r="BE173" s="142">
        <f>IF(N173="základní",J173,0)</f>
        <v>0</v>
      </c>
      <c r="BF173" s="142">
        <f>IF(N173="snížená",J173,0)</f>
        <v>0</v>
      </c>
      <c r="BG173" s="142">
        <f>IF(N173="zákl. přenesená",J173,0)</f>
        <v>0</v>
      </c>
      <c r="BH173" s="142">
        <f>IF(N173="sníž. přenesená",J173,0)</f>
        <v>0</v>
      </c>
      <c r="BI173" s="142">
        <f>IF(N173="nulová",J173,0)</f>
        <v>0</v>
      </c>
      <c r="BJ173" s="18" t="s">
        <v>86</v>
      </c>
      <c r="BK173" s="142">
        <f>ROUND(I173*H173,2)</f>
        <v>0</v>
      </c>
      <c r="BL173" s="18" t="s">
        <v>169</v>
      </c>
      <c r="BM173" s="254" t="s">
        <v>200</v>
      </c>
    </row>
    <row r="174" spans="1:65" s="2" customFormat="1" ht="24.15" customHeight="1">
      <c r="A174" s="41"/>
      <c r="B174" s="42"/>
      <c r="C174" s="242" t="s">
        <v>186</v>
      </c>
      <c r="D174" s="242" t="s">
        <v>165</v>
      </c>
      <c r="E174" s="243" t="s">
        <v>201</v>
      </c>
      <c r="F174" s="244" t="s">
        <v>202</v>
      </c>
      <c r="G174" s="245" t="s">
        <v>168</v>
      </c>
      <c r="H174" s="246">
        <v>31.299</v>
      </c>
      <c r="I174" s="247"/>
      <c r="J174" s="248">
        <f>ROUND(I174*H174,2)</f>
        <v>0</v>
      </c>
      <c r="K174" s="249"/>
      <c r="L174" s="44"/>
      <c r="M174" s="250" t="s">
        <v>1</v>
      </c>
      <c r="N174" s="251" t="s">
        <v>43</v>
      </c>
      <c r="O174" s="94"/>
      <c r="P174" s="252">
        <f>O174*H174</f>
        <v>0</v>
      </c>
      <c r="Q174" s="252">
        <v>0.0389</v>
      </c>
      <c r="R174" s="252">
        <f>Q174*H174</f>
        <v>1.2175311</v>
      </c>
      <c r="S174" s="252">
        <v>0</v>
      </c>
      <c r="T174" s="253">
        <f>S174*H174</f>
        <v>0</v>
      </c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R174" s="254" t="s">
        <v>169</v>
      </c>
      <c r="AT174" s="254" t="s">
        <v>165</v>
      </c>
      <c r="AU174" s="254" t="s">
        <v>88</v>
      </c>
      <c r="AY174" s="18" t="s">
        <v>162</v>
      </c>
      <c r="BE174" s="142">
        <f>IF(N174="základní",J174,0)</f>
        <v>0</v>
      </c>
      <c r="BF174" s="142">
        <f>IF(N174="snížená",J174,0)</f>
        <v>0</v>
      </c>
      <c r="BG174" s="142">
        <f>IF(N174="zákl. přenesená",J174,0)</f>
        <v>0</v>
      </c>
      <c r="BH174" s="142">
        <f>IF(N174="sníž. přenesená",J174,0)</f>
        <v>0</v>
      </c>
      <c r="BI174" s="142">
        <f>IF(N174="nulová",J174,0)</f>
        <v>0</v>
      </c>
      <c r="BJ174" s="18" t="s">
        <v>86</v>
      </c>
      <c r="BK174" s="142">
        <f>ROUND(I174*H174,2)</f>
        <v>0</v>
      </c>
      <c r="BL174" s="18" t="s">
        <v>169</v>
      </c>
      <c r="BM174" s="254" t="s">
        <v>203</v>
      </c>
    </row>
    <row r="175" spans="1:51" s="13" customFormat="1" ht="12">
      <c r="A175" s="13"/>
      <c r="B175" s="255"/>
      <c r="C175" s="256"/>
      <c r="D175" s="257" t="s">
        <v>171</v>
      </c>
      <c r="E175" s="258" t="s">
        <v>1</v>
      </c>
      <c r="F175" s="259" t="s">
        <v>204</v>
      </c>
      <c r="G175" s="256"/>
      <c r="H175" s="260">
        <v>31.299</v>
      </c>
      <c r="I175" s="261"/>
      <c r="J175" s="256"/>
      <c r="K175" s="256"/>
      <c r="L175" s="262"/>
      <c r="M175" s="263"/>
      <c r="N175" s="264"/>
      <c r="O175" s="264"/>
      <c r="P175" s="264"/>
      <c r="Q175" s="264"/>
      <c r="R175" s="264"/>
      <c r="S175" s="264"/>
      <c r="T175" s="265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66" t="s">
        <v>171</v>
      </c>
      <c r="AU175" s="266" t="s">
        <v>88</v>
      </c>
      <c r="AV175" s="13" t="s">
        <v>88</v>
      </c>
      <c r="AW175" s="13" t="s">
        <v>32</v>
      </c>
      <c r="AX175" s="13" t="s">
        <v>78</v>
      </c>
      <c r="AY175" s="266" t="s">
        <v>162</v>
      </c>
    </row>
    <row r="176" spans="1:51" s="14" customFormat="1" ht="12">
      <c r="A176" s="14"/>
      <c r="B176" s="267"/>
      <c r="C176" s="268"/>
      <c r="D176" s="257" t="s">
        <v>171</v>
      </c>
      <c r="E176" s="269" t="s">
        <v>1</v>
      </c>
      <c r="F176" s="270" t="s">
        <v>173</v>
      </c>
      <c r="G176" s="268"/>
      <c r="H176" s="271">
        <v>31.299</v>
      </c>
      <c r="I176" s="272"/>
      <c r="J176" s="268"/>
      <c r="K176" s="268"/>
      <c r="L176" s="273"/>
      <c r="M176" s="274"/>
      <c r="N176" s="275"/>
      <c r="O176" s="275"/>
      <c r="P176" s="275"/>
      <c r="Q176" s="275"/>
      <c r="R176" s="275"/>
      <c r="S176" s="275"/>
      <c r="T176" s="276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77" t="s">
        <v>171</v>
      </c>
      <c r="AU176" s="277" t="s">
        <v>88</v>
      </c>
      <c r="AV176" s="14" t="s">
        <v>169</v>
      </c>
      <c r="AW176" s="14" t="s">
        <v>32</v>
      </c>
      <c r="AX176" s="14" t="s">
        <v>86</v>
      </c>
      <c r="AY176" s="277" t="s">
        <v>162</v>
      </c>
    </row>
    <row r="177" spans="1:65" s="2" customFormat="1" ht="24.15" customHeight="1">
      <c r="A177" s="41"/>
      <c r="B177" s="42"/>
      <c r="C177" s="242" t="s">
        <v>205</v>
      </c>
      <c r="D177" s="242" t="s">
        <v>165</v>
      </c>
      <c r="E177" s="243" t="s">
        <v>206</v>
      </c>
      <c r="F177" s="244" t="s">
        <v>207</v>
      </c>
      <c r="G177" s="245" t="s">
        <v>168</v>
      </c>
      <c r="H177" s="246">
        <v>52.093</v>
      </c>
      <c r="I177" s="247"/>
      <c r="J177" s="248">
        <f>ROUND(I177*H177,2)</f>
        <v>0</v>
      </c>
      <c r="K177" s="249"/>
      <c r="L177" s="44"/>
      <c r="M177" s="250" t="s">
        <v>1</v>
      </c>
      <c r="N177" s="251" t="s">
        <v>43</v>
      </c>
      <c r="O177" s="94"/>
      <c r="P177" s="252">
        <f>O177*H177</f>
        <v>0</v>
      </c>
      <c r="Q177" s="252">
        <v>0.00835</v>
      </c>
      <c r="R177" s="252">
        <f>Q177*H177</f>
        <v>0.43497655</v>
      </c>
      <c r="S177" s="252">
        <v>0</v>
      </c>
      <c r="T177" s="253">
        <f>S177*H177</f>
        <v>0</v>
      </c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R177" s="254" t="s">
        <v>208</v>
      </c>
      <c r="AT177" s="254" t="s">
        <v>165</v>
      </c>
      <c r="AU177" s="254" t="s">
        <v>88</v>
      </c>
      <c r="AY177" s="18" t="s">
        <v>162</v>
      </c>
      <c r="BE177" s="142">
        <f>IF(N177="základní",J177,0)</f>
        <v>0</v>
      </c>
      <c r="BF177" s="142">
        <f>IF(N177="snížená",J177,0)</f>
        <v>0</v>
      </c>
      <c r="BG177" s="142">
        <f>IF(N177="zákl. přenesená",J177,0)</f>
        <v>0</v>
      </c>
      <c r="BH177" s="142">
        <f>IF(N177="sníž. přenesená",J177,0)</f>
        <v>0</v>
      </c>
      <c r="BI177" s="142">
        <f>IF(N177="nulová",J177,0)</f>
        <v>0</v>
      </c>
      <c r="BJ177" s="18" t="s">
        <v>86</v>
      </c>
      <c r="BK177" s="142">
        <f>ROUND(I177*H177,2)</f>
        <v>0</v>
      </c>
      <c r="BL177" s="18" t="s">
        <v>208</v>
      </c>
      <c r="BM177" s="254" t="s">
        <v>209</v>
      </c>
    </row>
    <row r="178" spans="1:65" s="2" customFormat="1" ht="24.15" customHeight="1">
      <c r="A178" s="41"/>
      <c r="B178" s="42"/>
      <c r="C178" s="278" t="s">
        <v>210</v>
      </c>
      <c r="D178" s="278" t="s">
        <v>183</v>
      </c>
      <c r="E178" s="279" t="s">
        <v>211</v>
      </c>
      <c r="F178" s="280" t="s">
        <v>212</v>
      </c>
      <c r="G178" s="281" t="s">
        <v>168</v>
      </c>
      <c r="H178" s="282">
        <v>53.135</v>
      </c>
      <c r="I178" s="283"/>
      <c r="J178" s="284">
        <f>ROUND(I178*H178,2)</f>
        <v>0</v>
      </c>
      <c r="K178" s="285"/>
      <c r="L178" s="286"/>
      <c r="M178" s="287" t="s">
        <v>1</v>
      </c>
      <c r="N178" s="288" t="s">
        <v>43</v>
      </c>
      <c r="O178" s="94"/>
      <c r="P178" s="252">
        <f>O178*H178</f>
        <v>0</v>
      </c>
      <c r="Q178" s="252">
        <v>0.0024</v>
      </c>
      <c r="R178" s="252">
        <f>Q178*H178</f>
        <v>0.12752399999999997</v>
      </c>
      <c r="S178" s="252">
        <v>0</v>
      </c>
      <c r="T178" s="253">
        <f>S178*H178</f>
        <v>0</v>
      </c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R178" s="254" t="s">
        <v>213</v>
      </c>
      <c r="AT178" s="254" t="s">
        <v>183</v>
      </c>
      <c r="AU178" s="254" t="s">
        <v>88</v>
      </c>
      <c r="AY178" s="18" t="s">
        <v>162</v>
      </c>
      <c r="BE178" s="142">
        <f>IF(N178="základní",J178,0)</f>
        <v>0</v>
      </c>
      <c r="BF178" s="142">
        <f>IF(N178="snížená",J178,0)</f>
        <v>0</v>
      </c>
      <c r="BG178" s="142">
        <f>IF(N178="zákl. přenesená",J178,0)</f>
        <v>0</v>
      </c>
      <c r="BH178" s="142">
        <f>IF(N178="sníž. přenesená",J178,0)</f>
        <v>0</v>
      </c>
      <c r="BI178" s="142">
        <f>IF(N178="nulová",J178,0)</f>
        <v>0</v>
      </c>
      <c r="BJ178" s="18" t="s">
        <v>86</v>
      </c>
      <c r="BK178" s="142">
        <f>ROUND(I178*H178,2)</f>
        <v>0</v>
      </c>
      <c r="BL178" s="18" t="s">
        <v>208</v>
      </c>
      <c r="BM178" s="254" t="s">
        <v>214</v>
      </c>
    </row>
    <row r="179" spans="1:51" s="13" customFormat="1" ht="12">
      <c r="A179" s="13"/>
      <c r="B179" s="255"/>
      <c r="C179" s="256"/>
      <c r="D179" s="257" t="s">
        <v>171</v>
      </c>
      <c r="E179" s="256"/>
      <c r="F179" s="259" t="s">
        <v>215</v>
      </c>
      <c r="G179" s="256"/>
      <c r="H179" s="260">
        <v>53.135</v>
      </c>
      <c r="I179" s="261"/>
      <c r="J179" s="256"/>
      <c r="K179" s="256"/>
      <c r="L179" s="262"/>
      <c r="M179" s="263"/>
      <c r="N179" s="264"/>
      <c r="O179" s="264"/>
      <c r="P179" s="264"/>
      <c r="Q179" s="264"/>
      <c r="R179" s="264"/>
      <c r="S179" s="264"/>
      <c r="T179" s="265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66" t="s">
        <v>171</v>
      </c>
      <c r="AU179" s="266" t="s">
        <v>88</v>
      </c>
      <c r="AV179" s="13" t="s">
        <v>88</v>
      </c>
      <c r="AW179" s="13" t="s">
        <v>4</v>
      </c>
      <c r="AX179" s="13" t="s">
        <v>86</v>
      </c>
      <c r="AY179" s="266" t="s">
        <v>162</v>
      </c>
    </row>
    <row r="180" spans="1:65" s="2" customFormat="1" ht="24.15" customHeight="1">
      <c r="A180" s="41"/>
      <c r="B180" s="42"/>
      <c r="C180" s="242" t="s">
        <v>216</v>
      </c>
      <c r="D180" s="242" t="s">
        <v>165</v>
      </c>
      <c r="E180" s="243" t="s">
        <v>217</v>
      </c>
      <c r="F180" s="244" t="s">
        <v>218</v>
      </c>
      <c r="G180" s="245" t="s">
        <v>168</v>
      </c>
      <c r="H180" s="246">
        <v>190</v>
      </c>
      <c r="I180" s="247"/>
      <c r="J180" s="248">
        <f>ROUND(I180*H180,2)</f>
        <v>0</v>
      </c>
      <c r="K180" s="249"/>
      <c r="L180" s="44"/>
      <c r="M180" s="250" t="s">
        <v>1</v>
      </c>
      <c r="N180" s="251" t="s">
        <v>43</v>
      </c>
      <c r="O180" s="94"/>
      <c r="P180" s="252">
        <f>O180*H180</f>
        <v>0</v>
      </c>
      <c r="Q180" s="252">
        <v>0.00852</v>
      </c>
      <c r="R180" s="252">
        <f>Q180*H180</f>
        <v>1.6188</v>
      </c>
      <c r="S180" s="252">
        <v>0</v>
      </c>
      <c r="T180" s="253">
        <f>S180*H180</f>
        <v>0</v>
      </c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R180" s="254" t="s">
        <v>169</v>
      </c>
      <c r="AT180" s="254" t="s">
        <v>165</v>
      </c>
      <c r="AU180" s="254" t="s">
        <v>88</v>
      </c>
      <c r="AY180" s="18" t="s">
        <v>162</v>
      </c>
      <c r="BE180" s="142">
        <f>IF(N180="základní",J180,0)</f>
        <v>0</v>
      </c>
      <c r="BF180" s="142">
        <f>IF(N180="snížená",J180,0)</f>
        <v>0</v>
      </c>
      <c r="BG180" s="142">
        <f>IF(N180="zákl. přenesená",J180,0)</f>
        <v>0</v>
      </c>
      <c r="BH180" s="142">
        <f>IF(N180="sníž. přenesená",J180,0)</f>
        <v>0</v>
      </c>
      <c r="BI180" s="142">
        <f>IF(N180="nulová",J180,0)</f>
        <v>0</v>
      </c>
      <c r="BJ180" s="18" t="s">
        <v>86</v>
      </c>
      <c r="BK180" s="142">
        <f>ROUND(I180*H180,2)</f>
        <v>0</v>
      </c>
      <c r="BL180" s="18" t="s">
        <v>169</v>
      </c>
      <c r="BM180" s="254" t="s">
        <v>219</v>
      </c>
    </row>
    <row r="181" spans="1:65" s="2" customFormat="1" ht="21.75" customHeight="1">
      <c r="A181" s="41"/>
      <c r="B181" s="42"/>
      <c r="C181" s="278" t="s">
        <v>220</v>
      </c>
      <c r="D181" s="278" t="s">
        <v>183</v>
      </c>
      <c r="E181" s="279" t="s">
        <v>221</v>
      </c>
      <c r="F181" s="280" t="s">
        <v>222</v>
      </c>
      <c r="G181" s="281" t="s">
        <v>168</v>
      </c>
      <c r="H181" s="282">
        <v>193.8</v>
      </c>
      <c r="I181" s="283"/>
      <c r="J181" s="284">
        <f>ROUND(I181*H181,2)</f>
        <v>0</v>
      </c>
      <c r="K181" s="285"/>
      <c r="L181" s="286"/>
      <c r="M181" s="287" t="s">
        <v>1</v>
      </c>
      <c r="N181" s="288" t="s">
        <v>43</v>
      </c>
      <c r="O181" s="94"/>
      <c r="P181" s="252">
        <f>O181*H181</f>
        <v>0</v>
      </c>
      <c r="Q181" s="252">
        <v>0.0015</v>
      </c>
      <c r="R181" s="252">
        <f>Q181*H181</f>
        <v>0.2907</v>
      </c>
      <c r="S181" s="252">
        <v>0</v>
      </c>
      <c r="T181" s="253">
        <f>S181*H181</f>
        <v>0</v>
      </c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R181" s="254" t="s">
        <v>186</v>
      </c>
      <c r="AT181" s="254" t="s">
        <v>183</v>
      </c>
      <c r="AU181" s="254" t="s">
        <v>88</v>
      </c>
      <c r="AY181" s="18" t="s">
        <v>162</v>
      </c>
      <c r="BE181" s="142">
        <f>IF(N181="základní",J181,0)</f>
        <v>0</v>
      </c>
      <c r="BF181" s="142">
        <f>IF(N181="snížená",J181,0)</f>
        <v>0</v>
      </c>
      <c r="BG181" s="142">
        <f>IF(N181="zákl. přenesená",J181,0)</f>
        <v>0</v>
      </c>
      <c r="BH181" s="142">
        <f>IF(N181="sníž. přenesená",J181,0)</f>
        <v>0</v>
      </c>
      <c r="BI181" s="142">
        <f>IF(N181="nulová",J181,0)</f>
        <v>0</v>
      </c>
      <c r="BJ181" s="18" t="s">
        <v>86</v>
      </c>
      <c r="BK181" s="142">
        <f>ROUND(I181*H181,2)</f>
        <v>0</v>
      </c>
      <c r="BL181" s="18" t="s">
        <v>169</v>
      </c>
      <c r="BM181" s="254" t="s">
        <v>223</v>
      </c>
    </row>
    <row r="182" spans="1:51" s="13" customFormat="1" ht="12">
      <c r="A182" s="13"/>
      <c r="B182" s="255"/>
      <c r="C182" s="256"/>
      <c r="D182" s="257" t="s">
        <v>171</v>
      </c>
      <c r="E182" s="256"/>
      <c r="F182" s="259" t="s">
        <v>224</v>
      </c>
      <c r="G182" s="256"/>
      <c r="H182" s="260">
        <v>193.8</v>
      </c>
      <c r="I182" s="261"/>
      <c r="J182" s="256"/>
      <c r="K182" s="256"/>
      <c r="L182" s="262"/>
      <c r="M182" s="263"/>
      <c r="N182" s="264"/>
      <c r="O182" s="264"/>
      <c r="P182" s="264"/>
      <c r="Q182" s="264"/>
      <c r="R182" s="264"/>
      <c r="S182" s="264"/>
      <c r="T182" s="265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66" t="s">
        <v>171</v>
      </c>
      <c r="AU182" s="266" t="s">
        <v>88</v>
      </c>
      <c r="AV182" s="13" t="s">
        <v>88</v>
      </c>
      <c r="AW182" s="13" t="s">
        <v>4</v>
      </c>
      <c r="AX182" s="13" t="s">
        <v>86</v>
      </c>
      <c r="AY182" s="266" t="s">
        <v>162</v>
      </c>
    </row>
    <row r="183" spans="1:65" s="2" customFormat="1" ht="24.15" customHeight="1">
      <c r="A183" s="41"/>
      <c r="B183" s="42"/>
      <c r="C183" s="242" t="s">
        <v>225</v>
      </c>
      <c r="D183" s="242" t="s">
        <v>165</v>
      </c>
      <c r="E183" s="243" t="s">
        <v>226</v>
      </c>
      <c r="F183" s="244" t="s">
        <v>227</v>
      </c>
      <c r="G183" s="245" t="s">
        <v>228</v>
      </c>
      <c r="H183" s="246">
        <v>74.05</v>
      </c>
      <c r="I183" s="247"/>
      <c r="J183" s="248">
        <f>ROUND(I183*H183,2)</f>
        <v>0</v>
      </c>
      <c r="K183" s="249"/>
      <c r="L183" s="44"/>
      <c r="M183" s="250" t="s">
        <v>1</v>
      </c>
      <c r="N183" s="251" t="s">
        <v>43</v>
      </c>
      <c r="O183" s="94"/>
      <c r="P183" s="252">
        <f>O183*H183</f>
        <v>0</v>
      </c>
      <c r="Q183" s="252">
        <v>0.00176</v>
      </c>
      <c r="R183" s="252">
        <f>Q183*H183</f>
        <v>0.130328</v>
      </c>
      <c r="S183" s="252">
        <v>0</v>
      </c>
      <c r="T183" s="253">
        <f>S183*H183</f>
        <v>0</v>
      </c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R183" s="254" t="s">
        <v>169</v>
      </c>
      <c r="AT183" s="254" t="s">
        <v>165</v>
      </c>
      <c r="AU183" s="254" t="s">
        <v>88</v>
      </c>
      <c r="AY183" s="18" t="s">
        <v>162</v>
      </c>
      <c r="BE183" s="142">
        <f>IF(N183="základní",J183,0)</f>
        <v>0</v>
      </c>
      <c r="BF183" s="142">
        <f>IF(N183="snížená",J183,0)</f>
        <v>0</v>
      </c>
      <c r="BG183" s="142">
        <f>IF(N183="zákl. přenesená",J183,0)</f>
        <v>0</v>
      </c>
      <c r="BH183" s="142">
        <f>IF(N183="sníž. přenesená",J183,0)</f>
        <v>0</v>
      </c>
      <c r="BI183" s="142">
        <f>IF(N183="nulová",J183,0)</f>
        <v>0</v>
      </c>
      <c r="BJ183" s="18" t="s">
        <v>86</v>
      </c>
      <c r="BK183" s="142">
        <f>ROUND(I183*H183,2)</f>
        <v>0</v>
      </c>
      <c r="BL183" s="18" t="s">
        <v>169</v>
      </c>
      <c r="BM183" s="254" t="s">
        <v>229</v>
      </c>
    </row>
    <row r="184" spans="1:51" s="13" customFormat="1" ht="12">
      <c r="A184" s="13"/>
      <c r="B184" s="255"/>
      <c r="C184" s="256"/>
      <c r="D184" s="257" t="s">
        <v>171</v>
      </c>
      <c r="E184" s="258" t="s">
        <v>1</v>
      </c>
      <c r="F184" s="259" t="s">
        <v>230</v>
      </c>
      <c r="G184" s="256"/>
      <c r="H184" s="260">
        <v>13.2</v>
      </c>
      <c r="I184" s="261"/>
      <c r="J184" s="256"/>
      <c r="K184" s="256"/>
      <c r="L184" s="262"/>
      <c r="M184" s="263"/>
      <c r="N184" s="264"/>
      <c r="O184" s="264"/>
      <c r="P184" s="264"/>
      <c r="Q184" s="264"/>
      <c r="R184" s="264"/>
      <c r="S184" s="264"/>
      <c r="T184" s="265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66" t="s">
        <v>171</v>
      </c>
      <c r="AU184" s="266" t="s">
        <v>88</v>
      </c>
      <c r="AV184" s="13" t="s">
        <v>88</v>
      </c>
      <c r="AW184" s="13" t="s">
        <v>32</v>
      </c>
      <c r="AX184" s="13" t="s">
        <v>78</v>
      </c>
      <c r="AY184" s="266" t="s">
        <v>162</v>
      </c>
    </row>
    <row r="185" spans="1:51" s="13" customFormat="1" ht="12">
      <c r="A185" s="13"/>
      <c r="B185" s="255"/>
      <c r="C185" s="256"/>
      <c r="D185" s="257" t="s">
        <v>171</v>
      </c>
      <c r="E185" s="258" t="s">
        <v>1</v>
      </c>
      <c r="F185" s="259" t="s">
        <v>174</v>
      </c>
      <c r="G185" s="256"/>
      <c r="H185" s="260">
        <v>5</v>
      </c>
      <c r="I185" s="261"/>
      <c r="J185" s="256"/>
      <c r="K185" s="256"/>
      <c r="L185" s="262"/>
      <c r="M185" s="263"/>
      <c r="N185" s="264"/>
      <c r="O185" s="264"/>
      <c r="P185" s="264"/>
      <c r="Q185" s="264"/>
      <c r="R185" s="264"/>
      <c r="S185" s="264"/>
      <c r="T185" s="265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66" t="s">
        <v>171</v>
      </c>
      <c r="AU185" s="266" t="s">
        <v>88</v>
      </c>
      <c r="AV185" s="13" t="s">
        <v>88</v>
      </c>
      <c r="AW185" s="13" t="s">
        <v>32</v>
      </c>
      <c r="AX185" s="13" t="s">
        <v>78</v>
      </c>
      <c r="AY185" s="266" t="s">
        <v>162</v>
      </c>
    </row>
    <row r="186" spans="1:51" s="13" customFormat="1" ht="12">
      <c r="A186" s="13"/>
      <c r="B186" s="255"/>
      <c r="C186" s="256"/>
      <c r="D186" s="257" t="s">
        <v>171</v>
      </c>
      <c r="E186" s="258" t="s">
        <v>1</v>
      </c>
      <c r="F186" s="259" t="s">
        <v>231</v>
      </c>
      <c r="G186" s="256"/>
      <c r="H186" s="260">
        <v>15.76</v>
      </c>
      <c r="I186" s="261"/>
      <c r="J186" s="256"/>
      <c r="K186" s="256"/>
      <c r="L186" s="262"/>
      <c r="M186" s="263"/>
      <c r="N186" s="264"/>
      <c r="O186" s="264"/>
      <c r="P186" s="264"/>
      <c r="Q186" s="264"/>
      <c r="R186" s="264"/>
      <c r="S186" s="264"/>
      <c r="T186" s="265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66" t="s">
        <v>171</v>
      </c>
      <c r="AU186" s="266" t="s">
        <v>88</v>
      </c>
      <c r="AV186" s="13" t="s">
        <v>88</v>
      </c>
      <c r="AW186" s="13" t="s">
        <v>32</v>
      </c>
      <c r="AX186" s="13" t="s">
        <v>78</v>
      </c>
      <c r="AY186" s="266" t="s">
        <v>162</v>
      </c>
    </row>
    <row r="187" spans="1:51" s="13" customFormat="1" ht="12">
      <c r="A187" s="13"/>
      <c r="B187" s="255"/>
      <c r="C187" s="256"/>
      <c r="D187" s="257" t="s">
        <v>171</v>
      </c>
      <c r="E187" s="258" t="s">
        <v>1</v>
      </c>
      <c r="F187" s="259" t="s">
        <v>232</v>
      </c>
      <c r="G187" s="256"/>
      <c r="H187" s="260">
        <v>3.69</v>
      </c>
      <c r="I187" s="261"/>
      <c r="J187" s="256"/>
      <c r="K187" s="256"/>
      <c r="L187" s="262"/>
      <c r="M187" s="263"/>
      <c r="N187" s="264"/>
      <c r="O187" s="264"/>
      <c r="P187" s="264"/>
      <c r="Q187" s="264"/>
      <c r="R187" s="264"/>
      <c r="S187" s="264"/>
      <c r="T187" s="265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66" t="s">
        <v>171</v>
      </c>
      <c r="AU187" s="266" t="s">
        <v>88</v>
      </c>
      <c r="AV187" s="13" t="s">
        <v>88</v>
      </c>
      <c r="AW187" s="13" t="s">
        <v>32</v>
      </c>
      <c r="AX187" s="13" t="s">
        <v>78</v>
      </c>
      <c r="AY187" s="266" t="s">
        <v>162</v>
      </c>
    </row>
    <row r="188" spans="1:51" s="13" customFormat="1" ht="12">
      <c r="A188" s="13"/>
      <c r="B188" s="255"/>
      <c r="C188" s="256"/>
      <c r="D188" s="257" t="s">
        <v>171</v>
      </c>
      <c r="E188" s="258" t="s">
        <v>1</v>
      </c>
      <c r="F188" s="259" t="s">
        <v>233</v>
      </c>
      <c r="G188" s="256"/>
      <c r="H188" s="260">
        <v>36.4</v>
      </c>
      <c r="I188" s="261"/>
      <c r="J188" s="256"/>
      <c r="K188" s="256"/>
      <c r="L188" s="262"/>
      <c r="M188" s="263"/>
      <c r="N188" s="264"/>
      <c r="O188" s="264"/>
      <c r="P188" s="264"/>
      <c r="Q188" s="264"/>
      <c r="R188" s="264"/>
      <c r="S188" s="264"/>
      <c r="T188" s="265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66" t="s">
        <v>171</v>
      </c>
      <c r="AU188" s="266" t="s">
        <v>88</v>
      </c>
      <c r="AV188" s="13" t="s">
        <v>88</v>
      </c>
      <c r="AW188" s="13" t="s">
        <v>32</v>
      </c>
      <c r="AX188" s="13" t="s">
        <v>78</v>
      </c>
      <c r="AY188" s="266" t="s">
        <v>162</v>
      </c>
    </row>
    <row r="189" spans="1:51" s="14" customFormat="1" ht="12">
      <c r="A189" s="14"/>
      <c r="B189" s="267"/>
      <c r="C189" s="268"/>
      <c r="D189" s="257" t="s">
        <v>171</v>
      </c>
      <c r="E189" s="269" t="s">
        <v>1</v>
      </c>
      <c r="F189" s="270" t="s">
        <v>173</v>
      </c>
      <c r="G189" s="268"/>
      <c r="H189" s="271">
        <v>74.05</v>
      </c>
      <c r="I189" s="272"/>
      <c r="J189" s="268"/>
      <c r="K189" s="268"/>
      <c r="L189" s="273"/>
      <c r="M189" s="274"/>
      <c r="N189" s="275"/>
      <c r="O189" s="275"/>
      <c r="P189" s="275"/>
      <c r="Q189" s="275"/>
      <c r="R189" s="275"/>
      <c r="S189" s="275"/>
      <c r="T189" s="276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77" t="s">
        <v>171</v>
      </c>
      <c r="AU189" s="277" t="s">
        <v>88</v>
      </c>
      <c r="AV189" s="14" t="s">
        <v>169</v>
      </c>
      <c r="AW189" s="14" t="s">
        <v>32</v>
      </c>
      <c r="AX189" s="14" t="s">
        <v>86</v>
      </c>
      <c r="AY189" s="277" t="s">
        <v>162</v>
      </c>
    </row>
    <row r="190" spans="1:65" s="2" customFormat="1" ht="21.75" customHeight="1">
      <c r="A190" s="41"/>
      <c r="B190" s="42"/>
      <c r="C190" s="278" t="s">
        <v>234</v>
      </c>
      <c r="D190" s="278" t="s">
        <v>183</v>
      </c>
      <c r="E190" s="279" t="s">
        <v>235</v>
      </c>
      <c r="F190" s="280" t="s">
        <v>236</v>
      </c>
      <c r="G190" s="281" t="s">
        <v>168</v>
      </c>
      <c r="H190" s="282">
        <v>12.219</v>
      </c>
      <c r="I190" s="283"/>
      <c r="J190" s="284">
        <f>ROUND(I190*H190,2)</f>
        <v>0</v>
      </c>
      <c r="K190" s="285"/>
      <c r="L190" s="286"/>
      <c r="M190" s="287" t="s">
        <v>1</v>
      </c>
      <c r="N190" s="288" t="s">
        <v>43</v>
      </c>
      <c r="O190" s="94"/>
      <c r="P190" s="252">
        <f>O190*H190</f>
        <v>0</v>
      </c>
      <c r="Q190" s="252">
        <v>0.0006</v>
      </c>
      <c r="R190" s="252">
        <f>Q190*H190</f>
        <v>0.007331399999999999</v>
      </c>
      <c r="S190" s="252">
        <v>0</v>
      </c>
      <c r="T190" s="253">
        <f>S190*H190</f>
        <v>0</v>
      </c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R190" s="254" t="s">
        <v>186</v>
      </c>
      <c r="AT190" s="254" t="s">
        <v>183</v>
      </c>
      <c r="AU190" s="254" t="s">
        <v>88</v>
      </c>
      <c r="AY190" s="18" t="s">
        <v>162</v>
      </c>
      <c r="BE190" s="142">
        <f>IF(N190="základní",J190,0)</f>
        <v>0</v>
      </c>
      <c r="BF190" s="142">
        <f>IF(N190="snížená",J190,0)</f>
        <v>0</v>
      </c>
      <c r="BG190" s="142">
        <f>IF(N190="zákl. přenesená",J190,0)</f>
        <v>0</v>
      </c>
      <c r="BH190" s="142">
        <f>IF(N190="sníž. přenesená",J190,0)</f>
        <v>0</v>
      </c>
      <c r="BI190" s="142">
        <f>IF(N190="nulová",J190,0)</f>
        <v>0</v>
      </c>
      <c r="BJ190" s="18" t="s">
        <v>86</v>
      </c>
      <c r="BK190" s="142">
        <f>ROUND(I190*H190,2)</f>
        <v>0</v>
      </c>
      <c r="BL190" s="18" t="s">
        <v>169</v>
      </c>
      <c r="BM190" s="254" t="s">
        <v>237</v>
      </c>
    </row>
    <row r="191" spans="1:51" s="13" customFormat="1" ht="12">
      <c r="A191" s="13"/>
      <c r="B191" s="255"/>
      <c r="C191" s="256"/>
      <c r="D191" s="257" t="s">
        <v>171</v>
      </c>
      <c r="E191" s="256"/>
      <c r="F191" s="259" t="s">
        <v>238</v>
      </c>
      <c r="G191" s="256"/>
      <c r="H191" s="260">
        <v>12.219</v>
      </c>
      <c r="I191" s="261"/>
      <c r="J191" s="256"/>
      <c r="K191" s="256"/>
      <c r="L191" s="262"/>
      <c r="M191" s="263"/>
      <c r="N191" s="264"/>
      <c r="O191" s="264"/>
      <c r="P191" s="264"/>
      <c r="Q191" s="264"/>
      <c r="R191" s="264"/>
      <c r="S191" s="264"/>
      <c r="T191" s="265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66" t="s">
        <v>171</v>
      </c>
      <c r="AU191" s="266" t="s">
        <v>88</v>
      </c>
      <c r="AV191" s="13" t="s">
        <v>88</v>
      </c>
      <c r="AW191" s="13" t="s">
        <v>4</v>
      </c>
      <c r="AX191" s="13" t="s">
        <v>86</v>
      </c>
      <c r="AY191" s="266" t="s">
        <v>162</v>
      </c>
    </row>
    <row r="192" spans="1:65" s="2" customFormat="1" ht="33" customHeight="1">
      <c r="A192" s="41"/>
      <c r="B192" s="42"/>
      <c r="C192" s="242" t="s">
        <v>8</v>
      </c>
      <c r="D192" s="242" t="s">
        <v>165</v>
      </c>
      <c r="E192" s="243" t="s">
        <v>239</v>
      </c>
      <c r="F192" s="244" t="s">
        <v>240</v>
      </c>
      <c r="G192" s="245" t="s">
        <v>228</v>
      </c>
      <c r="H192" s="246">
        <v>25.75</v>
      </c>
      <c r="I192" s="247"/>
      <c r="J192" s="248">
        <f>ROUND(I192*H192,2)</f>
        <v>0</v>
      </c>
      <c r="K192" s="249"/>
      <c r="L192" s="44"/>
      <c r="M192" s="250" t="s">
        <v>1</v>
      </c>
      <c r="N192" s="251" t="s">
        <v>43</v>
      </c>
      <c r="O192" s="94"/>
      <c r="P192" s="252">
        <f>O192*H192</f>
        <v>0</v>
      </c>
      <c r="Q192" s="252">
        <v>0.00176</v>
      </c>
      <c r="R192" s="252">
        <f>Q192*H192</f>
        <v>0.04532</v>
      </c>
      <c r="S192" s="252">
        <v>0</v>
      </c>
      <c r="T192" s="253">
        <f>S192*H192</f>
        <v>0</v>
      </c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AR192" s="254" t="s">
        <v>169</v>
      </c>
      <c r="AT192" s="254" t="s">
        <v>165</v>
      </c>
      <c r="AU192" s="254" t="s">
        <v>88</v>
      </c>
      <c r="AY192" s="18" t="s">
        <v>162</v>
      </c>
      <c r="BE192" s="142">
        <f>IF(N192="základní",J192,0)</f>
        <v>0</v>
      </c>
      <c r="BF192" s="142">
        <f>IF(N192="snížená",J192,0)</f>
        <v>0</v>
      </c>
      <c r="BG192" s="142">
        <f>IF(N192="zákl. přenesená",J192,0)</f>
        <v>0</v>
      </c>
      <c r="BH192" s="142">
        <f>IF(N192="sníž. přenesená",J192,0)</f>
        <v>0</v>
      </c>
      <c r="BI192" s="142">
        <f>IF(N192="nulová",J192,0)</f>
        <v>0</v>
      </c>
      <c r="BJ192" s="18" t="s">
        <v>86</v>
      </c>
      <c r="BK192" s="142">
        <f>ROUND(I192*H192,2)</f>
        <v>0</v>
      </c>
      <c r="BL192" s="18" t="s">
        <v>169</v>
      </c>
      <c r="BM192" s="254" t="s">
        <v>241</v>
      </c>
    </row>
    <row r="193" spans="1:51" s="13" customFormat="1" ht="12">
      <c r="A193" s="13"/>
      <c r="B193" s="255"/>
      <c r="C193" s="256"/>
      <c r="D193" s="257" t="s">
        <v>171</v>
      </c>
      <c r="E193" s="258" t="s">
        <v>1</v>
      </c>
      <c r="F193" s="259" t="s">
        <v>242</v>
      </c>
      <c r="G193" s="256"/>
      <c r="H193" s="260">
        <v>8.8</v>
      </c>
      <c r="I193" s="261"/>
      <c r="J193" s="256"/>
      <c r="K193" s="256"/>
      <c r="L193" s="262"/>
      <c r="M193" s="263"/>
      <c r="N193" s="264"/>
      <c r="O193" s="264"/>
      <c r="P193" s="264"/>
      <c r="Q193" s="264"/>
      <c r="R193" s="264"/>
      <c r="S193" s="264"/>
      <c r="T193" s="265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66" t="s">
        <v>171</v>
      </c>
      <c r="AU193" s="266" t="s">
        <v>88</v>
      </c>
      <c r="AV193" s="13" t="s">
        <v>88</v>
      </c>
      <c r="AW193" s="13" t="s">
        <v>32</v>
      </c>
      <c r="AX193" s="13" t="s">
        <v>78</v>
      </c>
      <c r="AY193" s="266" t="s">
        <v>162</v>
      </c>
    </row>
    <row r="194" spans="1:51" s="13" customFormat="1" ht="12">
      <c r="A194" s="13"/>
      <c r="B194" s="255"/>
      <c r="C194" s="256"/>
      <c r="D194" s="257" t="s">
        <v>171</v>
      </c>
      <c r="E194" s="258" t="s">
        <v>1</v>
      </c>
      <c r="F194" s="259" t="s">
        <v>243</v>
      </c>
      <c r="G194" s="256"/>
      <c r="H194" s="260">
        <v>16.1</v>
      </c>
      <c r="I194" s="261"/>
      <c r="J194" s="256"/>
      <c r="K194" s="256"/>
      <c r="L194" s="262"/>
      <c r="M194" s="263"/>
      <c r="N194" s="264"/>
      <c r="O194" s="264"/>
      <c r="P194" s="264"/>
      <c r="Q194" s="264"/>
      <c r="R194" s="264"/>
      <c r="S194" s="264"/>
      <c r="T194" s="265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66" t="s">
        <v>171</v>
      </c>
      <c r="AU194" s="266" t="s">
        <v>88</v>
      </c>
      <c r="AV194" s="13" t="s">
        <v>88</v>
      </c>
      <c r="AW194" s="13" t="s">
        <v>32</v>
      </c>
      <c r="AX194" s="13" t="s">
        <v>78</v>
      </c>
      <c r="AY194" s="266" t="s">
        <v>162</v>
      </c>
    </row>
    <row r="195" spans="1:51" s="13" customFormat="1" ht="12">
      <c r="A195" s="13"/>
      <c r="B195" s="255"/>
      <c r="C195" s="256"/>
      <c r="D195" s="257" t="s">
        <v>171</v>
      </c>
      <c r="E195" s="258" t="s">
        <v>1</v>
      </c>
      <c r="F195" s="259" t="s">
        <v>244</v>
      </c>
      <c r="G195" s="256"/>
      <c r="H195" s="260">
        <v>0.85</v>
      </c>
      <c r="I195" s="261"/>
      <c r="J195" s="256"/>
      <c r="K195" s="256"/>
      <c r="L195" s="262"/>
      <c r="M195" s="263"/>
      <c r="N195" s="264"/>
      <c r="O195" s="264"/>
      <c r="P195" s="264"/>
      <c r="Q195" s="264"/>
      <c r="R195" s="264"/>
      <c r="S195" s="264"/>
      <c r="T195" s="265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66" t="s">
        <v>171</v>
      </c>
      <c r="AU195" s="266" t="s">
        <v>88</v>
      </c>
      <c r="AV195" s="13" t="s">
        <v>88</v>
      </c>
      <c r="AW195" s="13" t="s">
        <v>32</v>
      </c>
      <c r="AX195" s="13" t="s">
        <v>78</v>
      </c>
      <c r="AY195" s="266" t="s">
        <v>162</v>
      </c>
    </row>
    <row r="196" spans="1:51" s="14" customFormat="1" ht="12">
      <c r="A196" s="14"/>
      <c r="B196" s="267"/>
      <c r="C196" s="268"/>
      <c r="D196" s="257" t="s">
        <v>171</v>
      </c>
      <c r="E196" s="269" t="s">
        <v>1</v>
      </c>
      <c r="F196" s="270" t="s">
        <v>173</v>
      </c>
      <c r="G196" s="268"/>
      <c r="H196" s="271">
        <v>25.75</v>
      </c>
      <c r="I196" s="272"/>
      <c r="J196" s="268"/>
      <c r="K196" s="268"/>
      <c r="L196" s="273"/>
      <c r="M196" s="274"/>
      <c r="N196" s="275"/>
      <c r="O196" s="275"/>
      <c r="P196" s="275"/>
      <c r="Q196" s="275"/>
      <c r="R196" s="275"/>
      <c r="S196" s="275"/>
      <c r="T196" s="276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77" t="s">
        <v>171</v>
      </c>
      <c r="AU196" s="277" t="s">
        <v>88</v>
      </c>
      <c r="AV196" s="14" t="s">
        <v>169</v>
      </c>
      <c r="AW196" s="14" t="s">
        <v>32</v>
      </c>
      <c r="AX196" s="14" t="s">
        <v>86</v>
      </c>
      <c r="AY196" s="277" t="s">
        <v>162</v>
      </c>
    </row>
    <row r="197" spans="1:65" s="2" customFormat="1" ht="24.15" customHeight="1">
      <c r="A197" s="41"/>
      <c r="B197" s="42"/>
      <c r="C197" s="278" t="s">
        <v>208</v>
      </c>
      <c r="D197" s="278" t="s">
        <v>183</v>
      </c>
      <c r="E197" s="279" t="s">
        <v>245</v>
      </c>
      <c r="F197" s="280" t="s">
        <v>246</v>
      </c>
      <c r="G197" s="281" t="s">
        <v>168</v>
      </c>
      <c r="H197" s="282">
        <v>4.249</v>
      </c>
      <c r="I197" s="283"/>
      <c r="J197" s="284">
        <f>ROUND(I197*H197,2)</f>
        <v>0</v>
      </c>
      <c r="K197" s="285"/>
      <c r="L197" s="286"/>
      <c r="M197" s="287" t="s">
        <v>1</v>
      </c>
      <c r="N197" s="288" t="s">
        <v>43</v>
      </c>
      <c r="O197" s="94"/>
      <c r="P197" s="252">
        <f>O197*H197</f>
        <v>0</v>
      </c>
      <c r="Q197" s="252">
        <v>0.0006</v>
      </c>
      <c r="R197" s="252">
        <f>Q197*H197</f>
        <v>0.0025493999999999994</v>
      </c>
      <c r="S197" s="252">
        <v>0</v>
      </c>
      <c r="T197" s="253">
        <f>S197*H197</f>
        <v>0</v>
      </c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R197" s="254" t="s">
        <v>186</v>
      </c>
      <c r="AT197" s="254" t="s">
        <v>183</v>
      </c>
      <c r="AU197" s="254" t="s">
        <v>88</v>
      </c>
      <c r="AY197" s="18" t="s">
        <v>162</v>
      </c>
      <c r="BE197" s="142">
        <f>IF(N197="základní",J197,0)</f>
        <v>0</v>
      </c>
      <c r="BF197" s="142">
        <f>IF(N197="snížená",J197,0)</f>
        <v>0</v>
      </c>
      <c r="BG197" s="142">
        <f>IF(N197="zákl. přenesená",J197,0)</f>
        <v>0</v>
      </c>
      <c r="BH197" s="142">
        <f>IF(N197="sníž. přenesená",J197,0)</f>
        <v>0</v>
      </c>
      <c r="BI197" s="142">
        <f>IF(N197="nulová",J197,0)</f>
        <v>0</v>
      </c>
      <c r="BJ197" s="18" t="s">
        <v>86</v>
      </c>
      <c r="BK197" s="142">
        <f>ROUND(I197*H197,2)</f>
        <v>0</v>
      </c>
      <c r="BL197" s="18" t="s">
        <v>169</v>
      </c>
      <c r="BM197" s="254" t="s">
        <v>247</v>
      </c>
    </row>
    <row r="198" spans="1:51" s="13" customFormat="1" ht="12">
      <c r="A198" s="13"/>
      <c r="B198" s="255"/>
      <c r="C198" s="256"/>
      <c r="D198" s="257" t="s">
        <v>171</v>
      </c>
      <c r="E198" s="258" t="s">
        <v>1</v>
      </c>
      <c r="F198" s="259" t="s">
        <v>248</v>
      </c>
      <c r="G198" s="256"/>
      <c r="H198" s="260">
        <v>4.249</v>
      </c>
      <c r="I198" s="261"/>
      <c r="J198" s="256"/>
      <c r="K198" s="256"/>
      <c r="L198" s="262"/>
      <c r="M198" s="263"/>
      <c r="N198" s="264"/>
      <c r="O198" s="264"/>
      <c r="P198" s="264"/>
      <c r="Q198" s="264"/>
      <c r="R198" s="264"/>
      <c r="S198" s="264"/>
      <c r="T198" s="265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66" t="s">
        <v>171</v>
      </c>
      <c r="AU198" s="266" t="s">
        <v>88</v>
      </c>
      <c r="AV198" s="13" t="s">
        <v>88</v>
      </c>
      <c r="AW198" s="13" t="s">
        <v>32</v>
      </c>
      <c r="AX198" s="13" t="s">
        <v>78</v>
      </c>
      <c r="AY198" s="266" t="s">
        <v>162</v>
      </c>
    </row>
    <row r="199" spans="1:51" s="14" customFormat="1" ht="12">
      <c r="A199" s="14"/>
      <c r="B199" s="267"/>
      <c r="C199" s="268"/>
      <c r="D199" s="257" t="s">
        <v>171</v>
      </c>
      <c r="E199" s="269" t="s">
        <v>1</v>
      </c>
      <c r="F199" s="270" t="s">
        <v>173</v>
      </c>
      <c r="G199" s="268"/>
      <c r="H199" s="271">
        <v>4.249</v>
      </c>
      <c r="I199" s="272"/>
      <c r="J199" s="268"/>
      <c r="K199" s="268"/>
      <c r="L199" s="273"/>
      <c r="M199" s="274"/>
      <c r="N199" s="275"/>
      <c r="O199" s="275"/>
      <c r="P199" s="275"/>
      <c r="Q199" s="275"/>
      <c r="R199" s="275"/>
      <c r="S199" s="275"/>
      <c r="T199" s="276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77" t="s">
        <v>171</v>
      </c>
      <c r="AU199" s="277" t="s">
        <v>88</v>
      </c>
      <c r="AV199" s="14" t="s">
        <v>169</v>
      </c>
      <c r="AW199" s="14" t="s">
        <v>32</v>
      </c>
      <c r="AX199" s="14" t="s">
        <v>86</v>
      </c>
      <c r="AY199" s="277" t="s">
        <v>162</v>
      </c>
    </row>
    <row r="200" spans="1:65" s="2" customFormat="1" ht="33" customHeight="1">
      <c r="A200" s="41"/>
      <c r="B200" s="42"/>
      <c r="C200" s="242" t="s">
        <v>249</v>
      </c>
      <c r="D200" s="242" t="s">
        <v>165</v>
      </c>
      <c r="E200" s="243" t="s">
        <v>250</v>
      </c>
      <c r="F200" s="244" t="s">
        <v>251</v>
      </c>
      <c r="G200" s="245" t="s">
        <v>168</v>
      </c>
      <c r="H200" s="246">
        <v>381.133</v>
      </c>
      <c r="I200" s="247"/>
      <c r="J200" s="248">
        <f>ROUND(I200*H200,2)</f>
        <v>0</v>
      </c>
      <c r="K200" s="249"/>
      <c r="L200" s="44"/>
      <c r="M200" s="250" t="s">
        <v>1</v>
      </c>
      <c r="N200" s="251" t="s">
        <v>43</v>
      </c>
      <c r="O200" s="94"/>
      <c r="P200" s="252">
        <f>O200*H200</f>
        <v>0</v>
      </c>
      <c r="Q200" s="252">
        <v>0.01152</v>
      </c>
      <c r="R200" s="252">
        <f>Q200*H200</f>
        <v>4.39065216</v>
      </c>
      <c r="S200" s="252">
        <v>0</v>
      </c>
      <c r="T200" s="253">
        <f>S200*H200</f>
        <v>0</v>
      </c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R200" s="254" t="s">
        <v>169</v>
      </c>
      <c r="AT200" s="254" t="s">
        <v>165</v>
      </c>
      <c r="AU200" s="254" t="s">
        <v>88</v>
      </c>
      <c r="AY200" s="18" t="s">
        <v>162</v>
      </c>
      <c r="BE200" s="142">
        <f>IF(N200="základní",J200,0)</f>
        <v>0</v>
      </c>
      <c r="BF200" s="142">
        <f>IF(N200="snížená",J200,0)</f>
        <v>0</v>
      </c>
      <c r="BG200" s="142">
        <f>IF(N200="zákl. přenesená",J200,0)</f>
        <v>0</v>
      </c>
      <c r="BH200" s="142">
        <f>IF(N200="sníž. přenesená",J200,0)</f>
        <v>0</v>
      </c>
      <c r="BI200" s="142">
        <f>IF(N200="nulová",J200,0)</f>
        <v>0</v>
      </c>
      <c r="BJ200" s="18" t="s">
        <v>86</v>
      </c>
      <c r="BK200" s="142">
        <f>ROUND(I200*H200,2)</f>
        <v>0</v>
      </c>
      <c r="BL200" s="18" t="s">
        <v>169</v>
      </c>
      <c r="BM200" s="254" t="s">
        <v>252</v>
      </c>
    </row>
    <row r="201" spans="1:51" s="13" customFormat="1" ht="12">
      <c r="A201" s="13"/>
      <c r="B201" s="255"/>
      <c r="C201" s="256"/>
      <c r="D201" s="257" t="s">
        <v>171</v>
      </c>
      <c r="E201" s="258" t="s">
        <v>1</v>
      </c>
      <c r="F201" s="259" t="s">
        <v>253</v>
      </c>
      <c r="G201" s="256"/>
      <c r="H201" s="260">
        <v>153.198</v>
      </c>
      <c r="I201" s="261"/>
      <c r="J201" s="256"/>
      <c r="K201" s="256"/>
      <c r="L201" s="262"/>
      <c r="M201" s="263"/>
      <c r="N201" s="264"/>
      <c r="O201" s="264"/>
      <c r="P201" s="264"/>
      <c r="Q201" s="264"/>
      <c r="R201" s="264"/>
      <c r="S201" s="264"/>
      <c r="T201" s="265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66" t="s">
        <v>171</v>
      </c>
      <c r="AU201" s="266" t="s">
        <v>88</v>
      </c>
      <c r="AV201" s="13" t="s">
        <v>88</v>
      </c>
      <c r="AW201" s="13" t="s">
        <v>32</v>
      </c>
      <c r="AX201" s="13" t="s">
        <v>78</v>
      </c>
      <c r="AY201" s="266" t="s">
        <v>162</v>
      </c>
    </row>
    <row r="202" spans="1:51" s="13" customFormat="1" ht="12">
      <c r="A202" s="13"/>
      <c r="B202" s="255"/>
      <c r="C202" s="256"/>
      <c r="D202" s="257" t="s">
        <v>171</v>
      </c>
      <c r="E202" s="258" t="s">
        <v>1</v>
      </c>
      <c r="F202" s="259" t="s">
        <v>254</v>
      </c>
      <c r="G202" s="256"/>
      <c r="H202" s="260">
        <v>178.085</v>
      </c>
      <c r="I202" s="261"/>
      <c r="J202" s="256"/>
      <c r="K202" s="256"/>
      <c r="L202" s="262"/>
      <c r="M202" s="263"/>
      <c r="N202" s="264"/>
      <c r="O202" s="264"/>
      <c r="P202" s="264"/>
      <c r="Q202" s="264"/>
      <c r="R202" s="264"/>
      <c r="S202" s="264"/>
      <c r="T202" s="265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66" t="s">
        <v>171</v>
      </c>
      <c r="AU202" s="266" t="s">
        <v>88</v>
      </c>
      <c r="AV202" s="13" t="s">
        <v>88</v>
      </c>
      <c r="AW202" s="13" t="s">
        <v>32</v>
      </c>
      <c r="AX202" s="13" t="s">
        <v>78</v>
      </c>
      <c r="AY202" s="266" t="s">
        <v>162</v>
      </c>
    </row>
    <row r="203" spans="1:51" s="13" customFormat="1" ht="12">
      <c r="A203" s="13"/>
      <c r="B203" s="255"/>
      <c r="C203" s="256"/>
      <c r="D203" s="257" t="s">
        <v>171</v>
      </c>
      <c r="E203" s="258" t="s">
        <v>1</v>
      </c>
      <c r="F203" s="259" t="s">
        <v>255</v>
      </c>
      <c r="G203" s="256"/>
      <c r="H203" s="260">
        <v>-27.848</v>
      </c>
      <c r="I203" s="261"/>
      <c r="J203" s="256"/>
      <c r="K203" s="256"/>
      <c r="L203" s="262"/>
      <c r="M203" s="263"/>
      <c r="N203" s="264"/>
      <c r="O203" s="264"/>
      <c r="P203" s="264"/>
      <c r="Q203" s="264"/>
      <c r="R203" s="264"/>
      <c r="S203" s="264"/>
      <c r="T203" s="265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66" t="s">
        <v>171</v>
      </c>
      <c r="AU203" s="266" t="s">
        <v>88</v>
      </c>
      <c r="AV203" s="13" t="s">
        <v>88</v>
      </c>
      <c r="AW203" s="13" t="s">
        <v>32</v>
      </c>
      <c r="AX203" s="13" t="s">
        <v>78</v>
      </c>
      <c r="AY203" s="266" t="s">
        <v>162</v>
      </c>
    </row>
    <row r="204" spans="1:51" s="13" customFormat="1" ht="12">
      <c r="A204" s="13"/>
      <c r="B204" s="255"/>
      <c r="C204" s="256"/>
      <c r="D204" s="257" t="s">
        <v>171</v>
      </c>
      <c r="E204" s="258" t="s">
        <v>1</v>
      </c>
      <c r="F204" s="259" t="s">
        <v>256</v>
      </c>
      <c r="G204" s="256"/>
      <c r="H204" s="260">
        <v>-19.635</v>
      </c>
      <c r="I204" s="261"/>
      <c r="J204" s="256"/>
      <c r="K204" s="256"/>
      <c r="L204" s="262"/>
      <c r="M204" s="263"/>
      <c r="N204" s="264"/>
      <c r="O204" s="264"/>
      <c r="P204" s="264"/>
      <c r="Q204" s="264"/>
      <c r="R204" s="264"/>
      <c r="S204" s="264"/>
      <c r="T204" s="265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66" t="s">
        <v>171</v>
      </c>
      <c r="AU204" s="266" t="s">
        <v>88</v>
      </c>
      <c r="AV204" s="13" t="s">
        <v>88</v>
      </c>
      <c r="AW204" s="13" t="s">
        <v>32</v>
      </c>
      <c r="AX204" s="13" t="s">
        <v>78</v>
      </c>
      <c r="AY204" s="266" t="s">
        <v>162</v>
      </c>
    </row>
    <row r="205" spans="1:51" s="13" customFormat="1" ht="12">
      <c r="A205" s="13"/>
      <c r="B205" s="255"/>
      <c r="C205" s="256"/>
      <c r="D205" s="257" t="s">
        <v>171</v>
      </c>
      <c r="E205" s="258" t="s">
        <v>1</v>
      </c>
      <c r="F205" s="259" t="s">
        <v>257</v>
      </c>
      <c r="G205" s="256"/>
      <c r="H205" s="260">
        <v>55.774</v>
      </c>
      <c r="I205" s="261"/>
      <c r="J205" s="256"/>
      <c r="K205" s="256"/>
      <c r="L205" s="262"/>
      <c r="M205" s="263"/>
      <c r="N205" s="264"/>
      <c r="O205" s="264"/>
      <c r="P205" s="264"/>
      <c r="Q205" s="264"/>
      <c r="R205" s="264"/>
      <c r="S205" s="264"/>
      <c r="T205" s="265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66" t="s">
        <v>171</v>
      </c>
      <c r="AU205" s="266" t="s">
        <v>88</v>
      </c>
      <c r="AV205" s="13" t="s">
        <v>88</v>
      </c>
      <c r="AW205" s="13" t="s">
        <v>32</v>
      </c>
      <c r="AX205" s="13" t="s">
        <v>78</v>
      </c>
      <c r="AY205" s="266" t="s">
        <v>162</v>
      </c>
    </row>
    <row r="206" spans="1:51" s="13" customFormat="1" ht="12">
      <c r="A206" s="13"/>
      <c r="B206" s="255"/>
      <c r="C206" s="256"/>
      <c r="D206" s="257" t="s">
        <v>171</v>
      </c>
      <c r="E206" s="258" t="s">
        <v>1</v>
      </c>
      <c r="F206" s="259" t="s">
        <v>258</v>
      </c>
      <c r="G206" s="256"/>
      <c r="H206" s="260">
        <v>41.559</v>
      </c>
      <c r="I206" s="261"/>
      <c r="J206" s="256"/>
      <c r="K206" s="256"/>
      <c r="L206" s="262"/>
      <c r="M206" s="263"/>
      <c r="N206" s="264"/>
      <c r="O206" s="264"/>
      <c r="P206" s="264"/>
      <c r="Q206" s="264"/>
      <c r="R206" s="264"/>
      <c r="S206" s="264"/>
      <c r="T206" s="265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66" t="s">
        <v>171</v>
      </c>
      <c r="AU206" s="266" t="s">
        <v>88</v>
      </c>
      <c r="AV206" s="13" t="s">
        <v>88</v>
      </c>
      <c r="AW206" s="13" t="s">
        <v>32</v>
      </c>
      <c r="AX206" s="13" t="s">
        <v>78</v>
      </c>
      <c r="AY206" s="266" t="s">
        <v>162</v>
      </c>
    </row>
    <row r="207" spans="1:51" s="14" customFormat="1" ht="12">
      <c r="A207" s="14"/>
      <c r="B207" s="267"/>
      <c r="C207" s="268"/>
      <c r="D207" s="257" t="s">
        <v>171</v>
      </c>
      <c r="E207" s="269" t="s">
        <v>1</v>
      </c>
      <c r="F207" s="270" t="s">
        <v>173</v>
      </c>
      <c r="G207" s="268"/>
      <c r="H207" s="271">
        <v>381.133</v>
      </c>
      <c r="I207" s="272"/>
      <c r="J207" s="268"/>
      <c r="K207" s="268"/>
      <c r="L207" s="273"/>
      <c r="M207" s="274"/>
      <c r="N207" s="275"/>
      <c r="O207" s="275"/>
      <c r="P207" s="275"/>
      <c r="Q207" s="275"/>
      <c r="R207" s="275"/>
      <c r="S207" s="275"/>
      <c r="T207" s="276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77" t="s">
        <v>171</v>
      </c>
      <c r="AU207" s="277" t="s">
        <v>88</v>
      </c>
      <c r="AV207" s="14" t="s">
        <v>169</v>
      </c>
      <c r="AW207" s="14" t="s">
        <v>32</v>
      </c>
      <c r="AX207" s="14" t="s">
        <v>86</v>
      </c>
      <c r="AY207" s="277" t="s">
        <v>162</v>
      </c>
    </row>
    <row r="208" spans="1:65" s="2" customFormat="1" ht="24.15" customHeight="1">
      <c r="A208" s="41"/>
      <c r="B208" s="42"/>
      <c r="C208" s="278" t="s">
        <v>259</v>
      </c>
      <c r="D208" s="278" t="s">
        <v>183</v>
      </c>
      <c r="E208" s="279" t="s">
        <v>260</v>
      </c>
      <c r="F208" s="280" t="s">
        <v>261</v>
      </c>
      <c r="G208" s="281" t="s">
        <v>168</v>
      </c>
      <c r="H208" s="282">
        <v>388.756</v>
      </c>
      <c r="I208" s="283"/>
      <c r="J208" s="284">
        <f>ROUND(I208*H208,2)</f>
        <v>0</v>
      </c>
      <c r="K208" s="285"/>
      <c r="L208" s="286"/>
      <c r="M208" s="287" t="s">
        <v>1</v>
      </c>
      <c r="N208" s="288" t="s">
        <v>43</v>
      </c>
      <c r="O208" s="94"/>
      <c r="P208" s="252">
        <f>O208*H208</f>
        <v>0</v>
      </c>
      <c r="Q208" s="252">
        <v>0.0135</v>
      </c>
      <c r="R208" s="252">
        <f>Q208*H208</f>
        <v>5.248206</v>
      </c>
      <c r="S208" s="252">
        <v>0</v>
      </c>
      <c r="T208" s="253">
        <f>S208*H208</f>
        <v>0</v>
      </c>
      <c r="U208" s="41"/>
      <c r="V208" s="41"/>
      <c r="W208" s="41"/>
      <c r="X208" s="41"/>
      <c r="Y208" s="41"/>
      <c r="Z208" s="41"/>
      <c r="AA208" s="41"/>
      <c r="AB208" s="41"/>
      <c r="AC208" s="41"/>
      <c r="AD208" s="41"/>
      <c r="AE208" s="41"/>
      <c r="AR208" s="254" t="s">
        <v>186</v>
      </c>
      <c r="AT208" s="254" t="s">
        <v>183</v>
      </c>
      <c r="AU208" s="254" t="s">
        <v>88</v>
      </c>
      <c r="AY208" s="18" t="s">
        <v>162</v>
      </c>
      <c r="BE208" s="142">
        <f>IF(N208="základní",J208,0)</f>
        <v>0</v>
      </c>
      <c r="BF208" s="142">
        <f>IF(N208="snížená",J208,0)</f>
        <v>0</v>
      </c>
      <c r="BG208" s="142">
        <f>IF(N208="zákl. přenesená",J208,0)</f>
        <v>0</v>
      </c>
      <c r="BH208" s="142">
        <f>IF(N208="sníž. přenesená",J208,0)</f>
        <v>0</v>
      </c>
      <c r="BI208" s="142">
        <f>IF(N208="nulová",J208,0)</f>
        <v>0</v>
      </c>
      <c r="BJ208" s="18" t="s">
        <v>86</v>
      </c>
      <c r="BK208" s="142">
        <f>ROUND(I208*H208,2)</f>
        <v>0</v>
      </c>
      <c r="BL208" s="18" t="s">
        <v>169</v>
      </c>
      <c r="BM208" s="254" t="s">
        <v>262</v>
      </c>
    </row>
    <row r="209" spans="1:51" s="13" customFormat="1" ht="12">
      <c r="A209" s="13"/>
      <c r="B209" s="255"/>
      <c r="C209" s="256"/>
      <c r="D209" s="257" t="s">
        <v>171</v>
      </c>
      <c r="E209" s="256"/>
      <c r="F209" s="259" t="s">
        <v>263</v>
      </c>
      <c r="G209" s="256"/>
      <c r="H209" s="260">
        <v>388.756</v>
      </c>
      <c r="I209" s="261"/>
      <c r="J209" s="256"/>
      <c r="K209" s="256"/>
      <c r="L209" s="262"/>
      <c r="M209" s="263"/>
      <c r="N209" s="264"/>
      <c r="O209" s="264"/>
      <c r="P209" s="264"/>
      <c r="Q209" s="264"/>
      <c r="R209" s="264"/>
      <c r="S209" s="264"/>
      <c r="T209" s="265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66" t="s">
        <v>171</v>
      </c>
      <c r="AU209" s="266" t="s">
        <v>88</v>
      </c>
      <c r="AV209" s="13" t="s">
        <v>88</v>
      </c>
      <c r="AW209" s="13" t="s">
        <v>4</v>
      </c>
      <c r="AX209" s="13" t="s">
        <v>86</v>
      </c>
      <c r="AY209" s="266" t="s">
        <v>162</v>
      </c>
    </row>
    <row r="210" spans="1:65" s="2" customFormat="1" ht="33" customHeight="1">
      <c r="A210" s="41"/>
      <c r="B210" s="42"/>
      <c r="C210" s="242" t="s">
        <v>264</v>
      </c>
      <c r="D210" s="242" t="s">
        <v>165</v>
      </c>
      <c r="E210" s="243" t="s">
        <v>265</v>
      </c>
      <c r="F210" s="244" t="s">
        <v>266</v>
      </c>
      <c r="G210" s="245" t="s">
        <v>168</v>
      </c>
      <c r="H210" s="246">
        <v>93.216</v>
      </c>
      <c r="I210" s="247"/>
      <c r="J210" s="248">
        <f>ROUND(I210*H210,2)</f>
        <v>0</v>
      </c>
      <c r="K210" s="249"/>
      <c r="L210" s="44"/>
      <c r="M210" s="250" t="s">
        <v>1</v>
      </c>
      <c r="N210" s="251" t="s">
        <v>43</v>
      </c>
      <c r="O210" s="94"/>
      <c r="P210" s="252">
        <f>O210*H210</f>
        <v>0</v>
      </c>
      <c r="Q210" s="252">
        <v>0.0116</v>
      </c>
      <c r="R210" s="252">
        <f>Q210*H210</f>
        <v>1.0813055999999999</v>
      </c>
      <c r="S210" s="252">
        <v>0</v>
      </c>
      <c r="T210" s="253">
        <f>S210*H210</f>
        <v>0</v>
      </c>
      <c r="U210" s="41"/>
      <c r="V210" s="41"/>
      <c r="W210" s="41"/>
      <c r="X210" s="41"/>
      <c r="Y210" s="41"/>
      <c r="Z210" s="41"/>
      <c r="AA210" s="41"/>
      <c r="AB210" s="41"/>
      <c r="AC210" s="41"/>
      <c r="AD210" s="41"/>
      <c r="AE210" s="41"/>
      <c r="AR210" s="254" t="s">
        <v>169</v>
      </c>
      <c r="AT210" s="254" t="s">
        <v>165</v>
      </c>
      <c r="AU210" s="254" t="s">
        <v>88</v>
      </c>
      <c r="AY210" s="18" t="s">
        <v>162</v>
      </c>
      <c r="BE210" s="142">
        <f>IF(N210="základní",J210,0)</f>
        <v>0</v>
      </c>
      <c r="BF210" s="142">
        <f>IF(N210="snížená",J210,0)</f>
        <v>0</v>
      </c>
      <c r="BG210" s="142">
        <f>IF(N210="zákl. přenesená",J210,0)</f>
        <v>0</v>
      </c>
      <c r="BH210" s="142">
        <f>IF(N210="sníž. přenesená",J210,0)</f>
        <v>0</v>
      </c>
      <c r="BI210" s="142">
        <f>IF(N210="nulová",J210,0)</f>
        <v>0</v>
      </c>
      <c r="BJ210" s="18" t="s">
        <v>86</v>
      </c>
      <c r="BK210" s="142">
        <f>ROUND(I210*H210,2)</f>
        <v>0</v>
      </c>
      <c r="BL210" s="18" t="s">
        <v>169</v>
      </c>
      <c r="BM210" s="254" t="s">
        <v>267</v>
      </c>
    </row>
    <row r="211" spans="1:51" s="13" customFormat="1" ht="12">
      <c r="A211" s="13"/>
      <c r="B211" s="255"/>
      <c r="C211" s="256"/>
      <c r="D211" s="257" t="s">
        <v>171</v>
      </c>
      <c r="E211" s="258" t="s">
        <v>1</v>
      </c>
      <c r="F211" s="259" t="s">
        <v>268</v>
      </c>
      <c r="G211" s="256"/>
      <c r="H211" s="260">
        <v>93.216</v>
      </c>
      <c r="I211" s="261"/>
      <c r="J211" s="256"/>
      <c r="K211" s="256"/>
      <c r="L211" s="262"/>
      <c r="M211" s="263"/>
      <c r="N211" s="264"/>
      <c r="O211" s="264"/>
      <c r="P211" s="264"/>
      <c r="Q211" s="264"/>
      <c r="R211" s="264"/>
      <c r="S211" s="264"/>
      <c r="T211" s="265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66" t="s">
        <v>171</v>
      </c>
      <c r="AU211" s="266" t="s">
        <v>88</v>
      </c>
      <c r="AV211" s="13" t="s">
        <v>88</v>
      </c>
      <c r="AW211" s="13" t="s">
        <v>32</v>
      </c>
      <c r="AX211" s="13" t="s">
        <v>78</v>
      </c>
      <c r="AY211" s="266" t="s">
        <v>162</v>
      </c>
    </row>
    <row r="212" spans="1:51" s="14" customFormat="1" ht="12">
      <c r="A212" s="14"/>
      <c r="B212" s="267"/>
      <c r="C212" s="268"/>
      <c r="D212" s="257" t="s">
        <v>171</v>
      </c>
      <c r="E212" s="269" t="s">
        <v>1</v>
      </c>
      <c r="F212" s="270" t="s">
        <v>173</v>
      </c>
      <c r="G212" s="268"/>
      <c r="H212" s="271">
        <v>93.216</v>
      </c>
      <c r="I212" s="272"/>
      <c r="J212" s="268"/>
      <c r="K212" s="268"/>
      <c r="L212" s="273"/>
      <c r="M212" s="274"/>
      <c r="N212" s="275"/>
      <c r="O212" s="275"/>
      <c r="P212" s="275"/>
      <c r="Q212" s="275"/>
      <c r="R212" s="275"/>
      <c r="S212" s="275"/>
      <c r="T212" s="276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77" t="s">
        <v>171</v>
      </c>
      <c r="AU212" s="277" t="s">
        <v>88</v>
      </c>
      <c r="AV212" s="14" t="s">
        <v>169</v>
      </c>
      <c r="AW212" s="14" t="s">
        <v>32</v>
      </c>
      <c r="AX212" s="14" t="s">
        <v>86</v>
      </c>
      <c r="AY212" s="277" t="s">
        <v>162</v>
      </c>
    </row>
    <row r="213" spans="1:65" s="2" customFormat="1" ht="24.15" customHeight="1">
      <c r="A213" s="41"/>
      <c r="B213" s="42"/>
      <c r="C213" s="278" t="s">
        <v>269</v>
      </c>
      <c r="D213" s="278" t="s">
        <v>183</v>
      </c>
      <c r="E213" s="279" t="s">
        <v>270</v>
      </c>
      <c r="F213" s="280" t="s">
        <v>271</v>
      </c>
      <c r="G213" s="281" t="s">
        <v>168</v>
      </c>
      <c r="H213" s="282">
        <v>95.08</v>
      </c>
      <c r="I213" s="283"/>
      <c r="J213" s="284">
        <f>ROUND(I213*H213,2)</f>
        <v>0</v>
      </c>
      <c r="K213" s="285"/>
      <c r="L213" s="286"/>
      <c r="M213" s="287" t="s">
        <v>1</v>
      </c>
      <c r="N213" s="288" t="s">
        <v>43</v>
      </c>
      <c r="O213" s="94"/>
      <c r="P213" s="252">
        <f>O213*H213</f>
        <v>0</v>
      </c>
      <c r="Q213" s="252">
        <v>0.018</v>
      </c>
      <c r="R213" s="252">
        <f>Q213*H213</f>
        <v>1.7114399999999999</v>
      </c>
      <c r="S213" s="252">
        <v>0</v>
      </c>
      <c r="T213" s="253">
        <f>S213*H213</f>
        <v>0</v>
      </c>
      <c r="U213" s="41"/>
      <c r="V213" s="41"/>
      <c r="W213" s="41"/>
      <c r="X213" s="41"/>
      <c r="Y213" s="41"/>
      <c r="Z213" s="41"/>
      <c r="AA213" s="41"/>
      <c r="AB213" s="41"/>
      <c r="AC213" s="41"/>
      <c r="AD213" s="41"/>
      <c r="AE213" s="41"/>
      <c r="AR213" s="254" t="s">
        <v>186</v>
      </c>
      <c r="AT213" s="254" t="s">
        <v>183</v>
      </c>
      <c r="AU213" s="254" t="s">
        <v>88</v>
      </c>
      <c r="AY213" s="18" t="s">
        <v>162</v>
      </c>
      <c r="BE213" s="142">
        <f>IF(N213="základní",J213,0)</f>
        <v>0</v>
      </c>
      <c r="BF213" s="142">
        <f>IF(N213="snížená",J213,0)</f>
        <v>0</v>
      </c>
      <c r="BG213" s="142">
        <f>IF(N213="zákl. přenesená",J213,0)</f>
        <v>0</v>
      </c>
      <c r="BH213" s="142">
        <f>IF(N213="sníž. přenesená",J213,0)</f>
        <v>0</v>
      </c>
      <c r="BI213" s="142">
        <f>IF(N213="nulová",J213,0)</f>
        <v>0</v>
      </c>
      <c r="BJ213" s="18" t="s">
        <v>86</v>
      </c>
      <c r="BK213" s="142">
        <f>ROUND(I213*H213,2)</f>
        <v>0</v>
      </c>
      <c r="BL213" s="18" t="s">
        <v>169</v>
      </c>
      <c r="BM213" s="254" t="s">
        <v>272</v>
      </c>
    </row>
    <row r="214" spans="1:51" s="13" customFormat="1" ht="12">
      <c r="A214" s="13"/>
      <c r="B214" s="255"/>
      <c r="C214" s="256"/>
      <c r="D214" s="257" t="s">
        <v>171</v>
      </c>
      <c r="E214" s="256"/>
      <c r="F214" s="259" t="s">
        <v>273</v>
      </c>
      <c r="G214" s="256"/>
      <c r="H214" s="260">
        <v>95.08</v>
      </c>
      <c r="I214" s="261"/>
      <c r="J214" s="256"/>
      <c r="K214" s="256"/>
      <c r="L214" s="262"/>
      <c r="M214" s="263"/>
      <c r="N214" s="264"/>
      <c r="O214" s="264"/>
      <c r="P214" s="264"/>
      <c r="Q214" s="264"/>
      <c r="R214" s="264"/>
      <c r="S214" s="264"/>
      <c r="T214" s="265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66" t="s">
        <v>171</v>
      </c>
      <c r="AU214" s="266" t="s">
        <v>88</v>
      </c>
      <c r="AV214" s="13" t="s">
        <v>88</v>
      </c>
      <c r="AW214" s="13" t="s">
        <v>4</v>
      </c>
      <c r="AX214" s="13" t="s">
        <v>86</v>
      </c>
      <c r="AY214" s="266" t="s">
        <v>162</v>
      </c>
    </row>
    <row r="215" spans="1:65" s="2" customFormat="1" ht="33" customHeight="1">
      <c r="A215" s="41"/>
      <c r="B215" s="42"/>
      <c r="C215" s="242" t="s">
        <v>7</v>
      </c>
      <c r="D215" s="242" t="s">
        <v>165</v>
      </c>
      <c r="E215" s="243" t="s">
        <v>274</v>
      </c>
      <c r="F215" s="244" t="s">
        <v>275</v>
      </c>
      <c r="G215" s="245" t="s">
        <v>228</v>
      </c>
      <c r="H215" s="246">
        <v>182.05</v>
      </c>
      <c r="I215" s="247"/>
      <c r="J215" s="248">
        <f>ROUND(I215*H215,2)</f>
        <v>0</v>
      </c>
      <c r="K215" s="249"/>
      <c r="L215" s="44"/>
      <c r="M215" s="250" t="s">
        <v>1</v>
      </c>
      <c r="N215" s="251" t="s">
        <v>43</v>
      </c>
      <c r="O215" s="94"/>
      <c r="P215" s="252">
        <f>O215*H215</f>
        <v>0</v>
      </c>
      <c r="Q215" s="252">
        <v>0.00176</v>
      </c>
      <c r="R215" s="252">
        <f>Q215*H215</f>
        <v>0.320408</v>
      </c>
      <c r="S215" s="252">
        <v>0</v>
      </c>
      <c r="T215" s="253">
        <f>S215*H215</f>
        <v>0</v>
      </c>
      <c r="U215" s="41"/>
      <c r="V215" s="41"/>
      <c r="W215" s="41"/>
      <c r="X215" s="41"/>
      <c r="Y215" s="41"/>
      <c r="Z215" s="41"/>
      <c r="AA215" s="41"/>
      <c r="AB215" s="41"/>
      <c r="AC215" s="41"/>
      <c r="AD215" s="41"/>
      <c r="AE215" s="41"/>
      <c r="AR215" s="254" t="s">
        <v>169</v>
      </c>
      <c r="AT215" s="254" t="s">
        <v>165</v>
      </c>
      <c r="AU215" s="254" t="s">
        <v>88</v>
      </c>
      <c r="AY215" s="18" t="s">
        <v>162</v>
      </c>
      <c r="BE215" s="142">
        <f>IF(N215="základní",J215,0)</f>
        <v>0</v>
      </c>
      <c r="BF215" s="142">
        <f>IF(N215="snížená",J215,0)</f>
        <v>0</v>
      </c>
      <c r="BG215" s="142">
        <f>IF(N215="zákl. přenesená",J215,0)</f>
        <v>0</v>
      </c>
      <c r="BH215" s="142">
        <f>IF(N215="sníž. přenesená",J215,0)</f>
        <v>0</v>
      </c>
      <c r="BI215" s="142">
        <f>IF(N215="nulová",J215,0)</f>
        <v>0</v>
      </c>
      <c r="BJ215" s="18" t="s">
        <v>86</v>
      </c>
      <c r="BK215" s="142">
        <f>ROUND(I215*H215,2)</f>
        <v>0</v>
      </c>
      <c r="BL215" s="18" t="s">
        <v>169</v>
      </c>
      <c r="BM215" s="254" t="s">
        <v>276</v>
      </c>
    </row>
    <row r="216" spans="1:51" s="13" customFormat="1" ht="12">
      <c r="A216" s="13"/>
      <c r="B216" s="255"/>
      <c r="C216" s="256"/>
      <c r="D216" s="257" t="s">
        <v>171</v>
      </c>
      <c r="E216" s="258" t="s">
        <v>1</v>
      </c>
      <c r="F216" s="259" t="s">
        <v>277</v>
      </c>
      <c r="G216" s="256"/>
      <c r="H216" s="260">
        <v>115.65</v>
      </c>
      <c r="I216" s="261"/>
      <c r="J216" s="256"/>
      <c r="K216" s="256"/>
      <c r="L216" s="262"/>
      <c r="M216" s="263"/>
      <c r="N216" s="264"/>
      <c r="O216" s="264"/>
      <c r="P216" s="264"/>
      <c r="Q216" s="264"/>
      <c r="R216" s="264"/>
      <c r="S216" s="264"/>
      <c r="T216" s="265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66" t="s">
        <v>171</v>
      </c>
      <c r="AU216" s="266" t="s">
        <v>88</v>
      </c>
      <c r="AV216" s="13" t="s">
        <v>88</v>
      </c>
      <c r="AW216" s="13" t="s">
        <v>32</v>
      </c>
      <c r="AX216" s="13" t="s">
        <v>78</v>
      </c>
      <c r="AY216" s="266" t="s">
        <v>162</v>
      </c>
    </row>
    <row r="217" spans="1:51" s="13" customFormat="1" ht="12">
      <c r="A217" s="13"/>
      <c r="B217" s="255"/>
      <c r="C217" s="256"/>
      <c r="D217" s="257" t="s">
        <v>171</v>
      </c>
      <c r="E217" s="258" t="s">
        <v>1</v>
      </c>
      <c r="F217" s="259" t="s">
        <v>278</v>
      </c>
      <c r="G217" s="256"/>
      <c r="H217" s="260">
        <v>7.28</v>
      </c>
      <c r="I217" s="261"/>
      <c r="J217" s="256"/>
      <c r="K217" s="256"/>
      <c r="L217" s="262"/>
      <c r="M217" s="263"/>
      <c r="N217" s="264"/>
      <c r="O217" s="264"/>
      <c r="P217" s="264"/>
      <c r="Q217" s="264"/>
      <c r="R217" s="264"/>
      <c r="S217" s="264"/>
      <c r="T217" s="265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66" t="s">
        <v>171</v>
      </c>
      <c r="AU217" s="266" t="s">
        <v>88</v>
      </c>
      <c r="AV217" s="13" t="s">
        <v>88</v>
      </c>
      <c r="AW217" s="13" t="s">
        <v>32</v>
      </c>
      <c r="AX217" s="13" t="s">
        <v>78</v>
      </c>
      <c r="AY217" s="266" t="s">
        <v>162</v>
      </c>
    </row>
    <row r="218" spans="1:51" s="13" customFormat="1" ht="12">
      <c r="A218" s="13"/>
      <c r="B218" s="255"/>
      <c r="C218" s="256"/>
      <c r="D218" s="257" t="s">
        <v>171</v>
      </c>
      <c r="E218" s="258" t="s">
        <v>1</v>
      </c>
      <c r="F218" s="259" t="s">
        <v>279</v>
      </c>
      <c r="G218" s="256"/>
      <c r="H218" s="260">
        <v>33.04</v>
      </c>
      <c r="I218" s="261"/>
      <c r="J218" s="256"/>
      <c r="K218" s="256"/>
      <c r="L218" s="262"/>
      <c r="M218" s="263"/>
      <c r="N218" s="264"/>
      <c r="O218" s="264"/>
      <c r="P218" s="264"/>
      <c r="Q218" s="264"/>
      <c r="R218" s="264"/>
      <c r="S218" s="264"/>
      <c r="T218" s="265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66" t="s">
        <v>171</v>
      </c>
      <c r="AU218" s="266" t="s">
        <v>88</v>
      </c>
      <c r="AV218" s="13" t="s">
        <v>88</v>
      </c>
      <c r="AW218" s="13" t="s">
        <v>32</v>
      </c>
      <c r="AX218" s="13" t="s">
        <v>78</v>
      </c>
      <c r="AY218" s="266" t="s">
        <v>162</v>
      </c>
    </row>
    <row r="219" spans="1:51" s="13" customFormat="1" ht="12">
      <c r="A219" s="13"/>
      <c r="B219" s="255"/>
      <c r="C219" s="256"/>
      <c r="D219" s="257" t="s">
        <v>171</v>
      </c>
      <c r="E219" s="258" t="s">
        <v>1</v>
      </c>
      <c r="F219" s="259" t="s">
        <v>280</v>
      </c>
      <c r="G219" s="256"/>
      <c r="H219" s="260">
        <v>26.08</v>
      </c>
      <c r="I219" s="261"/>
      <c r="J219" s="256"/>
      <c r="K219" s="256"/>
      <c r="L219" s="262"/>
      <c r="M219" s="263"/>
      <c r="N219" s="264"/>
      <c r="O219" s="264"/>
      <c r="P219" s="264"/>
      <c r="Q219" s="264"/>
      <c r="R219" s="264"/>
      <c r="S219" s="264"/>
      <c r="T219" s="265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66" t="s">
        <v>171</v>
      </c>
      <c r="AU219" s="266" t="s">
        <v>88</v>
      </c>
      <c r="AV219" s="13" t="s">
        <v>88</v>
      </c>
      <c r="AW219" s="13" t="s">
        <v>32</v>
      </c>
      <c r="AX219" s="13" t="s">
        <v>78</v>
      </c>
      <c r="AY219" s="266" t="s">
        <v>162</v>
      </c>
    </row>
    <row r="220" spans="1:51" s="14" customFormat="1" ht="12">
      <c r="A220" s="14"/>
      <c r="B220" s="267"/>
      <c r="C220" s="268"/>
      <c r="D220" s="257" t="s">
        <v>171</v>
      </c>
      <c r="E220" s="269" t="s">
        <v>1</v>
      </c>
      <c r="F220" s="270" t="s">
        <v>173</v>
      </c>
      <c r="G220" s="268"/>
      <c r="H220" s="271">
        <v>182.05</v>
      </c>
      <c r="I220" s="272"/>
      <c r="J220" s="268"/>
      <c r="K220" s="268"/>
      <c r="L220" s="273"/>
      <c r="M220" s="274"/>
      <c r="N220" s="275"/>
      <c r="O220" s="275"/>
      <c r="P220" s="275"/>
      <c r="Q220" s="275"/>
      <c r="R220" s="275"/>
      <c r="S220" s="275"/>
      <c r="T220" s="276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77" t="s">
        <v>171</v>
      </c>
      <c r="AU220" s="277" t="s">
        <v>88</v>
      </c>
      <c r="AV220" s="14" t="s">
        <v>169</v>
      </c>
      <c r="AW220" s="14" t="s">
        <v>32</v>
      </c>
      <c r="AX220" s="14" t="s">
        <v>86</v>
      </c>
      <c r="AY220" s="277" t="s">
        <v>162</v>
      </c>
    </row>
    <row r="221" spans="1:65" s="2" customFormat="1" ht="24.15" customHeight="1">
      <c r="A221" s="41"/>
      <c r="B221" s="42"/>
      <c r="C221" s="278" t="s">
        <v>281</v>
      </c>
      <c r="D221" s="278" t="s">
        <v>183</v>
      </c>
      <c r="E221" s="279" t="s">
        <v>282</v>
      </c>
      <c r="F221" s="280" t="s">
        <v>283</v>
      </c>
      <c r="G221" s="281" t="s">
        <v>168</v>
      </c>
      <c r="H221" s="282">
        <v>27.308</v>
      </c>
      <c r="I221" s="283"/>
      <c r="J221" s="284">
        <f>ROUND(I221*H221,2)</f>
        <v>0</v>
      </c>
      <c r="K221" s="285"/>
      <c r="L221" s="286"/>
      <c r="M221" s="287" t="s">
        <v>1</v>
      </c>
      <c r="N221" s="288" t="s">
        <v>43</v>
      </c>
      <c r="O221" s="94"/>
      <c r="P221" s="252">
        <f>O221*H221</f>
        <v>0</v>
      </c>
      <c r="Q221" s="252">
        <v>0.006</v>
      </c>
      <c r="R221" s="252">
        <f>Q221*H221</f>
        <v>0.163848</v>
      </c>
      <c r="S221" s="252">
        <v>0</v>
      </c>
      <c r="T221" s="253">
        <f>S221*H221</f>
        <v>0</v>
      </c>
      <c r="U221" s="41"/>
      <c r="V221" s="41"/>
      <c r="W221" s="41"/>
      <c r="X221" s="41"/>
      <c r="Y221" s="41"/>
      <c r="Z221" s="41"/>
      <c r="AA221" s="41"/>
      <c r="AB221" s="41"/>
      <c r="AC221" s="41"/>
      <c r="AD221" s="41"/>
      <c r="AE221" s="41"/>
      <c r="AR221" s="254" t="s">
        <v>186</v>
      </c>
      <c r="AT221" s="254" t="s">
        <v>183</v>
      </c>
      <c r="AU221" s="254" t="s">
        <v>88</v>
      </c>
      <c r="AY221" s="18" t="s">
        <v>162</v>
      </c>
      <c r="BE221" s="142">
        <f>IF(N221="základní",J221,0)</f>
        <v>0</v>
      </c>
      <c r="BF221" s="142">
        <f>IF(N221="snížená",J221,0)</f>
        <v>0</v>
      </c>
      <c r="BG221" s="142">
        <f>IF(N221="zákl. přenesená",J221,0)</f>
        <v>0</v>
      </c>
      <c r="BH221" s="142">
        <f>IF(N221="sníž. přenesená",J221,0)</f>
        <v>0</v>
      </c>
      <c r="BI221" s="142">
        <f>IF(N221="nulová",J221,0)</f>
        <v>0</v>
      </c>
      <c r="BJ221" s="18" t="s">
        <v>86</v>
      </c>
      <c r="BK221" s="142">
        <f>ROUND(I221*H221,2)</f>
        <v>0</v>
      </c>
      <c r="BL221" s="18" t="s">
        <v>169</v>
      </c>
      <c r="BM221" s="254" t="s">
        <v>284</v>
      </c>
    </row>
    <row r="222" spans="1:51" s="13" customFormat="1" ht="12">
      <c r="A222" s="13"/>
      <c r="B222" s="255"/>
      <c r="C222" s="256"/>
      <c r="D222" s="257" t="s">
        <v>171</v>
      </c>
      <c r="E222" s="258" t="s">
        <v>1</v>
      </c>
      <c r="F222" s="259" t="s">
        <v>285</v>
      </c>
      <c r="G222" s="256"/>
      <c r="H222" s="260">
        <v>27.308</v>
      </c>
      <c r="I222" s="261"/>
      <c r="J222" s="256"/>
      <c r="K222" s="256"/>
      <c r="L222" s="262"/>
      <c r="M222" s="263"/>
      <c r="N222" s="264"/>
      <c r="O222" s="264"/>
      <c r="P222" s="264"/>
      <c r="Q222" s="264"/>
      <c r="R222" s="264"/>
      <c r="S222" s="264"/>
      <c r="T222" s="265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66" t="s">
        <v>171</v>
      </c>
      <c r="AU222" s="266" t="s">
        <v>88</v>
      </c>
      <c r="AV222" s="13" t="s">
        <v>88</v>
      </c>
      <c r="AW222" s="13" t="s">
        <v>32</v>
      </c>
      <c r="AX222" s="13" t="s">
        <v>78</v>
      </c>
      <c r="AY222" s="266" t="s">
        <v>162</v>
      </c>
    </row>
    <row r="223" spans="1:51" s="14" customFormat="1" ht="12">
      <c r="A223" s="14"/>
      <c r="B223" s="267"/>
      <c r="C223" s="268"/>
      <c r="D223" s="257" t="s">
        <v>171</v>
      </c>
      <c r="E223" s="269" t="s">
        <v>1</v>
      </c>
      <c r="F223" s="270" t="s">
        <v>173</v>
      </c>
      <c r="G223" s="268"/>
      <c r="H223" s="271">
        <v>27.308</v>
      </c>
      <c r="I223" s="272"/>
      <c r="J223" s="268"/>
      <c r="K223" s="268"/>
      <c r="L223" s="273"/>
      <c r="M223" s="274"/>
      <c r="N223" s="275"/>
      <c r="O223" s="275"/>
      <c r="P223" s="275"/>
      <c r="Q223" s="275"/>
      <c r="R223" s="275"/>
      <c r="S223" s="275"/>
      <c r="T223" s="276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77" t="s">
        <v>171</v>
      </c>
      <c r="AU223" s="277" t="s">
        <v>88</v>
      </c>
      <c r="AV223" s="14" t="s">
        <v>169</v>
      </c>
      <c r="AW223" s="14" t="s">
        <v>32</v>
      </c>
      <c r="AX223" s="14" t="s">
        <v>86</v>
      </c>
      <c r="AY223" s="277" t="s">
        <v>162</v>
      </c>
    </row>
    <row r="224" spans="1:65" s="2" customFormat="1" ht="33" customHeight="1">
      <c r="A224" s="41"/>
      <c r="B224" s="42"/>
      <c r="C224" s="242" t="s">
        <v>286</v>
      </c>
      <c r="D224" s="242" t="s">
        <v>165</v>
      </c>
      <c r="E224" s="243" t="s">
        <v>287</v>
      </c>
      <c r="F224" s="244" t="s">
        <v>288</v>
      </c>
      <c r="G224" s="245" t="s">
        <v>228</v>
      </c>
      <c r="H224" s="246">
        <v>134.53</v>
      </c>
      <c r="I224" s="247"/>
      <c r="J224" s="248">
        <f>ROUND(I224*H224,2)</f>
        <v>0</v>
      </c>
      <c r="K224" s="249"/>
      <c r="L224" s="44"/>
      <c r="M224" s="250" t="s">
        <v>1</v>
      </c>
      <c r="N224" s="251" t="s">
        <v>43</v>
      </c>
      <c r="O224" s="94"/>
      <c r="P224" s="252">
        <f>O224*H224</f>
        <v>0</v>
      </c>
      <c r="Q224" s="252">
        <v>0.00176</v>
      </c>
      <c r="R224" s="252">
        <f>Q224*H224</f>
        <v>0.2367728</v>
      </c>
      <c r="S224" s="252">
        <v>0</v>
      </c>
      <c r="T224" s="253">
        <f>S224*H224</f>
        <v>0</v>
      </c>
      <c r="U224" s="41"/>
      <c r="V224" s="41"/>
      <c r="W224" s="41"/>
      <c r="X224" s="41"/>
      <c r="Y224" s="41"/>
      <c r="Z224" s="41"/>
      <c r="AA224" s="41"/>
      <c r="AB224" s="41"/>
      <c r="AC224" s="41"/>
      <c r="AD224" s="41"/>
      <c r="AE224" s="41"/>
      <c r="AR224" s="254" t="s">
        <v>169</v>
      </c>
      <c r="AT224" s="254" t="s">
        <v>165</v>
      </c>
      <c r="AU224" s="254" t="s">
        <v>88</v>
      </c>
      <c r="AY224" s="18" t="s">
        <v>162</v>
      </c>
      <c r="BE224" s="142">
        <f>IF(N224="základní",J224,0)</f>
        <v>0</v>
      </c>
      <c r="BF224" s="142">
        <f>IF(N224="snížená",J224,0)</f>
        <v>0</v>
      </c>
      <c r="BG224" s="142">
        <f>IF(N224="zákl. přenesená",J224,0)</f>
        <v>0</v>
      </c>
      <c r="BH224" s="142">
        <f>IF(N224="sníž. přenesená",J224,0)</f>
        <v>0</v>
      </c>
      <c r="BI224" s="142">
        <f>IF(N224="nulová",J224,0)</f>
        <v>0</v>
      </c>
      <c r="BJ224" s="18" t="s">
        <v>86</v>
      </c>
      <c r="BK224" s="142">
        <f>ROUND(I224*H224,2)</f>
        <v>0</v>
      </c>
      <c r="BL224" s="18" t="s">
        <v>169</v>
      </c>
      <c r="BM224" s="254" t="s">
        <v>289</v>
      </c>
    </row>
    <row r="225" spans="1:51" s="13" customFormat="1" ht="12">
      <c r="A225" s="13"/>
      <c r="B225" s="255"/>
      <c r="C225" s="256"/>
      <c r="D225" s="257" t="s">
        <v>171</v>
      </c>
      <c r="E225" s="258" t="s">
        <v>1</v>
      </c>
      <c r="F225" s="259" t="s">
        <v>290</v>
      </c>
      <c r="G225" s="256"/>
      <c r="H225" s="260">
        <v>115.65</v>
      </c>
      <c r="I225" s="261"/>
      <c r="J225" s="256"/>
      <c r="K225" s="256"/>
      <c r="L225" s="262"/>
      <c r="M225" s="263"/>
      <c r="N225" s="264"/>
      <c r="O225" s="264"/>
      <c r="P225" s="264"/>
      <c r="Q225" s="264"/>
      <c r="R225" s="264"/>
      <c r="S225" s="264"/>
      <c r="T225" s="265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66" t="s">
        <v>171</v>
      </c>
      <c r="AU225" s="266" t="s">
        <v>88</v>
      </c>
      <c r="AV225" s="13" t="s">
        <v>88</v>
      </c>
      <c r="AW225" s="13" t="s">
        <v>32</v>
      </c>
      <c r="AX225" s="13" t="s">
        <v>78</v>
      </c>
      <c r="AY225" s="266" t="s">
        <v>162</v>
      </c>
    </row>
    <row r="226" spans="1:51" s="13" customFormat="1" ht="12">
      <c r="A226" s="13"/>
      <c r="B226" s="255"/>
      <c r="C226" s="256"/>
      <c r="D226" s="257" t="s">
        <v>171</v>
      </c>
      <c r="E226" s="258" t="s">
        <v>1</v>
      </c>
      <c r="F226" s="259" t="s">
        <v>291</v>
      </c>
      <c r="G226" s="256"/>
      <c r="H226" s="260">
        <v>18.88</v>
      </c>
      <c r="I226" s="261"/>
      <c r="J226" s="256"/>
      <c r="K226" s="256"/>
      <c r="L226" s="262"/>
      <c r="M226" s="263"/>
      <c r="N226" s="264"/>
      <c r="O226" s="264"/>
      <c r="P226" s="264"/>
      <c r="Q226" s="264"/>
      <c r="R226" s="264"/>
      <c r="S226" s="264"/>
      <c r="T226" s="265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66" t="s">
        <v>171</v>
      </c>
      <c r="AU226" s="266" t="s">
        <v>88</v>
      </c>
      <c r="AV226" s="13" t="s">
        <v>88</v>
      </c>
      <c r="AW226" s="13" t="s">
        <v>32</v>
      </c>
      <c r="AX226" s="13" t="s">
        <v>78</v>
      </c>
      <c r="AY226" s="266" t="s">
        <v>162</v>
      </c>
    </row>
    <row r="227" spans="1:51" s="14" customFormat="1" ht="12">
      <c r="A227" s="14"/>
      <c r="B227" s="267"/>
      <c r="C227" s="268"/>
      <c r="D227" s="257" t="s">
        <v>171</v>
      </c>
      <c r="E227" s="269" t="s">
        <v>1</v>
      </c>
      <c r="F227" s="270" t="s">
        <v>173</v>
      </c>
      <c r="G227" s="268"/>
      <c r="H227" s="271">
        <v>134.53</v>
      </c>
      <c r="I227" s="272"/>
      <c r="J227" s="268"/>
      <c r="K227" s="268"/>
      <c r="L227" s="273"/>
      <c r="M227" s="274"/>
      <c r="N227" s="275"/>
      <c r="O227" s="275"/>
      <c r="P227" s="275"/>
      <c r="Q227" s="275"/>
      <c r="R227" s="275"/>
      <c r="S227" s="275"/>
      <c r="T227" s="276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77" t="s">
        <v>171</v>
      </c>
      <c r="AU227" s="277" t="s">
        <v>88</v>
      </c>
      <c r="AV227" s="14" t="s">
        <v>169</v>
      </c>
      <c r="AW227" s="14" t="s">
        <v>32</v>
      </c>
      <c r="AX227" s="14" t="s">
        <v>86</v>
      </c>
      <c r="AY227" s="277" t="s">
        <v>162</v>
      </c>
    </row>
    <row r="228" spans="1:65" s="2" customFormat="1" ht="24.15" customHeight="1">
      <c r="A228" s="41"/>
      <c r="B228" s="42"/>
      <c r="C228" s="278" t="s">
        <v>292</v>
      </c>
      <c r="D228" s="278" t="s">
        <v>183</v>
      </c>
      <c r="E228" s="279" t="s">
        <v>282</v>
      </c>
      <c r="F228" s="280" t="s">
        <v>283</v>
      </c>
      <c r="G228" s="281" t="s">
        <v>168</v>
      </c>
      <c r="H228" s="282">
        <v>20.18</v>
      </c>
      <c r="I228" s="283"/>
      <c r="J228" s="284">
        <f>ROUND(I228*H228,2)</f>
        <v>0</v>
      </c>
      <c r="K228" s="285"/>
      <c r="L228" s="286"/>
      <c r="M228" s="287" t="s">
        <v>1</v>
      </c>
      <c r="N228" s="288" t="s">
        <v>43</v>
      </c>
      <c r="O228" s="94"/>
      <c r="P228" s="252">
        <f>O228*H228</f>
        <v>0</v>
      </c>
      <c r="Q228" s="252">
        <v>0.006</v>
      </c>
      <c r="R228" s="252">
        <f>Q228*H228</f>
        <v>0.12108000000000001</v>
      </c>
      <c r="S228" s="252">
        <v>0</v>
      </c>
      <c r="T228" s="253">
        <f>S228*H228</f>
        <v>0</v>
      </c>
      <c r="U228" s="41"/>
      <c r="V228" s="41"/>
      <c r="W228" s="41"/>
      <c r="X228" s="41"/>
      <c r="Y228" s="41"/>
      <c r="Z228" s="41"/>
      <c r="AA228" s="41"/>
      <c r="AB228" s="41"/>
      <c r="AC228" s="41"/>
      <c r="AD228" s="41"/>
      <c r="AE228" s="41"/>
      <c r="AR228" s="254" t="s">
        <v>186</v>
      </c>
      <c r="AT228" s="254" t="s">
        <v>183</v>
      </c>
      <c r="AU228" s="254" t="s">
        <v>88</v>
      </c>
      <c r="AY228" s="18" t="s">
        <v>162</v>
      </c>
      <c r="BE228" s="142">
        <f>IF(N228="základní",J228,0)</f>
        <v>0</v>
      </c>
      <c r="BF228" s="142">
        <f>IF(N228="snížená",J228,0)</f>
        <v>0</v>
      </c>
      <c r="BG228" s="142">
        <f>IF(N228="zákl. přenesená",J228,0)</f>
        <v>0</v>
      </c>
      <c r="BH228" s="142">
        <f>IF(N228="sníž. přenesená",J228,0)</f>
        <v>0</v>
      </c>
      <c r="BI228" s="142">
        <f>IF(N228="nulová",J228,0)</f>
        <v>0</v>
      </c>
      <c r="BJ228" s="18" t="s">
        <v>86</v>
      </c>
      <c r="BK228" s="142">
        <f>ROUND(I228*H228,2)</f>
        <v>0</v>
      </c>
      <c r="BL228" s="18" t="s">
        <v>169</v>
      </c>
      <c r="BM228" s="254" t="s">
        <v>293</v>
      </c>
    </row>
    <row r="229" spans="1:51" s="13" customFormat="1" ht="12">
      <c r="A229" s="13"/>
      <c r="B229" s="255"/>
      <c r="C229" s="256"/>
      <c r="D229" s="257" t="s">
        <v>171</v>
      </c>
      <c r="E229" s="258" t="s">
        <v>1</v>
      </c>
      <c r="F229" s="259" t="s">
        <v>294</v>
      </c>
      <c r="G229" s="256"/>
      <c r="H229" s="260">
        <v>20.18</v>
      </c>
      <c r="I229" s="261"/>
      <c r="J229" s="256"/>
      <c r="K229" s="256"/>
      <c r="L229" s="262"/>
      <c r="M229" s="263"/>
      <c r="N229" s="264"/>
      <c r="O229" s="264"/>
      <c r="P229" s="264"/>
      <c r="Q229" s="264"/>
      <c r="R229" s="264"/>
      <c r="S229" s="264"/>
      <c r="T229" s="265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66" t="s">
        <v>171</v>
      </c>
      <c r="AU229" s="266" t="s">
        <v>88</v>
      </c>
      <c r="AV229" s="13" t="s">
        <v>88</v>
      </c>
      <c r="AW229" s="13" t="s">
        <v>32</v>
      </c>
      <c r="AX229" s="13" t="s">
        <v>78</v>
      </c>
      <c r="AY229" s="266" t="s">
        <v>162</v>
      </c>
    </row>
    <row r="230" spans="1:51" s="14" customFormat="1" ht="12">
      <c r="A230" s="14"/>
      <c r="B230" s="267"/>
      <c r="C230" s="268"/>
      <c r="D230" s="257" t="s">
        <v>171</v>
      </c>
      <c r="E230" s="269" t="s">
        <v>1</v>
      </c>
      <c r="F230" s="270" t="s">
        <v>173</v>
      </c>
      <c r="G230" s="268"/>
      <c r="H230" s="271">
        <v>20.18</v>
      </c>
      <c r="I230" s="272"/>
      <c r="J230" s="268"/>
      <c r="K230" s="268"/>
      <c r="L230" s="273"/>
      <c r="M230" s="274"/>
      <c r="N230" s="275"/>
      <c r="O230" s="275"/>
      <c r="P230" s="275"/>
      <c r="Q230" s="275"/>
      <c r="R230" s="275"/>
      <c r="S230" s="275"/>
      <c r="T230" s="276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77" t="s">
        <v>171</v>
      </c>
      <c r="AU230" s="277" t="s">
        <v>88</v>
      </c>
      <c r="AV230" s="14" t="s">
        <v>169</v>
      </c>
      <c r="AW230" s="14" t="s">
        <v>32</v>
      </c>
      <c r="AX230" s="14" t="s">
        <v>86</v>
      </c>
      <c r="AY230" s="277" t="s">
        <v>162</v>
      </c>
    </row>
    <row r="231" spans="1:65" s="2" customFormat="1" ht="24.15" customHeight="1">
      <c r="A231" s="41"/>
      <c r="B231" s="42"/>
      <c r="C231" s="242" t="s">
        <v>295</v>
      </c>
      <c r="D231" s="242" t="s">
        <v>165</v>
      </c>
      <c r="E231" s="243" t="s">
        <v>296</v>
      </c>
      <c r="F231" s="244" t="s">
        <v>297</v>
      </c>
      <c r="G231" s="245" t="s">
        <v>168</v>
      </c>
      <c r="H231" s="246">
        <v>157.439</v>
      </c>
      <c r="I231" s="247"/>
      <c r="J231" s="248">
        <f>ROUND(I231*H231,2)</f>
        <v>0</v>
      </c>
      <c r="K231" s="249"/>
      <c r="L231" s="44"/>
      <c r="M231" s="250" t="s">
        <v>1</v>
      </c>
      <c r="N231" s="251" t="s">
        <v>43</v>
      </c>
      <c r="O231" s="94"/>
      <c r="P231" s="252">
        <f>O231*H231</f>
        <v>0</v>
      </c>
      <c r="Q231" s="252">
        <v>8E-05</v>
      </c>
      <c r="R231" s="252">
        <f>Q231*H231</f>
        <v>0.012595120000000001</v>
      </c>
      <c r="S231" s="252">
        <v>0</v>
      </c>
      <c r="T231" s="253">
        <f>S231*H231</f>
        <v>0</v>
      </c>
      <c r="U231" s="41"/>
      <c r="V231" s="41"/>
      <c r="W231" s="41"/>
      <c r="X231" s="41"/>
      <c r="Y231" s="41"/>
      <c r="Z231" s="41"/>
      <c r="AA231" s="41"/>
      <c r="AB231" s="41"/>
      <c r="AC231" s="41"/>
      <c r="AD231" s="41"/>
      <c r="AE231" s="41"/>
      <c r="AR231" s="254" t="s">
        <v>169</v>
      </c>
      <c r="AT231" s="254" t="s">
        <v>165</v>
      </c>
      <c r="AU231" s="254" t="s">
        <v>88</v>
      </c>
      <c r="AY231" s="18" t="s">
        <v>162</v>
      </c>
      <c r="BE231" s="142">
        <f>IF(N231="základní",J231,0)</f>
        <v>0</v>
      </c>
      <c r="BF231" s="142">
        <f>IF(N231="snížená",J231,0)</f>
        <v>0</v>
      </c>
      <c r="BG231" s="142">
        <f>IF(N231="zákl. přenesená",J231,0)</f>
        <v>0</v>
      </c>
      <c r="BH231" s="142">
        <f>IF(N231="sníž. přenesená",J231,0)</f>
        <v>0</v>
      </c>
      <c r="BI231" s="142">
        <f>IF(N231="nulová",J231,0)</f>
        <v>0</v>
      </c>
      <c r="BJ231" s="18" t="s">
        <v>86</v>
      </c>
      <c r="BK231" s="142">
        <f>ROUND(I231*H231,2)</f>
        <v>0</v>
      </c>
      <c r="BL231" s="18" t="s">
        <v>169</v>
      </c>
      <c r="BM231" s="254" t="s">
        <v>298</v>
      </c>
    </row>
    <row r="232" spans="1:51" s="13" customFormat="1" ht="12">
      <c r="A232" s="13"/>
      <c r="B232" s="255"/>
      <c r="C232" s="256"/>
      <c r="D232" s="257" t="s">
        <v>171</v>
      </c>
      <c r="E232" s="258" t="s">
        <v>1</v>
      </c>
      <c r="F232" s="259" t="s">
        <v>299</v>
      </c>
      <c r="G232" s="256"/>
      <c r="H232" s="260">
        <v>157.439</v>
      </c>
      <c r="I232" s="261"/>
      <c r="J232" s="256"/>
      <c r="K232" s="256"/>
      <c r="L232" s="262"/>
      <c r="M232" s="263"/>
      <c r="N232" s="264"/>
      <c r="O232" s="264"/>
      <c r="P232" s="264"/>
      <c r="Q232" s="264"/>
      <c r="R232" s="264"/>
      <c r="S232" s="264"/>
      <c r="T232" s="265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66" t="s">
        <v>171</v>
      </c>
      <c r="AU232" s="266" t="s">
        <v>88</v>
      </c>
      <c r="AV232" s="13" t="s">
        <v>88</v>
      </c>
      <c r="AW232" s="13" t="s">
        <v>32</v>
      </c>
      <c r="AX232" s="13" t="s">
        <v>78</v>
      </c>
      <c r="AY232" s="266" t="s">
        <v>162</v>
      </c>
    </row>
    <row r="233" spans="1:51" s="14" customFormat="1" ht="12">
      <c r="A233" s="14"/>
      <c r="B233" s="267"/>
      <c r="C233" s="268"/>
      <c r="D233" s="257" t="s">
        <v>171</v>
      </c>
      <c r="E233" s="269" t="s">
        <v>1</v>
      </c>
      <c r="F233" s="270" t="s">
        <v>173</v>
      </c>
      <c r="G233" s="268"/>
      <c r="H233" s="271">
        <v>157.439</v>
      </c>
      <c r="I233" s="272"/>
      <c r="J233" s="268"/>
      <c r="K233" s="268"/>
      <c r="L233" s="273"/>
      <c r="M233" s="274"/>
      <c r="N233" s="275"/>
      <c r="O233" s="275"/>
      <c r="P233" s="275"/>
      <c r="Q233" s="275"/>
      <c r="R233" s="275"/>
      <c r="S233" s="275"/>
      <c r="T233" s="276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77" t="s">
        <v>171</v>
      </c>
      <c r="AU233" s="277" t="s">
        <v>88</v>
      </c>
      <c r="AV233" s="14" t="s">
        <v>169</v>
      </c>
      <c r="AW233" s="14" t="s">
        <v>32</v>
      </c>
      <c r="AX233" s="14" t="s">
        <v>86</v>
      </c>
      <c r="AY233" s="277" t="s">
        <v>162</v>
      </c>
    </row>
    <row r="234" spans="1:65" s="2" customFormat="1" ht="24.15" customHeight="1">
      <c r="A234" s="41"/>
      <c r="B234" s="42"/>
      <c r="C234" s="242" t="s">
        <v>300</v>
      </c>
      <c r="D234" s="242" t="s">
        <v>165</v>
      </c>
      <c r="E234" s="243" t="s">
        <v>301</v>
      </c>
      <c r="F234" s="244" t="s">
        <v>302</v>
      </c>
      <c r="G234" s="245" t="s">
        <v>168</v>
      </c>
      <c r="H234" s="246">
        <v>474.349</v>
      </c>
      <c r="I234" s="247"/>
      <c r="J234" s="248">
        <f>ROUND(I234*H234,2)</f>
        <v>0</v>
      </c>
      <c r="K234" s="249"/>
      <c r="L234" s="44"/>
      <c r="M234" s="250" t="s">
        <v>1</v>
      </c>
      <c r="N234" s="251" t="s">
        <v>43</v>
      </c>
      <c r="O234" s="94"/>
      <c r="P234" s="252">
        <f>O234*H234</f>
        <v>0</v>
      </c>
      <c r="Q234" s="252">
        <v>8E-05</v>
      </c>
      <c r="R234" s="252">
        <f>Q234*H234</f>
        <v>0.03794792</v>
      </c>
      <c r="S234" s="252">
        <v>0</v>
      </c>
      <c r="T234" s="253">
        <f>S234*H234</f>
        <v>0</v>
      </c>
      <c r="U234" s="41"/>
      <c r="V234" s="41"/>
      <c r="W234" s="41"/>
      <c r="X234" s="41"/>
      <c r="Y234" s="41"/>
      <c r="Z234" s="41"/>
      <c r="AA234" s="41"/>
      <c r="AB234" s="41"/>
      <c r="AC234" s="41"/>
      <c r="AD234" s="41"/>
      <c r="AE234" s="41"/>
      <c r="AR234" s="254" t="s">
        <v>169</v>
      </c>
      <c r="AT234" s="254" t="s">
        <v>165</v>
      </c>
      <c r="AU234" s="254" t="s">
        <v>88</v>
      </c>
      <c r="AY234" s="18" t="s">
        <v>162</v>
      </c>
      <c r="BE234" s="142">
        <f>IF(N234="základní",J234,0)</f>
        <v>0</v>
      </c>
      <c r="BF234" s="142">
        <f>IF(N234="snížená",J234,0)</f>
        <v>0</v>
      </c>
      <c r="BG234" s="142">
        <f>IF(N234="zákl. přenesená",J234,0)</f>
        <v>0</v>
      </c>
      <c r="BH234" s="142">
        <f>IF(N234="sníž. přenesená",J234,0)</f>
        <v>0</v>
      </c>
      <c r="BI234" s="142">
        <f>IF(N234="nulová",J234,0)</f>
        <v>0</v>
      </c>
      <c r="BJ234" s="18" t="s">
        <v>86</v>
      </c>
      <c r="BK234" s="142">
        <f>ROUND(I234*H234,2)</f>
        <v>0</v>
      </c>
      <c r="BL234" s="18" t="s">
        <v>169</v>
      </c>
      <c r="BM234" s="254" t="s">
        <v>303</v>
      </c>
    </row>
    <row r="235" spans="1:51" s="13" customFormat="1" ht="12">
      <c r="A235" s="13"/>
      <c r="B235" s="255"/>
      <c r="C235" s="256"/>
      <c r="D235" s="257" t="s">
        <v>171</v>
      </c>
      <c r="E235" s="258" t="s">
        <v>1</v>
      </c>
      <c r="F235" s="259" t="s">
        <v>304</v>
      </c>
      <c r="G235" s="256"/>
      <c r="H235" s="260">
        <v>474.349</v>
      </c>
      <c r="I235" s="261"/>
      <c r="J235" s="256"/>
      <c r="K235" s="256"/>
      <c r="L235" s="262"/>
      <c r="M235" s="263"/>
      <c r="N235" s="264"/>
      <c r="O235" s="264"/>
      <c r="P235" s="264"/>
      <c r="Q235" s="264"/>
      <c r="R235" s="264"/>
      <c r="S235" s="264"/>
      <c r="T235" s="265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66" t="s">
        <v>171</v>
      </c>
      <c r="AU235" s="266" t="s">
        <v>88</v>
      </c>
      <c r="AV235" s="13" t="s">
        <v>88</v>
      </c>
      <c r="AW235" s="13" t="s">
        <v>32</v>
      </c>
      <c r="AX235" s="13" t="s">
        <v>78</v>
      </c>
      <c r="AY235" s="266" t="s">
        <v>162</v>
      </c>
    </row>
    <row r="236" spans="1:51" s="14" customFormat="1" ht="12">
      <c r="A236" s="14"/>
      <c r="B236" s="267"/>
      <c r="C236" s="268"/>
      <c r="D236" s="257" t="s">
        <v>171</v>
      </c>
      <c r="E236" s="269" t="s">
        <v>1</v>
      </c>
      <c r="F236" s="270" t="s">
        <v>173</v>
      </c>
      <c r="G236" s="268"/>
      <c r="H236" s="271">
        <v>474.349</v>
      </c>
      <c r="I236" s="272"/>
      <c r="J236" s="268"/>
      <c r="K236" s="268"/>
      <c r="L236" s="273"/>
      <c r="M236" s="274"/>
      <c r="N236" s="275"/>
      <c r="O236" s="275"/>
      <c r="P236" s="275"/>
      <c r="Q236" s="275"/>
      <c r="R236" s="275"/>
      <c r="S236" s="275"/>
      <c r="T236" s="276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77" t="s">
        <v>171</v>
      </c>
      <c r="AU236" s="277" t="s">
        <v>88</v>
      </c>
      <c r="AV236" s="14" t="s">
        <v>169</v>
      </c>
      <c r="AW236" s="14" t="s">
        <v>32</v>
      </c>
      <c r="AX236" s="14" t="s">
        <v>86</v>
      </c>
      <c r="AY236" s="277" t="s">
        <v>162</v>
      </c>
    </row>
    <row r="237" spans="1:65" s="2" customFormat="1" ht="21.75" customHeight="1">
      <c r="A237" s="41"/>
      <c r="B237" s="42"/>
      <c r="C237" s="242" t="s">
        <v>305</v>
      </c>
      <c r="D237" s="242" t="s">
        <v>165</v>
      </c>
      <c r="E237" s="243" t="s">
        <v>306</v>
      </c>
      <c r="F237" s="244" t="s">
        <v>307</v>
      </c>
      <c r="G237" s="245" t="s">
        <v>228</v>
      </c>
      <c r="H237" s="246">
        <v>150</v>
      </c>
      <c r="I237" s="247"/>
      <c r="J237" s="248">
        <f>ROUND(I237*H237,2)</f>
        <v>0</v>
      </c>
      <c r="K237" s="249"/>
      <c r="L237" s="44"/>
      <c r="M237" s="250" t="s">
        <v>1</v>
      </c>
      <c r="N237" s="251" t="s">
        <v>43</v>
      </c>
      <c r="O237" s="94"/>
      <c r="P237" s="252">
        <f>O237*H237</f>
        <v>0</v>
      </c>
      <c r="Q237" s="252">
        <v>3E-05</v>
      </c>
      <c r="R237" s="252">
        <f>Q237*H237</f>
        <v>0.0045000000000000005</v>
      </c>
      <c r="S237" s="252">
        <v>0</v>
      </c>
      <c r="T237" s="253">
        <f>S237*H237</f>
        <v>0</v>
      </c>
      <c r="U237" s="41"/>
      <c r="V237" s="41"/>
      <c r="W237" s="41"/>
      <c r="X237" s="41"/>
      <c r="Y237" s="41"/>
      <c r="Z237" s="41"/>
      <c r="AA237" s="41"/>
      <c r="AB237" s="41"/>
      <c r="AC237" s="41"/>
      <c r="AD237" s="41"/>
      <c r="AE237" s="41"/>
      <c r="AR237" s="254" t="s">
        <v>169</v>
      </c>
      <c r="AT237" s="254" t="s">
        <v>165</v>
      </c>
      <c r="AU237" s="254" t="s">
        <v>88</v>
      </c>
      <c r="AY237" s="18" t="s">
        <v>162</v>
      </c>
      <c r="BE237" s="142">
        <f>IF(N237="základní",J237,0)</f>
        <v>0</v>
      </c>
      <c r="BF237" s="142">
        <f>IF(N237="snížená",J237,0)</f>
        <v>0</v>
      </c>
      <c r="BG237" s="142">
        <f>IF(N237="zákl. přenesená",J237,0)</f>
        <v>0</v>
      </c>
      <c r="BH237" s="142">
        <f>IF(N237="sníž. přenesená",J237,0)</f>
        <v>0</v>
      </c>
      <c r="BI237" s="142">
        <f>IF(N237="nulová",J237,0)</f>
        <v>0</v>
      </c>
      <c r="BJ237" s="18" t="s">
        <v>86</v>
      </c>
      <c r="BK237" s="142">
        <f>ROUND(I237*H237,2)</f>
        <v>0</v>
      </c>
      <c r="BL237" s="18" t="s">
        <v>169</v>
      </c>
      <c r="BM237" s="254" t="s">
        <v>308</v>
      </c>
    </row>
    <row r="238" spans="1:51" s="13" customFormat="1" ht="12">
      <c r="A238" s="13"/>
      <c r="B238" s="255"/>
      <c r="C238" s="256"/>
      <c r="D238" s="257" t="s">
        <v>171</v>
      </c>
      <c r="E238" s="258" t="s">
        <v>1</v>
      </c>
      <c r="F238" s="259" t="s">
        <v>309</v>
      </c>
      <c r="G238" s="256"/>
      <c r="H238" s="260">
        <v>150</v>
      </c>
      <c r="I238" s="261"/>
      <c r="J238" s="256"/>
      <c r="K238" s="256"/>
      <c r="L238" s="262"/>
      <c r="M238" s="263"/>
      <c r="N238" s="264"/>
      <c r="O238" s="264"/>
      <c r="P238" s="264"/>
      <c r="Q238" s="264"/>
      <c r="R238" s="264"/>
      <c r="S238" s="264"/>
      <c r="T238" s="265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66" t="s">
        <v>171</v>
      </c>
      <c r="AU238" s="266" t="s">
        <v>88</v>
      </c>
      <c r="AV238" s="13" t="s">
        <v>88</v>
      </c>
      <c r="AW238" s="13" t="s">
        <v>32</v>
      </c>
      <c r="AX238" s="13" t="s">
        <v>78</v>
      </c>
      <c r="AY238" s="266" t="s">
        <v>162</v>
      </c>
    </row>
    <row r="239" spans="1:51" s="14" customFormat="1" ht="12">
      <c r="A239" s="14"/>
      <c r="B239" s="267"/>
      <c r="C239" s="268"/>
      <c r="D239" s="257" t="s">
        <v>171</v>
      </c>
      <c r="E239" s="269" t="s">
        <v>1</v>
      </c>
      <c r="F239" s="270" t="s">
        <v>173</v>
      </c>
      <c r="G239" s="268"/>
      <c r="H239" s="271">
        <v>150</v>
      </c>
      <c r="I239" s="272"/>
      <c r="J239" s="268"/>
      <c r="K239" s="268"/>
      <c r="L239" s="273"/>
      <c r="M239" s="274"/>
      <c r="N239" s="275"/>
      <c r="O239" s="275"/>
      <c r="P239" s="275"/>
      <c r="Q239" s="275"/>
      <c r="R239" s="275"/>
      <c r="S239" s="275"/>
      <c r="T239" s="276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77" t="s">
        <v>171</v>
      </c>
      <c r="AU239" s="277" t="s">
        <v>88</v>
      </c>
      <c r="AV239" s="14" t="s">
        <v>169</v>
      </c>
      <c r="AW239" s="14" t="s">
        <v>32</v>
      </c>
      <c r="AX239" s="14" t="s">
        <v>86</v>
      </c>
      <c r="AY239" s="277" t="s">
        <v>162</v>
      </c>
    </row>
    <row r="240" spans="1:65" s="2" customFormat="1" ht="24.15" customHeight="1">
      <c r="A240" s="41"/>
      <c r="B240" s="42"/>
      <c r="C240" s="278" t="s">
        <v>310</v>
      </c>
      <c r="D240" s="278" t="s">
        <v>183</v>
      </c>
      <c r="E240" s="279" t="s">
        <v>311</v>
      </c>
      <c r="F240" s="280" t="s">
        <v>312</v>
      </c>
      <c r="G240" s="281" t="s">
        <v>228</v>
      </c>
      <c r="H240" s="282">
        <v>157.5</v>
      </c>
      <c r="I240" s="283"/>
      <c r="J240" s="284">
        <f>ROUND(I240*H240,2)</f>
        <v>0</v>
      </c>
      <c r="K240" s="285"/>
      <c r="L240" s="286"/>
      <c r="M240" s="287" t="s">
        <v>1</v>
      </c>
      <c r="N240" s="288" t="s">
        <v>43</v>
      </c>
      <c r="O240" s="94"/>
      <c r="P240" s="252">
        <f>O240*H240</f>
        <v>0</v>
      </c>
      <c r="Q240" s="252">
        <v>0.00032</v>
      </c>
      <c r="R240" s="252">
        <f>Q240*H240</f>
        <v>0.05040000000000001</v>
      </c>
      <c r="S240" s="252">
        <v>0</v>
      </c>
      <c r="T240" s="253">
        <f>S240*H240</f>
        <v>0</v>
      </c>
      <c r="U240" s="41"/>
      <c r="V240" s="41"/>
      <c r="W240" s="41"/>
      <c r="X240" s="41"/>
      <c r="Y240" s="41"/>
      <c r="Z240" s="41"/>
      <c r="AA240" s="41"/>
      <c r="AB240" s="41"/>
      <c r="AC240" s="41"/>
      <c r="AD240" s="41"/>
      <c r="AE240" s="41"/>
      <c r="AR240" s="254" t="s">
        <v>186</v>
      </c>
      <c r="AT240" s="254" t="s">
        <v>183</v>
      </c>
      <c r="AU240" s="254" t="s">
        <v>88</v>
      </c>
      <c r="AY240" s="18" t="s">
        <v>162</v>
      </c>
      <c r="BE240" s="142">
        <f>IF(N240="základní",J240,0)</f>
        <v>0</v>
      </c>
      <c r="BF240" s="142">
        <f>IF(N240="snížená",J240,0)</f>
        <v>0</v>
      </c>
      <c r="BG240" s="142">
        <f>IF(N240="zákl. přenesená",J240,0)</f>
        <v>0</v>
      </c>
      <c r="BH240" s="142">
        <f>IF(N240="sníž. přenesená",J240,0)</f>
        <v>0</v>
      </c>
      <c r="BI240" s="142">
        <f>IF(N240="nulová",J240,0)</f>
        <v>0</v>
      </c>
      <c r="BJ240" s="18" t="s">
        <v>86</v>
      </c>
      <c r="BK240" s="142">
        <f>ROUND(I240*H240,2)</f>
        <v>0</v>
      </c>
      <c r="BL240" s="18" t="s">
        <v>169</v>
      </c>
      <c r="BM240" s="254" t="s">
        <v>313</v>
      </c>
    </row>
    <row r="241" spans="1:51" s="13" customFormat="1" ht="12">
      <c r="A241" s="13"/>
      <c r="B241" s="255"/>
      <c r="C241" s="256"/>
      <c r="D241" s="257" t="s">
        <v>171</v>
      </c>
      <c r="E241" s="256"/>
      <c r="F241" s="259" t="s">
        <v>314</v>
      </c>
      <c r="G241" s="256"/>
      <c r="H241" s="260">
        <v>157.5</v>
      </c>
      <c r="I241" s="261"/>
      <c r="J241" s="256"/>
      <c r="K241" s="256"/>
      <c r="L241" s="262"/>
      <c r="M241" s="263"/>
      <c r="N241" s="264"/>
      <c r="O241" s="264"/>
      <c r="P241" s="264"/>
      <c r="Q241" s="264"/>
      <c r="R241" s="264"/>
      <c r="S241" s="264"/>
      <c r="T241" s="265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66" t="s">
        <v>171</v>
      </c>
      <c r="AU241" s="266" t="s">
        <v>88</v>
      </c>
      <c r="AV241" s="13" t="s">
        <v>88</v>
      </c>
      <c r="AW241" s="13" t="s">
        <v>4</v>
      </c>
      <c r="AX241" s="13" t="s">
        <v>86</v>
      </c>
      <c r="AY241" s="266" t="s">
        <v>162</v>
      </c>
    </row>
    <row r="242" spans="1:65" s="2" customFormat="1" ht="16.5" customHeight="1">
      <c r="A242" s="41"/>
      <c r="B242" s="42"/>
      <c r="C242" s="242" t="s">
        <v>315</v>
      </c>
      <c r="D242" s="242" t="s">
        <v>165</v>
      </c>
      <c r="E242" s="243" t="s">
        <v>316</v>
      </c>
      <c r="F242" s="244" t="s">
        <v>317</v>
      </c>
      <c r="G242" s="245" t="s">
        <v>228</v>
      </c>
      <c r="H242" s="246">
        <v>105.6</v>
      </c>
      <c r="I242" s="247"/>
      <c r="J242" s="248">
        <f>ROUND(I242*H242,2)</f>
        <v>0</v>
      </c>
      <c r="K242" s="249"/>
      <c r="L242" s="44"/>
      <c r="M242" s="250" t="s">
        <v>1</v>
      </c>
      <c r="N242" s="251" t="s">
        <v>43</v>
      </c>
      <c r="O242" s="94"/>
      <c r="P242" s="252">
        <f>O242*H242</f>
        <v>0</v>
      </c>
      <c r="Q242" s="252">
        <v>0</v>
      </c>
      <c r="R242" s="252">
        <f>Q242*H242</f>
        <v>0</v>
      </c>
      <c r="S242" s="252">
        <v>0</v>
      </c>
      <c r="T242" s="253">
        <f>S242*H242</f>
        <v>0</v>
      </c>
      <c r="U242" s="41"/>
      <c r="V242" s="41"/>
      <c r="W242" s="41"/>
      <c r="X242" s="41"/>
      <c r="Y242" s="41"/>
      <c r="Z242" s="41"/>
      <c r="AA242" s="41"/>
      <c r="AB242" s="41"/>
      <c r="AC242" s="41"/>
      <c r="AD242" s="41"/>
      <c r="AE242" s="41"/>
      <c r="AR242" s="254" t="s">
        <v>169</v>
      </c>
      <c r="AT242" s="254" t="s">
        <v>165</v>
      </c>
      <c r="AU242" s="254" t="s">
        <v>88</v>
      </c>
      <c r="AY242" s="18" t="s">
        <v>162</v>
      </c>
      <c r="BE242" s="142">
        <f>IF(N242="základní",J242,0)</f>
        <v>0</v>
      </c>
      <c r="BF242" s="142">
        <f>IF(N242="snížená",J242,0)</f>
        <v>0</v>
      </c>
      <c r="BG242" s="142">
        <f>IF(N242="zákl. přenesená",J242,0)</f>
        <v>0</v>
      </c>
      <c r="BH242" s="142">
        <f>IF(N242="sníž. přenesená",J242,0)</f>
        <v>0</v>
      </c>
      <c r="BI242" s="142">
        <f>IF(N242="nulová",J242,0)</f>
        <v>0</v>
      </c>
      <c r="BJ242" s="18" t="s">
        <v>86</v>
      </c>
      <c r="BK242" s="142">
        <f>ROUND(I242*H242,2)</f>
        <v>0</v>
      </c>
      <c r="BL242" s="18" t="s">
        <v>169</v>
      </c>
      <c r="BM242" s="254" t="s">
        <v>318</v>
      </c>
    </row>
    <row r="243" spans="1:51" s="13" customFormat="1" ht="12">
      <c r="A243" s="13"/>
      <c r="B243" s="255"/>
      <c r="C243" s="256"/>
      <c r="D243" s="257" t="s">
        <v>171</v>
      </c>
      <c r="E243" s="258" t="s">
        <v>1</v>
      </c>
      <c r="F243" s="259" t="s">
        <v>319</v>
      </c>
      <c r="G243" s="256"/>
      <c r="H243" s="260">
        <v>13.2</v>
      </c>
      <c r="I243" s="261"/>
      <c r="J243" s="256"/>
      <c r="K243" s="256"/>
      <c r="L243" s="262"/>
      <c r="M243" s="263"/>
      <c r="N243" s="264"/>
      <c r="O243" s="264"/>
      <c r="P243" s="264"/>
      <c r="Q243" s="264"/>
      <c r="R243" s="264"/>
      <c r="S243" s="264"/>
      <c r="T243" s="265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66" t="s">
        <v>171</v>
      </c>
      <c r="AU243" s="266" t="s">
        <v>88</v>
      </c>
      <c r="AV243" s="13" t="s">
        <v>88</v>
      </c>
      <c r="AW243" s="13" t="s">
        <v>32</v>
      </c>
      <c r="AX243" s="13" t="s">
        <v>78</v>
      </c>
      <c r="AY243" s="266" t="s">
        <v>162</v>
      </c>
    </row>
    <row r="244" spans="1:51" s="13" customFormat="1" ht="12">
      <c r="A244" s="13"/>
      <c r="B244" s="255"/>
      <c r="C244" s="256"/>
      <c r="D244" s="257" t="s">
        <v>171</v>
      </c>
      <c r="E244" s="258" t="s">
        <v>1</v>
      </c>
      <c r="F244" s="259" t="s">
        <v>320</v>
      </c>
      <c r="G244" s="256"/>
      <c r="H244" s="260">
        <v>58.65</v>
      </c>
      <c r="I244" s="261"/>
      <c r="J244" s="256"/>
      <c r="K244" s="256"/>
      <c r="L244" s="262"/>
      <c r="M244" s="263"/>
      <c r="N244" s="264"/>
      <c r="O244" s="264"/>
      <c r="P244" s="264"/>
      <c r="Q244" s="264"/>
      <c r="R244" s="264"/>
      <c r="S244" s="264"/>
      <c r="T244" s="265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66" t="s">
        <v>171</v>
      </c>
      <c r="AU244" s="266" t="s">
        <v>88</v>
      </c>
      <c r="AV244" s="13" t="s">
        <v>88</v>
      </c>
      <c r="AW244" s="13" t="s">
        <v>32</v>
      </c>
      <c r="AX244" s="13" t="s">
        <v>78</v>
      </c>
      <c r="AY244" s="266" t="s">
        <v>162</v>
      </c>
    </row>
    <row r="245" spans="1:51" s="15" customFormat="1" ht="12">
      <c r="A245" s="15"/>
      <c r="B245" s="289"/>
      <c r="C245" s="290"/>
      <c r="D245" s="257" t="s">
        <v>171</v>
      </c>
      <c r="E245" s="291" t="s">
        <v>1</v>
      </c>
      <c r="F245" s="292" t="s">
        <v>321</v>
      </c>
      <c r="G245" s="290"/>
      <c r="H245" s="293">
        <v>71.85</v>
      </c>
      <c r="I245" s="294"/>
      <c r="J245" s="290"/>
      <c r="K245" s="290"/>
      <c r="L245" s="295"/>
      <c r="M245" s="296"/>
      <c r="N245" s="297"/>
      <c r="O245" s="297"/>
      <c r="P245" s="297"/>
      <c r="Q245" s="297"/>
      <c r="R245" s="297"/>
      <c r="S245" s="297"/>
      <c r="T245" s="298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T245" s="299" t="s">
        <v>171</v>
      </c>
      <c r="AU245" s="299" t="s">
        <v>88</v>
      </c>
      <c r="AV245" s="15" t="s">
        <v>163</v>
      </c>
      <c r="AW245" s="15" t="s">
        <v>32</v>
      </c>
      <c r="AX245" s="15" t="s">
        <v>78</v>
      </c>
      <c r="AY245" s="299" t="s">
        <v>162</v>
      </c>
    </row>
    <row r="246" spans="1:51" s="13" customFormat="1" ht="12">
      <c r="A246" s="13"/>
      <c r="B246" s="255"/>
      <c r="C246" s="256"/>
      <c r="D246" s="257" t="s">
        <v>171</v>
      </c>
      <c r="E246" s="258" t="s">
        <v>1</v>
      </c>
      <c r="F246" s="259" t="s">
        <v>322</v>
      </c>
      <c r="G246" s="256"/>
      <c r="H246" s="260">
        <v>25.75</v>
      </c>
      <c r="I246" s="261"/>
      <c r="J246" s="256"/>
      <c r="K246" s="256"/>
      <c r="L246" s="262"/>
      <c r="M246" s="263"/>
      <c r="N246" s="264"/>
      <c r="O246" s="264"/>
      <c r="P246" s="264"/>
      <c r="Q246" s="264"/>
      <c r="R246" s="264"/>
      <c r="S246" s="264"/>
      <c r="T246" s="265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66" t="s">
        <v>171</v>
      </c>
      <c r="AU246" s="266" t="s">
        <v>88</v>
      </c>
      <c r="AV246" s="13" t="s">
        <v>88</v>
      </c>
      <c r="AW246" s="13" t="s">
        <v>32</v>
      </c>
      <c r="AX246" s="13" t="s">
        <v>78</v>
      </c>
      <c r="AY246" s="266" t="s">
        <v>162</v>
      </c>
    </row>
    <row r="247" spans="1:51" s="15" customFormat="1" ht="12">
      <c r="A247" s="15"/>
      <c r="B247" s="289"/>
      <c r="C247" s="290"/>
      <c r="D247" s="257" t="s">
        <v>171</v>
      </c>
      <c r="E247" s="291" t="s">
        <v>1</v>
      </c>
      <c r="F247" s="292" t="s">
        <v>321</v>
      </c>
      <c r="G247" s="290"/>
      <c r="H247" s="293">
        <v>25.75</v>
      </c>
      <c r="I247" s="294"/>
      <c r="J247" s="290"/>
      <c r="K247" s="290"/>
      <c r="L247" s="295"/>
      <c r="M247" s="296"/>
      <c r="N247" s="297"/>
      <c r="O247" s="297"/>
      <c r="P247" s="297"/>
      <c r="Q247" s="297"/>
      <c r="R247" s="297"/>
      <c r="S247" s="297"/>
      <c r="T247" s="298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T247" s="299" t="s">
        <v>171</v>
      </c>
      <c r="AU247" s="299" t="s">
        <v>88</v>
      </c>
      <c r="AV247" s="15" t="s">
        <v>163</v>
      </c>
      <c r="AW247" s="15" t="s">
        <v>32</v>
      </c>
      <c r="AX247" s="15" t="s">
        <v>78</v>
      </c>
      <c r="AY247" s="299" t="s">
        <v>162</v>
      </c>
    </row>
    <row r="248" spans="1:51" s="13" customFormat="1" ht="12">
      <c r="A248" s="13"/>
      <c r="B248" s="255"/>
      <c r="C248" s="256"/>
      <c r="D248" s="257" t="s">
        <v>171</v>
      </c>
      <c r="E248" s="258" t="s">
        <v>1</v>
      </c>
      <c r="F248" s="259" t="s">
        <v>323</v>
      </c>
      <c r="G248" s="256"/>
      <c r="H248" s="260">
        <v>8</v>
      </c>
      <c r="I248" s="261"/>
      <c r="J248" s="256"/>
      <c r="K248" s="256"/>
      <c r="L248" s="262"/>
      <c r="M248" s="263"/>
      <c r="N248" s="264"/>
      <c r="O248" s="264"/>
      <c r="P248" s="264"/>
      <c r="Q248" s="264"/>
      <c r="R248" s="264"/>
      <c r="S248" s="264"/>
      <c r="T248" s="265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66" t="s">
        <v>171</v>
      </c>
      <c r="AU248" s="266" t="s">
        <v>88</v>
      </c>
      <c r="AV248" s="13" t="s">
        <v>88</v>
      </c>
      <c r="AW248" s="13" t="s">
        <v>32</v>
      </c>
      <c r="AX248" s="13" t="s">
        <v>78</v>
      </c>
      <c r="AY248" s="266" t="s">
        <v>162</v>
      </c>
    </row>
    <row r="249" spans="1:51" s="14" customFormat="1" ht="12">
      <c r="A249" s="14"/>
      <c r="B249" s="267"/>
      <c r="C249" s="268"/>
      <c r="D249" s="257" t="s">
        <v>171</v>
      </c>
      <c r="E249" s="269" t="s">
        <v>1</v>
      </c>
      <c r="F249" s="270" t="s">
        <v>173</v>
      </c>
      <c r="G249" s="268"/>
      <c r="H249" s="271">
        <v>105.6</v>
      </c>
      <c r="I249" s="272"/>
      <c r="J249" s="268"/>
      <c r="K249" s="268"/>
      <c r="L249" s="273"/>
      <c r="M249" s="274"/>
      <c r="N249" s="275"/>
      <c r="O249" s="275"/>
      <c r="P249" s="275"/>
      <c r="Q249" s="275"/>
      <c r="R249" s="275"/>
      <c r="S249" s="275"/>
      <c r="T249" s="276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77" t="s">
        <v>171</v>
      </c>
      <c r="AU249" s="277" t="s">
        <v>88</v>
      </c>
      <c r="AV249" s="14" t="s">
        <v>169</v>
      </c>
      <c r="AW249" s="14" t="s">
        <v>32</v>
      </c>
      <c r="AX249" s="14" t="s">
        <v>86</v>
      </c>
      <c r="AY249" s="277" t="s">
        <v>162</v>
      </c>
    </row>
    <row r="250" spans="1:65" s="2" customFormat="1" ht="24.15" customHeight="1">
      <c r="A250" s="41"/>
      <c r="B250" s="42"/>
      <c r="C250" s="278" t="s">
        <v>324</v>
      </c>
      <c r="D250" s="278" t="s">
        <v>183</v>
      </c>
      <c r="E250" s="279" t="s">
        <v>325</v>
      </c>
      <c r="F250" s="280" t="s">
        <v>326</v>
      </c>
      <c r="G250" s="281" t="s">
        <v>228</v>
      </c>
      <c r="H250" s="282">
        <v>75.443</v>
      </c>
      <c r="I250" s="283"/>
      <c r="J250" s="284">
        <f>ROUND(I250*H250,2)</f>
        <v>0</v>
      </c>
      <c r="K250" s="285"/>
      <c r="L250" s="286"/>
      <c r="M250" s="287" t="s">
        <v>1</v>
      </c>
      <c r="N250" s="288" t="s">
        <v>43</v>
      </c>
      <c r="O250" s="94"/>
      <c r="P250" s="252">
        <f>O250*H250</f>
        <v>0</v>
      </c>
      <c r="Q250" s="252">
        <v>4E-05</v>
      </c>
      <c r="R250" s="252">
        <f>Q250*H250</f>
        <v>0.00301772</v>
      </c>
      <c r="S250" s="252">
        <v>0</v>
      </c>
      <c r="T250" s="253">
        <f>S250*H250</f>
        <v>0</v>
      </c>
      <c r="U250" s="41"/>
      <c r="V250" s="41"/>
      <c r="W250" s="41"/>
      <c r="X250" s="41"/>
      <c r="Y250" s="41"/>
      <c r="Z250" s="41"/>
      <c r="AA250" s="41"/>
      <c r="AB250" s="41"/>
      <c r="AC250" s="41"/>
      <c r="AD250" s="41"/>
      <c r="AE250" s="41"/>
      <c r="AR250" s="254" t="s">
        <v>186</v>
      </c>
      <c r="AT250" s="254" t="s">
        <v>183</v>
      </c>
      <c r="AU250" s="254" t="s">
        <v>88</v>
      </c>
      <c r="AY250" s="18" t="s">
        <v>162</v>
      </c>
      <c r="BE250" s="142">
        <f>IF(N250="základní",J250,0)</f>
        <v>0</v>
      </c>
      <c r="BF250" s="142">
        <f>IF(N250="snížená",J250,0)</f>
        <v>0</v>
      </c>
      <c r="BG250" s="142">
        <f>IF(N250="zákl. přenesená",J250,0)</f>
        <v>0</v>
      </c>
      <c r="BH250" s="142">
        <f>IF(N250="sníž. přenesená",J250,0)</f>
        <v>0</v>
      </c>
      <c r="BI250" s="142">
        <f>IF(N250="nulová",J250,0)</f>
        <v>0</v>
      </c>
      <c r="BJ250" s="18" t="s">
        <v>86</v>
      </c>
      <c r="BK250" s="142">
        <f>ROUND(I250*H250,2)</f>
        <v>0</v>
      </c>
      <c r="BL250" s="18" t="s">
        <v>169</v>
      </c>
      <c r="BM250" s="254" t="s">
        <v>327</v>
      </c>
    </row>
    <row r="251" spans="1:51" s="13" customFormat="1" ht="12">
      <c r="A251" s="13"/>
      <c r="B251" s="255"/>
      <c r="C251" s="256"/>
      <c r="D251" s="257" t="s">
        <v>171</v>
      </c>
      <c r="E251" s="256"/>
      <c r="F251" s="259" t="s">
        <v>328</v>
      </c>
      <c r="G251" s="256"/>
      <c r="H251" s="260">
        <v>75.443</v>
      </c>
      <c r="I251" s="261"/>
      <c r="J251" s="256"/>
      <c r="K251" s="256"/>
      <c r="L251" s="262"/>
      <c r="M251" s="263"/>
      <c r="N251" s="264"/>
      <c r="O251" s="264"/>
      <c r="P251" s="264"/>
      <c r="Q251" s="264"/>
      <c r="R251" s="264"/>
      <c r="S251" s="264"/>
      <c r="T251" s="265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66" t="s">
        <v>171</v>
      </c>
      <c r="AU251" s="266" t="s">
        <v>88</v>
      </c>
      <c r="AV251" s="13" t="s">
        <v>88</v>
      </c>
      <c r="AW251" s="13" t="s">
        <v>4</v>
      </c>
      <c r="AX251" s="13" t="s">
        <v>86</v>
      </c>
      <c r="AY251" s="266" t="s">
        <v>162</v>
      </c>
    </row>
    <row r="252" spans="1:65" s="2" customFormat="1" ht="24.15" customHeight="1">
      <c r="A252" s="41"/>
      <c r="B252" s="42"/>
      <c r="C252" s="278" t="s">
        <v>329</v>
      </c>
      <c r="D252" s="278" t="s">
        <v>183</v>
      </c>
      <c r="E252" s="279" t="s">
        <v>330</v>
      </c>
      <c r="F252" s="280" t="s">
        <v>331</v>
      </c>
      <c r="G252" s="281" t="s">
        <v>228</v>
      </c>
      <c r="H252" s="282">
        <v>27.038</v>
      </c>
      <c r="I252" s="283"/>
      <c r="J252" s="284">
        <f>ROUND(I252*H252,2)</f>
        <v>0</v>
      </c>
      <c r="K252" s="285"/>
      <c r="L252" s="286"/>
      <c r="M252" s="287" t="s">
        <v>1</v>
      </c>
      <c r="N252" s="288" t="s">
        <v>43</v>
      </c>
      <c r="O252" s="94"/>
      <c r="P252" s="252">
        <f>O252*H252</f>
        <v>0</v>
      </c>
      <c r="Q252" s="252">
        <v>0.0002</v>
      </c>
      <c r="R252" s="252">
        <f>Q252*H252</f>
        <v>0.0054076</v>
      </c>
      <c r="S252" s="252">
        <v>0</v>
      </c>
      <c r="T252" s="253">
        <f>S252*H252</f>
        <v>0</v>
      </c>
      <c r="U252" s="41"/>
      <c r="V252" s="41"/>
      <c r="W252" s="41"/>
      <c r="X252" s="41"/>
      <c r="Y252" s="41"/>
      <c r="Z252" s="41"/>
      <c r="AA252" s="41"/>
      <c r="AB252" s="41"/>
      <c r="AC252" s="41"/>
      <c r="AD252" s="41"/>
      <c r="AE252" s="41"/>
      <c r="AR252" s="254" t="s">
        <v>186</v>
      </c>
      <c r="AT252" s="254" t="s">
        <v>183</v>
      </c>
      <c r="AU252" s="254" t="s">
        <v>88</v>
      </c>
      <c r="AY252" s="18" t="s">
        <v>162</v>
      </c>
      <c r="BE252" s="142">
        <f>IF(N252="základní",J252,0)</f>
        <v>0</v>
      </c>
      <c r="BF252" s="142">
        <f>IF(N252="snížená",J252,0)</f>
        <v>0</v>
      </c>
      <c r="BG252" s="142">
        <f>IF(N252="zákl. přenesená",J252,0)</f>
        <v>0</v>
      </c>
      <c r="BH252" s="142">
        <f>IF(N252="sníž. přenesená",J252,0)</f>
        <v>0</v>
      </c>
      <c r="BI252" s="142">
        <f>IF(N252="nulová",J252,0)</f>
        <v>0</v>
      </c>
      <c r="BJ252" s="18" t="s">
        <v>86</v>
      </c>
      <c r="BK252" s="142">
        <f>ROUND(I252*H252,2)</f>
        <v>0</v>
      </c>
      <c r="BL252" s="18" t="s">
        <v>169</v>
      </c>
      <c r="BM252" s="254" t="s">
        <v>332</v>
      </c>
    </row>
    <row r="253" spans="1:51" s="13" customFormat="1" ht="12">
      <c r="A253" s="13"/>
      <c r="B253" s="255"/>
      <c r="C253" s="256"/>
      <c r="D253" s="257" t="s">
        <v>171</v>
      </c>
      <c r="E253" s="256"/>
      <c r="F253" s="259" t="s">
        <v>333</v>
      </c>
      <c r="G253" s="256"/>
      <c r="H253" s="260">
        <v>27.038</v>
      </c>
      <c r="I253" s="261"/>
      <c r="J253" s="256"/>
      <c r="K253" s="256"/>
      <c r="L253" s="262"/>
      <c r="M253" s="263"/>
      <c r="N253" s="264"/>
      <c r="O253" s="264"/>
      <c r="P253" s="264"/>
      <c r="Q253" s="264"/>
      <c r="R253" s="264"/>
      <c r="S253" s="264"/>
      <c r="T253" s="265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66" t="s">
        <v>171</v>
      </c>
      <c r="AU253" s="266" t="s">
        <v>88</v>
      </c>
      <c r="AV253" s="13" t="s">
        <v>88</v>
      </c>
      <c r="AW253" s="13" t="s">
        <v>4</v>
      </c>
      <c r="AX253" s="13" t="s">
        <v>86</v>
      </c>
      <c r="AY253" s="266" t="s">
        <v>162</v>
      </c>
    </row>
    <row r="254" spans="1:65" s="2" customFormat="1" ht="16.5" customHeight="1">
      <c r="A254" s="41"/>
      <c r="B254" s="42"/>
      <c r="C254" s="278" t="s">
        <v>213</v>
      </c>
      <c r="D254" s="278" t="s">
        <v>183</v>
      </c>
      <c r="E254" s="279" t="s">
        <v>334</v>
      </c>
      <c r="F254" s="280" t="s">
        <v>335</v>
      </c>
      <c r="G254" s="281" t="s">
        <v>228</v>
      </c>
      <c r="H254" s="282">
        <v>8</v>
      </c>
      <c r="I254" s="283"/>
      <c r="J254" s="284">
        <f>ROUND(I254*H254,2)</f>
        <v>0</v>
      </c>
      <c r="K254" s="285"/>
      <c r="L254" s="286"/>
      <c r="M254" s="287" t="s">
        <v>1</v>
      </c>
      <c r="N254" s="288" t="s">
        <v>43</v>
      </c>
      <c r="O254" s="94"/>
      <c r="P254" s="252">
        <f>O254*H254</f>
        <v>0</v>
      </c>
      <c r="Q254" s="252">
        <v>0.0001</v>
      </c>
      <c r="R254" s="252">
        <f>Q254*H254</f>
        <v>0.0008</v>
      </c>
      <c r="S254" s="252">
        <v>0</v>
      </c>
      <c r="T254" s="253">
        <f>S254*H254</f>
        <v>0</v>
      </c>
      <c r="U254" s="41"/>
      <c r="V254" s="41"/>
      <c r="W254" s="41"/>
      <c r="X254" s="41"/>
      <c r="Y254" s="41"/>
      <c r="Z254" s="41"/>
      <c r="AA254" s="41"/>
      <c r="AB254" s="41"/>
      <c r="AC254" s="41"/>
      <c r="AD254" s="41"/>
      <c r="AE254" s="41"/>
      <c r="AR254" s="254" t="s">
        <v>186</v>
      </c>
      <c r="AT254" s="254" t="s">
        <v>183</v>
      </c>
      <c r="AU254" s="254" t="s">
        <v>88</v>
      </c>
      <c r="AY254" s="18" t="s">
        <v>162</v>
      </c>
      <c r="BE254" s="142">
        <f>IF(N254="základní",J254,0)</f>
        <v>0</v>
      </c>
      <c r="BF254" s="142">
        <f>IF(N254="snížená",J254,0)</f>
        <v>0</v>
      </c>
      <c r="BG254" s="142">
        <f>IF(N254="zákl. přenesená",J254,0)</f>
        <v>0</v>
      </c>
      <c r="BH254" s="142">
        <f>IF(N254="sníž. přenesená",J254,0)</f>
        <v>0</v>
      </c>
      <c r="BI254" s="142">
        <f>IF(N254="nulová",J254,0)</f>
        <v>0</v>
      </c>
      <c r="BJ254" s="18" t="s">
        <v>86</v>
      </c>
      <c r="BK254" s="142">
        <f>ROUND(I254*H254,2)</f>
        <v>0</v>
      </c>
      <c r="BL254" s="18" t="s">
        <v>169</v>
      </c>
      <c r="BM254" s="254" t="s">
        <v>336</v>
      </c>
    </row>
    <row r="255" spans="1:51" s="13" customFormat="1" ht="12">
      <c r="A255" s="13"/>
      <c r="B255" s="255"/>
      <c r="C255" s="256"/>
      <c r="D255" s="257" t="s">
        <v>171</v>
      </c>
      <c r="E255" s="258" t="s">
        <v>1</v>
      </c>
      <c r="F255" s="259" t="s">
        <v>186</v>
      </c>
      <c r="G255" s="256"/>
      <c r="H255" s="260">
        <v>8</v>
      </c>
      <c r="I255" s="261"/>
      <c r="J255" s="256"/>
      <c r="K255" s="256"/>
      <c r="L255" s="262"/>
      <c r="M255" s="263"/>
      <c r="N255" s="264"/>
      <c r="O255" s="264"/>
      <c r="P255" s="264"/>
      <c r="Q255" s="264"/>
      <c r="R255" s="264"/>
      <c r="S255" s="264"/>
      <c r="T255" s="265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66" t="s">
        <v>171</v>
      </c>
      <c r="AU255" s="266" t="s">
        <v>88</v>
      </c>
      <c r="AV255" s="13" t="s">
        <v>88</v>
      </c>
      <c r="AW255" s="13" t="s">
        <v>32</v>
      </c>
      <c r="AX255" s="13" t="s">
        <v>78</v>
      </c>
      <c r="AY255" s="266" t="s">
        <v>162</v>
      </c>
    </row>
    <row r="256" spans="1:51" s="14" customFormat="1" ht="12">
      <c r="A256" s="14"/>
      <c r="B256" s="267"/>
      <c r="C256" s="268"/>
      <c r="D256" s="257" t="s">
        <v>171</v>
      </c>
      <c r="E256" s="269" t="s">
        <v>1</v>
      </c>
      <c r="F256" s="270" t="s">
        <v>173</v>
      </c>
      <c r="G256" s="268"/>
      <c r="H256" s="271">
        <v>8</v>
      </c>
      <c r="I256" s="272"/>
      <c r="J256" s="268"/>
      <c r="K256" s="268"/>
      <c r="L256" s="273"/>
      <c r="M256" s="274"/>
      <c r="N256" s="275"/>
      <c r="O256" s="275"/>
      <c r="P256" s="275"/>
      <c r="Q256" s="275"/>
      <c r="R256" s="275"/>
      <c r="S256" s="275"/>
      <c r="T256" s="276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77" t="s">
        <v>171</v>
      </c>
      <c r="AU256" s="277" t="s">
        <v>88</v>
      </c>
      <c r="AV256" s="14" t="s">
        <v>169</v>
      </c>
      <c r="AW256" s="14" t="s">
        <v>32</v>
      </c>
      <c r="AX256" s="14" t="s">
        <v>86</v>
      </c>
      <c r="AY256" s="277" t="s">
        <v>162</v>
      </c>
    </row>
    <row r="257" spans="1:65" s="2" customFormat="1" ht="33" customHeight="1">
      <c r="A257" s="41"/>
      <c r="B257" s="42"/>
      <c r="C257" s="242" t="s">
        <v>337</v>
      </c>
      <c r="D257" s="242" t="s">
        <v>165</v>
      </c>
      <c r="E257" s="243" t="s">
        <v>338</v>
      </c>
      <c r="F257" s="244" t="s">
        <v>339</v>
      </c>
      <c r="G257" s="245" t="s">
        <v>168</v>
      </c>
      <c r="H257" s="246">
        <v>52.093</v>
      </c>
      <c r="I257" s="247"/>
      <c r="J257" s="248">
        <f>ROUND(I257*H257,2)</f>
        <v>0</v>
      </c>
      <c r="K257" s="249"/>
      <c r="L257" s="44"/>
      <c r="M257" s="250" t="s">
        <v>1</v>
      </c>
      <c r="N257" s="251" t="s">
        <v>43</v>
      </c>
      <c r="O257" s="94"/>
      <c r="P257" s="252">
        <f>O257*H257</f>
        <v>0</v>
      </c>
      <c r="Q257" s="252">
        <v>0.03038</v>
      </c>
      <c r="R257" s="252">
        <f>Q257*H257</f>
        <v>1.58258534</v>
      </c>
      <c r="S257" s="252">
        <v>0</v>
      </c>
      <c r="T257" s="253">
        <f>S257*H257</f>
        <v>0</v>
      </c>
      <c r="U257" s="41"/>
      <c r="V257" s="41"/>
      <c r="W257" s="41"/>
      <c r="X257" s="41"/>
      <c r="Y257" s="41"/>
      <c r="Z257" s="41"/>
      <c r="AA257" s="41"/>
      <c r="AB257" s="41"/>
      <c r="AC257" s="41"/>
      <c r="AD257" s="41"/>
      <c r="AE257" s="41"/>
      <c r="AR257" s="254" t="s">
        <v>169</v>
      </c>
      <c r="AT257" s="254" t="s">
        <v>165</v>
      </c>
      <c r="AU257" s="254" t="s">
        <v>88</v>
      </c>
      <c r="AY257" s="18" t="s">
        <v>162</v>
      </c>
      <c r="BE257" s="142">
        <f>IF(N257="základní",J257,0)</f>
        <v>0</v>
      </c>
      <c r="BF257" s="142">
        <f>IF(N257="snížená",J257,0)</f>
        <v>0</v>
      </c>
      <c r="BG257" s="142">
        <f>IF(N257="zákl. přenesená",J257,0)</f>
        <v>0</v>
      </c>
      <c r="BH257" s="142">
        <f>IF(N257="sníž. přenesená",J257,0)</f>
        <v>0</v>
      </c>
      <c r="BI257" s="142">
        <f>IF(N257="nulová",J257,0)</f>
        <v>0</v>
      </c>
      <c r="BJ257" s="18" t="s">
        <v>86</v>
      </c>
      <c r="BK257" s="142">
        <f>ROUND(I257*H257,2)</f>
        <v>0</v>
      </c>
      <c r="BL257" s="18" t="s">
        <v>169</v>
      </c>
      <c r="BM257" s="254" t="s">
        <v>340</v>
      </c>
    </row>
    <row r="258" spans="1:65" s="2" customFormat="1" ht="24.15" customHeight="1">
      <c r="A258" s="41"/>
      <c r="B258" s="42"/>
      <c r="C258" s="242" t="s">
        <v>341</v>
      </c>
      <c r="D258" s="242" t="s">
        <v>165</v>
      </c>
      <c r="E258" s="243" t="s">
        <v>342</v>
      </c>
      <c r="F258" s="244" t="s">
        <v>343</v>
      </c>
      <c r="G258" s="245" t="s">
        <v>168</v>
      </c>
      <c r="H258" s="246">
        <v>242.093</v>
      </c>
      <c r="I258" s="247"/>
      <c r="J258" s="248">
        <f>ROUND(I258*H258,2)</f>
        <v>0</v>
      </c>
      <c r="K258" s="249"/>
      <c r="L258" s="44"/>
      <c r="M258" s="250" t="s">
        <v>1</v>
      </c>
      <c r="N258" s="251" t="s">
        <v>43</v>
      </c>
      <c r="O258" s="94"/>
      <c r="P258" s="252">
        <f>O258*H258</f>
        <v>0</v>
      </c>
      <c r="Q258" s="252">
        <v>0.00268</v>
      </c>
      <c r="R258" s="252">
        <f>Q258*H258</f>
        <v>0.64880924</v>
      </c>
      <c r="S258" s="252">
        <v>0</v>
      </c>
      <c r="T258" s="253">
        <f>S258*H258</f>
        <v>0</v>
      </c>
      <c r="U258" s="41"/>
      <c r="V258" s="41"/>
      <c r="W258" s="41"/>
      <c r="X258" s="41"/>
      <c r="Y258" s="41"/>
      <c r="Z258" s="41"/>
      <c r="AA258" s="41"/>
      <c r="AB258" s="41"/>
      <c r="AC258" s="41"/>
      <c r="AD258" s="41"/>
      <c r="AE258" s="41"/>
      <c r="AR258" s="254" t="s">
        <v>169</v>
      </c>
      <c r="AT258" s="254" t="s">
        <v>165</v>
      </c>
      <c r="AU258" s="254" t="s">
        <v>88</v>
      </c>
      <c r="AY258" s="18" t="s">
        <v>162</v>
      </c>
      <c r="BE258" s="142">
        <f>IF(N258="základní",J258,0)</f>
        <v>0</v>
      </c>
      <c r="BF258" s="142">
        <f>IF(N258="snížená",J258,0)</f>
        <v>0</v>
      </c>
      <c r="BG258" s="142">
        <f>IF(N258="zákl. přenesená",J258,0)</f>
        <v>0</v>
      </c>
      <c r="BH258" s="142">
        <f>IF(N258="sníž. přenesená",J258,0)</f>
        <v>0</v>
      </c>
      <c r="BI258" s="142">
        <f>IF(N258="nulová",J258,0)</f>
        <v>0</v>
      </c>
      <c r="BJ258" s="18" t="s">
        <v>86</v>
      </c>
      <c r="BK258" s="142">
        <f>ROUND(I258*H258,2)</f>
        <v>0</v>
      </c>
      <c r="BL258" s="18" t="s">
        <v>169</v>
      </c>
      <c r="BM258" s="254" t="s">
        <v>344</v>
      </c>
    </row>
    <row r="259" spans="1:51" s="13" customFormat="1" ht="12">
      <c r="A259" s="13"/>
      <c r="B259" s="255"/>
      <c r="C259" s="256"/>
      <c r="D259" s="257" t="s">
        <v>171</v>
      </c>
      <c r="E259" s="258" t="s">
        <v>1</v>
      </c>
      <c r="F259" s="259" t="s">
        <v>345</v>
      </c>
      <c r="G259" s="256"/>
      <c r="H259" s="260">
        <v>242.093</v>
      </c>
      <c r="I259" s="261"/>
      <c r="J259" s="256"/>
      <c r="K259" s="256"/>
      <c r="L259" s="262"/>
      <c r="M259" s="263"/>
      <c r="N259" s="264"/>
      <c r="O259" s="264"/>
      <c r="P259" s="264"/>
      <c r="Q259" s="264"/>
      <c r="R259" s="264"/>
      <c r="S259" s="264"/>
      <c r="T259" s="265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66" t="s">
        <v>171</v>
      </c>
      <c r="AU259" s="266" t="s">
        <v>88</v>
      </c>
      <c r="AV259" s="13" t="s">
        <v>88</v>
      </c>
      <c r="AW259" s="13" t="s">
        <v>32</v>
      </c>
      <c r="AX259" s="13" t="s">
        <v>78</v>
      </c>
      <c r="AY259" s="266" t="s">
        <v>162</v>
      </c>
    </row>
    <row r="260" spans="1:51" s="14" customFormat="1" ht="12">
      <c r="A260" s="14"/>
      <c r="B260" s="267"/>
      <c r="C260" s="268"/>
      <c r="D260" s="257" t="s">
        <v>171</v>
      </c>
      <c r="E260" s="269" t="s">
        <v>1</v>
      </c>
      <c r="F260" s="270" t="s">
        <v>173</v>
      </c>
      <c r="G260" s="268"/>
      <c r="H260" s="271">
        <v>242.093</v>
      </c>
      <c r="I260" s="272"/>
      <c r="J260" s="268"/>
      <c r="K260" s="268"/>
      <c r="L260" s="273"/>
      <c r="M260" s="274"/>
      <c r="N260" s="275"/>
      <c r="O260" s="275"/>
      <c r="P260" s="275"/>
      <c r="Q260" s="275"/>
      <c r="R260" s="275"/>
      <c r="S260" s="275"/>
      <c r="T260" s="276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77" t="s">
        <v>171</v>
      </c>
      <c r="AU260" s="277" t="s">
        <v>88</v>
      </c>
      <c r="AV260" s="14" t="s">
        <v>169</v>
      </c>
      <c r="AW260" s="14" t="s">
        <v>32</v>
      </c>
      <c r="AX260" s="14" t="s">
        <v>86</v>
      </c>
      <c r="AY260" s="277" t="s">
        <v>162</v>
      </c>
    </row>
    <row r="261" spans="1:65" s="2" customFormat="1" ht="16.5" customHeight="1">
      <c r="A261" s="41"/>
      <c r="B261" s="42"/>
      <c r="C261" s="242" t="s">
        <v>346</v>
      </c>
      <c r="D261" s="242" t="s">
        <v>165</v>
      </c>
      <c r="E261" s="243" t="s">
        <v>347</v>
      </c>
      <c r="F261" s="244" t="s">
        <v>348</v>
      </c>
      <c r="G261" s="245" t="s">
        <v>168</v>
      </c>
      <c r="H261" s="246">
        <v>716.442</v>
      </c>
      <c r="I261" s="247"/>
      <c r="J261" s="248">
        <f>ROUND(I261*H261,2)</f>
        <v>0</v>
      </c>
      <c r="K261" s="249"/>
      <c r="L261" s="44"/>
      <c r="M261" s="250" t="s">
        <v>1</v>
      </c>
      <c r="N261" s="251" t="s">
        <v>43</v>
      </c>
      <c r="O261" s="94"/>
      <c r="P261" s="252">
        <f>O261*H261</f>
        <v>0</v>
      </c>
      <c r="Q261" s="252">
        <v>0</v>
      </c>
      <c r="R261" s="252">
        <f>Q261*H261</f>
        <v>0</v>
      </c>
      <c r="S261" s="252">
        <v>0</v>
      </c>
      <c r="T261" s="253">
        <f>S261*H261</f>
        <v>0</v>
      </c>
      <c r="U261" s="41"/>
      <c r="V261" s="41"/>
      <c r="W261" s="41"/>
      <c r="X261" s="41"/>
      <c r="Y261" s="41"/>
      <c r="Z261" s="41"/>
      <c r="AA261" s="41"/>
      <c r="AB261" s="41"/>
      <c r="AC261" s="41"/>
      <c r="AD261" s="41"/>
      <c r="AE261" s="41"/>
      <c r="AR261" s="254" t="s">
        <v>169</v>
      </c>
      <c r="AT261" s="254" t="s">
        <v>165</v>
      </c>
      <c r="AU261" s="254" t="s">
        <v>88</v>
      </c>
      <c r="AY261" s="18" t="s">
        <v>162</v>
      </c>
      <c r="BE261" s="142">
        <f>IF(N261="základní",J261,0)</f>
        <v>0</v>
      </c>
      <c r="BF261" s="142">
        <f>IF(N261="snížená",J261,0)</f>
        <v>0</v>
      </c>
      <c r="BG261" s="142">
        <f>IF(N261="zákl. přenesená",J261,0)</f>
        <v>0</v>
      </c>
      <c r="BH261" s="142">
        <f>IF(N261="sníž. přenesená",J261,0)</f>
        <v>0</v>
      </c>
      <c r="BI261" s="142">
        <f>IF(N261="nulová",J261,0)</f>
        <v>0</v>
      </c>
      <c r="BJ261" s="18" t="s">
        <v>86</v>
      </c>
      <c r="BK261" s="142">
        <f>ROUND(I261*H261,2)</f>
        <v>0</v>
      </c>
      <c r="BL261" s="18" t="s">
        <v>169</v>
      </c>
      <c r="BM261" s="254" t="s">
        <v>349</v>
      </c>
    </row>
    <row r="262" spans="1:51" s="13" customFormat="1" ht="12">
      <c r="A262" s="13"/>
      <c r="B262" s="255"/>
      <c r="C262" s="256"/>
      <c r="D262" s="257" t="s">
        <v>171</v>
      </c>
      <c r="E262" s="258" t="s">
        <v>1</v>
      </c>
      <c r="F262" s="259" t="s">
        <v>350</v>
      </c>
      <c r="G262" s="256"/>
      <c r="H262" s="260">
        <v>1.59</v>
      </c>
      <c r="I262" s="261"/>
      <c r="J262" s="256"/>
      <c r="K262" s="256"/>
      <c r="L262" s="262"/>
      <c r="M262" s="263"/>
      <c r="N262" s="264"/>
      <c r="O262" s="264"/>
      <c r="P262" s="264"/>
      <c r="Q262" s="264"/>
      <c r="R262" s="264"/>
      <c r="S262" s="264"/>
      <c r="T262" s="265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66" t="s">
        <v>171</v>
      </c>
      <c r="AU262" s="266" t="s">
        <v>88</v>
      </c>
      <c r="AV262" s="13" t="s">
        <v>88</v>
      </c>
      <c r="AW262" s="13" t="s">
        <v>32</v>
      </c>
      <c r="AX262" s="13" t="s">
        <v>78</v>
      </c>
      <c r="AY262" s="266" t="s">
        <v>162</v>
      </c>
    </row>
    <row r="263" spans="1:51" s="13" customFormat="1" ht="12">
      <c r="A263" s="13"/>
      <c r="B263" s="255"/>
      <c r="C263" s="256"/>
      <c r="D263" s="257" t="s">
        <v>171</v>
      </c>
      <c r="E263" s="258" t="s">
        <v>1</v>
      </c>
      <c r="F263" s="259" t="s">
        <v>351</v>
      </c>
      <c r="G263" s="256"/>
      <c r="H263" s="260">
        <v>8.79</v>
      </c>
      <c r="I263" s="261"/>
      <c r="J263" s="256"/>
      <c r="K263" s="256"/>
      <c r="L263" s="262"/>
      <c r="M263" s="263"/>
      <c r="N263" s="264"/>
      <c r="O263" s="264"/>
      <c r="P263" s="264"/>
      <c r="Q263" s="264"/>
      <c r="R263" s="264"/>
      <c r="S263" s="264"/>
      <c r="T263" s="265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66" t="s">
        <v>171</v>
      </c>
      <c r="AU263" s="266" t="s">
        <v>88</v>
      </c>
      <c r="AV263" s="13" t="s">
        <v>88</v>
      </c>
      <c r="AW263" s="13" t="s">
        <v>32</v>
      </c>
      <c r="AX263" s="13" t="s">
        <v>78</v>
      </c>
      <c r="AY263" s="266" t="s">
        <v>162</v>
      </c>
    </row>
    <row r="264" spans="1:51" s="13" customFormat="1" ht="12">
      <c r="A264" s="13"/>
      <c r="B264" s="255"/>
      <c r="C264" s="256"/>
      <c r="D264" s="257" t="s">
        <v>171</v>
      </c>
      <c r="E264" s="258" t="s">
        <v>1</v>
      </c>
      <c r="F264" s="259" t="s">
        <v>352</v>
      </c>
      <c r="G264" s="256"/>
      <c r="H264" s="260">
        <v>6.972</v>
      </c>
      <c r="I264" s="261"/>
      <c r="J264" s="256"/>
      <c r="K264" s="256"/>
      <c r="L264" s="262"/>
      <c r="M264" s="263"/>
      <c r="N264" s="264"/>
      <c r="O264" s="264"/>
      <c r="P264" s="264"/>
      <c r="Q264" s="264"/>
      <c r="R264" s="264"/>
      <c r="S264" s="264"/>
      <c r="T264" s="265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66" t="s">
        <v>171</v>
      </c>
      <c r="AU264" s="266" t="s">
        <v>88</v>
      </c>
      <c r="AV264" s="13" t="s">
        <v>88</v>
      </c>
      <c r="AW264" s="13" t="s">
        <v>32</v>
      </c>
      <c r="AX264" s="13" t="s">
        <v>78</v>
      </c>
      <c r="AY264" s="266" t="s">
        <v>162</v>
      </c>
    </row>
    <row r="265" spans="1:51" s="13" customFormat="1" ht="12">
      <c r="A265" s="13"/>
      <c r="B265" s="255"/>
      <c r="C265" s="256"/>
      <c r="D265" s="257" t="s">
        <v>171</v>
      </c>
      <c r="E265" s="258" t="s">
        <v>1</v>
      </c>
      <c r="F265" s="259" t="s">
        <v>353</v>
      </c>
      <c r="G265" s="256"/>
      <c r="H265" s="260">
        <v>5.459</v>
      </c>
      <c r="I265" s="261"/>
      <c r="J265" s="256"/>
      <c r="K265" s="256"/>
      <c r="L265" s="262"/>
      <c r="M265" s="263"/>
      <c r="N265" s="264"/>
      <c r="O265" s="264"/>
      <c r="P265" s="264"/>
      <c r="Q265" s="264"/>
      <c r="R265" s="264"/>
      <c r="S265" s="264"/>
      <c r="T265" s="265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66" t="s">
        <v>171</v>
      </c>
      <c r="AU265" s="266" t="s">
        <v>88</v>
      </c>
      <c r="AV265" s="13" t="s">
        <v>88</v>
      </c>
      <c r="AW265" s="13" t="s">
        <v>32</v>
      </c>
      <c r="AX265" s="13" t="s">
        <v>78</v>
      </c>
      <c r="AY265" s="266" t="s">
        <v>162</v>
      </c>
    </row>
    <row r="266" spans="1:51" s="13" customFormat="1" ht="12">
      <c r="A266" s="13"/>
      <c r="B266" s="255"/>
      <c r="C266" s="256"/>
      <c r="D266" s="257" t="s">
        <v>171</v>
      </c>
      <c r="E266" s="258" t="s">
        <v>1</v>
      </c>
      <c r="F266" s="259" t="s">
        <v>354</v>
      </c>
      <c r="G266" s="256"/>
      <c r="H266" s="260">
        <v>1.175</v>
      </c>
      <c r="I266" s="261"/>
      <c r="J266" s="256"/>
      <c r="K266" s="256"/>
      <c r="L266" s="262"/>
      <c r="M266" s="263"/>
      <c r="N266" s="264"/>
      <c r="O266" s="264"/>
      <c r="P266" s="264"/>
      <c r="Q266" s="264"/>
      <c r="R266" s="264"/>
      <c r="S266" s="264"/>
      <c r="T266" s="265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66" t="s">
        <v>171</v>
      </c>
      <c r="AU266" s="266" t="s">
        <v>88</v>
      </c>
      <c r="AV266" s="13" t="s">
        <v>88</v>
      </c>
      <c r="AW266" s="13" t="s">
        <v>32</v>
      </c>
      <c r="AX266" s="13" t="s">
        <v>78</v>
      </c>
      <c r="AY266" s="266" t="s">
        <v>162</v>
      </c>
    </row>
    <row r="267" spans="1:51" s="13" customFormat="1" ht="12">
      <c r="A267" s="13"/>
      <c r="B267" s="255"/>
      <c r="C267" s="256"/>
      <c r="D267" s="257" t="s">
        <v>171</v>
      </c>
      <c r="E267" s="258" t="s">
        <v>1</v>
      </c>
      <c r="F267" s="259" t="s">
        <v>355</v>
      </c>
      <c r="G267" s="256"/>
      <c r="H267" s="260">
        <v>10.527</v>
      </c>
      <c r="I267" s="261"/>
      <c r="J267" s="256"/>
      <c r="K267" s="256"/>
      <c r="L267" s="262"/>
      <c r="M267" s="263"/>
      <c r="N267" s="264"/>
      <c r="O267" s="264"/>
      <c r="P267" s="264"/>
      <c r="Q267" s="264"/>
      <c r="R267" s="264"/>
      <c r="S267" s="264"/>
      <c r="T267" s="265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66" t="s">
        <v>171</v>
      </c>
      <c r="AU267" s="266" t="s">
        <v>88</v>
      </c>
      <c r="AV267" s="13" t="s">
        <v>88</v>
      </c>
      <c r="AW267" s="13" t="s">
        <v>32</v>
      </c>
      <c r="AX267" s="13" t="s">
        <v>78</v>
      </c>
      <c r="AY267" s="266" t="s">
        <v>162</v>
      </c>
    </row>
    <row r="268" spans="1:51" s="13" customFormat="1" ht="12">
      <c r="A268" s="13"/>
      <c r="B268" s="255"/>
      <c r="C268" s="256"/>
      <c r="D268" s="257" t="s">
        <v>171</v>
      </c>
      <c r="E268" s="258" t="s">
        <v>1</v>
      </c>
      <c r="F268" s="259" t="s">
        <v>356</v>
      </c>
      <c r="G268" s="256"/>
      <c r="H268" s="260">
        <v>6.591</v>
      </c>
      <c r="I268" s="261"/>
      <c r="J268" s="256"/>
      <c r="K268" s="256"/>
      <c r="L268" s="262"/>
      <c r="M268" s="263"/>
      <c r="N268" s="264"/>
      <c r="O268" s="264"/>
      <c r="P268" s="264"/>
      <c r="Q268" s="264"/>
      <c r="R268" s="264"/>
      <c r="S268" s="264"/>
      <c r="T268" s="265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66" t="s">
        <v>171</v>
      </c>
      <c r="AU268" s="266" t="s">
        <v>88</v>
      </c>
      <c r="AV268" s="13" t="s">
        <v>88</v>
      </c>
      <c r="AW268" s="13" t="s">
        <v>32</v>
      </c>
      <c r="AX268" s="13" t="s">
        <v>78</v>
      </c>
      <c r="AY268" s="266" t="s">
        <v>162</v>
      </c>
    </row>
    <row r="269" spans="1:51" s="13" customFormat="1" ht="12">
      <c r="A269" s="13"/>
      <c r="B269" s="255"/>
      <c r="C269" s="256"/>
      <c r="D269" s="257" t="s">
        <v>171</v>
      </c>
      <c r="E269" s="258" t="s">
        <v>1</v>
      </c>
      <c r="F269" s="259" t="s">
        <v>357</v>
      </c>
      <c r="G269" s="256"/>
      <c r="H269" s="260">
        <v>10.989</v>
      </c>
      <c r="I269" s="261"/>
      <c r="J269" s="256"/>
      <c r="K269" s="256"/>
      <c r="L269" s="262"/>
      <c r="M269" s="263"/>
      <c r="N269" s="264"/>
      <c r="O269" s="264"/>
      <c r="P269" s="264"/>
      <c r="Q269" s="264"/>
      <c r="R269" s="264"/>
      <c r="S269" s="264"/>
      <c r="T269" s="265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66" t="s">
        <v>171</v>
      </c>
      <c r="AU269" s="266" t="s">
        <v>88</v>
      </c>
      <c r="AV269" s="13" t="s">
        <v>88</v>
      </c>
      <c r="AW269" s="13" t="s">
        <v>32</v>
      </c>
      <c r="AX269" s="13" t="s">
        <v>78</v>
      </c>
      <c r="AY269" s="266" t="s">
        <v>162</v>
      </c>
    </row>
    <row r="270" spans="1:51" s="15" customFormat="1" ht="12">
      <c r="A270" s="15"/>
      <c r="B270" s="289"/>
      <c r="C270" s="290"/>
      <c r="D270" s="257" t="s">
        <v>171</v>
      </c>
      <c r="E270" s="291" t="s">
        <v>1</v>
      </c>
      <c r="F270" s="292" t="s">
        <v>321</v>
      </c>
      <c r="G270" s="290"/>
      <c r="H270" s="293">
        <v>52.093</v>
      </c>
      <c r="I270" s="294"/>
      <c r="J270" s="290"/>
      <c r="K270" s="290"/>
      <c r="L270" s="295"/>
      <c r="M270" s="296"/>
      <c r="N270" s="297"/>
      <c r="O270" s="297"/>
      <c r="P270" s="297"/>
      <c r="Q270" s="297"/>
      <c r="R270" s="297"/>
      <c r="S270" s="297"/>
      <c r="T270" s="298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T270" s="299" t="s">
        <v>171</v>
      </c>
      <c r="AU270" s="299" t="s">
        <v>88</v>
      </c>
      <c r="AV270" s="15" t="s">
        <v>163</v>
      </c>
      <c r="AW270" s="15" t="s">
        <v>32</v>
      </c>
      <c r="AX270" s="15" t="s">
        <v>78</v>
      </c>
      <c r="AY270" s="299" t="s">
        <v>162</v>
      </c>
    </row>
    <row r="271" spans="1:51" s="13" customFormat="1" ht="12">
      <c r="A271" s="13"/>
      <c r="B271" s="255"/>
      <c r="C271" s="256"/>
      <c r="D271" s="257" t="s">
        <v>171</v>
      </c>
      <c r="E271" s="258" t="s">
        <v>1</v>
      </c>
      <c r="F271" s="259" t="s">
        <v>358</v>
      </c>
      <c r="G271" s="256"/>
      <c r="H271" s="260">
        <v>190</v>
      </c>
      <c r="I271" s="261"/>
      <c r="J271" s="256"/>
      <c r="K271" s="256"/>
      <c r="L271" s="262"/>
      <c r="M271" s="263"/>
      <c r="N271" s="264"/>
      <c r="O271" s="264"/>
      <c r="P271" s="264"/>
      <c r="Q271" s="264"/>
      <c r="R271" s="264"/>
      <c r="S271" s="264"/>
      <c r="T271" s="265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66" t="s">
        <v>171</v>
      </c>
      <c r="AU271" s="266" t="s">
        <v>88</v>
      </c>
      <c r="AV271" s="13" t="s">
        <v>88</v>
      </c>
      <c r="AW271" s="13" t="s">
        <v>32</v>
      </c>
      <c r="AX271" s="13" t="s">
        <v>78</v>
      </c>
      <c r="AY271" s="266" t="s">
        <v>162</v>
      </c>
    </row>
    <row r="272" spans="1:51" s="15" customFormat="1" ht="12">
      <c r="A272" s="15"/>
      <c r="B272" s="289"/>
      <c r="C272" s="290"/>
      <c r="D272" s="257" t="s">
        <v>171</v>
      </c>
      <c r="E272" s="291" t="s">
        <v>1</v>
      </c>
      <c r="F272" s="292" t="s">
        <v>321</v>
      </c>
      <c r="G272" s="290"/>
      <c r="H272" s="293">
        <v>190</v>
      </c>
      <c r="I272" s="294"/>
      <c r="J272" s="290"/>
      <c r="K272" s="290"/>
      <c r="L272" s="295"/>
      <c r="M272" s="296"/>
      <c r="N272" s="297"/>
      <c r="O272" s="297"/>
      <c r="P272" s="297"/>
      <c r="Q272" s="297"/>
      <c r="R272" s="297"/>
      <c r="S272" s="297"/>
      <c r="T272" s="298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T272" s="299" t="s">
        <v>171</v>
      </c>
      <c r="AU272" s="299" t="s">
        <v>88</v>
      </c>
      <c r="AV272" s="15" t="s">
        <v>163</v>
      </c>
      <c r="AW272" s="15" t="s">
        <v>32</v>
      </c>
      <c r="AX272" s="15" t="s">
        <v>78</v>
      </c>
      <c r="AY272" s="299" t="s">
        <v>162</v>
      </c>
    </row>
    <row r="273" spans="1:51" s="13" customFormat="1" ht="12">
      <c r="A273" s="13"/>
      <c r="B273" s="255"/>
      <c r="C273" s="256"/>
      <c r="D273" s="257" t="s">
        <v>171</v>
      </c>
      <c r="E273" s="258" t="s">
        <v>1</v>
      </c>
      <c r="F273" s="259" t="s">
        <v>359</v>
      </c>
      <c r="G273" s="256"/>
      <c r="H273" s="260">
        <v>474.349</v>
      </c>
      <c r="I273" s="261"/>
      <c r="J273" s="256"/>
      <c r="K273" s="256"/>
      <c r="L273" s="262"/>
      <c r="M273" s="263"/>
      <c r="N273" s="264"/>
      <c r="O273" s="264"/>
      <c r="P273" s="264"/>
      <c r="Q273" s="264"/>
      <c r="R273" s="264"/>
      <c r="S273" s="264"/>
      <c r="T273" s="265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66" t="s">
        <v>171</v>
      </c>
      <c r="AU273" s="266" t="s">
        <v>88</v>
      </c>
      <c r="AV273" s="13" t="s">
        <v>88</v>
      </c>
      <c r="AW273" s="13" t="s">
        <v>32</v>
      </c>
      <c r="AX273" s="13" t="s">
        <v>78</v>
      </c>
      <c r="AY273" s="266" t="s">
        <v>162</v>
      </c>
    </row>
    <row r="274" spans="1:51" s="14" customFormat="1" ht="12">
      <c r="A274" s="14"/>
      <c r="B274" s="267"/>
      <c r="C274" s="268"/>
      <c r="D274" s="257" t="s">
        <v>171</v>
      </c>
      <c r="E274" s="269" t="s">
        <v>1</v>
      </c>
      <c r="F274" s="270" t="s">
        <v>173</v>
      </c>
      <c r="G274" s="268"/>
      <c r="H274" s="271">
        <v>716.442</v>
      </c>
      <c r="I274" s="272"/>
      <c r="J274" s="268"/>
      <c r="K274" s="268"/>
      <c r="L274" s="273"/>
      <c r="M274" s="274"/>
      <c r="N274" s="275"/>
      <c r="O274" s="275"/>
      <c r="P274" s="275"/>
      <c r="Q274" s="275"/>
      <c r="R274" s="275"/>
      <c r="S274" s="275"/>
      <c r="T274" s="276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T274" s="277" t="s">
        <v>171</v>
      </c>
      <c r="AU274" s="277" t="s">
        <v>88</v>
      </c>
      <c r="AV274" s="14" t="s">
        <v>169</v>
      </c>
      <c r="AW274" s="14" t="s">
        <v>32</v>
      </c>
      <c r="AX274" s="14" t="s">
        <v>86</v>
      </c>
      <c r="AY274" s="277" t="s">
        <v>162</v>
      </c>
    </row>
    <row r="275" spans="1:65" s="2" customFormat="1" ht="24.15" customHeight="1">
      <c r="A275" s="41"/>
      <c r="B275" s="42"/>
      <c r="C275" s="242" t="s">
        <v>360</v>
      </c>
      <c r="D275" s="242" t="s">
        <v>165</v>
      </c>
      <c r="E275" s="243" t="s">
        <v>361</v>
      </c>
      <c r="F275" s="244" t="s">
        <v>362</v>
      </c>
      <c r="G275" s="245" t="s">
        <v>363</v>
      </c>
      <c r="H275" s="246">
        <v>8.115</v>
      </c>
      <c r="I275" s="247"/>
      <c r="J275" s="248">
        <f>ROUND(I275*H275,2)</f>
        <v>0</v>
      </c>
      <c r="K275" s="249"/>
      <c r="L275" s="44"/>
      <c r="M275" s="250" t="s">
        <v>1</v>
      </c>
      <c r="N275" s="251" t="s">
        <v>43</v>
      </c>
      <c r="O275" s="94"/>
      <c r="P275" s="252">
        <f>O275*H275</f>
        <v>0</v>
      </c>
      <c r="Q275" s="252">
        <v>2.25634</v>
      </c>
      <c r="R275" s="252">
        <f>Q275*H275</f>
        <v>18.3101991</v>
      </c>
      <c r="S275" s="252">
        <v>0</v>
      </c>
      <c r="T275" s="253">
        <f>S275*H275</f>
        <v>0</v>
      </c>
      <c r="U275" s="41"/>
      <c r="V275" s="41"/>
      <c r="W275" s="41"/>
      <c r="X275" s="41"/>
      <c r="Y275" s="41"/>
      <c r="Z275" s="41"/>
      <c r="AA275" s="41"/>
      <c r="AB275" s="41"/>
      <c r="AC275" s="41"/>
      <c r="AD275" s="41"/>
      <c r="AE275" s="41"/>
      <c r="AR275" s="254" t="s">
        <v>169</v>
      </c>
      <c r="AT275" s="254" t="s">
        <v>165</v>
      </c>
      <c r="AU275" s="254" t="s">
        <v>88</v>
      </c>
      <c r="AY275" s="18" t="s">
        <v>162</v>
      </c>
      <c r="BE275" s="142">
        <f>IF(N275="základní",J275,0)</f>
        <v>0</v>
      </c>
      <c r="BF275" s="142">
        <f>IF(N275="snížená",J275,0)</f>
        <v>0</v>
      </c>
      <c r="BG275" s="142">
        <f>IF(N275="zákl. přenesená",J275,0)</f>
        <v>0</v>
      </c>
      <c r="BH275" s="142">
        <f>IF(N275="sníž. přenesená",J275,0)</f>
        <v>0</v>
      </c>
      <c r="BI275" s="142">
        <f>IF(N275="nulová",J275,0)</f>
        <v>0</v>
      </c>
      <c r="BJ275" s="18" t="s">
        <v>86</v>
      </c>
      <c r="BK275" s="142">
        <f>ROUND(I275*H275,2)</f>
        <v>0</v>
      </c>
      <c r="BL275" s="18" t="s">
        <v>169</v>
      </c>
      <c r="BM275" s="254" t="s">
        <v>364</v>
      </c>
    </row>
    <row r="276" spans="1:51" s="13" customFormat="1" ht="12">
      <c r="A276" s="13"/>
      <c r="B276" s="255"/>
      <c r="C276" s="256"/>
      <c r="D276" s="257" t="s">
        <v>171</v>
      </c>
      <c r="E276" s="258" t="s">
        <v>1</v>
      </c>
      <c r="F276" s="259" t="s">
        <v>365</v>
      </c>
      <c r="G276" s="256"/>
      <c r="H276" s="260">
        <v>8.115</v>
      </c>
      <c r="I276" s="261"/>
      <c r="J276" s="256"/>
      <c r="K276" s="256"/>
      <c r="L276" s="262"/>
      <c r="M276" s="263"/>
      <c r="N276" s="264"/>
      <c r="O276" s="264"/>
      <c r="P276" s="264"/>
      <c r="Q276" s="264"/>
      <c r="R276" s="264"/>
      <c r="S276" s="264"/>
      <c r="T276" s="265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66" t="s">
        <v>171</v>
      </c>
      <c r="AU276" s="266" t="s">
        <v>88</v>
      </c>
      <c r="AV276" s="13" t="s">
        <v>88</v>
      </c>
      <c r="AW276" s="13" t="s">
        <v>32</v>
      </c>
      <c r="AX276" s="13" t="s">
        <v>78</v>
      </c>
      <c r="AY276" s="266" t="s">
        <v>162</v>
      </c>
    </row>
    <row r="277" spans="1:51" s="14" customFormat="1" ht="12">
      <c r="A277" s="14"/>
      <c r="B277" s="267"/>
      <c r="C277" s="268"/>
      <c r="D277" s="257" t="s">
        <v>171</v>
      </c>
      <c r="E277" s="269" t="s">
        <v>1</v>
      </c>
      <c r="F277" s="270" t="s">
        <v>173</v>
      </c>
      <c r="G277" s="268"/>
      <c r="H277" s="271">
        <v>8.115</v>
      </c>
      <c r="I277" s="272"/>
      <c r="J277" s="268"/>
      <c r="K277" s="268"/>
      <c r="L277" s="273"/>
      <c r="M277" s="274"/>
      <c r="N277" s="275"/>
      <c r="O277" s="275"/>
      <c r="P277" s="275"/>
      <c r="Q277" s="275"/>
      <c r="R277" s="275"/>
      <c r="S277" s="275"/>
      <c r="T277" s="276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T277" s="277" t="s">
        <v>171</v>
      </c>
      <c r="AU277" s="277" t="s">
        <v>88</v>
      </c>
      <c r="AV277" s="14" t="s">
        <v>169</v>
      </c>
      <c r="AW277" s="14" t="s">
        <v>32</v>
      </c>
      <c r="AX277" s="14" t="s">
        <v>86</v>
      </c>
      <c r="AY277" s="277" t="s">
        <v>162</v>
      </c>
    </row>
    <row r="278" spans="1:65" s="2" customFormat="1" ht="24.15" customHeight="1">
      <c r="A278" s="41"/>
      <c r="B278" s="42"/>
      <c r="C278" s="242" t="s">
        <v>366</v>
      </c>
      <c r="D278" s="242" t="s">
        <v>165</v>
      </c>
      <c r="E278" s="243" t="s">
        <v>367</v>
      </c>
      <c r="F278" s="244" t="s">
        <v>368</v>
      </c>
      <c r="G278" s="245" t="s">
        <v>168</v>
      </c>
      <c r="H278" s="246">
        <v>3.863</v>
      </c>
      <c r="I278" s="247"/>
      <c r="J278" s="248">
        <f>ROUND(I278*H278,2)</f>
        <v>0</v>
      </c>
      <c r="K278" s="249"/>
      <c r="L278" s="44"/>
      <c r="M278" s="250" t="s">
        <v>1</v>
      </c>
      <c r="N278" s="251" t="s">
        <v>43</v>
      </c>
      <c r="O278" s="94"/>
      <c r="P278" s="252">
        <f>O278*H278</f>
        <v>0</v>
      </c>
      <c r="Q278" s="252">
        <v>0.105</v>
      </c>
      <c r="R278" s="252">
        <f>Q278*H278</f>
        <v>0.405615</v>
      </c>
      <c r="S278" s="252">
        <v>0</v>
      </c>
      <c r="T278" s="253">
        <f>S278*H278</f>
        <v>0</v>
      </c>
      <c r="U278" s="41"/>
      <c r="V278" s="41"/>
      <c r="W278" s="41"/>
      <c r="X278" s="41"/>
      <c r="Y278" s="41"/>
      <c r="Z278" s="41"/>
      <c r="AA278" s="41"/>
      <c r="AB278" s="41"/>
      <c r="AC278" s="41"/>
      <c r="AD278" s="41"/>
      <c r="AE278" s="41"/>
      <c r="AR278" s="254" t="s">
        <v>169</v>
      </c>
      <c r="AT278" s="254" t="s">
        <v>165</v>
      </c>
      <c r="AU278" s="254" t="s">
        <v>88</v>
      </c>
      <c r="AY278" s="18" t="s">
        <v>162</v>
      </c>
      <c r="BE278" s="142">
        <f>IF(N278="základní",J278,0)</f>
        <v>0</v>
      </c>
      <c r="BF278" s="142">
        <f>IF(N278="snížená",J278,0)</f>
        <v>0</v>
      </c>
      <c r="BG278" s="142">
        <f>IF(N278="zákl. přenesená",J278,0)</f>
        <v>0</v>
      </c>
      <c r="BH278" s="142">
        <f>IF(N278="sníž. přenesená",J278,0)</f>
        <v>0</v>
      </c>
      <c r="BI278" s="142">
        <f>IF(N278="nulová",J278,0)</f>
        <v>0</v>
      </c>
      <c r="BJ278" s="18" t="s">
        <v>86</v>
      </c>
      <c r="BK278" s="142">
        <f>ROUND(I278*H278,2)</f>
        <v>0</v>
      </c>
      <c r="BL278" s="18" t="s">
        <v>169</v>
      </c>
      <c r="BM278" s="254" t="s">
        <v>369</v>
      </c>
    </row>
    <row r="279" spans="1:51" s="13" customFormat="1" ht="12">
      <c r="A279" s="13"/>
      <c r="B279" s="255"/>
      <c r="C279" s="256"/>
      <c r="D279" s="257" t="s">
        <v>171</v>
      </c>
      <c r="E279" s="258" t="s">
        <v>1</v>
      </c>
      <c r="F279" s="259" t="s">
        <v>370</v>
      </c>
      <c r="G279" s="256"/>
      <c r="H279" s="260">
        <v>3.863</v>
      </c>
      <c r="I279" s="261"/>
      <c r="J279" s="256"/>
      <c r="K279" s="256"/>
      <c r="L279" s="262"/>
      <c r="M279" s="263"/>
      <c r="N279" s="264"/>
      <c r="O279" s="264"/>
      <c r="P279" s="264"/>
      <c r="Q279" s="264"/>
      <c r="R279" s="264"/>
      <c r="S279" s="264"/>
      <c r="T279" s="265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66" t="s">
        <v>171</v>
      </c>
      <c r="AU279" s="266" t="s">
        <v>88</v>
      </c>
      <c r="AV279" s="13" t="s">
        <v>88</v>
      </c>
      <c r="AW279" s="13" t="s">
        <v>32</v>
      </c>
      <c r="AX279" s="13" t="s">
        <v>78</v>
      </c>
      <c r="AY279" s="266" t="s">
        <v>162</v>
      </c>
    </row>
    <row r="280" spans="1:51" s="14" customFormat="1" ht="12">
      <c r="A280" s="14"/>
      <c r="B280" s="267"/>
      <c r="C280" s="268"/>
      <c r="D280" s="257" t="s">
        <v>171</v>
      </c>
      <c r="E280" s="269" t="s">
        <v>1</v>
      </c>
      <c r="F280" s="270" t="s">
        <v>173</v>
      </c>
      <c r="G280" s="268"/>
      <c r="H280" s="271">
        <v>3.863</v>
      </c>
      <c r="I280" s="272"/>
      <c r="J280" s="268"/>
      <c r="K280" s="268"/>
      <c r="L280" s="273"/>
      <c r="M280" s="274"/>
      <c r="N280" s="275"/>
      <c r="O280" s="275"/>
      <c r="P280" s="275"/>
      <c r="Q280" s="275"/>
      <c r="R280" s="275"/>
      <c r="S280" s="275"/>
      <c r="T280" s="276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T280" s="277" t="s">
        <v>171</v>
      </c>
      <c r="AU280" s="277" t="s">
        <v>88</v>
      </c>
      <c r="AV280" s="14" t="s">
        <v>169</v>
      </c>
      <c r="AW280" s="14" t="s">
        <v>32</v>
      </c>
      <c r="AX280" s="14" t="s">
        <v>86</v>
      </c>
      <c r="AY280" s="277" t="s">
        <v>162</v>
      </c>
    </row>
    <row r="281" spans="1:63" s="12" customFormat="1" ht="22.8" customHeight="1">
      <c r="A281" s="12"/>
      <c r="B281" s="226"/>
      <c r="C281" s="227"/>
      <c r="D281" s="228" t="s">
        <v>77</v>
      </c>
      <c r="E281" s="240" t="s">
        <v>205</v>
      </c>
      <c r="F281" s="240" t="s">
        <v>371</v>
      </c>
      <c r="G281" s="227"/>
      <c r="H281" s="227"/>
      <c r="I281" s="230"/>
      <c r="J281" s="241">
        <f>BK281</f>
        <v>0</v>
      </c>
      <c r="K281" s="227"/>
      <c r="L281" s="232"/>
      <c r="M281" s="233"/>
      <c r="N281" s="234"/>
      <c r="O281" s="234"/>
      <c r="P281" s="235">
        <f>SUM(P282:P354)</f>
        <v>0</v>
      </c>
      <c r="Q281" s="234"/>
      <c r="R281" s="235">
        <f>SUM(R282:R354)</f>
        <v>0</v>
      </c>
      <c r="S281" s="234"/>
      <c r="T281" s="236">
        <f>SUM(T282:T354)</f>
        <v>50.54196700000001</v>
      </c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R281" s="237" t="s">
        <v>86</v>
      </c>
      <c r="AT281" s="238" t="s">
        <v>77</v>
      </c>
      <c r="AU281" s="238" t="s">
        <v>86</v>
      </c>
      <c r="AY281" s="237" t="s">
        <v>162</v>
      </c>
      <c r="BK281" s="239">
        <f>SUM(BK282:BK354)</f>
        <v>0</v>
      </c>
    </row>
    <row r="282" spans="1:65" s="2" customFormat="1" ht="33" customHeight="1">
      <c r="A282" s="41"/>
      <c r="B282" s="42"/>
      <c r="C282" s="242" t="s">
        <v>372</v>
      </c>
      <c r="D282" s="242" t="s">
        <v>165</v>
      </c>
      <c r="E282" s="243" t="s">
        <v>373</v>
      </c>
      <c r="F282" s="244" t="s">
        <v>374</v>
      </c>
      <c r="G282" s="245" t="s">
        <v>168</v>
      </c>
      <c r="H282" s="246">
        <v>890.94</v>
      </c>
      <c r="I282" s="247"/>
      <c r="J282" s="248">
        <f>ROUND(I282*H282,2)</f>
        <v>0</v>
      </c>
      <c r="K282" s="249"/>
      <c r="L282" s="44"/>
      <c r="M282" s="250" t="s">
        <v>1</v>
      </c>
      <c r="N282" s="251" t="s">
        <v>43</v>
      </c>
      <c r="O282" s="94"/>
      <c r="P282" s="252">
        <f>O282*H282</f>
        <v>0</v>
      </c>
      <c r="Q282" s="252">
        <v>0</v>
      </c>
      <c r="R282" s="252">
        <f>Q282*H282</f>
        <v>0</v>
      </c>
      <c r="S282" s="252">
        <v>0</v>
      </c>
      <c r="T282" s="253">
        <f>S282*H282</f>
        <v>0</v>
      </c>
      <c r="U282" s="41"/>
      <c r="V282" s="41"/>
      <c r="W282" s="41"/>
      <c r="X282" s="41"/>
      <c r="Y282" s="41"/>
      <c r="Z282" s="41"/>
      <c r="AA282" s="41"/>
      <c r="AB282" s="41"/>
      <c r="AC282" s="41"/>
      <c r="AD282" s="41"/>
      <c r="AE282" s="41"/>
      <c r="AR282" s="254" t="s">
        <v>169</v>
      </c>
      <c r="AT282" s="254" t="s">
        <v>165</v>
      </c>
      <c r="AU282" s="254" t="s">
        <v>88</v>
      </c>
      <c r="AY282" s="18" t="s">
        <v>162</v>
      </c>
      <c r="BE282" s="142">
        <f>IF(N282="základní",J282,0)</f>
        <v>0</v>
      </c>
      <c r="BF282" s="142">
        <f>IF(N282="snížená",J282,0)</f>
        <v>0</v>
      </c>
      <c r="BG282" s="142">
        <f>IF(N282="zákl. přenesená",J282,0)</f>
        <v>0</v>
      </c>
      <c r="BH282" s="142">
        <f>IF(N282="sníž. přenesená",J282,0)</f>
        <v>0</v>
      </c>
      <c r="BI282" s="142">
        <f>IF(N282="nulová",J282,0)</f>
        <v>0</v>
      </c>
      <c r="BJ282" s="18" t="s">
        <v>86</v>
      </c>
      <c r="BK282" s="142">
        <f>ROUND(I282*H282,2)</f>
        <v>0</v>
      </c>
      <c r="BL282" s="18" t="s">
        <v>169</v>
      </c>
      <c r="BM282" s="254" t="s">
        <v>375</v>
      </c>
    </row>
    <row r="283" spans="1:51" s="13" customFormat="1" ht="12">
      <c r="A283" s="13"/>
      <c r="B283" s="255"/>
      <c r="C283" s="256"/>
      <c r="D283" s="257" t="s">
        <v>171</v>
      </c>
      <c r="E283" s="258" t="s">
        <v>1</v>
      </c>
      <c r="F283" s="259" t="s">
        <v>376</v>
      </c>
      <c r="G283" s="256"/>
      <c r="H283" s="260">
        <v>890.94</v>
      </c>
      <c r="I283" s="261"/>
      <c r="J283" s="256"/>
      <c r="K283" s="256"/>
      <c r="L283" s="262"/>
      <c r="M283" s="263"/>
      <c r="N283" s="264"/>
      <c r="O283" s="264"/>
      <c r="P283" s="264"/>
      <c r="Q283" s="264"/>
      <c r="R283" s="264"/>
      <c r="S283" s="264"/>
      <c r="T283" s="265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66" t="s">
        <v>171</v>
      </c>
      <c r="AU283" s="266" t="s">
        <v>88</v>
      </c>
      <c r="AV283" s="13" t="s">
        <v>88</v>
      </c>
      <c r="AW283" s="13" t="s">
        <v>32</v>
      </c>
      <c r="AX283" s="13" t="s">
        <v>78</v>
      </c>
      <c r="AY283" s="266" t="s">
        <v>162</v>
      </c>
    </row>
    <row r="284" spans="1:51" s="14" customFormat="1" ht="12">
      <c r="A284" s="14"/>
      <c r="B284" s="267"/>
      <c r="C284" s="268"/>
      <c r="D284" s="257" t="s">
        <v>171</v>
      </c>
      <c r="E284" s="269" t="s">
        <v>1</v>
      </c>
      <c r="F284" s="270" t="s">
        <v>173</v>
      </c>
      <c r="G284" s="268"/>
      <c r="H284" s="271">
        <v>890.94</v>
      </c>
      <c r="I284" s="272"/>
      <c r="J284" s="268"/>
      <c r="K284" s="268"/>
      <c r="L284" s="273"/>
      <c r="M284" s="274"/>
      <c r="N284" s="275"/>
      <c r="O284" s="275"/>
      <c r="P284" s="275"/>
      <c r="Q284" s="275"/>
      <c r="R284" s="275"/>
      <c r="S284" s="275"/>
      <c r="T284" s="276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T284" s="277" t="s">
        <v>171</v>
      </c>
      <c r="AU284" s="277" t="s">
        <v>88</v>
      </c>
      <c r="AV284" s="14" t="s">
        <v>169</v>
      </c>
      <c r="AW284" s="14" t="s">
        <v>32</v>
      </c>
      <c r="AX284" s="14" t="s">
        <v>86</v>
      </c>
      <c r="AY284" s="277" t="s">
        <v>162</v>
      </c>
    </row>
    <row r="285" spans="1:65" s="2" customFormat="1" ht="55.5" customHeight="1">
      <c r="A285" s="41"/>
      <c r="B285" s="42"/>
      <c r="C285" s="242" t="s">
        <v>377</v>
      </c>
      <c r="D285" s="242" t="s">
        <v>165</v>
      </c>
      <c r="E285" s="243" t="s">
        <v>378</v>
      </c>
      <c r="F285" s="244" t="s">
        <v>379</v>
      </c>
      <c r="G285" s="245" t="s">
        <v>380</v>
      </c>
      <c r="H285" s="246">
        <v>1</v>
      </c>
      <c r="I285" s="247"/>
      <c r="J285" s="248">
        <f>ROUND(I285*H285,2)</f>
        <v>0</v>
      </c>
      <c r="K285" s="249"/>
      <c r="L285" s="44"/>
      <c r="M285" s="250" t="s">
        <v>1</v>
      </c>
      <c r="N285" s="251" t="s">
        <v>43</v>
      </c>
      <c r="O285" s="94"/>
      <c r="P285" s="252">
        <f>O285*H285</f>
        <v>0</v>
      </c>
      <c r="Q285" s="252">
        <v>0</v>
      </c>
      <c r="R285" s="252">
        <f>Q285*H285</f>
        <v>0</v>
      </c>
      <c r="S285" s="252">
        <v>0</v>
      </c>
      <c r="T285" s="253">
        <f>S285*H285</f>
        <v>0</v>
      </c>
      <c r="U285" s="41"/>
      <c r="V285" s="41"/>
      <c r="W285" s="41"/>
      <c r="X285" s="41"/>
      <c r="Y285" s="41"/>
      <c r="Z285" s="41"/>
      <c r="AA285" s="41"/>
      <c r="AB285" s="41"/>
      <c r="AC285" s="41"/>
      <c r="AD285" s="41"/>
      <c r="AE285" s="41"/>
      <c r="AR285" s="254" t="s">
        <v>169</v>
      </c>
      <c r="AT285" s="254" t="s">
        <v>165</v>
      </c>
      <c r="AU285" s="254" t="s">
        <v>88</v>
      </c>
      <c r="AY285" s="18" t="s">
        <v>162</v>
      </c>
      <c r="BE285" s="142">
        <f>IF(N285="základní",J285,0)</f>
        <v>0</v>
      </c>
      <c r="BF285" s="142">
        <f>IF(N285="snížená",J285,0)</f>
        <v>0</v>
      </c>
      <c r="BG285" s="142">
        <f>IF(N285="zákl. přenesená",J285,0)</f>
        <v>0</v>
      </c>
      <c r="BH285" s="142">
        <f>IF(N285="sníž. přenesená",J285,0)</f>
        <v>0</v>
      </c>
      <c r="BI285" s="142">
        <f>IF(N285="nulová",J285,0)</f>
        <v>0</v>
      </c>
      <c r="BJ285" s="18" t="s">
        <v>86</v>
      </c>
      <c r="BK285" s="142">
        <f>ROUND(I285*H285,2)</f>
        <v>0</v>
      </c>
      <c r="BL285" s="18" t="s">
        <v>169</v>
      </c>
      <c r="BM285" s="254" t="s">
        <v>381</v>
      </c>
    </row>
    <row r="286" spans="1:65" s="2" customFormat="1" ht="55.5" customHeight="1">
      <c r="A286" s="41"/>
      <c r="B286" s="42"/>
      <c r="C286" s="242" t="s">
        <v>382</v>
      </c>
      <c r="D286" s="242" t="s">
        <v>165</v>
      </c>
      <c r="E286" s="243" t="s">
        <v>383</v>
      </c>
      <c r="F286" s="244" t="s">
        <v>384</v>
      </c>
      <c r="G286" s="245" t="s">
        <v>385</v>
      </c>
      <c r="H286" s="246">
        <v>1</v>
      </c>
      <c r="I286" s="247"/>
      <c r="J286" s="248">
        <f>ROUND(I286*H286,2)</f>
        <v>0</v>
      </c>
      <c r="K286" s="249"/>
      <c r="L286" s="44"/>
      <c r="M286" s="250" t="s">
        <v>1</v>
      </c>
      <c r="N286" s="251" t="s">
        <v>43</v>
      </c>
      <c r="O286" s="94"/>
      <c r="P286" s="252">
        <f>O286*H286</f>
        <v>0</v>
      </c>
      <c r="Q286" s="252">
        <v>0</v>
      </c>
      <c r="R286" s="252">
        <f>Q286*H286</f>
        <v>0</v>
      </c>
      <c r="S286" s="252">
        <v>0</v>
      </c>
      <c r="T286" s="253">
        <f>S286*H286</f>
        <v>0</v>
      </c>
      <c r="U286" s="41"/>
      <c r="V286" s="41"/>
      <c r="W286" s="41"/>
      <c r="X286" s="41"/>
      <c r="Y286" s="41"/>
      <c r="Z286" s="41"/>
      <c r="AA286" s="41"/>
      <c r="AB286" s="41"/>
      <c r="AC286" s="41"/>
      <c r="AD286" s="41"/>
      <c r="AE286" s="41"/>
      <c r="AR286" s="254" t="s">
        <v>169</v>
      </c>
      <c r="AT286" s="254" t="s">
        <v>165</v>
      </c>
      <c r="AU286" s="254" t="s">
        <v>88</v>
      </c>
      <c r="AY286" s="18" t="s">
        <v>162</v>
      </c>
      <c r="BE286" s="142">
        <f>IF(N286="základní",J286,0)</f>
        <v>0</v>
      </c>
      <c r="BF286" s="142">
        <f>IF(N286="snížená",J286,0)</f>
        <v>0</v>
      </c>
      <c r="BG286" s="142">
        <f>IF(N286="zákl. přenesená",J286,0)</f>
        <v>0</v>
      </c>
      <c r="BH286" s="142">
        <f>IF(N286="sníž. přenesená",J286,0)</f>
        <v>0</v>
      </c>
      <c r="BI286" s="142">
        <f>IF(N286="nulová",J286,0)</f>
        <v>0</v>
      </c>
      <c r="BJ286" s="18" t="s">
        <v>86</v>
      </c>
      <c r="BK286" s="142">
        <f>ROUND(I286*H286,2)</f>
        <v>0</v>
      </c>
      <c r="BL286" s="18" t="s">
        <v>169</v>
      </c>
      <c r="BM286" s="254" t="s">
        <v>386</v>
      </c>
    </row>
    <row r="287" spans="1:65" s="2" customFormat="1" ht="49.05" customHeight="1">
      <c r="A287" s="41"/>
      <c r="B287" s="42"/>
      <c r="C287" s="242" t="s">
        <v>387</v>
      </c>
      <c r="D287" s="242" t="s">
        <v>165</v>
      </c>
      <c r="E287" s="243" t="s">
        <v>388</v>
      </c>
      <c r="F287" s="244" t="s">
        <v>389</v>
      </c>
      <c r="G287" s="245" t="s">
        <v>385</v>
      </c>
      <c r="H287" s="246">
        <v>2</v>
      </c>
      <c r="I287" s="247"/>
      <c r="J287" s="248">
        <f>ROUND(I287*H287,2)</f>
        <v>0</v>
      </c>
      <c r="K287" s="249"/>
      <c r="L287" s="44"/>
      <c r="M287" s="250" t="s">
        <v>1</v>
      </c>
      <c r="N287" s="251" t="s">
        <v>43</v>
      </c>
      <c r="O287" s="94"/>
      <c r="P287" s="252">
        <f>O287*H287</f>
        <v>0</v>
      </c>
      <c r="Q287" s="252">
        <v>0</v>
      </c>
      <c r="R287" s="252">
        <f>Q287*H287</f>
        <v>0</v>
      </c>
      <c r="S287" s="252">
        <v>0</v>
      </c>
      <c r="T287" s="253">
        <f>S287*H287</f>
        <v>0</v>
      </c>
      <c r="U287" s="41"/>
      <c r="V287" s="41"/>
      <c r="W287" s="41"/>
      <c r="X287" s="41"/>
      <c r="Y287" s="41"/>
      <c r="Z287" s="41"/>
      <c r="AA287" s="41"/>
      <c r="AB287" s="41"/>
      <c r="AC287" s="41"/>
      <c r="AD287" s="41"/>
      <c r="AE287" s="41"/>
      <c r="AR287" s="254" t="s">
        <v>169</v>
      </c>
      <c r="AT287" s="254" t="s">
        <v>165</v>
      </c>
      <c r="AU287" s="254" t="s">
        <v>88</v>
      </c>
      <c r="AY287" s="18" t="s">
        <v>162</v>
      </c>
      <c r="BE287" s="142">
        <f>IF(N287="základní",J287,0)</f>
        <v>0</v>
      </c>
      <c r="BF287" s="142">
        <f>IF(N287="snížená",J287,0)</f>
        <v>0</v>
      </c>
      <c r="BG287" s="142">
        <f>IF(N287="zákl. přenesená",J287,0)</f>
        <v>0</v>
      </c>
      <c r="BH287" s="142">
        <f>IF(N287="sníž. přenesená",J287,0)</f>
        <v>0</v>
      </c>
      <c r="BI287" s="142">
        <f>IF(N287="nulová",J287,0)</f>
        <v>0</v>
      </c>
      <c r="BJ287" s="18" t="s">
        <v>86</v>
      </c>
      <c r="BK287" s="142">
        <f>ROUND(I287*H287,2)</f>
        <v>0</v>
      </c>
      <c r="BL287" s="18" t="s">
        <v>169</v>
      </c>
      <c r="BM287" s="254" t="s">
        <v>390</v>
      </c>
    </row>
    <row r="288" spans="1:65" s="2" customFormat="1" ht="55.5" customHeight="1">
      <c r="A288" s="41"/>
      <c r="B288" s="42"/>
      <c r="C288" s="242" t="s">
        <v>391</v>
      </c>
      <c r="D288" s="242" t="s">
        <v>165</v>
      </c>
      <c r="E288" s="243" t="s">
        <v>392</v>
      </c>
      <c r="F288" s="244" t="s">
        <v>393</v>
      </c>
      <c r="G288" s="245" t="s">
        <v>385</v>
      </c>
      <c r="H288" s="246">
        <v>1</v>
      </c>
      <c r="I288" s="247"/>
      <c r="J288" s="248">
        <f>ROUND(I288*H288,2)</f>
        <v>0</v>
      </c>
      <c r="K288" s="249"/>
      <c r="L288" s="44"/>
      <c r="M288" s="250" t="s">
        <v>1</v>
      </c>
      <c r="N288" s="251" t="s">
        <v>43</v>
      </c>
      <c r="O288" s="94"/>
      <c r="P288" s="252">
        <f>O288*H288</f>
        <v>0</v>
      </c>
      <c r="Q288" s="252">
        <v>0</v>
      </c>
      <c r="R288" s="252">
        <f>Q288*H288</f>
        <v>0</v>
      </c>
      <c r="S288" s="252">
        <v>0</v>
      </c>
      <c r="T288" s="253">
        <f>S288*H288</f>
        <v>0</v>
      </c>
      <c r="U288" s="41"/>
      <c r="V288" s="41"/>
      <c r="W288" s="41"/>
      <c r="X288" s="41"/>
      <c r="Y288" s="41"/>
      <c r="Z288" s="41"/>
      <c r="AA288" s="41"/>
      <c r="AB288" s="41"/>
      <c r="AC288" s="41"/>
      <c r="AD288" s="41"/>
      <c r="AE288" s="41"/>
      <c r="AR288" s="254" t="s">
        <v>169</v>
      </c>
      <c r="AT288" s="254" t="s">
        <v>165</v>
      </c>
      <c r="AU288" s="254" t="s">
        <v>88</v>
      </c>
      <c r="AY288" s="18" t="s">
        <v>162</v>
      </c>
      <c r="BE288" s="142">
        <f>IF(N288="základní",J288,0)</f>
        <v>0</v>
      </c>
      <c r="BF288" s="142">
        <f>IF(N288="snížená",J288,0)</f>
        <v>0</v>
      </c>
      <c r="BG288" s="142">
        <f>IF(N288="zákl. přenesená",J288,0)</f>
        <v>0</v>
      </c>
      <c r="BH288" s="142">
        <f>IF(N288="sníž. přenesená",J288,0)</f>
        <v>0</v>
      </c>
      <c r="BI288" s="142">
        <f>IF(N288="nulová",J288,0)</f>
        <v>0</v>
      </c>
      <c r="BJ288" s="18" t="s">
        <v>86</v>
      </c>
      <c r="BK288" s="142">
        <f>ROUND(I288*H288,2)</f>
        <v>0</v>
      </c>
      <c r="BL288" s="18" t="s">
        <v>169</v>
      </c>
      <c r="BM288" s="254" t="s">
        <v>394</v>
      </c>
    </row>
    <row r="289" spans="1:65" s="2" customFormat="1" ht="66.75" customHeight="1">
      <c r="A289" s="41"/>
      <c r="B289" s="42"/>
      <c r="C289" s="242" t="s">
        <v>395</v>
      </c>
      <c r="D289" s="242" t="s">
        <v>165</v>
      </c>
      <c r="E289" s="243" t="s">
        <v>396</v>
      </c>
      <c r="F289" s="244" t="s">
        <v>397</v>
      </c>
      <c r="G289" s="245" t="s">
        <v>385</v>
      </c>
      <c r="H289" s="246">
        <v>10</v>
      </c>
      <c r="I289" s="247"/>
      <c r="J289" s="248">
        <f>ROUND(I289*H289,2)</f>
        <v>0</v>
      </c>
      <c r="K289" s="249"/>
      <c r="L289" s="44"/>
      <c r="M289" s="250" t="s">
        <v>1</v>
      </c>
      <c r="N289" s="251" t="s">
        <v>43</v>
      </c>
      <c r="O289" s="94"/>
      <c r="P289" s="252">
        <f>O289*H289</f>
        <v>0</v>
      </c>
      <c r="Q289" s="252">
        <v>0</v>
      </c>
      <c r="R289" s="252">
        <f>Q289*H289</f>
        <v>0</v>
      </c>
      <c r="S289" s="252">
        <v>0</v>
      </c>
      <c r="T289" s="253">
        <f>S289*H289</f>
        <v>0</v>
      </c>
      <c r="U289" s="41"/>
      <c r="V289" s="41"/>
      <c r="W289" s="41"/>
      <c r="X289" s="41"/>
      <c r="Y289" s="41"/>
      <c r="Z289" s="41"/>
      <c r="AA289" s="41"/>
      <c r="AB289" s="41"/>
      <c r="AC289" s="41"/>
      <c r="AD289" s="41"/>
      <c r="AE289" s="41"/>
      <c r="AR289" s="254" t="s">
        <v>169</v>
      </c>
      <c r="AT289" s="254" t="s">
        <v>165</v>
      </c>
      <c r="AU289" s="254" t="s">
        <v>88</v>
      </c>
      <c r="AY289" s="18" t="s">
        <v>162</v>
      </c>
      <c r="BE289" s="142">
        <f>IF(N289="základní",J289,0)</f>
        <v>0</v>
      </c>
      <c r="BF289" s="142">
        <f>IF(N289="snížená",J289,0)</f>
        <v>0</v>
      </c>
      <c r="BG289" s="142">
        <f>IF(N289="zákl. přenesená",J289,0)</f>
        <v>0</v>
      </c>
      <c r="BH289" s="142">
        <f>IF(N289="sníž. přenesená",J289,0)</f>
        <v>0</v>
      </c>
      <c r="BI289" s="142">
        <f>IF(N289="nulová",J289,0)</f>
        <v>0</v>
      </c>
      <c r="BJ289" s="18" t="s">
        <v>86</v>
      </c>
      <c r="BK289" s="142">
        <f>ROUND(I289*H289,2)</f>
        <v>0</v>
      </c>
      <c r="BL289" s="18" t="s">
        <v>169</v>
      </c>
      <c r="BM289" s="254" t="s">
        <v>398</v>
      </c>
    </row>
    <row r="290" spans="1:65" s="2" customFormat="1" ht="33" customHeight="1">
      <c r="A290" s="41"/>
      <c r="B290" s="42"/>
      <c r="C290" s="242" t="s">
        <v>399</v>
      </c>
      <c r="D290" s="242" t="s">
        <v>165</v>
      </c>
      <c r="E290" s="243" t="s">
        <v>400</v>
      </c>
      <c r="F290" s="244" t="s">
        <v>401</v>
      </c>
      <c r="G290" s="245" t="s">
        <v>168</v>
      </c>
      <c r="H290" s="246">
        <v>351</v>
      </c>
      <c r="I290" s="247"/>
      <c r="J290" s="248">
        <f>ROUND(I290*H290,2)</f>
        <v>0</v>
      </c>
      <c r="K290" s="249"/>
      <c r="L290" s="44"/>
      <c r="M290" s="250" t="s">
        <v>1</v>
      </c>
      <c r="N290" s="251" t="s">
        <v>43</v>
      </c>
      <c r="O290" s="94"/>
      <c r="P290" s="252">
        <f>O290*H290</f>
        <v>0</v>
      </c>
      <c r="Q290" s="252">
        <v>0</v>
      </c>
      <c r="R290" s="252">
        <f>Q290*H290</f>
        <v>0</v>
      </c>
      <c r="S290" s="252">
        <v>0</v>
      </c>
      <c r="T290" s="253">
        <f>S290*H290</f>
        <v>0</v>
      </c>
      <c r="U290" s="41"/>
      <c r="V290" s="41"/>
      <c r="W290" s="41"/>
      <c r="X290" s="41"/>
      <c r="Y290" s="41"/>
      <c r="Z290" s="41"/>
      <c r="AA290" s="41"/>
      <c r="AB290" s="41"/>
      <c r="AC290" s="41"/>
      <c r="AD290" s="41"/>
      <c r="AE290" s="41"/>
      <c r="AR290" s="254" t="s">
        <v>169</v>
      </c>
      <c r="AT290" s="254" t="s">
        <v>165</v>
      </c>
      <c r="AU290" s="254" t="s">
        <v>88</v>
      </c>
      <c r="AY290" s="18" t="s">
        <v>162</v>
      </c>
      <c r="BE290" s="142">
        <f>IF(N290="základní",J290,0)</f>
        <v>0</v>
      </c>
      <c r="BF290" s="142">
        <f>IF(N290="snížená",J290,0)</f>
        <v>0</v>
      </c>
      <c r="BG290" s="142">
        <f>IF(N290="zákl. přenesená",J290,0)</f>
        <v>0</v>
      </c>
      <c r="BH290" s="142">
        <f>IF(N290="sníž. přenesená",J290,0)</f>
        <v>0</v>
      </c>
      <c r="BI290" s="142">
        <f>IF(N290="nulová",J290,0)</f>
        <v>0</v>
      </c>
      <c r="BJ290" s="18" t="s">
        <v>86</v>
      </c>
      <c r="BK290" s="142">
        <f>ROUND(I290*H290,2)</f>
        <v>0</v>
      </c>
      <c r="BL290" s="18" t="s">
        <v>169</v>
      </c>
      <c r="BM290" s="254" t="s">
        <v>402</v>
      </c>
    </row>
    <row r="291" spans="1:51" s="13" customFormat="1" ht="12">
      <c r="A291" s="13"/>
      <c r="B291" s="255"/>
      <c r="C291" s="256"/>
      <c r="D291" s="257" t="s">
        <v>171</v>
      </c>
      <c r="E291" s="258" t="s">
        <v>1</v>
      </c>
      <c r="F291" s="259" t="s">
        <v>403</v>
      </c>
      <c r="G291" s="256"/>
      <c r="H291" s="260">
        <v>351</v>
      </c>
      <c r="I291" s="261"/>
      <c r="J291" s="256"/>
      <c r="K291" s="256"/>
      <c r="L291" s="262"/>
      <c r="M291" s="263"/>
      <c r="N291" s="264"/>
      <c r="O291" s="264"/>
      <c r="P291" s="264"/>
      <c r="Q291" s="264"/>
      <c r="R291" s="264"/>
      <c r="S291" s="264"/>
      <c r="T291" s="265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66" t="s">
        <v>171</v>
      </c>
      <c r="AU291" s="266" t="s">
        <v>88</v>
      </c>
      <c r="AV291" s="13" t="s">
        <v>88</v>
      </c>
      <c r="AW291" s="13" t="s">
        <v>32</v>
      </c>
      <c r="AX291" s="13" t="s">
        <v>78</v>
      </c>
      <c r="AY291" s="266" t="s">
        <v>162</v>
      </c>
    </row>
    <row r="292" spans="1:51" s="14" customFormat="1" ht="12">
      <c r="A292" s="14"/>
      <c r="B292" s="267"/>
      <c r="C292" s="268"/>
      <c r="D292" s="257" t="s">
        <v>171</v>
      </c>
      <c r="E292" s="269" t="s">
        <v>1</v>
      </c>
      <c r="F292" s="270" t="s">
        <v>173</v>
      </c>
      <c r="G292" s="268"/>
      <c r="H292" s="271">
        <v>351</v>
      </c>
      <c r="I292" s="272"/>
      <c r="J292" s="268"/>
      <c r="K292" s="268"/>
      <c r="L292" s="273"/>
      <c r="M292" s="274"/>
      <c r="N292" s="275"/>
      <c r="O292" s="275"/>
      <c r="P292" s="275"/>
      <c r="Q292" s="275"/>
      <c r="R292" s="275"/>
      <c r="S292" s="275"/>
      <c r="T292" s="276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T292" s="277" t="s">
        <v>171</v>
      </c>
      <c r="AU292" s="277" t="s">
        <v>88</v>
      </c>
      <c r="AV292" s="14" t="s">
        <v>169</v>
      </c>
      <c r="AW292" s="14" t="s">
        <v>32</v>
      </c>
      <c r="AX292" s="14" t="s">
        <v>86</v>
      </c>
      <c r="AY292" s="277" t="s">
        <v>162</v>
      </c>
    </row>
    <row r="293" spans="1:65" s="2" customFormat="1" ht="33" customHeight="1">
      <c r="A293" s="41"/>
      <c r="B293" s="42"/>
      <c r="C293" s="242" t="s">
        <v>404</v>
      </c>
      <c r="D293" s="242" t="s">
        <v>165</v>
      </c>
      <c r="E293" s="243" t="s">
        <v>405</v>
      </c>
      <c r="F293" s="244" t="s">
        <v>406</v>
      </c>
      <c r="G293" s="245" t="s">
        <v>168</v>
      </c>
      <c r="H293" s="246">
        <v>1162.541</v>
      </c>
      <c r="I293" s="247"/>
      <c r="J293" s="248">
        <f>ROUND(I293*H293,2)</f>
        <v>0</v>
      </c>
      <c r="K293" s="249"/>
      <c r="L293" s="44"/>
      <c r="M293" s="250" t="s">
        <v>1</v>
      </c>
      <c r="N293" s="251" t="s">
        <v>43</v>
      </c>
      <c r="O293" s="94"/>
      <c r="P293" s="252">
        <f>O293*H293</f>
        <v>0</v>
      </c>
      <c r="Q293" s="252">
        <v>0</v>
      </c>
      <c r="R293" s="252">
        <f>Q293*H293</f>
        <v>0</v>
      </c>
      <c r="S293" s="252">
        <v>0</v>
      </c>
      <c r="T293" s="253">
        <f>S293*H293</f>
        <v>0</v>
      </c>
      <c r="U293" s="41"/>
      <c r="V293" s="41"/>
      <c r="W293" s="41"/>
      <c r="X293" s="41"/>
      <c r="Y293" s="41"/>
      <c r="Z293" s="41"/>
      <c r="AA293" s="41"/>
      <c r="AB293" s="41"/>
      <c r="AC293" s="41"/>
      <c r="AD293" s="41"/>
      <c r="AE293" s="41"/>
      <c r="AR293" s="254" t="s">
        <v>169</v>
      </c>
      <c r="AT293" s="254" t="s">
        <v>165</v>
      </c>
      <c r="AU293" s="254" t="s">
        <v>88</v>
      </c>
      <c r="AY293" s="18" t="s">
        <v>162</v>
      </c>
      <c r="BE293" s="142">
        <f>IF(N293="základní",J293,0)</f>
        <v>0</v>
      </c>
      <c r="BF293" s="142">
        <f>IF(N293="snížená",J293,0)</f>
        <v>0</v>
      </c>
      <c r="BG293" s="142">
        <f>IF(N293="zákl. přenesená",J293,0)</f>
        <v>0</v>
      </c>
      <c r="BH293" s="142">
        <f>IF(N293="sníž. přenesená",J293,0)</f>
        <v>0</v>
      </c>
      <c r="BI293" s="142">
        <f>IF(N293="nulová",J293,0)</f>
        <v>0</v>
      </c>
      <c r="BJ293" s="18" t="s">
        <v>86</v>
      </c>
      <c r="BK293" s="142">
        <f>ROUND(I293*H293,2)</f>
        <v>0</v>
      </c>
      <c r="BL293" s="18" t="s">
        <v>169</v>
      </c>
      <c r="BM293" s="254" t="s">
        <v>407</v>
      </c>
    </row>
    <row r="294" spans="1:51" s="13" customFormat="1" ht="12">
      <c r="A294" s="13"/>
      <c r="B294" s="255"/>
      <c r="C294" s="256"/>
      <c r="D294" s="257" t="s">
        <v>171</v>
      </c>
      <c r="E294" s="258" t="s">
        <v>1</v>
      </c>
      <c r="F294" s="259" t="s">
        <v>408</v>
      </c>
      <c r="G294" s="256"/>
      <c r="H294" s="260">
        <v>277.9</v>
      </c>
      <c r="I294" s="261"/>
      <c r="J294" s="256"/>
      <c r="K294" s="256"/>
      <c r="L294" s="262"/>
      <c r="M294" s="263"/>
      <c r="N294" s="264"/>
      <c r="O294" s="264"/>
      <c r="P294" s="264"/>
      <c r="Q294" s="264"/>
      <c r="R294" s="264"/>
      <c r="S294" s="264"/>
      <c r="T294" s="265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66" t="s">
        <v>171</v>
      </c>
      <c r="AU294" s="266" t="s">
        <v>88</v>
      </c>
      <c r="AV294" s="13" t="s">
        <v>88</v>
      </c>
      <c r="AW294" s="13" t="s">
        <v>32</v>
      </c>
      <c r="AX294" s="13" t="s">
        <v>78</v>
      </c>
      <c r="AY294" s="266" t="s">
        <v>162</v>
      </c>
    </row>
    <row r="295" spans="1:51" s="13" customFormat="1" ht="12">
      <c r="A295" s="13"/>
      <c r="B295" s="255"/>
      <c r="C295" s="256"/>
      <c r="D295" s="257" t="s">
        <v>171</v>
      </c>
      <c r="E295" s="258" t="s">
        <v>1</v>
      </c>
      <c r="F295" s="259" t="s">
        <v>409</v>
      </c>
      <c r="G295" s="256"/>
      <c r="H295" s="260">
        <v>442.655</v>
      </c>
      <c r="I295" s="261"/>
      <c r="J295" s="256"/>
      <c r="K295" s="256"/>
      <c r="L295" s="262"/>
      <c r="M295" s="263"/>
      <c r="N295" s="264"/>
      <c r="O295" s="264"/>
      <c r="P295" s="264"/>
      <c r="Q295" s="264"/>
      <c r="R295" s="264"/>
      <c r="S295" s="264"/>
      <c r="T295" s="265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66" t="s">
        <v>171</v>
      </c>
      <c r="AU295" s="266" t="s">
        <v>88</v>
      </c>
      <c r="AV295" s="13" t="s">
        <v>88</v>
      </c>
      <c r="AW295" s="13" t="s">
        <v>32</v>
      </c>
      <c r="AX295" s="13" t="s">
        <v>78</v>
      </c>
      <c r="AY295" s="266" t="s">
        <v>162</v>
      </c>
    </row>
    <row r="296" spans="1:51" s="13" customFormat="1" ht="12">
      <c r="A296" s="13"/>
      <c r="B296" s="255"/>
      <c r="C296" s="256"/>
      <c r="D296" s="257" t="s">
        <v>171</v>
      </c>
      <c r="E296" s="258" t="s">
        <v>1</v>
      </c>
      <c r="F296" s="259" t="s">
        <v>410</v>
      </c>
      <c r="G296" s="256"/>
      <c r="H296" s="260">
        <v>441.986</v>
      </c>
      <c r="I296" s="261"/>
      <c r="J296" s="256"/>
      <c r="K296" s="256"/>
      <c r="L296" s="262"/>
      <c r="M296" s="263"/>
      <c r="N296" s="264"/>
      <c r="O296" s="264"/>
      <c r="P296" s="264"/>
      <c r="Q296" s="264"/>
      <c r="R296" s="264"/>
      <c r="S296" s="264"/>
      <c r="T296" s="265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66" t="s">
        <v>171</v>
      </c>
      <c r="AU296" s="266" t="s">
        <v>88</v>
      </c>
      <c r="AV296" s="13" t="s">
        <v>88</v>
      </c>
      <c r="AW296" s="13" t="s">
        <v>32</v>
      </c>
      <c r="AX296" s="13" t="s">
        <v>78</v>
      </c>
      <c r="AY296" s="266" t="s">
        <v>162</v>
      </c>
    </row>
    <row r="297" spans="1:51" s="14" customFormat="1" ht="12">
      <c r="A297" s="14"/>
      <c r="B297" s="267"/>
      <c r="C297" s="268"/>
      <c r="D297" s="257" t="s">
        <v>171</v>
      </c>
      <c r="E297" s="269" t="s">
        <v>1</v>
      </c>
      <c r="F297" s="270" t="s">
        <v>173</v>
      </c>
      <c r="G297" s="268"/>
      <c r="H297" s="271">
        <v>1162.541</v>
      </c>
      <c r="I297" s="272"/>
      <c r="J297" s="268"/>
      <c r="K297" s="268"/>
      <c r="L297" s="273"/>
      <c r="M297" s="274"/>
      <c r="N297" s="275"/>
      <c r="O297" s="275"/>
      <c r="P297" s="275"/>
      <c r="Q297" s="275"/>
      <c r="R297" s="275"/>
      <c r="S297" s="275"/>
      <c r="T297" s="276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T297" s="277" t="s">
        <v>171</v>
      </c>
      <c r="AU297" s="277" t="s">
        <v>88</v>
      </c>
      <c r="AV297" s="14" t="s">
        <v>169</v>
      </c>
      <c r="AW297" s="14" t="s">
        <v>32</v>
      </c>
      <c r="AX297" s="14" t="s">
        <v>86</v>
      </c>
      <c r="AY297" s="277" t="s">
        <v>162</v>
      </c>
    </row>
    <row r="298" spans="1:65" s="2" customFormat="1" ht="33" customHeight="1">
      <c r="A298" s="41"/>
      <c r="B298" s="42"/>
      <c r="C298" s="242" t="s">
        <v>411</v>
      </c>
      <c r="D298" s="242" t="s">
        <v>165</v>
      </c>
      <c r="E298" s="243" t="s">
        <v>412</v>
      </c>
      <c r="F298" s="244" t="s">
        <v>413</v>
      </c>
      <c r="G298" s="245" t="s">
        <v>168</v>
      </c>
      <c r="H298" s="246">
        <v>10530</v>
      </c>
      <c r="I298" s="247"/>
      <c r="J298" s="248">
        <f>ROUND(I298*H298,2)</f>
        <v>0</v>
      </c>
      <c r="K298" s="249"/>
      <c r="L298" s="44"/>
      <c r="M298" s="250" t="s">
        <v>1</v>
      </c>
      <c r="N298" s="251" t="s">
        <v>43</v>
      </c>
      <c r="O298" s="94"/>
      <c r="P298" s="252">
        <f>O298*H298</f>
        <v>0</v>
      </c>
      <c r="Q298" s="252">
        <v>0</v>
      </c>
      <c r="R298" s="252">
        <f>Q298*H298</f>
        <v>0</v>
      </c>
      <c r="S298" s="252">
        <v>0</v>
      </c>
      <c r="T298" s="253">
        <f>S298*H298</f>
        <v>0</v>
      </c>
      <c r="U298" s="41"/>
      <c r="V298" s="41"/>
      <c r="W298" s="41"/>
      <c r="X298" s="41"/>
      <c r="Y298" s="41"/>
      <c r="Z298" s="41"/>
      <c r="AA298" s="41"/>
      <c r="AB298" s="41"/>
      <c r="AC298" s="41"/>
      <c r="AD298" s="41"/>
      <c r="AE298" s="41"/>
      <c r="AR298" s="254" t="s">
        <v>169</v>
      </c>
      <c r="AT298" s="254" t="s">
        <v>165</v>
      </c>
      <c r="AU298" s="254" t="s">
        <v>88</v>
      </c>
      <c r="AY298" s="18" t="s">
        <v>162</v>
      </c>
      <c r="BE298" s="142">
        <f>IF(N298="základní",J298,0)</f>
        <v>0</v>
      </c>
      <c r="BF298" s="142">
        <f>IF(N298="snížená",J298,0)</f>
        <v>0</v>
      </c>
      <c r="BG298" s="142">
        <f>IF(N298="zákl. přenesená",J298,0)</f>
        <v>0</v>
      </c>
      <c r="BH298" s="142">
        <f>IF(N298="sníž. přenesená",J298,0)</f>
        <v>0</v>
      </c>
      <c r="BI298" s="142">
        <f>IF(N298="nulová",J298,0)</f>
        <v>0</v>
      </c>
      <c r="BJ298" s="18" t="s">
        <v>86</v>
      </c>
      <c r="BK298" s="142">
        <f>ROUND(I298*H298,2)</f>
        <v>0</v>
      </c>
      <c r="BL298" s="18" t="s">
        <v>169</v>
      </c>
      <c r="BM298" s="254" t="s">
        <v>414</v>
      </c>
    </row>
    <row r="299" spans="1:51" s="13" customFormat="1" ht="12">
      <c r="A299" s="13"/>
      <c r="B299" s="255"/>
      <c r="C299" s="256"/>
      <c r="D299" s="257" t="s">
        <v>171</v>
      </c>
      <c r="E299" s="256"/>
      <c r="F299" s="259" t="s">
        <v>415</v>
      </c>
      <c r="G299" s="256"/>
      <c r="H299" s="260">
        <v>10530</v>
      </c>
      <c r="I299" s="261"/>
      <c r="J299" s="256"/>
      <c r="K299" s="256"/>
      <c r="L299" s="262"/>
      <c r="M299" s="263"/>
      <c r="N299" s="264"/>
      <c r="O299" s="264"/>
      <c r="P299" s="264"/>
      <c r="Q299" s="264"/>
      <c r="R299" s="264"/>
      <c r="S299" s="264"/>
      <c r="T299" s="265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66" t="s">
        <v>171</v>
      </c>
      <c r="AU299" s="266" t="s">
        <v>88</v>
      </c>
      <c r="AV299" s="13" t="s">
        <v>88</v>
      </c>
      <c r="AW299" s="13" t="s">
        <v>4</v>
      </c>
      <c r="AX299" s="13" t="s">
        <v>86</v>
      </c>
      <c r="AY299" s="266" t="s">
        <v>162</v>
      </c>
    </row>
    <row r="300" spans="1:65" s="2" customFormat="1" ht="33" customHeight="1">
      <c r="A300" s="41"/>
      <c r="B300" s="42"/>
      <c r="C300" s="242" t="s">
        <v>416</v>
      </c>
      <c r="D300" s="242" t="s">
        <v>165</v>
      </c>
      <c r="E300" s="243" t="s">
        <v>417</v>
      </c>
      <c r="F300" s="244" t="s">
        <v>418</v>
      </c>
      <c r="G300" s="245" t="s">
        <v>168</v>
      </c>
      <c r="H300" s="246">
        <v>69752.46</v>
      </c>
      <c r="I300" s="247"/>
      <c r="J300" s="248">
        <f>ROUND(I300*H300,2)</f>
        <v>0</v>
      </c>
      <c r="K300" s="249"/>
      <c r="L300" s="44"/>
      <c r="M300" s="250" t="s">
        <v>1</v>
      </c>
      <c r="N300" s="251" t="s">
        <v>43</v>
      </c>
      <c r="O300" s="94"/>
      <c r="P300" s="252">
        <f>O300*H300</f>
        <v>0</v>
      </c>
      <c r="Q300" s="252">
        <v>0</v>
      </c>
      <c r="R300" s="252">
        <f>Q300*H300</f>
        <v>0</v>
      </c>
      <c r="S300" s="252">
        <v>0</v>
      </c>
      <c r="T300" s="253">
        <f>S300*H300</f>
        <v>0</v>
      </c>
      <c r="U300" s="41"/>
      <c r="V300" s="41"/>
      <c r="W300" s="41"/>
      <c r="X300" s="41"/>
      <c r="Y300" s="41"/>
      <c r="Z300" s="41"/>
      <c r="AA300" s="41"/>
      <c r="AB300" s="41"/>
      <c r="AC300" s="41"/>
      <c r="AD300" s="41"/>
      <c r="AE300" s="41"/>
      <c r="AR300" s="254" t="s">
        <v>169</v>
      </c>
      <c r="AT300" s="254" t="s">
        <v>165</v>
      </c>
      <c r="AU300" s="254" t="s">
        <v>88</v>
      </c>
      <c r="AY300" s="18" t="s">
        <v>162</v>
      </c>
      <c r="BE300" s="142">
        <f>IF(N300="základní",J300,0)</f>
        <v>0</v>
      </c>
      <c r="BF300" s="142">
        <f>IF(N300="snížená",J300,0)</f>
        <v>0</v>
      </c>
      <c r="BG300" s="142">
        <f>IF(N300="zákl. přenesená",J300,0)</f>
        <v>0</v>
      </c>
      <c r="BH300" s="142">
        <f>IF(N300="sníž. přenesená",J300,0)</f>
        <v>0</v>
      </c>
      <c r="BI300" s="142">
        <f>IF(N300="nulová",J300,0)</f>
        <v>0</v>
      </c>
      <c r="BJ300" s="18" t="s">
        <v>86</v>
      </c>
      <c r="BK300" s="142">
        <f>ROUND(I300*H300,2)</f>
        <v>0</v>
      </c>
      <c r="BL300" s="18" t="s">
        <v>169</v>
      </c>
      <c r="BM300" s="254" t="s">
        <v>419</v>
      </c>
    </row>
    <row r="301" spans="1:51" s="13" customFormat="1" ht="12">
      <c r="A301" s="13"/>
      <c r="B301" s="255"/>
      <c r="C301" s="256"/>
      <c r="D301" s="257" t="s">
        <v>171</v>
      </c>
      <c r="E301" s="256"/>
      <c r="F301" s="259" t="s">
        <v>420</v>
      </c>
      <c r="G301" s="256"/>
      <c r="H301" s="260">
        <v>69752.46</v>
      </c>
      <c r="I301" s="261"/>
      <c r="J301" s="256"/>
      <c r="K301" s="256"/>
      <c r="L301" s="262"/>
      <c r="M301" s="263"/>
      <c r="N301" s="264"/>
      <c r="O301" s="264"/>
      <c r="P301" s="264"/>
      <c r="Q301" s="264"/>
      <c r="R301" s="264"/>
      <c r="S301" s="264"/>
      <c r="T301" s="265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66" t="s">
        <v>171</v>
      </c>
      <c r="AU301" s="266" t="s">
        <v>88</v>
      </c>
      <c r="AV301" s="13" t="s">
        <v>88</v>
      </c>
      <c r="AW301" s="13" t="s">
        <v>4</v>
      </c>
      <c r="AX301" s="13" t="s">
        <v>86</v>
      </c>
      <c r="AY301" s="266" t="s">
        <v>162</v>
      </c>
    </row>
    <row r="302" spans="1:65" s="2" customFormat="1" ht="33" customHeight="1">
      <c r="A302" s="41"/>
      <c r="B302" s="42"/>
      <c r="C302" s="242" t="s">
        <v>421</v>
      </c>
      <c r="D302" s="242" t="s">
        <v>165</v>
      </c>
      <c r="E302" s="243" t="s">
        <v>422</v>
      </c>
      <c r="F302" s="244" t="s">
        <v>423</v>
      </c>
      <c r="G302" s="245" t="s">
        <v>168</v>
      </c>
      <c r="H302" s="246">
        <v>351</v>
      </c>
      <c r="I302" s="247"/>
      <c r="J302" s="248">
        <f>ROUND(I302*H302,2)</f>
        <v>0</v>
      </c>
      <c r="K302" s="249"/>
      <c r="L302" s="44"/>
      <c r="M302" s="250" t="s">
        <v>1</v>
      </c>
      <c r="N302" s="251" t="s">
        <v>43</v>
      </c>
      <c r="O302" s="94"/>
      <c r="P302" s="252">
        <f>O302*H302</f>
        <v>0</v>
      </c>
      <c r="Q302" s="252">
        <v>0</v>
      </c>
      <c r="R302" s="252">
        <f>Q302*H302</f>
        <v>0</v>
      </c>
      <c r="S302" s="252">
        <v>0</v>
      </c>
      <c r="T302" s="253">
        <f>S302*H302</f>
        <v>0</v>
      </c>
      <c r="U302" s="41"/>
      <c r="V302" s="41"/>
      <c r="W302" s="41"/>
      <c r="X302" s="41"/>
      <c r="Y302" s="41"/>
      <c r="Z302" s="41"/>
      <c r="AA302" s="41"/>
      <c r="AB302" s="41"/>
      <c r="AC302" s="41"/>
      <c r="AD302" s="41"/>
      <c r="AE302" s="41"/>
      <c r="AR302" s="254" t="s">
        <v>169</v>
      </c>
      <c r="AT302" s="254" t="s">
        <v>165</v>
      </c>
      <c r="AU302" s="254" t="s">
        <v>88</v>
      </c>
      <c r="AY302" s="18" t="s">
        <v>162</v>
      </c>
      <c r="BE302" s="142">
        <f>IF(N302="základní",J302,0)</f>
        <v>0</v>
      </c>
      <c r="BF302" s="142">
        <f>IF(N302="snížená",J302,0)</f>
        <v>0</v>
      </c>
      <c r="BG302" s="142">
        <f>IF(N302="zákl. přenesená",J302,0)</f>
        <v>0</v>
      </c>
      <c r="BH302" s="142">
        <f>IF(N302="sníž. přenesená",J302,0)</f>
        <v>0</v>
      </c>
      <c r="BI302" s="142">
        <f>IF(N302="nulová",J302,0)</f>
        <v>0</v>
      </c>
      <c r="BJ302" s="18" t="s">
        <v>86</v>
      </c>
      <c r="BK302" s="142">
        <f>ROUND(I302*H302,2)</f>
        <v>0</v>
      </c>
      <c r="BL302" s="18" t="s">
        <v>169</v>
      </c>
      <c r="BM302" s="254" t="s">
        <v>424</v>
      </c>
    </row>
    <row r="303" spans="1:65" s="2" customFormat="1" ht="33" customHeight="1">
      <c r="A303" s="41"/>
      <c r="B303" s="42"/>
      <c r="C303" s="242" t="s">
        <v>425</v>
      </c>
      <c r="D303" s="242" t="s">
        <v>165</v>
      </c>
      <c r="E303" s="243" t="s">
        <v>426</v>
      </c>
      <c r="F303" s="244" t="s">
        <v>427</v>
      </c>
      <c r="G303" s="245" t="s">
        <v>168</v>
      </c>
      <c r="H303" s="246">
        <v>1162.541</v>
      </c>
      <c r="I303" s="247"/>
      <c r="J303" s="248">
        <f>ROUND(I303*H303,2)</f>
        <v>0</v>
      </c>
      <c r="K303" s="249"/>
      <c r="L303" s="44"/>
      <c r="M303" s="250" t="s">
        <v>1</v>
      </c>
      <c r="N303" s="251" t="s">
        <v>43</v>
      </c>
      <c r="O303" s="94"/>
      <c r="P303" s="252">
        <f>O303*H303</f>
        <v>0</v>
      </c>
      <c r="Q303" s="252">
        <v>0</v>
      </c>
      <c r="R303" s="252">
        <f>Q303*H303</f>
        <v>0</v>
      </c>
      <c r="S303" s="252">
        <v>0</v>
      </c>
      <c r="T303" s="253">
        <f>S303*H303</f>
        <v>0</v>
      </c>
      <c r="U303" s="41"/>
      <c r="V303" s="41"/>
      <c r="W303" s="41"/>
      <c r="X303" s="41"/>
      <c r="Y303" s="41"/>
      <c r="Z303" s="41"/>
      <c r="AA303" s="41"/>
      <c r="AB303" s="41"/>
      <c r="AC303" s="41"/>
      <c r="AD303" s="41"/>
      <c r="AE303" s="41"/>
      <c r="AR303" s="254" t="s">
        <v>169</v>
      </c>
      <c r="AT303" s="254" t="s">
        <v>165</v>
      </c>
      <c r="AU303" s="254" t="s">
        <v>88</v>
      </c>
      <c r="AY303" s="18" t="s">
        <v>162</v>
      </c>
      <c r="BE303" s="142">
        <f>IF(N303="základní",J303,0)</f>
        <v>0</v>
      </c>
      <c r="BF303" s="142">
        <f>IF(N303="snížená",J303,0)</f>
        <v>0</v>
      </c>
      <c r="BG303" s="142">
        <f>IF(N303="zákl. přenesená",J303,0)</f>
        <v>0</v>
      </c>
      <c r="BH303" s="142">
        <f>IF(N303="sníž. přenesená",J303,0)</f>
        <v>0</v>
      </c>
      <c r="BI303" s="142">
        <f>IF(N303="nulová",J303,0)</f>
        <v>0</v>
      </c>
      <c r="BJ303" s="18" t="s">
        <v>86</v>
      </c>
      <c r="BK303" s="142">
        <f>ROUND(I303*H303,2)</f>
        <v>0</v>
      </c>
      <c r="BL303" s="18" t="s">
        <v>169</v>
      </c>
      <c r="BM303" s="254" t="s">
        <v>428</v>
      </c>
    </row>
    <row r="304" spans="1:65" s="2" customFormat="1" ht="24.15" customHeight="1">
      <c r="A304" s="41"/>
      <c r="B304" s="42"/>
      <c r="C304" s="242" t="s">
        <v>429</v>
      </c>
      <c r="D304" s="242" t="s">
        <v>165</v>
      </c>
      <c r="E304" s="243" t="s">
        <v>430</v>
      </c>
      <c r="F304" s="244" t="s">
        <v>431</v>
      </c>
      <c r="G304" s="245" t="s">
        <v>363</v>
      </c>
      <c r="H304" s="246">
        <v>1151.53</v>
      </c>
      <c r="I304" s="247"/>
      <c r="J304" s="248">
        <f>ROUND(I304*H304,2)</f>
        <v>0</v>
      </c>
      <c r="K304" s="249"/>
      <c r="L304" s="44"/>
      <c r="M304" s="250" t="s">
        <v>1</v>
      </c>
      <c r="N304" s="251" t="s">
        <v>43</v>
      </c>
      <c r="O304" s="94"/>
      <c r="P304" s="252">
        <f>O304*H304</f>
        <v>0</v>
      </c>
      <c r="Q304" s="252">
        <v>0</v>
      </c>
      <c r="R304" s="252">
        <f>Q304*H304</f>
        <v>0</v>
      </c>
      <c r="S304" s="252">
        <v>0</v>
      </c>
      <c r="T304" s="253">
        <f>S304*H304</f>
        <v>0</v>
      </c>
      <c r="U304" s="41"/>
      <c r="V304" s="41"/>
      <c r="W304" s="41"/>
      <c r="X304" s="41"/>
      <c r="Y304" s="41"/>
      <c r="Z304" s="41"/>
      <c r="AA304" s="41"/>
      <c r="AB304" s="41"/>
      <c r="AC304" s="41"/>
      <c r="AD304" s="41"/>
      <c r="AE304" s="41"/>
      <c r="AR304" s="254" t="s">
        <v>169</v>
      </c>
      <c r="AT304" s="254" t="s">
        <v>165</v>
      </c>
      <c r="AU304" s="254" t="s">
        <v>88</v>
      </c>
      <c r="AY304" s="18" t="s">
        <v>162</v>
      </c>
      <c r="BE304" s="142">
        <f>IF(N304="základní",J304,0)</f>
        <v>0</v>
      </c>
      <c r="BF304" s="142">
        <f>IF(N304="snížená",J304,0)</f>
        <v>0</v>
      </c>
      <c r="BG304" s="142">
        <f>IF(N304="zákl. přenesená",J304,0)</f>
        <v>0</v>
      </c>
      <c r="BH304" s="142">
        <f>IF(N304="sníž. přenesená",J304,0)</f>
        <v>0</v>
      </c>
      <c r="BI304" s="142">
        <f>IF(N304="nulová",J304,0)</f>
        <v>0</v>
      </c>
      <c r="BJ304" s="18" t="s">
        <v>86</v>
      </c>
      <c r="BK304" s="142">
        <f>ROUND(I304*H304,2)</f>
        <v>0</v>
      </c>
      <c r="BL304" s="18" t="s">
        <v>169</v>
      </c>
      <c r="BM304" s="254" t="s">
        <v>432</v>
      </c>
    </row>
    <row r="305" spans="1:51" s="13" customFormat="1" ht="12">
      <c r="A305" s="13"/>
      <c r="B305" s="255"/>
      <c r="C305" s="256"/>
      <c r="D305" s="257" t="s">
        <v>171</v>
      </c>
      <c r="E305" s="258" t="s">
        <v>1</v>
      </c>
      <c r="F305" s="259" t="s">
        <v>433</v>
      </c>
      <c r="G305" s="256"/>
      <c r="H305" s="260">
        <v>1151.53</v>
      </c>
      <c r="I305" s="261"/>
      <c r="J305" s="256"/>
      <c r="K305" s="256"/>
      <c r="L305" s="262"/>
      <c r="M305" s="263"/>
      <c r="N305" s="264"/>
      <c r="O305" s="264"/>
      <c r="P305" s="264"/>
      <c r="Q305" s="264"/>
      <c r="R305" s="264"/>
      <c r="S305" s="264"/>
      <c r="T305" s="265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66" t="s">
        <v>171</v>
      </c>
      <c r="AU305" s="266" t="s">
        <v>88</v>
      </c>
      <c r="AV305" s="13" t="s">
        <v>88</v>
      </c>
      <c r="AW305" s="13" t="s">
        <v>32</v>
      </c>
      <c r="AX305" s="13" t="s">
        <v>78</v>
      </c>
      <c r="AY305" s="266" t="s">
        <v>162</v>
      </c>
    </row>
    <row r="306" spans="1:51" s="14" customFormat="1" ht="12">
      <c r="A306" s="14"/>
      <c r="B306" s="267"/>
      <c r="C306" s="268"/>
      <c r="D306" s="257" t="s">
        <v>171</v>
      </c>
      <c r="E306" s="269" t="s">
        <v>1</v>
      </c>
      <c r="F306" s="270" t="s">
        <v>173</v>
      </c>
      <c r="G306" s="268"/>
      <c r="H306" s="271">
        <v>1151.53</v>
      </c>
      <c r="I306" s="272"/>
      <c r="J306" s="268"/>
      <c r="K306" s="268"/>
      <c r="L306" s="273"/>
      <c r="M306" s="274"/>
      <c r="N306" s="275"/>
      <c r="O306" s="275"/>
      <c r="P306" s="275"/>
      <c r="Q306" s="275"/>
      <c r="R306" s="275"/>
      <c r="S306" s="275"/>
      <c r="T306" s="276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T306" s="277" t="s">
        <v>171</v>
      </c>
      <c r="AU306" s="277" t="s">
        <v>88</v>
      </c>
      <c r="AV306" s="14" t="s">
        <v>169</v>
      </c>
      <c r="AW306" s="14" t="s">
        <v>32</v>
      </c>
      <c r="AX306" s="14" t="s">
        <v>86</v>
      </c>
      <c r="AY306" s="277" t="s">
        <v>162</v>
      </c>
    </row>
    <row r="307" spans="1:65" s="2" customFormat="1" ht="33" customHeight="1">
      <c r="A307" s="41"/>
      <c r="B307" s="42"/>
      <c r="C307" s="242" t="s">
        <v>434</v>
      </c>
      <c r="D307" s="242" t="s">
        <v>165</v>
      </c>
      <c r="E307" s="243" t="s">
        <v>435</v>
      </c>
      <c r="F307" s="244" t="s">
        <v>436</v>
      </c>
      <c r="G307" s="245" t="s">
        <v>363</v>
      </c>
      <c r="H307" s="246">
        <v>67633.8</v>
      </c>
      <c r="I307" s="247"/>
      <c r="J307" s="248">
        <f>ROUND(I307*H307,2)</f>
        <v>0</v>
      </c>
      <c r="K307" s="249"/>
      <c r="L307" s="44"/>
      <c r="M307" s="250" t="s">
        <v>1</v>
      </c>
      <c r="N307" s="251" t="s">
        <v>43</v>
      </c>
      <c r="O307" s="94"/>
      <c r="P307" s="252">
        <f>O307*H307</f>
        <v>0</v>
      </c>
      <c r="Q307" s="252">
        <v>0</v>
      </c>
      <c r="R307" s="252">
        <f>Q307*H307</f>
        <v>0</v>
      </c>
      <c r="S307" s="252">
        <v>0</v>
      </c>
      <c r="T307" s="253">
        <f>S307*H307</f>
        <v>0</v>
      </c>
      <c r="U307" s="41"/>
      <c r="V307" s="41"/>
      <c r="W307" s="41"/>
      <c r="X307" s="41"/>
      <c r="Y307" s="41"/>
      <c r="Z307" s="41"/>
      <c r="AA307" s="41"/>
      <c r="AB307" s="41"/>
      <c r="AC307" s="41"/>
      <c r="AD307" s="41"/>
      <c r="AE307" s="41"/>
      <c r="AR307" s="254" t="s">
        <v>169</v>
      </c>
      <c r="AT307" s="254" t="s">
        <v>165</v>
      </c>
      <c r="AU307" s="254" t="s">
        <v>88</v>
      </c>
      <c r="AY307" s="18" t="s">
        <v>162</v>
      </c>
      <c r="BE307" s="142">
        <f>IF(N307="základní",J307,0)</f>
        <v>0</v>
      </c>
      <c r="BF307" s="142">
        <f>IF(N307="snížená",J307,0)</f>
        <v>0</v>
      </c>
      <c r="BG307" s="142">
        <f>IF(N307="zákl. přenesená",J307,0)</f>
        <v>0</v>
      </c>
      <c r="BH307" s="142">
        <f>IF(N307="sníž. přenesená",J307,0)</f>
        <v>0</v>
      </c>
      <c r="BI307" s="142">
        <f>IF(N307="nulová",J307,0)</f>
        <v>0</v>
      </c>
      <c r="BJ307" s="18" t="s">
        <v>86</v>
      </c>
      <c r="BK307" s="142">
        <f>ROUND(I307*H307,2)</f>
        <v>0</v>
      </c>
      <c r="BL307" s="18" t="s">
        <v>169</v>
      </c>
      <c r="BM307" s="254" t="s">
        <v>437</v>
      </c>
    </row>
    <row r="308" spans="1:51" s="13" customFormat="1" ht="12">
      <c r="A308" s="13"/>
      <c r="B308" s="255"/>
      <c r="C308" s="256"/>
      <c r="D308" s="257" t="s">
        <v>171</v>
      </c>
      <c r="E308" s="256"/>
      <c r="F308" s="259" t="s">
        <v>438</v>
      </c>
      <c r="G308" s="256"/>
      <c r="H308" s="260">
        <v>67633.8</v>
      </c>
      <c r="I308" s="261"/>
      <c r="J308" s="256"/>
      <c r="K308" s="256"/>
      <c r="L308" s="262"/>
      <c r="M308" s="263"/>
      <c r="N308" s="264"/>
      <c r="O308" s="264"/>
      <c r="P308" s="264"/>
      <c r="Q308" s="264"/>
      <c r="R308" s="264"/>
      <c r="S308" s="264"/>
      <c r="T308" s="265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66" t="s">
        <v>171</v>
      </c>
      <c r="AU308" s="266" t="s">
        <v>88</v>
      </c>
      <c r="AV308" s="13" t="s">
        <v>88</v>
      </c>
      <c r="AW308" s="13" t="s">
        <v>4</v>
      </c>
      <c r="AX308" s="13" t="s">
        <v>86</v>
      </c>
      <c r="AY308" s="266" t="s">
        <v>162</v>
      </c>
    </row>
    <row r="309" spans="1:65" s="2" customFormat="1" ht="33" customHeight="1">
      <c r="A309" s="41"/>
      <c r="B309" s="42"/>
      <c r="C309" s="242" t="s">
        <v>439</v>
      </c>
      <c r="D309" s="242" t="s">
        <v>165</v>
      </c>
      <c r="E309" s="243" t="s">
        <v>440</v>
      </c>
      <c r="F309" s="244" t="s">
        <v>441</v>
      </c>
      <c r="G309" s="245" t="s">
        <v>363</v>
      </c>
      <c r="H309" s="246">
        <v>1151.53</v>
      </c>
      <c r="I309" s="247"/>
      <c r="J309" s="248">
        <f>ROUND(I309*H309,2)</f>
        <v>0</v>
      </c>
      <c r="K309" s="249"/>
      <c r="L309" s="44"/>
      <c r="M309" s="250" t="s">
        <v>1</v>
      </c>
      <c r="N309" s="251" t="s">
        <v>43</v>
      </c>
      <c r="O309" s="94"/>
      <c r="P309" s="252">
        <f>O309*H309</f>
        <v>0</v>
      </c>
      <c r="Q309" s="252">
        <v>0</v>
      </c>
      <c r="R309" s="252">
        <f>Q309*H309</f>
        <v>0</v>
      </c>
      <c r="S309" s="252">
        <v>0</v>
      </c>
      <c r="T309" s="253">
        <f>S309*H309</f>
        <v>0</v>
      </c>
      <c r="U309" s="41"/>
      <c r="V309" s="41"/>
      <c r="W309" s="41"/>
      <c r="X309" s="41"/>
      <c r="Y309" s="41"/>
      <c r="Z309" s="41"/>
      <c r="AA309" s="41"/>
      <c r="AB309" s="41"/>
      <c r="AC309" s="41"/>
      <c r="AD309" s="41"/>
      <c r="AE309" s="41"/>
      <c r="AR309" s="254" t="s">
        <v>169</v>
      </c>
      <c r="AT309" s="254" t="s">
        <v>165</v>
      </c>
      <c r="AU309" s="254" t="s">
        <v>88</v>
      </c>
      <c r="AY309" s="18" t="s">
        <v>162</v>
      </c>
      <c r="BE309" s="142">
        <f>IF(N309="základní",J309,0)</f>
        <v>0</v>
      </c>
      <c r="BF309" s="142">
        <f>IF(N309="snížená",J309,0)</f>
        <v>0</v>
      </c>
      <c r="BG309" s="142">
        <f>IF(N309="zákl. přenesená",J309,0)</f>
        <v>0</v>
      </c>
      <c r="BH309" s="142">
        <f>IF(N309="sníž. přenesená",J309,0)</f>
        <v>0</v>
      </c>
      <c r="BI309" s="142">
        <f>IF(N309="nulová",J309,0)</f>
        <v>0</v>
      </c>
      <c r="BJ309" s="18" t="s">
        <v>86</v>
      </c>
      <c r="BK309" s="142">
        <f>ROUND(I309*H309,2)</f>
        <v>0</v>
      </c>
      <c r="BL309" s="18" t="s">
        <v>169</v>
      </c>
      <c r="BM309" s="254" t="s">
        <v>442</v>
      </c>
    </row>
    <row r="310" spans="1:65" s="2" customFormat="1" ht="24.15" customHeight="1">
      <c r="A310" s="41"/>
      <c r="B310" s="42"/>
      <c r="C310" s="242" t="s">
        <v>443</v>
      </c>
      <c r="D310" s="242" t="s">
        <v>165</v>
      </c>
      <c r="E310" s="243" t="s">
        <v>444</v>
      </c>
      <c r="F310" s="244" t="s">
        <v>445</v>
      </c>
      <c r="G310" s="245" t="s">
        <v>228</v>
      </c>
      <c r="H310" s="246">
        <v>10.2</v>
      </c>
      <c r="I310" s="247"/>
      <c r="J310" s="248">
        <f>ROUND(I310*H310,2)</f>
        <v>0</v>
      </c>
      <c r="K310" s="249"/>
      <c r="L310" s="44"/>
      <c r="M310" s="250" t="s">
        <v>1</v>
      </c>
      <c r="N310" s="251" t="s">
        <v>43</v>
      </c>
      <c r="O310" s="94"/>
      <c r="P310" s="252">
        <f>O310*H310</f>
        <v>0</v>
      </c>
      <c r="Q310" s="252">
        <v>0</v>
      </c>
      <c r="R310" s="252">
        <f>Q310*H310</f>
        <v>0</v>
      </c>
      <c r="S310" s="252">
        <v>0.07</v>
      </c>
      <c r="T310" s="253">
        <f>S310*H310</f>
        <v>0.714</v>
      </c>
      <c r="U310" s="41"/>
      <c r="V310" s="41"/>
      <c r="W310" s="41"/>
      <c r="X310" s="41"/>
      <c r="Y310" s="41"/>
      <c r="Z310" s="41"/>
      <c r="AA310" s="41"/>
      <c r="AB310" s="41"/>
      <c r="AC310" s="41"/>
      <c r="AD310" s="41"/>
      <c r="AE310" s="41"/>
      <c r="AR310" s="254" t="s">
        <v>169</v>
      </c>
      <c r="AT310" s="254" t="s">
        <v>165</v>
      </c>
      <c r="AU310" s="254" t="s">
        <v>88</v>
      </c>
      <c r="AY310" s="18" t="s">
        <v>162</v>
      </c>
      <c r="BE310" s="142">
        <f>IF(N310="základní",J310,0)</f>
        <v>0</v>
      </c>
      <c r="BF310" s="142">
        <f>IF(N310="snížená",J310,0)</f>
        <v>0</v>
      </c>
      <c r="BG310" s="142">
        <f>IF(N310="zákl. přenesená",J310,0)</f>
        <v>0</v>
      </c>
      <c r="BH310" s="142">
        <f>IF(N310="sníž. přenesená",J310,0)</f>
        <v>0</v>
      </c>
      <c r="BI310" s="142">
        <f>IF(N310="nulová",J310,0)</f>
        <v>0</v>
      </c>
      <c r="BJ310" s="18" t="s">
        <v>86</v>
      </c>
      <c r="BK310" s="142">
        <f>ROUND(I310*H310,2)</f>
        <v>0</v>
      </c>
      <c r="BL310" s="18" t="s">
        <v>169</v>
      </c>
      <c r="BM310" s="254" t="s">
        <v>446</v>
      </c>
    </row>
    <row r="311" spans="1:51" s="13" customFormat="1" ht="12">
      <c r="A311" s="13"/>
      <c r="B311" s="255"/>
      <c r="C311" s="256"/>
      <c r="D311" s="257" t="s">
        <v>171</v>
      </c>
      <c r="E311" s="258" t="s">
        <v>1</v>
      </c>
      <c r="F311" s="259" t="s">
        <v>447</v>
      </c>
      <c r="G311" s="256"/>
      <c r="H311" s="260">
        <v>10.2</v>
      </c>
      <c r="I311" s="261"/>
      <c r="J311" s="256"/>
      <c r="K311" s="256"/>
      <c r="L311" s="262"/>
      <c r="M311" s="263"/>
      <c r="N311" s="264"/>
      <c r="O311" s="264"/>
      <c r="P311" s="264"/>
      <c r="Q311" s="264"/>
      <c r="R311" s="264"/>
      <c r="S311" s="264"/>
      <c r="T311" s="265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66" t="s">
        <v>171</v>
      </c>
      <c r="AU311" s="266" t="s">
        <v>88</v>
      </c>
      <c r="AV311" s="13" t="s">
        <v>88</v>
      </c>
      <c r="AW311" s="13" t="s">
        <v>32</v>
      </c>
      <c r="AX311" s="13" t="s">
        <v>78</v>
      </c>
      <c r="AY311" s="266" t="s">
        <v>162</v>
      </c>
    </row>
    <row r="312" spans="1:51" s="14" customFormat="1" ht="12">
      <c r="A312" s="14"/>
      <c r="B312" s="267"/>
      <c r="C312" s="268"/>
      <c r="D312" s="257" t="s">
        <v>171</v>
      </c>
      <c r="E312" s="269" t="s">
        <v>1</v>
      </c>
      <c r="F312" s="270" t="s">
        <v>173</v>
      </c>
      <c r="G312" s="268"/>
      <c r="H312" s="271">
        <v>10.2</v>
      </c>
      <c r="I312" s="272"/>
      <c r="J312" s="268"/>
      <c r="K312" s="268"/>
      <c r="L312" s="273"/>
      <c r="M312" s="274"/>
      <c r="N312" s="275"/>
      <c r="O312" s="275"/>
      <c r="P312" s="275"/>
      <c r="Q312" s="275"/>
      <c r="R312" s="275"/>
      <c r="S312" s="275"/>
      <c r="T312" s="276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T312" s="277" t="s">
        <v>171</v>
      </c>
      <c r="AU312" s="277" t="s">
        <v>88</v>
      </c>
      <c r="AV312" s="14" t="s">
        <v>169</v>
      </c>
      <c r="AW312" s="14" t="s">
        <v>32</v>
      </c>
      <c r="AX312" s="14" t="s">
        <v>86</v>
      </c>
      <c r="AY312" s="277" t="s">
        <v>162</v>
      </c>
    </row>
    <row r="313" spans="1:65" s="2" customFormat="1" ht="37.8" customHeight="1">
      <c r="A313" s="41"/>
      <c r="B313" s="42"/>
      <c r="C313" s="242" t="s">
        <v>448</v>
      </c>
      <c r="D313" s="242" t="s">
        <v>165</v>
      </c>
      <c r="E313" s="243" t="s">
        <v>449</v>
      </c>
      <c r="F313" s="244" t="s">
        <v>450</v>
      </c>
      <c r="G313" s="245" t="s">
        <v>363</v>
      </c>
      <c r="H313" s="246">
        <v>1.7</v>
      </c>
      <c r="I313" s="247"/>
      <c r="J313" s="248">
        <f>ROUND(I313*H313,2)</f>
        <v>0</v>
      </c>
      <c r="K313" s="249"/>
      <c r="L313" s="44"/>
      <c r="M313" s="250" t="s">
        <v>1</v>
      </c>
      <c r="N313" s="251" t="s">
        <v>43</v>
      </c>
      <c r="O313" s="94"/>
      <c r="P313" s="252">
        <f>O313*H313</f>
        <v>0</v>
      </c>
      <c r="Q313" s="252">
        <v>0</v>
      </c>
      <c r="R313" s="252">
        <f>Q313*H313</f>
        <v>0</v>
      </c>
      <c r="S313" s="252">
        <v>2.2</v>
      </c>
      <c r="T313" s="253">
        <f>S313*H313</f>
        <v>3.74</v>
      </c>
      <c r="U313" s="41"/>
      <c r="V313" s="41"/>
      <c r="W313" s="41"/>
      <c r="X313" s="41"/>
      <c r="Y313" s="41"/>
      <c r="Z313" s="41"/>
      <c r="AA313" s="41"/>
      <c r="AB313" s="41"/>
      <c r="AC313" s="41"/>
      <c r="AD313" s="41"/>
      <c r="AE313" s="41"/>
      <c r="AR313" s="254" t="s">
        <v>169</v>
      </c>
      <c r="AT313" s="254" t="s">
        <v>165</v>
      </c>
      <c r="AU313" s="254" t="s">
        <v>88</v>
      </c>
      <c r="AY313" s="18" t="s">
        <v>162</v>
      </c>
      <c r="BE313" s="142">
        <f>IF(N313="základní",J313,0)</f>
        <v>0</v>
      </c>
      <c r="BF313" s="142">
        <f>IF(N313="snížená",J313,0)</f>
        <v>0</v>
      </c>
      <c r="BG313" s="142">
        <f>IF(N313="zákl. přenesená",J313,0)</f>
        <v>0</v>
      </c>
      <c r="BH313" s="142">
        <f>IF(N313="sníž. přenesená",J313,0)</f>
        <v>0</v>
      </c>
      <c r="BI313" s="142">
        <f>IF(N313="nulová",J313,0)</f>
        <v>0</v>
      </c>
      <c r="BJ313" s="18" t="s">
        <v>86</v>
      </c>
      <c r="BK313" s="142">
        <f>ROUND(I313*H313,2)</f>
        <v>0</v>
      </c>
      <c r="BL313" s="18" t="s">
        <v>169</v>
      </c>
      <c r="BM313" s="254" t="s">
        <v>451</v>
      </c>
    </row>
    <row r="314" spans="1:51" s="13" customFormat="1" ht="12">
      <c r="A314" s="13"/>
      <c r="B314" s="255"/>
      <c r="C314" s="256"/>
      <c r="D314" s="257" t="s">
        <v>171</v>
      </c>
      <c r="E314" s="258" t="s">
        <v>1</v>
      </c>
      <c r="F314" s="259" t="s">
        <v>452</v>
      </c>
      <c r="G314" s="256"/>
      <c r="H314" s="260">
        <v>1.7</v>
      </c>
      <c r="I314" s="261"/>
      <c r="J314" s="256"/>
      <c r="K314" s="256"/>
      <c r="L314" s="262"/>
      <c r="M314" s="263"/>
      <c r="N314" s="264"/>
      <c r="O314" s="264"/>
      <c r="P314" s="264"/>
      <c r="Q314" s="264"/>
      <c r="R314" s="264"/>
      <c r="S314" s="264"/>
      <c r="T314" s="265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66" t="s">
        <v>171</v>
      </c>
      <c r="AU314" s="266" t="s">
        <v>88</v>
      </c>
      <c r="AV314" s="13" t="s">
        <v>88</v>
      </c>
      <c r="AW314" s="13" t="s">
        <v>32</v>
      </c>
      <c r="AX314" s="13" t="s">
        <v>78</v>
      </c>
      <c r="AY314" s="266" t="s">
        <v>162</v>
      </c>
    </row>
    <row r="315" spans="1:51" s="14" customFormat="1" ht="12">
      <c r="A315" s="14"/>
      <c r="B315" s="267"/>
      <c r="C315" s="268"/>
      <c r="D315" s="257" t="s">
        <v>171</v>
      </c>
      <c r="E315" s="269" t="s">
        <v>1</v>
      </c>
      <c r="F315" s="270" t="s">
        <v>173</v>
      </c>
      <c r="G315" s="268"/>
      <c r="H315" s="271">
        <v>1.7</v>
      </c>
      <c r="I315" s="272"/>
      <c r="J315" s="268"/>
      <c r="K315" s="268"/>
      <c r="L315" s="273"/>
      <c r="M315" s="274"/>
      <c r="N315" s="275"/>
      <c r="O315" s="275"/>
      <c r="P315" s="275"/>
      <c r="Q315" s="275"/>
      <c r="R315" s="275"/>
      <c r="S315" s="275"/>
      <c r="T315" s="276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T315" s="277" t="s">
        <v>171</v>
      </c>
      <c r="AU315" s="277" t="s">
        <v>88</v>
      </c>
      <c r="AV315" s="14" t="s">
        <v>169</v>
      </c>
      <c r="AW315" s="14" t="s">
        <v>32</v>
      </c>
      <c r="AX315" s="14" t="s">
        <v>86</v>
      </c>
      <c r="AY315" s="277" t="s">
        <v>162</v>
      </c>
    </row>
    <row r="316" spans="1:65" s="2" customFormat="1" ht="24.15" customHeight="1">
      <c r="A316" s="41"/>
      <c r="B316" s="42"/>
      <c r="C316" s="242" t="s">
        <v>453</v>
      </c>
      <c r="D316" s="242" t="s">
        <v>165</v>
      </c>
      <c r="E316" s="243" t="s">
        <v>454</v>
      </c>
      <c r="F316" s="244" t="s">
        <v>455</v>
      </c>
      <c r="G316" s="245" t="s">
        <v>168</v>
      </c>
      <c r="H316" s="246">
        <v>416.54</v>
      </c>
      <c r="I316" s="247"/>
      <c r="J316" s="248">
        <f>ROUND(I316*H316,2)</f>
        <v>0</v>
      </c>
      <c r="K316" s="249"/>
      <c r="L316" s="44"/>
      <c r="M316" s="250" t="s">
        <v>1</v>
      </c>
      <c r="N316" s="251" t="s">
        <v>43</v>
      </c>
      <c r="O316" s="94"/>
      <c r="P316" s="252">
        <f>O316*H316</f>
        <v>0</v>
      </c>
      <c r="Q316" s="252">
        <v>0</v>
      </c>
      <c r="R316" s="252">
        <f>Q316*H316</f>
        <v>0</v>
      </c>
      <c r="S316" s="252">
        <v>0.035</v>
      </c>
      <c r="T316" s="253">
        <f>S316*H316</f>
        <v>14.578900000000003</v>
      </c>
      <c r="U316" s="41"/>
      <c r="V316" s="41"/>
      <c r="W316" s="41"/>
      <c r="X316" s="41"/>
      <c r="Y316" s="41"/>
      <c r="Z316" s="41"/>
      <c r="AA316" s="41"/>
      <c r="AB316" s="41"/>
      <c r="AC316" s="41"/>
      <c r="AD316" s="41"/>
      <c r="AE316" s="41"/>
      <c r="AR316" s="254" t="s">
        <v>169</v>
      </c>
      <c r="AT316" s="254" t="s">
        <v>165</v>
      </c>
      <c r="AU316" s="254" t="s">
        <v>88</v>
      </c>
      <c r="AY316" s="18" t="s">
        <v>162</v>
      </c>
      <c r="BE316" s="142">
        <f>IF(N316="základní",J316,0)</f>
        <v>0</v>
      </c>
      <c r="BF316" s="142">
        <f>IF(N316="snížená",J316,0)</f>
        <v>0</v>
      </c>
      <c r="BG316" s="142">
        <f>IF(N316="zákl. přenesená",J316,0)</f>
        <v>0</v>
      </c>
      <c r="BH316" s="142">
        <f>IF(N316="sníž. přenesená",J316,0)</f>
        <v>0</v>
      </c>
      <c r="BI316" s="142">
        <f>IF(N316="nulová",J316,0)</f>
        <v>0</v>
      </c>
      <c r="BJ316" s="18" t="s">
        <v>86</v>
      </c>
      <c r="BK316" s="142">
        <f>ROUND(I316*H316,2)</f>
        <v>0</v>
      </c>
      <c r="BL316" s="18" t="s">
        <v>169</v>
      </c>
      <c r="BM316" s="254" t="s">
        <v>456</v>
      </c>
    </row>
    <row r="317" spans="1:65" s="2" customFormat="1" ht="16.5" customHeight="1">
      <c r="A317" s="41"/>
      <c r="B317" s="42"/>
      <c r="C317" s="242" t="s">
        <v>457</v>
      </c>
      <c r="D317" s="242" t="s">
        <v>165</v>
      </c>
      <c r="E317" s="243" t="s">
        <v>458</v>
      </c>
      <c r="F317" s="244" t="s">
        <v>459</v>
      </c>
      <c r="G317" s="245" t="s">
        <v>228</v>
      </c>
      <c r="H317" s="246">
        <v>312.99</v>
      </c>
      <c r="I317" s="247"/>
      <c r="J317" s="248">
        <f>ROUND(I317*H317,2)</f>
        <v>0</v>
      </c>
      <c r="K317" s="249"/>
      <c r="L317" s="44"/>
      <c r="M317" s="250" t="s">
        <v>1</v>
      </c>
      <c r="N317" s="251" t="s">
        <v>43</v>
      </c>
      <c r="O317" s="94"/>
      <c r="P317" s="252">
        <f>O317*H317</f>
        <v>0</v>
      </c>
      <c r="Q317" s="252">
        <v>0</v>
      </c>
      <c r="R317" s="252">
        <f>Q317*H317</f>
        <v>0</v>
      </c>
      <c r="S317" s="252">
        <v>0.009</v>
      </c>
      <c r="T317" s="253">
        <f>S317*H317</f>
        <v>2.81691</v>
      </c>
      <c r="U317" s="41"/>
      <c r="V317" s="41"/>
      <c r="W317" s="41"/>
      <c r="X317" s="41"/>
      <c r="Y317" s="41"/>
      <c r="Z317" s="41"/>
      <c r="AA317" s="41"/>
      <c r="AB317" s="41"/>
      <c r="AC317" s="41"/>
      <c r="AD317" s="41"/>
      <c r="AE317" s="41"/>
      <c r="AR317" s="254" t="s">
        <v>169</v>
      </c>
      <c r="AT317" s="254" t="s">
        <v>165</v>
      </c>
      <c r="AU317" s="254" t="s">
        <v>88</v>
      </c>
      <c r="AY317" s="18" t="s">
        <v>162</v>
      </c>
      <c r="BE317" s="142">
        <f>IF(N317="základní",J317,0)</f>
        <v>0</v>
      </c>
      <c r="BF317" s="142">
        <f>IF(N317="snížená",J317,0)</f>
        <v>0</v>
      </c>
      <c r="BG317" s="142">
        <f>IF(N317="zákl. přenesená",J317,0)</f>
        <v>0</v>
      </c>
      <c r="BH317" s="142">
        <f>IF(N317="sníž. přenesená",J317,0)</f>
        <v>0</v>
      </c>
      <c r="BI317" s="142">
        <f>IF(N317="nulová",J317,0)</f>
        <v>0</v>
      </c>
      <c r="BJ317" s="18" t="s">
        <v>86</v>
      </c>
      <c r="BK317" s="142">
        <f>ROUND(I317*H317,2)</f>
        <v>0</v>
      </c>
      <c r="BL317" s="18" t="s">
        <v>169</v>
      </c>
      <c r="BM317" s="254" t="s">
        <v>460</v>
      </c>
    </row>
    <row r="318" spans="1:51" s="13" customFormat="1" ht="12">
      <c r="A318" s="13"/>
      <c r="B318" s="255"/>
      <c r="C318" s="256"/>
      <c r="D318" s="257" t="s">
        <v>171</v>
      </c>
      <c r="E318" s="258" t="s">
        <v>1</v>
      </c>
      <c r="F318" s="259" t="s">
        <v>461</v>
      </c>
      <c r="G318" s="256"/>
      <c r="H318" s="260">
        <v>83.89</v>
      </c>
      <c r="I318" s="261"/>
      <c r="J318" s="256"/>
      <c r="K318" s="256"/>
      <c r="L318" s="262"/>
      <c r="M318" s="263"/>
      <c r="N318" s="264"/>
      <c r="O318" s="264"/>
      <c r="P318" s="264"/>
      <c r="Q318" s="264"/>
      <c r="R318" s="264"/>
      <c r="S318" s="264"/>
      <c r="T318" s="265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66" t="s">
        <v>171</v>
      </c>
      <c r="AU318" s="266" t="s">
        <v>88</v>
      </c>
      <c r="AV318" s="13" t="s">
        <v>88</v>
      </c>
      <c r="AW318" s="13" t="s">
        <v>32</v>
      </c>
      <c r="AX318" s="13" t="s">
        <v>78</v>
      </c>
      <c r="AY318" s="266" t="s">
        <v>162</v>
      </c>
    </row>
    <row r="319" spans="1:51" s="13" customFormat="1" ht="12">
      <c r="A319" s="13"/>
      <c r="B319" s="255"/>
      <c r="C319" s="256"/>
      <c r="D319" s="257" t="s">
        <v>171</v>
      </c>
      <c r="E319" s="258" t="s">
        <v>1</v>
      </c>
      <c r="F319" s="259" t="s">
        <v>462</v>
      </c>
      <c r="G319" s="256"/>
      <c r="H319" s="260">
        <v>65.2</v>
      </c>
      <c r="I319" s="261"/>
      <c r="J319" s="256"/>
      <c r="K319" s="256"/>
      <c r="L319" s="262"/>
      <c r="M319" s="263"/>
      <c r="N319" s="264"/>
      <c r="O319" s="264"/>
      <c r="P319" s="264"/>
      <c r="Q319" s="264"/>
      <c r="R319" s="264"/>
      <c r="S319" s="264"/>
      <c r="T319" s="265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66" t="s">
        <v>171</v>
      </c>
      <c r="AU319" s="266" t="s">
        <v>88</v>
      </c>
      <c r="AV319" s="13" t="s">
        <v>88</v>
      </c>
      <c r="AW319" s="13" t="s">
        <v>32</v>
      </c>
      <c r="AX319" s="13" t="s">
        <v>78</v>
      </c>
      <c r="AY319" s="266" t="s">
        <v>162</v>
      </c>
    </row>
    <row r="320" spans="1:51" s="13" customFormat="1" ht="12">
      <c r="A320" s="13"/>
      <c r="B320" s="255"/>
      <c r="C320" s="256"/>
      <c r="D320" s="257" t="s">
        <v>171</v>
      </c>
      <c r="E320" s="258" t="s">
        <v>1</v>
      </c>
      <c r="F320" s="259" t="s">
        <v>463</v>
      </c>
      <c r="G320" s="256"/>
      <c r="H320" s="260">
        <v>52.38</v>
      </c>
      <c r="I320" s="261"/>
      <c r="J320" s="256"/>
      <c r="K320" s="256"/>
      <c r="L320" s="262"/>
      <c r="M320" s="263"/>
      <c r="N320" s="264"/>
      <c r="O320" s="264"/>
      <c r="P320" s="264"/>
      <c r="Q320" s="264"/>
      <c r="R320" s="264"/>
      <c r="S320" s="264"/>
      <c r="T320" s="265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66" t="s">
        <v>171</v>
      </c>
      <c r="AU320" s="266" t="s">
        <v>88</v>
      </c>
      <c r="AV320" s="13" t="s">
        <v>88</v>
      </c>
      <c r="AW320" s="13" t="s">
        <v>32</v>
      </c>
      <c r="AX320" s="13" t="s">
        <v>78</v>
      </c>
      <c r="AY320" s="266" t="s">
        <v>162</v>
      </c>
    </row>
    <row r="321" spans="1:51" s="13" customFormat="1" ht="12">
      <c r="A321" s="13"/>
      <c r="B321" s="255"/>
      <c r="C321" s="256"/>
      <c r="D321" s="257" t="s">
        <v>171</v>
      </c>
      <c r="E321" s="258" t="s">
        <v>1</v>
      </c>
      <c r="F321" s="259" t="s">
        <v>464</v>
      </c>
      <c r="G321" s="256"/>
      <c r="H321" s="260">
        <v>50.04</v>
      </c>
      <c r="I321" s="261"/>
      <c r="J321" s="256"/>
      <c r="K321" s="256"/>
      <c r="L321" s="262"/>
      <c r="M321" s="263"/>
      <c r="N321" s="264"/>
      <c r="O321" s="264"/>
      <c r="P321" s="264"/>
      <c r="Q321" s="264"/>
      <c r="R321" s="264"/>
      <c r="S321" s="264"/>
      <c r="T321" s="265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66" t="s">
        <v>171</v>
      </c>
      <c r="AU321" s="266" t="s">
        <v>88</v>
      </c>
      <c r="AV321" s="13" t="s">
        <v>88</v>
      </c>
      <c r="AW321" s="13" t="s">
        <v>32</v>
      </c>
      <c r="AX321" s="13" t="s">
        <v>78</v>
      </c>
      <c r="AY321" s="266" t="s">
        <v>162</v>
      </c>
    </row>
    <row r="322" spans="1:51" s="13" customFormat="1" ht="12">
      <c r="A322" s="13"/>
      <c r="B322" s="255"/>
      <c r="C322" s="256"/>
      <c r="D322" s="257" t="s">
        <v>171</v>
      </c>
      <c r="E322" s="258" t="s">
        <v>1</v>
      </c>
      <c r="F322" s="259" t="s">
        <v>465</v>
      </c>
      <c r="G322" s="256"/>
      <c r="H322" s="260">
        <v>10.31</v>
      </c>
      <c r="I322" s="261"/>
      <c r="J322" s="256"/>
      <c r="K322" s="256"/>
      <c r="L322" s="262"/>
      <c r="M322" s="263"/>
      <c r="N322" s="264"/>
      <c r="O322" s="264"/>
      <c r="P322" s="264"/>
      <c r="Q322" s="264"/>
      <c r="R322" s="264"/>
      <c r="S322" s="264"/>
      <c r="T322" s="265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66" t="s">
        <v>171</v>
      </c>
      <c r="AU322" s="266" t="s">
        <v>88</v>
      </c>
      <c r="AV322" s="13" t="s">
        <v>88</v>
      </c>
      <c r="AW322" s="13" t="s">
        <v>32</v>
      </c>
      <c r="AX322" s="13" t="s">
        <v>78</v>
      </c>
      <c r="AY322" s="266" t="s">
        <v>162</v>
      </c>
    </row>
    <row r="323" spans="1:51" s="13" customFormat="1" ht="12">
      <c r="A323" s="13"/>
      <c r="B323" s="255"/>
      <c r="C323" s="256"/>
      <c r="D323" s="257" t="s">
        <v>171</v>
      </c>
      <c r="E323" s="258" t="s">
        <v>1</v>
      </c>
      <c r="F323" s="259" t="s">
        <v>466</v>
      </c>
      <c r="G323" s="256"/>
      <c r="H323" s="260">
        <v>44.66</v>
      </c>
      <c r="I323" s="261"/>
      <c r="J323" s="256"/>
      <c r="K323" s="256"/>
      <c r="L323" s="262"/>
      <c r="M323" s="263"/>
      <c r="N323" s="264"/>
      <c r="O323" s="264"/>
      <c r="P323" s="264"/>
      <c r="Q323" s="264"/>
      <c r="R323" s="264"/>
      <c r="S323" s="264"/>
      <c r="T323" s="265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66" t="s">
        <v>171</v>
      </c>
      <c r="AU323" s="266" t="s">
        <v>88</v>
      </c>
      <c r="AV323" s="13" t="s">
        <v>88</v>
      </c>
      <c r="AW323" s="13" t="s">
        <v>32</v>
      </c>
      <c r="AX323" s="13" t="s">
        <v>78</v>
      </c>
      <c r="AY323" s="266" t="s">
        <v>162</v>
      </c>
    </row>
    <row r="324" spans="1:51" s="13" customFormat="1" ht="12">
      <c r="A324" s="13"/>
      <c r="B324" s="255"/>
      <c r="C324" s="256"/>
      <c r="D324" s="257" t="s">
        <v>171</v>
      </c>
      <c r="E324" s="258" t="s">
        <v>1</v>
      </c>
      <c r="F324" s="259" t="s">
        <v>467</v>
      </c>
      <c r="G324" s="256"/>
      <c r="H324" s="260">
        <v>6.51</v>
      </c>
      <c r="I324" s="261"/>
      <c r="J324" s="256"/>
      <c r="K324" s="256"/>
      <c r="L324" s="262"/>
      <c r="M324" s="263"/>
      <c r="N324" s="264"/>
      <c r="O324" s="264"/>
      <c r="P324" s="264"/>
      <c r="Q324" s="264"/>
      <c r="R324" s="264"/>
      <c r="S324" s="264"/>
      <c r="T324" s="265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66" t="s">
        <v>171</v>
      </c>
      <c r="AU324" s="266" t="s">
        <v>88</v>
      </c>
      <c r="AV324" s="13" t="s">
        <v>88</v>
      </c>
      <c r="AW324" s="13" t="s">
        <v>32</v>
      </c>
      <c r="AX324" s="13" t="s">
        <v>78</v>
      </c>
      <c r="AY324" s="266" t="s">
        <v>162</v>
      </c>
    </row>
    <row r="325" spans="1:51" s="14" customFormat="1" ht="12">
      <c r="A325" s="14"/>
      <c r="B325" s="267"/>
      <c r="C325" s="268"/>
      <c r="D325" s="257" t="s">
        <v>171</v>
      </c>
      <c r="E325" s="269" t="s">
        <v>1</v>
      </c>
      <c r="F325" s="270" t="s">
        <v>173</v>
      </c>
      <c r="G325" s="268"/>
      <c r="H325" s="271">
        <v>312.99</v>
      </c>
      <c r="I325" s="272"/>
      <c r="J325" s="268"/>
      <c r="K325" s="268"/>
      <c r="L325" s="273"/>
      <c r="M325" s="274"/>
      <c r="N325" s="275"/>
      <c r="O325" s="275"/>
      <c r="P325" s="275"/>
      <c r="Q325" s="275"/>
      <c r="R325" s="275"/>
      <c r="S325" s="275"/>
      <c r="T325" s="276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T325" s="277" t="s">
        <v>171</v>
      </c>
      <c r="AU325" s="277" t="s">
        <v>88</v>
      </c>
      <c r="AV325" s="14" t="s">
        <v>169</v>
      </c>
      <c r="AW325" s="14" t="s">
        <v>32</v>
      </c>
      <c r="AX325" s="14" t="s">
        <v>86</v>
      </c>
      <c r="AY325" s="277" t="s">
        <v>162</v>
      </c>
    </row>
    <row r="326" spans="1:65" s="2" customFormat="1" ht="24.15" customHeight="1">
      <c r="A326" s="41"/>
      <c r="B326" s="42"/>
      <c r="C326" s="242" t="s">
        <v>468</v>
      </c>
      <c r="D326" s="242" t="s">
        <v>165</v>
      </c>
      <c r="E326" s="243" t="s">
        <v>469</v>
      </c>
      <c r="F326" s="244" t="s">
        <v>470</v>
      </c>
      <c r="G326" s="245" t="s">
        <v>168</v>
      </c>
      <c r="H326" s="246">
        <v>14.385</v>
      </c>
      <c r="I326" s="247"/>
      <c r="J326" s="248">
        <f>ROUND(I326*H326,2)</f>
        <v>0</v>
      </c>
      <c r="K326" s="249"/>
      <c r="L326" s="44"/>
      <c r="M326" s="250" t="s">
        <v>1</v>
      </c>
      <c r="N326" s="251" t="s">
        <v>43</v>
      </c>
      <c r="O326" s="94"/>
      <c r="P326" s="252">
        <f>O326*H326</f>
        <v>0</v>
      </c>
      <c r="Q326" s="252">
        <v>0</v>
      </c>
      <c r="R326" s="252">
        <f>Q326*H326</f>
        <v>0</v>
      </c>
      <c r="S326" s="252">
        <v>0.038</v>
      </c>
      <c r="T326" s="253">
        <f>S326*H326</f>
        <v>0.54663</v>
      </c>
      <c r="U326" s="41"/>
      <c r="V326" s="41"/>
      <c r="W326" s="41"/>
      <c r="X326" s="41"/>
      <c r="Y326" s="41"/>
      <c r="Z326" s="41"/>
      <c r="AA326" s="41"/>
      <c r="AB326" s="41"/>
      <c r="AC326" s="41"/>
      <c r="AD326" s="41"/>
      <c r="AE326" s="41"/>
      <c r="AR326" s="254" t="s">
        <v>169</v>
      </c>
      <c r="AT326" s="254" t="s">
        <v>165</v>
      </c>
      <c r="AU326" s="254" t="s">
        <v>88</v>
      </c>
      <c r="AY326" s="18" t="s">
        <v>162</v>
      </c>
      <c r="BE326" s="142">
        <f>IF(N326="základní",J326,0)</f>
        <v>0</v>
      </c>
      <c r="BF326" s="142">
        <f>IF(N326="snížená",J326,0)</f>
        <v>0</v>
      </c>
      <c r="BG326" s="142">
        <f>IF(N326="zákl. přenesená",J326,0)</f>
        <v>0</v>
      </c>
      <c r="BH326" s="142">
        <f>IF(N326="sníž. přenesená",J326,0)</f>
        <v>0</v>
      </c>
      <c r="BI326" s="142">
        <f>IF(N326="nulová",J326,0)</f>
        <v>0</v>
      </c>
      <c r="BJ326" s="18" t="s">
        <v>86</v>
      </c>
      <c r="BK326" s="142">
        <f>ROUND(I326*H326,2)</f>
        <v>0</v>
      </c>
      <c r="BL326" s="18" t="s">
        <v>169</v>
      </c>
      <c r="BM326" s="254" t="s">
        <v>471</v>
      </c>
    </row>
    <row r="327" spans="1:51" s="13" customFormat="1" ht="12">
      <c r="A327" s="13"/>
      <c r="B327" s="255"/>
      <c r="C327" s="256"/>
      <c r="D327" s="257" t="s">
        <v>171</v>
      </c>
      <c r="E327" s="258" t="s">
        <v>1</v>
      </c>
      <c r="F327" s="259" t="s">
        <v>472</v>
      </c>
      <c r="G327" s="256"/>
      <c r="H327" s="260">
        <v>5.76</v>
      </c>
      <c r="I327" s="261"/>
      <c r="J327" s="256"/>
      <c r="K327" s="256"/>
      <c r="L327" s="262"/>
      <c r="M327" s="263"/>
      <c r="N327" s="264"/>
      <c r="O327" s="264"/>
      <c r="P327" s="264"/>
      <c r="Q327" s="264"/>
      <c r="R327" s="264"/>
      <c r="S327" s="264"/>
      <c r="T327" s="265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66" t="s">
        <v>171</v>
      </c>
      <c r="AU327" s="266" t="s">
        <v>88</v>
      </c>
      <c r="AV327" s="13" t="s">
        <v>88</v>
      </c>
      <c r="AW327" s="13" t="s">
        <v>32</v>
      </c>
      <c r="AX327" s="13" t="s">
        <v>78</v>
      </c>
      <c r="AY327" s="266" t="s">
        <v>162</v>
      </c>
    </row>
    <row r="328" spans="1:51" s="13" customFormat="1" ht="12">
      <c r="A328" s="13"/>
      <c r="B328" s="255"/>
      <c r="C328" s="256"/>
      <c r="D328" s="257" t="s">
        <v>171</v>
      </c>
      <c r="E328" s="258" t="s">
        <v>1</v>
      </c>
      <c r="F328" s="259" t="s">
        <v>473</v>
      </c>
      <c r="G328" s="256"/>
      <c r="H328" s="260">
        <v>7.2</v>
      </c>
      <c r="I328" s="261"/>
      <c r="J328" s="256"/>
      <c r="K328" s="256"/>
      <c r="L328" s="262"/>
      <c r="M328" s="263"/>
      <c r="N328" s="264"/>
      <c r="O328" s="264"/>
      <c r="P328" s="264"/>
      <c r="Q328" s="264"/>
      <c r="R328" s="264"/>
      <c r="S328" s="264"/>
      <c r="T328" s="265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66" t="s">
        <v>171</v>
      </c>
      <c r="AU328" s="266" t="s">
        <v>88</v>
      </c>
      <c r="AV328" s="13" t="s">
        <v>88</v>
      </c>
      <c r="AW328" s="13" t="s">
        <v>32</v>
      </c>
      <c r="AX328" s="13" t="s">
        <v>78</v>
      </c>
      <c r="AY328" s="266" t="s">
        <v>162</v>
      </c>
    </row>
    <row r="329" spans="1:51" s="13" customFormat="1" ht="12">
      <c r="A329" s="13"/>
      <c r="B329" s="255"/>
      <c r="C329" s="256"/>
      <c r="D329" s="257" t="s">
        <v>171</v>
      </c>
      <c r="E329" s="258" t="s">
        <v>1</v>
      </c>
      <c r="F329" s="259" t="s">
        <v>474</v>
      </c>
      <c r="G329" s="256"/>
      <c r="H329" s="260">
        <v>1.425</v>
      </c>
      <c r="I329" s="261"/>
      <c r="J329" s="256"/>
      <c r="K329" s="256"/>
      <c r="L329" s="262"/>
      <c r="M329" s="263"/>
      <c r="N329" s="264"/>
      <c r="O329" s="264"/>
      <c r="P329" s="264"/>
      <c r="Q329" s="264"/>
      <c r="R329" s="264"/>
      <c r="S329" s="264"/>
      <c r="T329" s="265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66" t="s">
        <v>171</v>
      </c>
      <c r="AU329" s="266" t="s">
        <v>88</v>
      </c>
      <c r="AV329" s="13" t="s">
        <v>88</v>
      </c>
      <c r="AW329" s="13" t="s">
        <v>32</v>
      </c>
      <c r="AX329" s="13" t="s">
        <v>78</v>
      </c>
      <c r="AY329" s="266" t="s">
        <v>162</v>
      </c>
    </row>
    <row r="330" spans="1:51" s="14" customFormat="1" ht="12">
      <c r="A330" s="14"/>
      <c r="B330" s="267"/>
      <c r="C330" s="268"/>
      <c r="D330" s="257" t="s">
        <v>171</v>
      </c>
      <c r="E330" s="269" t="s">
        <v>1</v>
      </c>
      <c r="F330" s="270" t="s">
        <v>173</v>
      </c>
      <c r="G330" s="268"/>
      <c r="H330" s="271">
        <v>14.385</v>
      </c>
      <c r="I330" s="272"/>
      <c r="J330" s="268"/>
      <c r="K330" s="268"/>
      <c r="L330" s="273"/>
      <c r="M330" s="274"/>
      <c r="N330" s="275"/>
      <c r="O330" s="275"/>
      <c r="P330" s="275"/>
      <c r="Q330" s="275"/>
      <c r="R330" s="275"/>
      <c r="S330" s="275"/>
      <c r="T330" s="276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T330" s="277" t="s">
        <v>171</v>
      </c>
      <c r="AU330" s="277" t="s">
        <v>88</v>
      </c>
      <c r="AV330" s="14" t="s">
        <v>169</v>
      </c>
      <c r="AW330" s="14" t="s">
        <v>32</v>
      </c>
      <c r="AX330" s="14" t="s">
        <v>86</v>
      </c>
      <c r="AY330" s="277" t="s">
        <v>162</v>
      </c>
    </row>
    <row r="331" spans="1:65" s="2" customFormat="1" ht="24.15" customHeight="1">
      <c r="A331" s="41"/>
      <c r="B331" s="42"/>
      <c r="C331" s="242" t="s">
        <v>475</v>
      </c>
      <c r="D331" s="242" t="s">
        <v>165</v>
      </c>
      <c r="E331" s="243" t="s">
        <v>476</v>
      </c>
      <c r="F331" s="244" t="s">
        <v>477</v>
      </c>
      <c r="G331" s="245" t="s">
        <v>168</v>
      </c>
      <c r="H331" s="246">
        <v>25.2</v>
      </c>
      <c r="I331" s="247"/>
      <c r="J331" s="248">
        <f>ROUND(I331*H331,2)</f>
        <v>0</v>
      </c>
      <c r="K331" s="249"/>
      <c r="L331" s="44"/>
      <c r="M331" s="250" t="s">
        <v>1</v>
      </c>
      <c r="N331" s="251" t="s">
        <v>43</v>
      </c>
      <c r="O331" s="94"/>
      <c r="P331" s="252">
        <f>O331*H331</f>
        <v>0</v>
      </c>
      <c r="Q331" s="252">
        <v>0</v>
      </c>
      <c r="R331" s="252">
        <f>Q331*H331</f>
        <v>0</v>
      </c>
      <c r="S331" s="252">
        <v>0.034</v>
      </c>
      <c r="T331" s="253">
        <f>S331*H331</f>
        <v>0.8568</v>
      </c>
      <c r="U331" s="41"/>
      <c r="V331" s="41"/>
      <c r="W331" s="41"/>
      <c r="X331" s="41"/>
      <c r="Y331" s="41"/>
      <c r="Z331" s="41"/>
      <c r="AA331" s="41"/>
      <c r="AB331" s="41"/>
      <c r="AC331" s="41"/>
      <c r="AD331" s="41"/>
      <c r="AE331" s="41"/>
      <c r="AR331" s="254" t="s">
        <v>169</v>
      </c>
      <c r="AT331" s="254" t="s">
        <v>165</v>
      </c>
      <c r="AU331" s="254" t="s">
        <v>88</v>
      </c>
      <c r="AY331" s="18" t="s">
        <v>162</v>
      </c>
      <c r="BE331" s="142">
        <f>IF(N331="základní",J331,0)</f>
        <v>0</v>
      </c>
      <c r="BF331" s="142">
        <f>IF(N331="snížená",J331,0)</f>
        <v>0</v>
      </c>
      <c r="BG331" s="142">
        <f>IF(N331="zákl. přenesená",J331,0)</f>
        <v>0</v>
      </c>
      <c r="BH331" s="142">
        <f>IF(N331="sníž. přenesená",J331,0)</f>
        <v>0</v>
      </c>
      <c r="BI331" s="142">
        <f>IF(N331="nulová",J331,0)</f>
        <v>0</v>
      </c>
      <c r="BJ331" s="18" t="s">
        <v>86</v>
      </c>
      <c r="BK331" s="142">
        <f>ROUND(I331*H331,2)</f>
        <v>0</v>
      </c>
      <c r="BL331" s="18" t="s">
        <v>169</v>
      </c>
      <c r="BM331" s="254" t="s">
        <v>478</v>
      </c>
    </row>
    <row r="332" spans="1:51" s="13" customFormat="1" ht="12">
      <c r="A332" s="13"/>
      <c r="B332" s="255"/>
      <c r="C332" s="256"/>
      <c r="D332" s="257" t="s">
        <v>171</v>
      </c>
      <c r="E332" s="258" t="s">
        <v>1</v>
      </c>
      <c r="F332" s="259" t="s">
        <v>479</v>
      </c>
      <c r="G332" s="256"/>
      <c r="H332" s="260">
        <v>25.2</v>
      </c>
      <c r="I332" s="261"/>
      <c r="J332" s="256"/>
      <c r="K332" s="256"/>
      <c r="L332" s="262"/>
      <c r="M332" s="263"/>
      <c r="N332" s="264"/>
      <c r="O332" s="264"/>
      <c r="P332" s="264"/>
      <c r="Q332" s="264"/>
      <c r="R332" s="264"/>
      <c r="S332" s="264"/>
      <c r="T332" s="265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66" t="s">
        <v>171</v>
      </c>
      <c r="AU332" s="266" t="s">
        <v>88</v>
      </c>
      <c r="AV332" s="13" t="s">
        <v>88</v>
      </c>
      <c r="AW332" s="13" t="s">
        <v>32</v>
      </c>
      <c r="AX332" s="13" t="s">
        <v>78</v>
      </c>
      <c r="AY332" s="266" t="s">
        <v>162</v>
      </c>
    </row>
    <row r="333" spans="1:51" s="14" customFormat="1" ht="12">
      <c r="A333" s="14"/>
      <c r="B333" s="267"/>
      <c r="C333" s="268"/>
      <c r="D333" s="257" t="s">
        <v>171</v>
      </c>
      <c r="E333" s="269" t="s">
        <v>1</v>
      </c>
      <c r="F333" s="270" t="s">
        <v>173</v>
      </c>
      <c r="G333" s="268"/>
      <c r="H333" s="271">
        <v>25.2</v>
      </c>
      <c r="I333" s="272"/>
      <c r="J333" s="268"/>
      <c r="K333" s="268"/>
      <c r="L333" s="273"/>
      <c r="M333" s="274"/>
      <c r="N333" s="275"/>
      <c r="O333" s="275"/>
      <c r="P333" s="275"/>
      <c r="Q333" s="275"/>
      <c r="R333" s="275"/>
      <c r="S333" s="275"/>
      <c r="T333" s="276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T333" s="277" t="s">
        <v>171</v>
      </c>
      <c r="AU333" s="277" t="s">
        <v>88</v>
      </c>
      <c r="AV333" s="14" t="s">
        <v>169</v>
      </c>
      <c r="AW333" s="14" t="s">
        <v>32</v>
      </c>
      <c r="AX333" s="14" t="s">
        <v>86</v>
      </c>
      <c r="AY333" s="277" t="s">
        <v>162</v>
      </c>
    </row>
    <row r="334" spans="1:65" s="2" customFormat="1" ht="21.75" customHeight="1">
      <c r="A334" s="41"/>
      <c r="B334" s="42"/>
      <c r="C334" s="242" t="s">
        <v>480</v>
      </c>
      <c r="D334" s="242" t="s">
        <v>165</v>
      </c>
      <c r="E334" s="243" t="s">
        <v>481</v>
      </c>
      <c r="F334" s="244" t="s">
        <v>482</v>
      </c>
      <c r="G334" s="245" t="s">
        <v>168</v>
      </c>
      <c r="H334" s="246">
        <v>8.686</v>
      </c>
      <c r="I334" s="247"/>
      <c r="J334" s="248">
        <f>ROUND(I334*H334,2)</f>
        <v>0</v>
      </c>
      <c r="K334" s="249"/>
      <c r="L334" s="44"/>
      <c r="M334" s="250" t="s">
        <v>1</v>
      </c>
      <c r="N334" s="251" t="s">
        <v>43</v>
      </c>
      <c r="O334" s="94"/>
      <c r="P334" s="252">
        <f>O334*H334</f>
        <v>0</v>
      </c>
      <c r="Q334" s="252">
        <v>0</v>
      </c>
      <c r="R334" s="252">
        <f>Q334*H334</f>
        <v>0</v>
      </c>
      <c r="S334" s="252">
        <v>0.067</v>
      </c>
      <c r="T334" s="253">
        <f>S334*H334</f>
        <v>0.581962</v>
      </c>
      <c r="U334" s="41"/>
      <c r="V334" s="41"/>
      <c r="W334" s="41"/>
      <c r="X334" s="41"/>
      <c r="Y334" s="41"/>
      <c r="Z334" s="41"/>
      <c r="AA334" s="41"/>
      <c r="AB334" s="41"/>
      <c r="AC334" s="41"/>
      <c r="AD334" s="41"/>
      <c r="AE334" s="41"/>
      <c r="AR334" s="254" t="s">
        <v>169</v>
      </c>
      <c r="AT334" s="254" t="s">
        <v>165</v>
      </c>
      <c r="AU334" s="254" t="s">
        <v>88</v>
      </c>
      <c r="AY334" s="18" t="s">
        <v>162</v>
      </c>
      <c r="BE334" s="142">
        <f>IF(N334="základní",J334,0)</f>
        <v>0</v>
      </c>
      <c r="BF334" s="142">
        <f>IF(N334="snížená",J334,0)</f>
        <v>0</v>
      </c>
      <c r="BG334" s="142">
        <f>IF(N334="zákl. přenesená",J334,0)</f>
        <v>0</v>
      </c>
      <c r="BH334" s="142">
        <f>IF(N334="sníž. přenesená",J334,0)</f>
        <v>0</v>
      </c>
      <c r="BI334" s="142">
        <f>IF(N334="nulová",J334,0)</f>
        <v>0</v>
      </c>
      <c r="BJ334" s="18" t="s">
        <v>86</v>
      </c>
      <c r="BK334" s="142">
        <f>ROUND(I334*H334,2)</f>
        <v>0</v>
      </c>
      <c r="BL334" s="18" t="s">
        <v>169</v>
      </c>
      <c r="BM334" s="254" t="s">
        <v>483</v>
      </c>
    </row>
    <row r="335" spans="1:51" s="13" customFormat="1" ht="12">
      <c r="A335" s="13"/>
      <c r="B335" s="255"/>
      <c r="C335" s="256"/>
      <c r="D335" s="257" t="s">
        <v>171</v>
      </c>
      <c r="E335" s="258" t="s">
        <v>1</v>
      </c>
      <c r="F335" s="259" t="s">
        <v>484</v>
      </c>
      <c r="G335" s="256"/>
      <c r="H335" s="260">
        <v>2.222</v>
      </c>
      <c r="I335" s="261"/>
      <c r="J335" s="256"/>
      <c r="K335" s="256"/>
      <c r="L335" s="262"/>
      <c r="M335" s="263"/>
      <c r="N335" s="264"/>
      <c r="O335" s="264"/>
      <c r="P335" s="264"/>
      <c r="Q335" s="264"/>
      <c r="R335" s="264"/>
      <c r="S335" s="264"/>
      <c r="T335" s="265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66" t="s">
        <v>171</v>
      </c>
      <c r="AU335" s="266" t="s">
        <v>88</v>
      </c>
      <c r="AV335" s="13" t="s">
        <v>88</v>
      </c>
      <c r="AW335" s="13" t="s">
        <v>32</v>
      </c>
      <c r="AX335" s="13" t="s">
        <v>78</v>
      </c>
      <c r="AY335" s="266" t="s">
        <v>162</v>
      </c>
    </row>
    <row r="336" spans="1:51" s="13" customFormat="1" ht="12">
      <c r="A336" s="13"/>
      <c r="B336" s="255"/>
      <c r="C336" s="256"/>
      <c r="D336" s="257" t="s">
        <v>171</v>
      </c>
      <c r="E336" s="258" t="s">
        <v>1</v>
      </c>
      <c r="F336" s="259" t="s">
        <v>485</v>
      </c>
      <c r="G336" s="256"/>
      <c r="H336" s="260">
        <v>6.464</v>
      </c>
      <c r="I336" s="261"/>
      <c r="J336" s="256"/>
      <c r="K336" s="256"/>
      <c r="L336" s="262"/>
      <c r="M336" s="263"/>
      <c r="N336" s="264"/>
      <c r="O336" s="264"/>
      <c r="P336" s="264"/>
      <c r="Q336" s="264"/>
      <c r="R336" s="264"/>
      <c r="S336" s="264"/>
      <c r="T336" s="265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66" t="s">
        <v>171</v>
      </c>
      <c r="AU336" s="266" t="s">
        <v>88</v>
      </c>
      <c r="AV336" s="13" t="s">
        <v>88</v>
      </c>
      <c r="AW336" s="13" t="s">
        <v>32</v>
      </c>
      <c r="AX336" s="13" t="s">
        <v>78</v>
      </c>
      <c r="AY336" s="266" t="s">
        <v>162</v>
      </c>
    </row>
    <row r="337" spans="1:51" s="14" customFormat="1" ht="12">
      <c r="A337" s="14"/>
      <c r="B337" s="267"/>
      <c r="C337" s="268"/>
      <c r="D337" s="257" t="s">
        <v>171</v>
      </c>
      <c r="E337" s="269" t="s">
        <v>1</v>
      </c>
      <c r="F337" s="270" t="s">
        <v>173</v>
      </c>
      <c r="G337" s="268"/>
      <c r="H337" s="271">
        <v>8.686</v>
      </c>
      <c r="I337" s="272"/>
      <c r="J337" s="268"/>
      <c r="K337" s="268"/>
      <c r="L337" s="273"/>
      <c r="M337" s="274"/>
      <c r="N337" s="275"/>
      <c r="O337" s="275"/>
      <c r="P337" s="275"/>
      <c r="Q337" s="275"/>
      <c r="R337" s="275"/>
      <c r="S337" s="275"/>
      <c r="T337" s="276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T337" s="277" t="s">
        <v>171</v>
      </c>
      <c r="AU337" s="277" t="s">
        <v>88</v>
      </c>
      <c r="AV337" s="14" t="s">
        <v>169</v>
      </c>
      <c r="AW337" s="14" t="s">
        <v>32</v>
      </c>
      <c r="AX337" s="14" t="s">
        <v>86</v>
      </c>
      <c r="AY337" s="277" t="s">
        <v>162</v>
      </c>
    </row>
    <row r="338" spans="1:65" s="2" customFormat="1" ht="24.15" customHeight="1">
      <c r="A338" s="41"/>
      <c r="B338" s="42"/>
      <c r="C338" s="242" t="s">
        <v>486</v>
      </c>
      <c r="D338" s="242" t="s">
        <v>165</v>
      </c>
      <c r="E338" s="243" t="s">
        <v>487</v>
      </c>
      <c r="F338" s="244" t="s">
        <v>488</v>
      </c>
      <c r="G338" s="245" t="s">
        <v>168</v>
      </c>
      <c r="H338" s="246">
        <v>324.566</v>
      </c>
      <c r="I338" s="247"/>
      <c r="J338" s="248">
        <f>ROUND(I338*H338,2)</f>
        <v>0</v>
      </c>
      <c r="K338" s="249"/>
      <c r="L338" s="44"/>
      <c r="M338" s="250" t="s">
        <v>1</v>
      </c>
      <c r="N338" s="251" t="s">
        <v>43</v>
      </c>
      <c r="O338" s="94"/>
      <c r="P338" s="252">
        <f>O338*H338</f>
        <v>0</v>
      </c>
      <c r="Q338" s="252">
        <v>0</v>
      </c>
      <c r="R338" s="252">
        <f>Q338*H338</f>
        <v>0</v>
      </c>
      <c r="S338" s="252">
        <v>0.068</v>
      </c>
      <c r="T338" s="253">
        <f>S338*H338</f>
        <v>22.070488</v>
      </c>
      <c r="U338" s="41"/>
      <c r="V338" s="41"/>
      <c r="W338" s="41"/>
      <c r="X338" s="41"/>
      <c r="Y338" s="41"/>
      <c r="Z338" s="41"/>
      <c r="AA338" s="41"/>
      <c r="AB338" s="41"/>
      <c r="AC338" s="41"/>
      <c r="AD338" s="41"/>
      <c r="AE338" s="41"/>
      <c r="AR338" s="254" t="s">
        <v>169</v>
      </c>
      <c r="AT338" s="254" t="s">
        <v>165</v>
      </c>
      <c r="AU338" s="254" t="s">
        <v>88</v>
      </c>
      <c r="AY338" s="18" t="s">
        <v>162</v>
      </c>
      <c r="BE338" s="142">
        <f>IF(N338="základní",J338,0)</f>
        <v>0</v>
      </c>
      <c r="BF338" s="142">
        <f>IF(N338="snížená",J338,0)</f>
        <v>0</v>
      </c>
      <c r="BG338" s="142">
        <f>IF(N338="zákl. přenesená",J338,0)</f>
        <v>0</v>
      </c>
      <c r="BH338" s="142">
        <f>IF(N338="sníž. přenesená",J338,0)</f>
        <v>0</v>
      </c>
      <c r="BI338" s="142">
        <f>IF(N338="nulová",J338,0)</f>
        <v>0</v>
      </c>
      <c r="BJ338" s="18" t="s">
        <v>86</v>
      </c>
      <c r="BK338" s="142">
        <f>ROUND(I338*H338,2)</f>
        <v>0</v>
      </c>
      <c r="BL338" s="18" t="s">
        <v>169</v>
      </c>
      <c r="BM338" s="254" t="s">
        <v>489</v>
      </c>
    </row>
    <row r="339" spans="1:51" s="13" customFormat="1" ht="12">
      <c r="A339" s="13"/>
      <c r="B339" s="255"/>
      <c r="C339" s="256"/>
      <c r="D339" s="257" t="s">
        <v>171</v>
      </c>
      <c r="E339" s="258" t="s">
        <v>1</v>
      </c>
      <c r="F339" s="259" t="s">
        <v>490</v>
      </c>
      <c r="G339" s="256"/>
      <c r="H339" s="260">
        <v>89.175</v>
      </c>
      <c r="I339" s="261"/>
      <c r="J339" s="256"/>
      <c r="K339" s="256"/>
      <c r="L339" s="262"/>
      <c r="M339" s="263"/>
      <c r="N339" s="264"/>
      <c r="O339" s="264"/>
      <c r="P339" s="264"/>
      <c r="Q339" s="264"/>
      <c r="R339" s="264"/>
      <c r="S339" s="264"/>
      <c r="T339" s="265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66" t="s">
        <v>171</v>
      </c>
      <c r="AU339" s="266" t="s">
        <v>88</v>
      </c>
      <c r="AV339" s="13" t="s">
        <v>88</v>
      </c>
      <c r="AW339" s="13" t="s">
        <v>32</v>
      </c>
      <c r="AX339" s="13" t="s">
        <v>78</v>
      </c>
      <c r="AY339" s="266" t="s">
        <v>162</v>
      </c>
    </row>
    <row r="340" spans="1:51" s="13" customFormat="1" ht="12">
      <c r="A340" s="13"/>
      <c r="B340" s="255"/>
      <c r="C340" s="256"/>
      <c r="D340" s="257" t="s">
        <v>171</v>
      </c>
      <c r="E340" s="258" t="s">
        <v>1</v>
      </c>
      <c r="F340" s="259" t="s">
        <v>491</v>
      </c>
      <c r="G340" s="256"/>
      <c r="H340" s="260">
        <v>66.42</v>
      </c>
      <c r="I340" s="261"/>
      <c r="J340" s="256"/>
      <c r="K340" s="256"/>
      <c r="L340" s="262"/>
      <c r="M340" s="263"/>
      <c r="N340" s="264"/>
      <c r="O340" s="264"/>
      <c r="P340" s="264"/>
      <c r="Q340" s="264"/>
      <c r="R340" s="264"/>
      <c r="S340" s="264"/>
      <c r="T340" s="265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66" t="s">
        <v>171</v>
      </c>
      <c r="AU340" s="266" t="s">
        <v>88</v>
      </c>
      <c r="AV340" s="13" t="s">
        <v>88</v>
      </c>
      <c r="AW340" s="13" t="s">
        <v>32</v>
      </c>
      <c r="AX340" s="13" t="s">
        <v>78</v>
      </c>
      <c r="AY340" s="266" t="s">
        <v>162</v>
      </c>
    </row>
    <row r="341" spans="1:51" s="13" customFormat="1" ht="12">
      <c r="A341" s="13"/>
      <c r="B341" s="255"/>
      <c r="C341" s="256"/>
      <c r="D341" s="257" t="s">
        <v>171</v>
      </c>
      <c r="E341" s="258" t="s">
        <v>1</v>
      </c>
      <c r="F341" s="259" t="s">
        <v>492</v>
      </c>
      <c r="G341" s="256"/>
      <c r="H341" s="260">
        <v>-9.6</v>
      </c>
      <c r="I341" s="261"/>
      <c r="J341" s="256"/>
      <c r="K341" s="256"/>
      <c r="L341" s="262"/>
      <c r="M341" s="263"/>
      <c r="N341" s="264"/>
      <c r="O341" s="264"/>
      <c r="P341" s="264"/>
      <c r="Q341" s="264"/>
      <c r="R341" s="264"/>
      <c r="S341" s="264"/>
      <c r="T341" s="265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66" t="s">
        <v>171</v>
      </c>
      <c r="AU341" s="266" t="s">
        <v>88</v>
      </c>
      <c r="AV341" s="13" t="s">
        <v>88</v>
      </c>
      <c r="AW341" s="13" t="s">
        <v>32</v>
      </c>
      <c r="AX341" s="13" t="s">
        <v>78</v>
      </c>
      <c r="AY341" s="266" t="s">
        <v>162</v>
      </c>
    </row>
    <row r="342" spans="1:51" s="13" customFormat="1" ht="12">
      <c r="A342" s="13"/>
      <c r="B342" s="255"/>
      <c r="C342" s="256"/>
      <c r="D342" s="257" t="s">
        <v>171</v>
      </c>
      <c r="E342" s="258" t="s">
        <v>1</v>
      </c>
      <c r="F342" s="259" t="s">
        <v>493</v>
      </c>
      <c r="G342" s="256"/>
      <c r="H342" s="260">
        <v>23.78</v>
      </c>
      <c r="I342" s="261"/>
      <c r="J342" s="256"/>
      <c r="K342" s="256"/>
      <c r="L342" s="262"/>
      <c r="M342" s="263"/>
      <c r="N342" s="264"/>
      <c r="O342" s="264"/>
      <c r="P342" s="264"/>
      <c r="Q342" s="264"/>
      <c r="R342" s="264"/>
      <c r="S342" s="264"/>
      <c r="T342" s="265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66" t="s">
        <v>171</v>
      </c>
      <c r="AU342" s="266" t="s">
        <v>88</v>
      </c>
      <c r="AV342" s="13" t="s">
        <v>88</v>
      </c>
      <c r="AW342" s="13" t="s">
        <v>32</v>
      </c>
      <c r="AX342" s="13" t="s">
        <v>78</v>
      </c>
      <c r="AY342" s="266" t="s">
        <v>162</v>
      </c>
    </row>
    <row r="343" spans="1:51" s="13" customFormat="1" ht="12">
      <c r="A343" s="13"/>
      <c r="B343" s="255"/>
      <c r="C343" s="256"/>
      <c r="D343" s="257" t="s">
        <v>171</v>
      </c>
      <c r="E343" s="258" t="s">
        <v>1</v>
      </c>
      <c r="F343" s="259" t="s">
        <v>494</v>
      </c>
      <c r="G343" s="256"/>
      <c r="H343" s="260">
        <v>-2.4</v>
      </c>
      <c r="I343" s="261"/>
      <c r="J343" s="256"/>
      <c r="K343" s="256"/>
      <c r="L343" s="262"/>
      <c r="M343" s="263"/>
      <c r="N343" s="264"/>
      <c r="O343" s="264"/>
      <c r="P343" s="264"/>
      <c r="Q343" s="264"/>
      <c r="R343" s="264"/>
      <c r="S343" s="264"/>
      <c r="T343" s="265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66" t="s">
        <v>171</v>
      </c>
      <c r="AU343" s="266" t="s">
        <v>88</v>
      </c>
      <c r="AV343" s="13" t="s">
        <v>88</v>
      </c>
      <c r="AW343" s="13" t="s">
        <v>32</v>
      </c>
      <c r="AX343" s="13" t="s">
        <v>78</v>
      </c>
      <c r="AY343" s="266" t="s">
        <v>162</v>
      </c>
    </row>
    <row r="344" spans="1:51" s="13" customFormat="1" ht="12">
      <c r="A344" s="13"/>
      <c r="B344" s="255"/>
      <c r="C344" s="256"/>
      <c r="D344" s="257" t="s">
        <v>171</v>
      </c>
      <c r="E344" s="258" t="s">
        <v>1</v>
      </c>
      <c r="F344" s="259" t="s">
        <v>495</v>
      </c>
      <c r="G344" s="256"/>
      <c r="H344" s="260">
        <v>59.778</v>
      </c>
      <c r="I344" s="261"/>
      <c r="J344" s="256"/>
      <c r="K344" s="256"/>
      <c r="L344" s="262"/>
      <c r="M344" s="263"/>
      <c r="N344" s="264"/>
      <c r="O344" s="264"/>
      <c r="P344" s="264"/>
      <c r="Q344" s="264"/>
      <c r="R344" s="264"/>
      <c r="S344" s="264"/>
      <c r="T344" s="265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66" t="s">
        <v>171</v>
      </c>
      <c r="AU344" s="266" t="s">
        <v>88</v>
      </c>
      <c r="AV344" s="13" t="s">
        <v>88</v>
      </c>
      <c r="AW344" s="13" t="s">
        <v>32</v>
      </c>
      <c r="AX344" s="13" t="s">
        <v>78</v>
      </c>
      <c r="AY344" s="266" t="s">
        <v>162</v>
      </c>
    </row>
    <row r="345" spans="1:51" s="13" customFormat="1" ht="12">
      <c r="A345" s="13"/>
      <c r="B345" s="255"/>
      <c r="C345" s="256"/>
      <c r="D345" s="257" t="s">
        <v>171</v>
      </c>
      <c r="E345" s="258" t="s">
        <v>1</v>
      </c>
      <c r="F345" s="259" t="s">
        <v>496</v>
      </c>
      <c r="G345" s="256"/>
      <c r="H345" s="260">
        <v>19.926</v>
      </c>
      <c r="I345" s="261"/>
      <c r="J345" s="256"/>
      <c r="K345" s="256"/>
      <c r="L345" s="262"/>
      <c r="M345" s="263"/>
      <c r="N345" s="264"/>
      <c r="O345" s="264"/>
      <c r="P345" s="264"/>
      <c r="Q345" s="264"/>
      <c r="R345" s="264"/>
      <c r="S345" s="264"/>
      <c r="T345" s="265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66" t="s">
        <v>171</v>
      </c>
      <c r="AU345" s="266" t="s">
        <v>88</v>
      </c>
      <c r="AV345" s="13" t="s">
        <v>88</v>
      </c>
      <c r="AW345" s="13" t="s">
        <v>32</v>
      </c>
      <c r="AX345" s="13" t="s">
        <v>78</v>
      </c>
      <c r="AY345" s="266" t="s">
        <v>162</v>
      </c>
    </row>
    <row r="346" spans="1:51" s="13" customFormat="1" ht="12">
      <c r="A346" s="13"/>
      <c r="B346" s="255"/>
      <c r="C346" s="256"/>
      <c r="D346" s="257" t="s">
        <v>171</v>
      </c>
      <c r="E346" s="258" t="s">
        <v>1</v>
      </c>
      <c r="F346" s="259" t="s">
        <v>497</v>
      </c>
      <c r="G346" s="256"/>
      <c r="H346" s="260">
        <v>62.976</v>
      </c>
      <c r="I346" s="261"/>
      <c r="J346" s="256"/>
      <c r="K346" s="256"/>
      <c r="L346" s="262"/>
      <c r="M346" s="263"/>
      <c r="N346" s="264"/>
      <c r="O346" s="264"/>
      <c r="P346" s="264"/>
      <c r="Q346" s="264"/>
      <c r="R346" s="264"/>
      <c r="S346" s="264"/>
      <c r="T346" s="265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66" t="s">
        <v>171</v>
      </c>
      <c r="AU346" s="266" t="s">
        <v>88</v>
      </c>
      <c r="AV346" s="13" t="s">
        <v>88</v>
      </c>
      <c r="AW346" s="13" t="s">
        <v>32</v>
      </c>
      <c r="AX346" s="13" t="s">
        <v>78</v>
      </c>
      <c r="AY346" s="266" t="s">
        <v>162</v>
      </c>
    </row>
    <row r="347" spans="1:51" s="13" customFormat="1" ht="12">
      <c r="A347" s="13"/>
      <c r="B347" s="255"/>
      <c r="C347" s="256"/>
      <c r="D347" s="257" t="s">
        <v>171</v>
      </c>
      <c r="E347" s="258" t="s">
        <v>1</v>
      </c>
      <c r="F347" s="259" t="s">
        <v>498</v>
      </c>
      <c r="G347" s="256"/>
      <c r="H347" s="260">
        <v>-9.6</v>
      </c>
      <c r="I347" s="261"/>
      <c r="J347" s="256"/>
      <c r="K347" s="256"/>
      <c r="L347" s="262"/>
      <c r="M347" s="263"/>
      <c r="N347" s="264"/>
      <c r="O347" s="264"/>
      <c r="P347" s="264"/>
      <c r="Q347" s="264"/>
      <c r="R347" s="264"/>
      <c r="S347" s="264"/>
      <c r="T347" s="265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66" t="s">
        <v>171</v>
      </c>
      <c r="AU347" s="266" t="s">
        <v>88</v>
      </c>
      <c r="AV347" s="13" t="s">
        <v>88</v>
      </c>
      <c r="AW347" s="13" t="s">
        <v>32</v>
      </c>
      <c r="AX347" s="13" t="s">
        <v>78</v>
      </c>
      <c r="AY347" s="266" t="s">
        <v>162</v>
      </c>
    </row>
    <row r="348" spans="1:51" s="13" customFormat="1" ht="12">
      <c r="A348" s="13"/>
      <c r="B348" s="255"/>
      <c r="C348" s="256"/>
      <c r="D348" s="257" t="s">
        <v>171</v>
      </c>
      <c r="E348" s="258" t="s">
        <v>1</v>
      </c>
      <c r="F348" s="259" t="s">
        <v>499</v>
      </c>
      <c r="G348" s="256"/>
      <c r="H348" s="260">
        <v>-14.4</v>
      </c>
      <c r="I348" s="261"/>
      <c r="J348" s="256"/>
      <c r="K348" s="256"/>
      <c r="L348" s="262"/>
      <c r="M348" s="263"/>
      <c r="N348" s="264"/>
      <c r="O348" s="264"/>
      <c r="P348" s="264"/>
      <c r="Q348" s="264"/>
      <c r="R348" s="264"/>
      <c r="S348" s="264"/>
      <c r="T348" s="265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66" t="s">
        <v>171</v>
      </c>
      <c r="AU348" s="266" t="s">
        <v>88</v>
      </c>
      <c r="AV348" s="13" t="s">
        <v>88</v>
      </c>
      <c r="AW348" s="13" t="s">
        <v>32</v>
      </c>
      <c r="AX348" s="13" t="s">
        <v>78</v>
      </c>
      <c r="AY348" s="266" t="s">
        <v>162</v>
      </c>
    </row>
    <row r="349" spans="1:51" s="13" customFormat="1" ht="12">
      <c r="A349" s="13"/>
      <c r="B349" s="255"/>
      <c r="C349" s="256"/>
      <c r="D349" s="257" t="s">
        <v>171</v>
      </c>
      <c r="E349" s="258" t="s">
        <v>1</v>
      </c>
      <c r="F349" s="259" t="s">
        <v>500</v>
      </c>
      <c r="G349" s="256"/>
      <c r="H349" s="260">
        <v>15.375</v>
      </c>
      <c r="I349" s="261"/>
      <c r="J349" s="256"/>
      <c r="K349" s="256"/>
      <c r="L349" s="262"/>
      <c r="M349" s="263"/>
      <c r="N349" s="264"/>
      <c r="O349" s="264"/>
      <c r="P349" s="264"/>
      <c r="Q349" s="264"/>
      <c r="R349" s="264"/>
      <c r="S349" s="264"/>
      <c r="T349" s="265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266" t="s">
        <v>171</v>
      </c>
      <c r="AU349" s="266" t="s">
        <v>88</v>
      </c>
      <c r="AV349" s="13" t="s">
        <v>88</v>
      </c>
      <c r="AW349" s="13" t="s">
        <v>32</v>
      </c>
      <c r="AX349" s="13" t="s">
        <v>78</v>
      </c>
      <c r="AY349" s="266" t="s">
        <v>162</v>
      </c>
    </row>
    <row r="350" spans="1:51" s="13" customFormat="1" ht="12">
      <c r="A350" s="13"/>
      <c r="B350" s="255"/>
      <c r="C350" s="256"/>
      <c r="D350" s="257" t="s">
        <v>171</v>
      </c>
      <c r="E350" s="258" t="s">
        <v>1</v>
      </c>
      <c r="F350" s="259" t="s">
        <v>501</v>
      </c>
      <c r="G350" s="256"/>
      <c r="H350" s="260">
        <v>-1.6</v>
      </c>
      <c r="I350" s="261"/>
      <c r="J350" s="256"/>
      <c r="K350" s="256"/>
      <c r="L350" s="262"/>
      <c r="M350" s="263"/>
      <c r="N350" s="264"/>
      <c r="O350" s="264"/>
      <c r="P350" s="264"/>
      <c r="Q350" s="264"/>
      <c r="R350" s="264"/>
      <c r="S350" s="264"/>
      <c r="T350" s="265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266" t="s">
        <v>171</v>
      </c>
      <c r="AU350" s="266" t="s">
        <v>88</v>
      </c>
      <c r="AV350" s="13" t="s">
        <v>88</v>
      </c>
      <c r="AW350" s="13" t="s">
        <v>32</v>
      </c>
      <c r="AX350" s="13" t="s">
        <v>78</v>
      </c>
      <c r="AY350" s="266" t="s">
        <v>162</v>
      </c>
    </row>
    <row r="351" spans="1:51" s="13" customFormat="1" ht="12">
      <c r="A351" s="13"/>
      <c r="B351" s="255"/>
      <c r="C351" s="256"/>
      <c r="D351" s="257" t="s">
        <v>171</v>
      </c>
      <c r="E351" s="258" t="s">
        <v>1</v>
      </c>
      <c r="F351" s="259" t="s">
        <v>502</v>
      </c>
      <c r="G351" s="256"/>
      <c r="H351" s="260">
        <v>36.736</v>
      </c>
      <c r="I351" s="261"/>
      <c r="J351" s="256"/>
      <c r="K351" s="256"/>
      <c r="L351" s="262"/>
      <c r="M351" s="263"/>
      <c r="N351" s="264"/>
      <c r="O351" s="264"/>
      <c r="P351" s="264"/>
      <c r="Q351" s="264"/>
      <c r="R351" s="264"/>
      <c r="S351" s="264"/>
      <c r="T351" s="265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266" t="s">
        <v>171</v>
      </c>
      <c r="AU351" s="266" t="s">
        <v>88</v>
      </c>
      <c r="AV351" s="13" t="s">
        <v>88</v>
      </c>
      <c r="AW351" s="13" t="s">
        <v>32</v>
      </c>
      <c r="AX351" s="13" t="s">
        <v>78</v>
      </c>
      <c r="AY351" s="266" t="s">
        <v>162</v>
      </c>
    </row>
    <row r="352" spans="1:51" s="13" customFormat="1" ht="12">
      <c r="A352" s="13"/>
      <c r="B352" s="255"/>
      <c r="C352" s="256"/>
      <c r="D352" s="257" t="s">
        <v>171</v>
      </c>
      <c r="E352" s="258" t="s">
        <v>1</v>
      </c>
      <c r="F352" s="259" t="s">
        <v>503</v>
      </c>
      <c r="G352" s="256"/>
      <c r="H352" s="260">
        <v>-12</v>
      </c>
      <c r="I352" s="261"/>
      <c r="J352" s="256"/>
      <c r="K352" s="256"/>
      <c r="L352" s="262"/>
      <c r="M352" s="263"/>
      <c r="N352" s="264"/>
      <c r="O352" s="264"/>
      <c r="P352" s="264"/>
      <c r="Q352" s="264"/>
      <c r="R352" s="264"/>
      <c r="S352" s="264"/>
      <c r="T352" s="265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66" t="s">
        <v>171</v>
      </c>
      <c r="AU352" s="266" t="s">
        <v>88</v>
      </c>
      <c r="AV352" s="13" t="s">
        <v>88</v>
      </c>
      <c r="AW352" s="13" t="s">
        <v>32</v>
      </c>
      <c r="AX352" s="13" t="s">
        <v>78</v>
      </c>
      <c r="AY352" s="266" t="s">
        <v>162</v>
      </c>
    </row>
    <row r="353" spans="1:51" s="14" customFormat="1" ht="12">
      <c r="A353" s="14"/>
      <c r="B353" s="267"/>
      <c r="C353" s="268"/>
      <c r="D353" s="257" t="s">
        <v>171</v>
      </c>
      <c r="E353" s="269" t="s">
        <v>1</v>
      </c>
      <c r="F353" s="270" t="s">
        <v>173</v>
      </c>
      <c r="G353" s="268"/>
      <c r="H353" s="271">
        <v>324.566</v>
      </c>
      <c r="I353" s="272"/>
      <c r="J353" s="268"/>
      <c r="K353" s="268"/>
      <c r="L353" s="273"/>
      <c r="M353" s="274"/>
      <c r="N353" s="275"/>
      <c r="O353" s="275"/>
      <c r="P353" s="275"/>
      <c r="Q353" s="275"/>
      <c r="R353" s="275"/>
      <c r="S353" s="275"/>
      <c r="T353" s="276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T353" s="277" t="s">
        <v>171</v>
      </c>
      <c r="AU353" s="277" t="s">
        <v>88</v>
      </c>
      <c r="AV353" s="14" t="s">
        <v>169</v>
      </c>
      <c r="AW353" s="14" t="s">
        <v>32</v>
      </c>
      <c r="AX353" s="14" t="s">
        <v>86</v>
      </c>
      <c r="AY353" s="277" t="s">
        <v>162</v>
      </c>
    </row>
    <row r="354" spans="1:65" s="2" customFormat="1" ht="24.15" customHeight="1">
      <c r="A354" s="41"/>
      <c r="B354" s="42"/>
      <c r="C354" s="242" t="s">
        <v>504</v>
      </c>
      <c r="D354" s="242" t="s">
        <v>165</v>
      </c>
      <c r="E354" s="243" t="s">
        <v>505</v>
      </c>
      <c r="F354" s="244" t="s">
        <v>506</v>
      </c>
      <c r="G354" s="245" t="s">
        <v>168</v>
      </c>
      <c r="H354" s="246">
        <v>52.093</v>
      </c>
      <c r="I354" s="247"/>
      <c r="J354" s="248">
        <f>ROUND(I354*H354,2)</f>
        <v>0</v>
      </c>
      <c r="K354" s="249"/>
      <c r="L354" s="44"/>
      <c r="M354" s="250" t="s">
        <v>1</v>
      </c>
      <c r="N354" s="251" t="s">
        <v>43</v>
      </c>
      <c r="O354" s="94"/>
      <c r="P354" s="252">
        <f>O354*H354</f>
        <v>0</v>
      </c>
      <c r="Q354" s="252">
        <v>0</v>
      </c>
      <c r="R354" s="252">
        <f>Q354*H354</f>
        <v>0</v>
      </c>
      <c r="S354" s="252">
        <v>0.089</v>
      </c>
      <c r="T354" s="253">
        <f>S354*H354</f>
        <v>4.636277</v>
      </c>
      <c r="U354" s="41"/>
      <c r="V354" s="41"/>
      <c r="W354" s="41"/>
      <c r="X354" s="41"/>
      <c r="Y354" s="41"/>
      <c r="Z354" s="41"/>
      <c r="AA354" s="41"/>
      <c r="AB354" s="41"/>
      <c r="AC354" s="41"/>
      <c r="AD354" s="41"/>
      <c r="AE354" s="41"/>
      <c r="AR354" s="254" t="s">
        <v>169</v>
      </c>
      <c r="AT354" s="254" t="s">
        <v>165</v>
      </c>
      <c r="AU354" s="254" t="s">
        <v>88</v>
      </c>
      <c r="AY354" s="18" t="s">
        <v>162</v>
      </c>
      <c r="BE354" s="142">
        <f>IF(N354="základní",J354,0)</f>
        <v>0</v>
      </c>
      <c r="BF354" s="142">
        <f>IF(N354="snížená",J354,0)</f>
        <v>0</v>
      </c>
      <c r="BG354" s="142">
        <f>IF(N354="zákl. přenesená",J354,0)</f>
        <v>0</v>
      </c>
      <c r="BH354" s="142">
        <f>IF(N354="sníž. přenesená",J354,0)</f>
        <v>0</v>
      </c>
      <c r="BI354" s="142">
        <f>IF(N354="nulová",J354,0)</f>
        <v>0</v>
      </c>
      <c r="BJ354" s="18" t="s">
        <v>86</v>
      </c>
      <c r="BK354" s="142">
        <f>ROUND(I354*H354,2)</f>
        <v>0</v>
      </c>
      <c r="BL354" s="18" t="s">
        <v>169</v>
      </c>
      <c r="BM354" s="254" t="s">
        <v>507</v>
      </c>
    </row>
    <row r="355" spans="1:63" s="12" customFormat="1" ht="22.8" customHeight="1">
      <c r="A355" s="12"/>
      <c r="B355" s="226"/>
      <c r="C355" s="227"/>
      <c r="D355" s="228" t="s">
        <v>77</v>
      </c>
      <c r="E355" s="240" t="s">
        <v>508</v>
      </c>
      <c r="F355" s="240" t="s">
        <v>509</v>
      </c>
      <c r="G355" s="227"/>
      <c r="H355" s="227"/>
      <c r="I355" s="230"/>
      <c r="J355" s="241">
        <f>BK355</f>
        <v>0</v>
      </c>
      <c r="K355" s="227"/>
      <c r="L355" s="232"/>
      <c r="M355" s="233"/>
      <c r="N355" s="234"/>
      <c r="O355" s="234"/>
      <c r="P355" s="235">
        <f>SUM(P356:P360)</f>
        <v>0</v>
      </c>
      <c r="Q355" s="234"/>
      <c r="R355" s="235">
        <f>SUM(R356:R360)</f>
        <v>0</v>
      </c>
      <c r="S355" s="234"/>
      <c r="T355" s="236">
        <f>SUM(T356:T360)</f>
        <v>0</v>
      </c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R355" s="237" t="s">
        <v>86</v>
      </c>
      <c r="AT355" s="238" t="s">
        <v>77</v>
      </c>
      <c r="AU355" s="238" t="s">
        <v>86</v>
      </c>
      <c r="AY355" s="237" t="s">
        <v>162</v>
      </c>
      <c r="BK355" s="239">
        <f>SUM(BK356:BK360)</f>
        <v>0</v>
      </c>
    </row>
    <row r="356" spans="1:65" s="2" customFormat="1" ht="16.5" customHeight="1">
      <c r="A356" s="41"/>
      <c r="B356" s="42"/>
      <c r="C356" s="242" t="s">
        <v>510</v>
      </c>
      <c r="D356" s="242" t="s">
        <v>165</v>
      </c>
      <c r="E356" s="243" t="s">
        <v>511</v>
      </c>
      <c r="F356" s="244" t="s">
        <v>512</v>
      </c>
      <c r="G356" s="245" t="s">
        <v>513</v>
      </c>
      <c r="H356" s="246">
        <v>75</v>
      </c>
      <c r="I356" s="247"/>
      <c r="J356" s="248">
        <f>ROUND(I356*H356,2)</f>
        <v>0</v>
      </c>
      <c r="K356" s="249"/>
      <c r="L356" s="44"/>
      <c r="M356" s="250" t="s">
        <v>1</v>
      </c>
      <c r="N356" s="251" t="s">
        <v>43</v>
      </c>
      <c r="O356" s="94"/>
      <c r="P356" s="252">
        <f>O356*H356</f>
        <v>0</v>
      </c>
      <c r="Q356" s="252">
        <v>0</v>
      </c>
      <c r="R356" s="252">
        <f>Q356*H356</f>
        <v>0</v>
      </c>
      <c r="S356" s="252">
        <v>0</v>
      </c>
      <c r="T356" s="253">
        <f>S356*H356</f>
        <v>0</v>
      </c>
      <c r="U356" s="41"/>
      <c r="V356" s="41"/>
      <c r="W356" s="41"/>
      <c r="X356" s="41"/>
      <c r="Y356" s="41"/>
      <c r="Z356" s="41"/>
      <c r="AA356" s="41"/>
      <c r="AB356" s="41"/>
      <c r="AC356" s="41"/>
      <c r="AD356" s="41"/>
      <c r="AE356" s="41"/>
      <c r="AR356" s="254" t="s">
        <v>169</v>
      </c>
      <c r="AT356" s="254" t="s">
        <v>165</v>
      </c>
      <c r="AU356" s="254" t="s">
        <v>88</v>
      </c>
      <c r="AY356" s="18" t="s">
        <v>162</v>
      </c>
      <c r="BE356" s="142">
        <f>IF(N356="základní",J356,0)</f>
        <v>0</v>
      </c>
      <c r="BF356" s="142">
        <f>IF(N356="snížená",J356,0)</f>
        <v>0</v>
      </c>
      <c r="BG356" s="142">
        <f>IF(N356="zákl. přenesená",J356,0)</f>
        <v>0</v>
      </c>
      <c r="BH356" s="142">
        <f>IF(N356="sníž. přenesená",J356,0)</f>
        <v>0</v>
      </c>
      <c r="BI356" s="142">
        <f>IF(N356="nulová",J356,0)</f>
        <v>0</v>
      </c>
      <c r="BJ356" s="18" t="s">
        <v>86</v>
      </c>
      <c r="BK356" s="142">
        <f>ROUND(I356*H356,2)</f>
        <v>0</v>
      </c>
      <c r="BL356" s="18" t="s">
        <v>169</v>
      </c>
      <c r="BM356" s="254" t="s">
        <v>514</v>
      </c>
    </row>
    <row r="357" spans="1:65" s="2" customFormat="1" ht="33" customHeight="1">
      <c r="A357" s="41"/>
      <c r="B357" s="42"/>
      <c r="C357" s="242" t="s">
        <v>515</v>
      </c>
      <c r="D357" s="242" t="s">
        <v>165</v>
      </c>
      <c r="E357" s="243" t="s">
        <v>516</v>
      </c>
      <c r="F357" s="244" t="s">
        <v>517</v>
      </c>
      <c r="G357" s="245" t="s">
        <v>513</v>
      </c>
      <c r="H357" s="246">
        <v>127.297</v>
      </c>
      <c r="I357" s="247"/>
      <c r="J357" s="248">
        <f>ROUND(I357*H357,2)</f>
        <v>0</v>
      </c>
      <c r="K357" s="249"/>
      <c r="L357" s="44"/>
      <c r="M357" s="250" t="s">
        <v>1</v>
      </c>
      <c r="N357" s="251" t="s">
        <v>43</v>
      </c>
      <c r="O357" s="94"/>
      <c r="P357" s="252">
        <f>O357*H357</f>
        <v>0</v>
      </c>
      <c r="Q357" s="252">
        <v>0</v>
      </c>
      <c r="R357" s="252">
        <f>Q357*H357</f>
        <v>0</v>
      </c>
      <c r="S357" s="252">
        <v>0</v>
      </c>
      <c r="T357" s="253">
        <f>S357*H357</f>
        <v>0</v>
      </c>
      <c r="U357" s="41"/>
      <c r="V357" s="41"/>
      <c r="W357" s="41"/>
      <c r="X357" s="41"/>
      <c r="Y357" s="41"/>
      <c r="Z357" s="41"/>
      <c r="AA357" s="41"/>
      <c r="AB357" s="41"/>
      <c r="AC357" s="41"/>
      <c r="AD357" s="41"/>
      <c r="AE357" s="41"/>
      <c r="AR357" s="254" t="s">
        <v>169</v>
      </c>
      <c r="AT357" s="254" t="s">
        <v>165</v>
      </c>
      <c r="AU357" s="254" t="s">
        <v>88</v>
      </c>
      <c r="AY357" s="18" t="s">
        <v>162</v>
      </c>
      <c r="BE357" s="142">
        <f>IF(N357="základní",J357,0)</f>
        <v>0</v>
      </c>
      <c r="BF357" s="142">
        <f>IF(N357="snížená",J357,0)</f>
        <v>0</v>
      </c>
      <c r="BG357" s="142">
        <f>IF(N357="zákl. přenesená",J357,0)</f>
        <v>0</v>
      </c>
      <c r="BH357" s="142">
        <f>IF(N357="sníž. přenesená",J357,0)</f>
        <v>0</v>
      </c>
      <c r="BI357" s="142">
        <f>IF(N357="nulová",J357,0)</f>
        <v>0</v>
      </c>
      <c r="BJ357" s="18" t="s">
        <v>86</v>
      </c>
      <c r="BK357" s="142">
        <f>ROUND(I357*H357,2)</f>
        <v>0</v>
      </c>
      <c r="BL357" s="18" t="s">
        <v>169</v>
      </c>
      <c r="BM357" s="254" t="s">
        <v>518</v>
      </c>
    </row>
    <row r="358" spans="1:65" s="2" customFormat="1" ht="24.15" customHeight="1">
      <c r="A358" s="41"/>
      <c r="B358" s="42"/>
      <c r="C358" s="242" t="s">
        <v>519</v>
      </c>
      <c r="D358" s="242" t="s">
        <v>165</v>
      </c>
      <c r="E358" s="243" t="s">
        <v>520</v>
      </c>
      <c r="F358" s="244" t="s">
        <v>521</v>
      </c>
      <c r="G358" s="245" t="s">
        <v>513</v>
      </c>
      <c r="H358" s="246">
        <v>127.297</v>
      </c>
      <c r="I358" s="247"/>
      <c r="J358" s="248">
        <f>ROUND(I358*H358,2)</f>
        <v>0</v>
      </c>
      <c r="K358" s="249"/>
      <c r="L358" s="44"/>
      <c r="M358" s="250" t="s">
        <v>1</v>
      </c>
      <c r="N358" s="251" t="s">
        <v>43</v>
      </c>
      <c r="O358" s="94"/>
      <c r="P358" s="252">
        <f>O358*H358</f>
        <v>0</v>
      </c>
      <c r="Q358" s="252">
        <v>0</v>
      </c>
      <c r="R358" s="252">
        <f>Q358*H358</f>
        <v>0</v>
      </c>
      <c r="S358" s="252">
        <v>0</v>
      </c>
      <c r="T358" s="253">
        <f>S358*H358</f>
        <v>0</v>
      </c>
      <c r="U358" s="41"/>
      <c r="V358" s="41"/>
      <c r="W358" s="41"/>
      <c r="X358" s="41"/>
      <c r="Y358" s="41"/>
      <c r="Z358" s="41"/>
      <c r="AA358" s="41"/>
      <c r="AB358" s="41"/>
      <c r="AC358" s="41"/>
      <c r="AD358" s="41"/>
      <c r="AE358" s="41"/>
      <c r="AR358" s="254" t="s">
        <v>169</v>
      </c>
      <c r="AT358" s="254" t="s">
        <v>165</v>
      </c>
      <c r="AU358" s="254" t="s">
        <v>88</v>
      </c>
      <c r="AY358" s="18" t="s">
        <v>162</v>
      </c>
      <c r="BE358" s="142">
        <f>IF(N358="základní",J358,0)</f>
        <v>0</v>
      </c>
      <c r="BF358" s="142">
        <f>IF(N358="snížená",J358,0)</f>
        <v>0</v>
      </c>
      <c r="BG358" s="142">
        <f>IF(N358="zákl. přenesená",J358,0)</f>
        <v>0</v>
      </c>
      <c r="BH358" s="142">
        <f>IF(N358="sníž. přenesená",J358,0)</f>
        <v>0</v>
      </c>
      <c r="BI358" s="142">
        <f>IF(N358="nulová",J358,0)</f>
        <v>0</v>
      </c>
      <c r="BJ358" s="18" t="s">
        <v>86</v>
      </c>
      <c r="BK358" s="142">
        <f>ROUND(I358*H358,2)</f>
        <v>0</v>
      </c>
      <c r="BL358" s="18" t="s">
        <v>169</v>
      </c>
      <c r="BM358" s="254" t="s">
        <v>522</v>
      </c>
    </row>
    <row r="359" spans="1:65" s="2" customFormat="1" ht="37.8" customHeight="1">
      <c r="A359" s="41"/>
      <c r="B359" s="42"/>
      <c r="C359" s="242" t="s">
        <v>523</v>
      </c>
      <c r="D359" s="242" t="s">
        <v>165</v>
      </c>
      <c r="E359" s="243" t="s">
        <v>524</v>
      </c>
      <c r="F359" s="244" t="s">
        <v>525</v>
      </c>
      <c r="G359" s="245" t="s">
        <v>513</v>
      </c>
      <c r="H359" s="246">
        <v>48.063</v>
      </c>
      <c r="I359" s="247"/>
      <c r="J359" s="248">
        <f>ROUND(I359*H359,2)</f>
        <v>0</v>
      </c>
      <c r="K359" s="249"/>
      <c r="L359" s="44"/>
      <c r="M359" s="250" t="s">
        <v>1</v>
      </c>
      <c r="N359" s="251" t="s">
        <v>43</v>
      </c>
      <c r="O359" s="94"/>
      <c r="P359" s="252">
        <f>O359*H359</f>
        <v>0</v>
      </c>
      <c r="Q359" s="252">
        <v>0</v>
      </c>
      <c r="R359" s="252">
        <f>Q359*H359</f>
        <v>0</v>
      </c>
      <c r="S359" s="252">
        <v>0</v>
      </c>
      <c r="T359" s="253">
        <f>S359*H359</f>
        <v>0</v>
      </c>
      <c r="U359" s="41"/>
      <c r="V359" s="41"/>
      <c r="W359" s="41"/>
      <c r="X359" s="41"/>
      <c r="Y359" s="41"/>
      <c r="Z359" s="41"/>
      <c r="AA359" s="41"/>
      <c r="AB359" s="41"/>
      <c r="AC359" s="41"/>
      <c r="AD359" s="41"/>
      <c r="AE359" s="41"/>
      <c r="AR359" s="254" t="s">
        <v>169</v>
      </c>
      <c r="AT359" s="254" t="s">
        <v>165</v>
      </c>
      <c r="AU359" s="254" t="s">
        <v>88</v>
      </c>
      <c r="AY359" s="18" t="s">
        <v>162</v>
      </c>
      <c r="BE359" s="142">
        <f>IF(N359="základní",J359,0)</f>
        <v>0</v>
      </c>
      <c r="BF359" s="142">
        <f>IF(N359="snížená",J359,0)</f>
        <v>0</v>
      </c>
      <c r="BG359" s="142">
        <f>IF(N359="zákl. přenesená",J359,0)</f>
        <v>0</v>
      </c>
      <c r="BH359" s="142">
        <f>IF(N359="sníž. přenesená",J359,0)</f>
        <v>0</v>
      </c>
      <c r="BI359" s="142">
        <f>IF(N359="nulová",J359,0)</f>
        <v>0</v>
      </c>
      <c r="BJ359" s="18" t="s">
        <v>86</v>
      </c>
      <c r="BK359" s="142">
        <f>ROUND(I359*H359,2)</f>
        <v>0</v>
      </c>
      <c r="BL359" s="18" t="s">
        <v>169</v>
      </c>
      <c r="BM359" s="254" t="s">
        <v>526</v>
      </c>
    </row>
    <row r="360" spans="1:65" s="2" customFormat="1" ht="33" customHeight="1">
      <c r="A360" s="41"/>
      <c r="B360" s="42"/>
      <c r="C360" s="242" t="s">
        <v>527</v>
      </c>
      <c r="D360" s="242" t="s">
        <v>165</v>
      </c>
      <c r="E360" s="243" t="s">
        <v>528</v>
      </c>
      <c r="F360" s="244" t="s">
        <v>529</v>
      </c>
      <c r="G360" s="245" t="s">
        <v>513</v>
      </c>
      <c r="H360" s="246">
        <v>73.98</v>
      </c>
      <c r="I360" s="247"/>
      <c r="J360" s="248">
        <f>ROUND(I360*H360,2)</f>
        <v>0</v>
      </c>
      <c r="K360" s="249"/>
      <c r="L360" s="44"/>
      <c r="M360" s="250" t="s">
        <v>1</v>
      </c>
      <c r="N360" s="251" t="s">
        <v>43</v>
      </c>
      <c r="O360" s="94"/>
      <c r="P360" s="252">
        <f>O360*H360</f>
        <v>0</v>
      </c>
      <c r="Q360" s="252">
        <v>0</v>
      </c>
      <c r="R360" s="252">
        <f>Q360*H360</f>
        <v>0</v>
      </c>
      <c r="S360" s="252">
        <v>0</v>
      </c>
      <c r="T360" s="253">
        <f>S360*H360</f>
        <v>0</v>
      </c>
      <c r="U360" s="41"/>
      <c r="V360" s="41"/>
      <c r="W360" s="41"/>
      <c r="X360" s="41"/>
      <c r="Y360" s="41"/>
      <c r="Z360" s="41"/>
      <c r="AA360" s="41"/>
      <c r="AB360" s="41"/>
      <c r="AC360" s="41"/>
      <c r="AD360" s="41"/>
      <c r="AE360" s="41"/>
      <c r="AR360" s="254" t="s">
        <v>169</v>
      </c>
      <c r="AT360" s="254" t="s">
        <v>165</v>
      </c>
      <c r="AU360" s="254" t="s">
        <v>88</v>
      </c>
      <c r="AY360" s="18" t="s">
        <v>162</v>
      </c>
      <c r="BE360" s="142">
        <f>IF(N360="základní",J360,0)</f>
        <v>0</v>
      </c>
      <c r="BF360" s="142">
        <f>IF(N360="snížená",J360,0)</f>
        <v>0</v>
      </c>
      <c r="BG360" s="142">
        <f>IF(N360="zákl. přenesená",J360,0)</f>
        <v>0</v>
      </c>
      <c r="BH360" s="142">
        <f>IF(N360="sníž. přenesená",J360,0)</f>
        <v>0</v>
      </c>
      <c r="BI360" s="142">
        <f>IF(N360="nulová",J360,0)</f>
        <v>0</v>
      </c>
      <c r="BJ360" s="18" t="s">
        <v>86</v>
      </c>
      <c r="BK360" s="142">
        <f>ROUND(I360*H360,2)</f>
        <v>0</v>
      </c>
      <c r="BL360" s="18" t="s">
        <v>169</v>
      </c>
      <c r="BM360" s="254" t="s">
        <v>530</v>
      </c>
    </row>
    <row r="361" spans="1:63" s="12" customFormat="1" ht="22.8" customHeight="1">
      <c r="A361" s="12"/>
      <c r="B361" s="226"/>
      <c r="C361" s="227"/>
      <c r="D361" s="228" t="s">
        <v>77</v>
      </c>
      <c r="E361" s="240" t="s">
        <v>531</v>
      </c>
      <c r="F361" s="240" t="s">
        <v>532</v>
      </c>
      <c r="G361" s="227"/>
      <c r="H361" s="227"/>
      <c r="I361" s="230"/>
      <c r="J361" s="241">
        <f>BK361</f>
        <v>0</v>
      </c>
      <c r="K361" s="227"/>
      <c r="L361" s="232"/>
      <c r="M361" s="233"/>
      <c r="N361" s="234"/>
      <c r="O361" s="234"/>
      <c r="P361" s="235">
        <f>P362</f>
        <v>0</v>
      </c>
      <c r="Q361" s="234"/>
      <c r="R361" s="235">
        <f>R362</f>
        <v>0</v>
      </c>
      <c r="S361" s="234"/>
      <c r="T361" s="236">
        <f>T362</f>
        <v>0</v>
      </c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R361" s="237" t="s">
        <v>86</v>
      </c>
      <c r="AT361" s="238" t="s">
        <v>77</v>
      </c>
      <c r="AU361" s="238" t="s">
        <v>86</v>
      </c>
      <c r="AY361" s="237" t="s">
        <v>162</v>
      </c>
      <c r="BK361" s="239">
        <f>BK362</f>
        <v>0</v>
      </c>
    </row>
    <row r="362" spans="1:65" s="2" customFormat="1" ht="24.15" customHeight="1">
      <c r="A362" s="41"/>
      <c r="B362" s="42"/>
      <c r="C362" s="242" t="s">
        <v>533</v>
      </c>
      <c r="D362" s="242" t="s">
        <v>165</v>
      </c>
      <c r="E362" s="243" t="s">
        <v>534</v>
      </c>
      <c r="F362" s="244" t="s">
        <v>535</v>
      </c>
      <c r="G362" s="245" t="s">
        <v>513</v>
      </c>
      <c r="H362" s="246">
        <v>109.911</v>
      </c>
      <c r="I362" s="247"/>
      <c r="J362" s="248">
        <f>ROUND(I362*H362,2)</f>
        <v>0</v>
      </c>
      <c r="K362" s="249"/>
      <c r="L362" s="44"/>
      <c r="M362" s="250" t="s">
        <v>1</v>
      </c>
      <c r="N362" s="251" t="s">
        <v>43</v>
      </c>
      <c r="O362" s="94"/>
      <c r="P362" s="252">
        <f>O362*H362</f>
        <v>0</v>
      </c>
      <c r="Q362" s="252">
        <v>0</v>
      </c>
      <c r="R362" s="252">
        <f>Q362*H362</f>
        <v>0</v>
      </c>
      <c r="S362" s="252">
        <v>0</v>
      </c>
      <c r="T362" s="253">
        <f>S362*H362</f>
        <v>0</v>
      </c>
      <c r="U362" s="41"/>
      <c r="V362" s="41"/>
      <c r="W362" s="41"/>
      <c r="X362" s="41"/>
      <c r="Y362" s="41"/>
      <c r="Z362" s="41"/>
      <c r="AA362" s="41"/>
      <c r="AB362" s="41"/>
      <c r="AC362" s="41"/>
      <c r="AD362" s="41"/>
      <c r="AE362" s="41"/>
      <c r="AR362" s="254" t="s">
        <v>169</v>
      </c>
      <c r="AT362" s="254" t="s">
        <v>165</v>
      </c>
      <c r="AU362" s="254" t="s">
        <v>88</v>
      </c>
      <c r="AY362" s="18" t="s">
        <v>162</v>
      </c>
      <c r="BE362" s="142">
        <f>IF(N362="základní",J362,0)</f>
        <v>0</v>
      </c>
      <c r="BF362" s="142">
        <f>IF(N362="snížená",J362,0)</f>
        <v>0</v>
      </c>
      <c r="BG362" s="142">
        <f>IF(N362="zákl. přenesená",J362,0)</f>
        <v>0</v>
      </c>
      <c r="BH362" s="142">
        <f>IF(N362="sníž. přenesená",J362,0)</f>
        <v>0</v>
      </c>
      <c r="BI362" s="142">
        <f>IF(N362="nulová",J362,0)</f>
        <v>0</v>
      </c>
      <c r="BJ362" s="18" t="s">
        <v>86</v>
      </c>
      <c r="BK362" s="142">
        <f>ROUND(I362*H362,2)</f>
        <v>0</v>
      </c>
      <c r="BL362" s="18" t="s">
        <v>169</v>
      </c>
      <c r="BM362" s="254" t="s">
        <v>536</v>
      </c>
    </row>
    <row r="363" spans="1:63" s="12" customFormat="1" ht="25.9" customHeight="1">
      <c r="A363" s="12"/>
      <c r="B363" s="226"/>
      <c r="C363" s="227"/>
      <c r="D363" s="228" t="s">
        <v>77</v>
      </c>
      <c r="E363" s="229" t="s">
        <v>537</v>
      </c>
      <c r="F363" s="229" t="s">
        <v>538</v>
      </c>
      <c r="G363" s="227"/>
      <c r="H363" s="227"/>
      <c r="I363" s="230"/>
      <c r="J363" s="231">
        <f>BK363</f>
        <v>0</v>
      </c>
      <c r="K363" s="227"/>
      <c r="L363" s="232"/>
      <c r="M363" s="233"/>
      <c r="N363" s="234"/>
      <c r="O363" s="234"/>
      <c r="P363" s="235">
        <f>P364+P369+P384+P388+P391+P424+P446+P489+P493+P564+P589+P604+P608+P618+P626+P643</f>
        <v>0</v>
      </c>
      <c r="Q363" s="234"/>
      <c r="R363" s="235">
        <f>R364+R369+R384+R388+R391+R424+R446+R489+R493+R564+R589+R604+R608+R618+R626+R643</f>
        <v>76.42518720000001</v>
      </c>
      <c r="S363" s="234"/>
      <c r="T363" s="236">
        <f>T364+T369+T384+T388+T391+T424+T446+T489+T493+T564+T589+T604+T608+T618+T626+T643</f>
        <v>76.75496438000002</v>
      </c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R363" s="237" t="s">
        <v>88</v>
      </c>
      <c r="AT363" s="238" t="s">
        <v>77</v>
      </c>
      <c r="AU363" s="238" t="s">
        <v>78</v>
      </c>
      <c r="AY363" s="237" t="s">
        <v>162</v>
      </c>
      <c r="BK363" s="239">
        <f>BK364+BK369+BK384+BK388+BK391+BK424+BK446+BK489+BK493+BK564+BK589+BK604+BK608+BK618+BK626+BK643</f>
        <v>0</v>
      </c>
    </row>
    <row r="364" spans="1:63" s="12" customFormat="1" ht="22.8" customHeight="1">
      <c r="A364" s="12"/>
      <c r="B364" s="226"/>
      <c r="C364" s="227"/>
      <c r="D364" s="228" t="s">
        <v>77</v>
      </c>
      <c r="E364" s="240" t="s">
        <v>539</v>
      </c>
      <c r="F364" s="240" t="s">
        <v>540</v>
      </c>
      <c r="G364" s="227"/>
      <c r="H364" s="227"/>
      <c r="I364" s="230"/>
      <c r="J364" s="241">
        <f>BK364</f>
        <v>0</v>
      </c>
      <c r="K364" s="227"/>
      <c r="L364" s="232"/>
      <c r="M364" s="233"/>
      <c r="N364" s="234"/>
      <c r="O364" s="234"/>
      <c r="P364" s="235">
        <f>SUM(P365:P368)</f>
        <v>0</v>
      </c>
      <c r="Q364" s="234"/>
      <c r="R364" s="235">
        <f>SUM(R365:R368)</f>
        <v>0</v>
      </c>
      <c r="S364" s="234"/>
      <c r="T364" s="236">
        <f>SUM(T365:T368)</f>
        <v>2.39575</v>
      </c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R364" s="237" t="s">
        <v>88</v>
      </c>
      <c r="AT364" s="238" t="s">
        <v>77</v>
      </c>
      <c r="AU364" s="238" t="s">
        <v>86</v>
      </c>
      <c r="AY364" s="237" t="s">
        <v>162</v>
      </c>
      <c r="BK364" s="239">
        <f>SUM(BK365:BK368)</f>
        <v>0</v>
      </c>
    </row>
    <row r="365" spans="1:65" s="2" customFormat="1" ht="76.35" customHeight="1">
      <c r="A365" s="41"/>
      <c r="B365" s="42"/>
      <c r="C365" s="242" t="s">
        <v>541</v>
      </c>
      <c r="D365" s="242" t="s">
        <v>165</v>
      </c>
      <c r="E365" s="243" t="s">
        <v>542</v>
      </c>
      <c r="F365" s="244" t="s">
        <v>543</v>
      </c>
      <c r="G365" s="245" t="s">
        <v>168</v>
      </c>
      <c r="H365" s="246">
        <v>1369</v>
      </c>
      <c r="I365" s="247"/>
      <c r="J365" s="248">
        <f>ROUND(I365*H365,2)</f>
        <v>0</v>
      </c>
      <c r="K365" s="249"/>
      <c r="L365" s="44"/>
      <c r="M365" s="250" t="s">
        <v>1</v>
      </c>
      <c r="N365" s="251" t="s">
        <v>43</v>
      </c>
      <c r="O365" s="94"/>
      <c r="P365" s="252">
        <f>O365*H365</f>
        <v>0</v>
      </c>
      <c r="Q365" s="252">
        <v>0</v>
      </c>
      <c r="R365" s="252">
        <f>Q365*H365</f>
        <v>0</v>
      </c>
      <c r="S365" s="252">
        <v>0.00175</v>
      </c>
      <c r="T365" s="253">
        <f>S365*H365</f>
        <v>2.39575</v>
      </c>
      <c r="U365" s="41"/>
      <c r="V365" s="41"/>
      <c r="W365" s="41"/>
      <c r="X365" s="41"/>
      <c r="Y365" s="41"/>
      <c r="Z365" s="41"/>
      <c r="AA365" s="41"/>
      <c r="AB365" s="41"/>
      <c r="AC365" s="41"/>
      <c r="AD365" s="41"/>
      <c r="AE365" s="41"/>
      <c r="AR365" s="254" t="s">
        <v>208</v>
      </c>
      <c r="AT365" s="254" t="s">
        <v>165</v>
      </c>
      <c r="AU365" s="254" t="s">
        <v>88</v>
      </c>
      <c r="AY365" s="18" t="s">
        <v>162</v>
      </c>
      <c r="BE365" s="142">
        <f>IF(N365="základní",J365,0)</f>
        <v>0</v>
      </c>
      <c r="BF365" s="142">
        <f>IF(N365="snížená",J365,0)</f>
        <v>0</v>
      </c>
      <c r="BG365" s="142">
        <f>IF(N365="zákl. přenesená",J365,0)</f>
        <v>0</v>
      </c>
      <c r="BH365" s="142">
        <f>IF(N365="sníž. přenesená",J365,0)</f>
        <v>0</v>
      </c>
      <c r="BI365" s="142">
        <f>IF(N365="nulová",J365,0)</f>
        <v>0</v>
      </c>
      <c r="BJ365" s="18" t="s">
        <v>86</v>
      </c>
      <c r="BK365" s="142">
        <f>ROUND(I365*H365,2)</f>
        <v>0</v>
      </c>
      <c r="BL365" s="18" t="s">
        <v>208</v>
      </c>
      <c r="BM365" s="254" t="s">
        <v>544</v>
      </c>
    </row>
    <row r="366" spans="1:51" s="16" customFormat="1" ht="12">
      <c r="A366" s="16"/>
      <c r="B366" s="300"/>
      <c r="C366" s="301"/>
      <c r="D366" s="257" t="s">
        <v>171</v>
      </c>
      <c r="E366" s="302" t="s">
        <v>1</v>
      </c>
      <c r="F366" s="303" t="s">
        <v>545</v>
      </c>
      <c r="G366" s="301"/>
      <c r="H366" s="302" t="s">
        <v>1</v>
      </c>
      <c r="I366" s="304"/>
      <c r="J366" s="301"/>
      <c r="K366" s="301"/>
      <c r="L366" s="305"/>
      <c r="M366" s="306"/>
      <c r="N366" s="307"/>
      <c r="O366" s="307"/>
      <c r="P366" s="307"/>
      <c r="Q366" s="307"/>
      <c r="R366" s="307"/>
      <c r="S366" s="307"/>
      <c r="T366" s="308"/>
      <c r="U366" s="16"/>
      <c r="V366" s="16"/>
      <c r="W366" s="16"/>
      <c r="X366" s="16"/>
      <c r="Y366" s="16"/>
      <c r="Z366" s="16"/>
      <c r="AA366" s="16"/>
      <c r="AB366" s="16"/>
      <c r="AC366" s="16"/>
      <c r="AD366" s="16"/>
      <c r="AE366" s="16"/>
      <c r="AT366" s="309" t="s">
        <v>171</v>
      </c>
      <c r="AU366" s="309" t="s">
        <v>88</v>
      </c>
      <c r="AV366" s="16" t="s">
        <v>86</v>
      </c>
      <c r="AW366" s="16" t="s">
        <v>32</v>
      </c>
      <c r="AX366" s="16" t="s">
        <v>78</v>
      </c>
      <c r="AY366" s="309" t="s">
        <v>162</v>
      </c>
    </row>
    <row r="367" spans="1:51" s="13" customFormat="1" ht="12">
      <c r="A367" s="13"/>
      <c r="B367" s="255"/>
      <c r="C367" s="256"/>
      <c r="D367" s="257" t="s">
        <v>171</v>
      </c>
      <c r="E367" s="258" t="s">
        <v>1</v>
      </c>
      <c r="F367" s="259" t="s">
        <v>546</v>
      </c>
      <c r="G367" s="256"/>
      <c r="H367" s="260">
        <v>1369</v>
      </c>
      <c r="I367" s="261"/>
      <c r="J367" s="256"/>
      <c r="K367" s="256"/>
      <c r="L367" s="262"/>
      <c r="M367" s="263"/>
      <c r="N367" s="264"/>
      <c r="O367" s="264"/>
      <c r="P367" s="264"/>
      <c r="Q367" s="264"/>
      <c r="R367" s="264"/>
      <c r="S367" s="264"/>
      <c r="T367" s="265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66" t="s">
        <v>171</v>
      </c>
      <c r="AU367" s="266" t="s">
        <v>88</v>
      </c>
      <c r="AV367" s="13" t="s">
        <v>88</v>
      </c>
      <c r="AW367" s="13" t="s">
        <v>32</v>
      </c>
      <c r="AX367" s="13" t="s">
        <v>78</v>
      </c>
      <c r="AY367" s="266" t="s">
        <v>162</v>
      </c>
    </row>
    <row r="368" spans="1:51" s="14" customFormat="1" ht="12">
      <c r="A368" s="14"/>
      <c r="B368" s="267"/>
      <c r="C368" s="268"/>
      <c r="D368" s="257" t="s">
        <v>171</v>
      </c>
      <c r="E368" s="269" t="s">
        <v>1</v>
      </c>
      <c r="F368" s="270" t="s">
        <v>173</v>
      </c>
      <c r="G368" s="268"/>
      <c r="H368" s="271">
        <v>1369</v>
      </c>
      <c r="I368" s="272"/>
      <c r="J368" s="268"/>
      <c r="K368" s="268"/>
      <c r="L368" s="273"/>
      <c r="M368" s="274"/>
      <c r="N368" s="275"/>
      <c r="O368" s="275"/>
      <c r="P368" s="275"/>
      <c r="Q368" s="275"/>
      <c r="R368" s="275"/>
      <c r="S368" s="275"/>
      <c r="T368" s="276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T368" s="277" t="s">
        <v>171</v>
      </c>
      <c r="AU368" s="277" t="s">
        <v>88</v>
      </c>
      <c r="AV368" s="14" t="s">
        <v>169</v>
      </c>
      <c r="AW368" s="14" t="s">
        <v>32</v>
      </c>
      <c r="AX368" s="14" t="s">
        <v>86</v>
      </c>
      <c r="AY368" s="277" t="s">
        <v>162</v>
      </c>
    </row>
    <row r="369" spans="1:63" s="12" customFormat="1" ht="22.8" customHeight="1">
      <c r="A369" s="12"/>
      <c r="B369" s="226"/>
      <c r="C369" s="227"/>
      <c r="D369" s="228" t="s">
        <v>77</v>
      </c>
      <c r="E369" s="240" t="s">
        <v>547</v>
      </c>
      <c r="F369" s="240" t="s">
        <v>548</v>
      </c>
      <c r="G369" s="227"/>
      <c r="H369" s="227"/>
      <c r="I369" s="230"/>
      <c r="J369" s="241">
        <f>BK369</f>
        <v>0</v>
      </c>
      <c r="K369" s="227"/>
      <c r="L369" s="232"/>
      <c r="M369" s="233"/>
      <c r="N369" s="234"/>
      <c r="O369" s="234"/>
      <c r="P369" s="235">
        <f>SUM(P370:P383)</f>
        <v>0</v>
      </c>
      <c r="Q369" s="234"/>
      <c r="R369" s="235">
        <f>SUM(R370:R383)</f>
        <v>0.14592</v>
      </c>
      <c r="S369" s="234"/>
      <c r="T369" s="236">
        <f>SUM(T370:T383)</f>
        <v>1.4006200000000002</v>
      </c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R369" s="237" t="s">
        <v>88</v>
      </c>
      <c r="AT369" s="238" t="s">
        <v>77</v>
      </c>
      <c r="AU369" s="238" t="s">
        <v>86</v>
      </c>
      <c r="AY369" s="237" t="s">
        <v>162</v>
      </c>
      <c r="BK369" s="239">
        <f>SUM(BK370:BK383)</f>
        <v>0</v>
      </c>
    </row>
    <row r="370" spans="1:65" s="2" customFormat="1" ht="16.5" customHeight="1">
      <c r="A370" s="41"/>
      <c r="B370" s="42"/>
      <c r="C370" s="242" t="s">
        <v>549</v>
      </c>
      <c r="D370" s="242" t="s">
        <v>165</v>
      </c>
      <c r="E370" s="243" t="s">
        <v>550</v>
      </c>
      <c r="F370" s="244" t="s">
        <v>551</v>
      </c>
      <c r="G370" s="245" t="s">
        <v>552</v>
      </c>
      <c r="H370" s="246">
        <v>16</v>
      </c>
      <c r="I370" s="247"/>
      <c r="J370" s="248">
        <f>ROUND(I370*H370,2)</f>
        <v>0</v>
      </c>
      <c r="K370" s="249"/>
      <c r="L370" s="44"/>
      <c r="M370" s="250" t="s">
        <v>1</v>
      </c>
      <c r="N370" s="251" t="s">
        <v>43</v>
      </c>
      <c r="O370" s="94"/>
      <c r="P370" s="252">
        <f>O370*H370</f>
        <v>0</v>
      </c>
      <c r="Q370" s="252">
        <v>0</v>
      </c>
      <c r="R370" s="252">
        <f>Q370*H370</f>
        <v>0</v>
      </c>
      <c r="S370" s="252">
        <v>0</v>
      </c>
      <c r="T370" s="253">
        <f>S370*H370</f>
        <v>0</v>
      </c>
      <c r="U370" s="41"/>
      <c r="V370" s="41"/>
      <c r="W370" s="41"/>
      <c r="X370" s="41"/>
      <c r="Y370" s="41"/>
      <c r="Z370" s="41"/>
      <c r="AA370" s="41"/>
      <c r="AB370" s="41"/>
      <c r="AC370" s="41"/>
      <c r="AD370" s="41"/>
      <c r="AE370" s="41"/>
      <c r="AR370" s="254" t="s">
        <v>208</v>
      </c>
      <c r="AT370" s="254" t="s">
        <v>165</v>
      </c>
      <c r="AU370" s="254" t="s">
        <v>88</v>
      </c>
      <c r="AY370" s="18" t="s">
        <v>162</v>
      </c>
      <c r="BE370" s="142">
        <f>IF(N370="základní",J370,0)</f>
        <v>0</v>
      </c>
      <c r="BF370" s="142">
        <f>IF(N370="snížená",J370,0)</f>
        <v>0</v>
      </c>
      <c r="BG370" s="142">
        <f>IF(N370="zákl. přenesená",J370,0)</f>
        <v>0</v>
      </c>
      <c r="BH370" s="142">
        <f>IF(N370="sníž. přenesená",J370,0)</f>
        <v>0</v>
      </c>
      <c r="BI370" s="142">
        <f>IF(N370="nulová",J370,0)</f>
        <v>0</v>
      </c>
      <c r="BJ370" s="18" t="s">
        <v>86</v>
      </c>
      <c r="BK370" s="142">
        <f>ROUND(I370*H370,2)</f>
        <v>0</v>
      </c>
      <c r="BL370" s="18" t="s">
        <v>208</v>
      </c>
      <c r="BM370" s="254" t="s">
        <v>553</v>
      </c>
    </row>
    <row r="371" spans="1:65" s="2" customFormat="1" ht="16.5" customHeight="1">
      <c r="A371" s="41"/>
      <c r="B371" s="42"/>
      <c r="C371" s="242" t="s">
        <v>554</v>
      </c>
      <c r="D371" s="242" t="s">
        <v>165</v>
      </c>
      <c r="E371" s="243" t="s">
        <v>555</v>
      </c>
      <c r="F371" s="244" t="s">
        <v>556</v>
      </c>
      <c r="G371" s="245" t="s">
        <v>557</v>
      </c>
      <c r="H371" s="246">
        <v>8</v>
      </c>
      <c r="I371" s="247"/>
      <c r="J371" s="248">
        <f>ROUND(I371*H371,2)</f>
        <v>0</v>
      </c>
      <c r="K371" s="249"/>
      <c r="L371" s="44"/>
      <c r="M371" s="250" t="s">
        <v>1</v>
      </c>
      <c r="N371" s="251" t="s">
        <v>43</v>
      </c>
      <c r="O371" s="94"/>
      <c r="P371" s="252">
        <f>O371*H371</f>
        <v>0</v>
      </c>
      <c r="Q371" s="252">
        <v>0</v>
      </c>
      <c r="R371" s="252">
        <f>Q371*H371</f>
        <v>0</v>
      </c>
      <c r="S371" s="252">
        <v>0.0342</v>
      </c>
      <c r="T371" s="253">
        <f>S371*H371</f>
        <v>0.2736</v>
      </c>
      <c r="U371" s="41"/>
      <c r="V371" s="41"/>
      <c r="W371" s="41"/>
      <c r="X371" s="41"/>
      <c r="Y371" s="41"/>
      <c r="Z371" s="41"/>
      <c r="AA371" s="41"/>
      <c r="AB371" s="41"/>
      <c r="AC371" s="41"/>
      <c r="AD371" s="41"/>
      <c r="AE371" s="41"/>
      <c r="AR371" s="254" t="s">
        <v>208</v>
      </c>
      <c r="AT371" s="254" t="s">
        <v>165</v>
      </c>
      <c r="AU371" s="254" t="s">
        <v>88</v>
      </c>
      <c r="AY371" s="18" t="s">
        <v>162</v>
      </c>
      <c r="BE371" s="142">
        <f>IF(N371="základní",J371,0)</f>
        <v>0</v>
      </c>
      <c r="BF371" s="142">
        <f>IF(N371="snížená",J371,0)</f>
        <v>0</v>
      </c>
      <c r="BG371" s="142">
        <f>IF(N371="zákl. přenesená",J371,0)</f>
        <v>0</v>
      </c>
      <c r="BH371" s="142">
        <f>IF(N371="sníž. přenesená",J371,0)</f>
        <v>0</v>
      </c>
      <c r="BI371" s="142">
        <f>IF(N371="nulová",J371,0)</f>
        <v>0</v>
      </c>
      <c r="BJ371" s="18" t="s">
        <v>86</v>
      </c>
      <c r="BK371" s="142">
        <f>ROUND(I371*H371,2)</f>
        <v>0</v>
      </c>
      <c r="BL371" s="18" t="s">
        <v>208</v>
      </c>
      <c r="BM371" s="254" t="s">
        <v>558</v>
      </c>
    </row>
    <row r="372" spans="1:65" s="2" customFormat="1" ht="16.5" customHeight="1">
      <c r="A372" s="41"/>
      <c r="B372" s="42"/>
      <c r="C372" s="242" t="s">
        <v>559</v>
      </c>
      <c r="D372" s="242" t="s">
        <v>165</v>
      </c>
      <c r="E372" s="243" t="s">
        <v>560</v>
      </c>
      <c r="F372" s="244" t="s">
        <v>561</v>
      </c>
      <c r="G372" s="245" t="s">
        <v>562</v>
      </c>
      <c r="H372" s="246">
        <v>8</v>
      </c>
      <c r="I372" s="247"/>
      <c r="J372" s="248">
        <f>ROUND(I372*H372,2)</f>
        <v>0</v>
      </c>
      <c r="K372" s="249"/>
      <c r="L372" s="44"/>
      <c r="M372" s="250" t="s">
        <v>1</v>
      </c>
      <c r="N372" s="251" t="s">
        <v>43</v>
      </c>
      <c r="O372" s="94"/>
      <c r="P372" s="252">
        <f>O372*H372</f>
        <v>0</v>
      </c>
      <c r="Q372" s="252">
        <v>0.00183</v>
      </c>
      <c r="R372" s="252">
        <f>Q372*H372</f>
        <v>0.01464</v>
      </c>
      <c r="S372" s="252">
        <v>0</v>
      </c>
      <c r="T372" s="253">
        <f>S372*H372</f>
        <v>0</v>
      </c>
      <c r="U372" s="41"/>
      <c r="V372" s="41"/>
      <c r="W372" s="41"/>
      <c r="X372" s="41"/>
      <c r="Y372" s="41"/>
      <c r="Z372" s="41"/>
      <c r="AA372" s="41"/>
      <c r="AB372" s="41"/>
      <c r="AC372" s="41"/>
      <c r="AD372" s="41"/>
      <c r="AE372" s="41"/>
      <c r="AR372" s="254" t="s">
        <v>208</v>
      </c>
      <c r="AT372" s="254" t="s">
        <v>165</v>
      </c>
      <c r="AU372" s="254" t="s">
        <v>88</v>
      </c>
      <c r="AY372" s="18" t="s">
        <v>162</v>
      </c>
      <c r="BE372" s="142">
        <f>IF(N372="základní",J372,0)</f>
        <v>0</v>
      </c>
      <c r="BF372" s="142">
        <f>IF(N372="snížená",J372,0)</f>
        <v>0</v>
      </c>
      <c r="BG372" s="142">
        <f>IF(N372="zákl. přenesená",J372,0)</f>
        <v>0</v>
      </c>
      <c r="BH372" s="142">
        <f>IF(N372="sníž. přenesená",J372,0)</f>
        <v>0</v>
      </c>
      <c r="BI372" s="142">
        <f>IF(N372="nulová",J372,0)</f>
        <v>0</v>
      </c>
      <c r="BJ372" s="18" t="s">
        <v>86</v>
      </c>
      <c r="BK372" s="142">
        <f>ROUND(I372*H372,2)</f>
        <v>0</v>
      </c>
      <c r="BL372" s="18" t="s">
        <v>208</v>
      </c>
      <c r="BM372" s="254" t="s">
        <v>563</v>
      </c>
    </row>
    <row r="373" spans="1:65" s="2" customFormat="1" ht="16.5" customHeight="1">
      <c r="A373" s="41"/>
      <c r="B373" s="42"/>
      <c r="C373" s="242" t="s">
        <v>564</v>
      </c>
      <c r="D373" s="242" t="s">
        <v>165</v>
      </c>
      <c r="E373" s="243" t="s">
        <v>565</v>
      </c>
      <c r="F373" s="244" t="s">
        <v>566</v>
      </c>
      <c r="G373" s="245" t="s">
        <v>557</v>
      </c>
      <c r="H373" s="246">
        <v>22</v>
      </c>
      <c r="I373" s="247"/>
      <c r="J373" s="248">
        <f>ROUND(I373*H373,2)</f>
        <v>0</v>
      </c>
      <c r="K373" s="249"/>
      <c r="L373" s="44"/>
      <c r="M373" s="250" t="s">
        <v>1</v>
      </c>
      <c r="N373" s="251" t="s">
        <v>43</v>
      </c>
      <c r="O373" s="94"/>
      <c r="P373" s="252">
        <f>O373*H373</f>
        <v>0</v>
      </c>
      <c r="Q373" s="252">
        <v>0</v>
      </c>
      <c r="R373" s="252">
        <f>Q373*H373</f>
        <v>0</v>
      </c>
      <c r="S373" s="252">
        <v>0.01946</v>
      </c>
      <c r="T373" s="253">
        <f>S373*H373</f>
        <v>0.42812000000000006</v>
      </c>
      <c r="U373" s="41"/>
      <c r="V373" s="41"/>
      <c r="W373" s="41"/>
      <c r="X373" s="41"/>
      <c r="Y373" s="41"/>
      <c r="Z373" s="41"/>
      <c r="AA373" s="41"/>
      <c r="AB373" s="41"/>
      <c r="AC373" s="41"/>
      <c r="AD373" s="41"/>
      <c r="AE373" s="41"/>
      <c r="AR373" s="254" t="s">
        <v>208</v>
      </c>
      <c r="AT373" s="254" t="s">
        <v>165</v>
      </c>
      <c r="AU373" s="254" t="s">
        <v>88</v>
      </c>
      <c r="AY373" s="18" t="s">
        <v>162</v>
      </c>
      <c r="BE373" s="142">
        <f>IF(N373="základní",J373,0)</f>
        <v>0</v>
      </c>
      <c r="BF373" s="142">
        <f>IF(N373="snížená",J373,0)</f>
        <v>0</v>
      </c>
      <c r="BG373" s="142">
        <f>IF(N373="zákl. přenesená",J373,0)</f>
        <v>0</v>
      </c>
      <c r="BH373" s="142">
        <f>IF(N373="sníž. přenesená",J373,0)</f>
        <v>0</v>
      </c>
      <c r="BI373" s="142">
        <f>IF(N373="nulová",J373,0)</f>
        <v>0</v>
      </c>
      <c r="BJ373" s="18" t="s">
        <v>86</v>
      </c>
      <c r="BK373" s="142">
        <f>ROUND(I373*H373,2)</f>
        <v>0</v>
      </c>
      <c r="BL373" s="18" t="s">
        <v>208</v>
      </c>
      <c r="BM373" s="254" t="s">
        <v>567</v>
      </c>
    </row>
    <row r="374" spans="1:65" s="2" customFormat="1" ht="24.15" customHeight="1">
      <c r="A374" s="41"/>
      <c r="B374" s="42"/>
      <c r="C374" s="242" t="s">
        <v>568</v>
      </c>
      <c r="D374" s="242" t="s">
        <v>165</v>
      </c>
      <c r="E374" s="243" t="s">
        <v>569</v>
      </c>
      <c r="F374" s="244" t="s">
        <v>570</v>
      </c>
      <c r="G374" s="245" t="s">
        <v>557</v>
      </c>
      <c r="H374" s="246">
        <v>22</v>
      </c>
      <c r="I374" s="247"/>
      <c r="J374" s="248">
        <f>ROUND(I374*H374,2)</f>
        <v>0</v>
      </c>
      <c r="K374" s="249"/>
      <c r="L374" s="44"/>
      <c r="M374" s="250" t="s">
        <v>1</v>
      </c>
      <c r="N374" s="251" t="s">
        <v>43</v>
      </c>
      <c r="O374" s="94"/>
      <c r="P374" s="252">
        <f>O374*H374</f>
        <v>0</v>
      </c>
      <c r="Q374" s="252">
        <v>0.00173</v>
      </c>
      <c r="R374" s="252">
        <f>Q374*H374</f>
        <v>0.03806</v>
      </c>
      <c r="S374" s="252">
        <v>0</v>
      </c>
      <c r="T374" s="253">
        <f>S374*H374</f>
        <v>0</v>
      </c>
      <c r="U374" s="41"/>
      <c r="V374" s="41"/>
      <c r="W374" s="41"/>
      <c r="X374" s="41"/>
      <c r="Y374" s="41"/>
      <c r="Z374" s="41"/>
      <c r="AA374" s="41"/>
      <c r="AB374" s="41"/>
      <c r="AC374" s="41"/>
      <c r="AD374" s="41"/>
      <c r="AE374" s="41"/>
      <c r="AR374" s="254" t="s">
        <v>208</v>
      </c>
      <c r="AT374" s="254" t="s">
        <v>165</v>
      </c>
      <c r="AU374" s="254" t="s">
        <v>88</v>
      </c>
      <c r="AY374" s="18" t="s">
        <v>162</v>
      </c>
      <c r="BE374" s="142">
        <f>IF(N374="základní",J374,0)</f>
        <v>0</v>
      </c>
      <c r="BF374" s="142">
        <f>IF(N374="snížená",J374,0)</f>
        <v>0</v>
      </c>
      <c r="BG374" s="142">
        <f>IF(N374="zákl. přenesená",J374,0)</f>
        <v>0</v>
      </c>
      <c r="BH374" s="142">
        <f>IF(N374="sníž. přenesená",J374,0)</f>
        <v>0</v>
      </c>
      <c r="BI374" s="142">
        <f>IF(N374="nulová",J374,0)</f>
        <v>0</v>
      </c>
      <c r="BJ374" s="18" t="s">
        <v>86</v>
      </c>
      <c r="BK374" s="142">
        <f>ROUND(I374*H374,2)</f>
        <v>0</v>
      </c>
      <c r="BL374" s="18" t="s">
        <v>208</v>
      </c>
      <c r="BM374" s="254" t="s">
        <v>571</v>
      </c>
    </row>
    <row r="375" spans="1:65" s="2" customFormat="1" ht="21.75" customHeight="1">
      <c r="A375" s="41"/>
      <c r="B375" s="42"/>
      <c r="C375" s="242" t="s">
        <v>572</v>
      </c>
      <c r="D375" s="242" t="s">
        <v>165</v>
      </c>
      <c r="E375" s="243" t="s">
        <v>573</v>
      </c>
      <c r="F375" s="244" t="s">
        <v>574</v>
      </c>
      <c r="G375" s="245" t="s">
        <v>557</v>
      </c>
      <c r="H375" s="246">
        <v>14</v>
      </c>
      <c r="I375" s="247"/>
      <c r="J375" s="248">
        <f>ROUND(I375*H375,2)</f>
        <v>0</v>
      </c>
      <c r="K375" s="249"/>
      <c r="L375" s="44"/>
      <c r="M375" s="250" t="s">
        <v>1</v>
      </c>
      <c r="N375" s="251" t="s">
        <v>43</v>
      </c>
      <c r="O375" s="94"/>
      <c r="P375" s="252">
        <f>O375*H375</f>
        <v>0</v>
      </c>
      <c r="Q375" s="252">
        <v>0</v>
      </c>
      <c r="R375" s="252">
        <f>Q375*H375</f>
        <v>0</v>
      </c>
      <c r="S375" s="252">
        <v>0.0245</v>
      </c>
      <c r="T375" s="253">
        <f>S375*H375</f>
        <v>0.343</v>
      </c>
      <c r="U375" s="41"/>
      <c r="V375" s="41"/>
      <c r="W375" s="41"/>
      <c r="X375" s="41"/>
      <c r="Y375" s="41"/>
      <c r="Z375" s="41"/>
      <c r="AA375" s="41"/>
      <c r="AB375" s="41"/>
      <c r="AC375" s="41"/>
      <c r="AD375" s="41"/>
      <c r="AE375" s="41"/>
      <c r="AR375" s="254" t="s">
        <v>208</v>
      </c>
      <c r="AT375" s="254" t="s">
        <v>165</v>
      </c>
      <c r="AU375" s="254" t="s">
        <v>88</v>
      </c>
      <c r="AY375" s="18" t="s">
        <v>162</v>
      </c>
      <c r="BE375" s="142">
        <f>IF(N375="základní",J375,0)</f>
        <v>0</v>
      </c>
      <c r="BF375" s="142">
        <f>IF(N375="snížená",J375,0)</f>
        <v>0</v>
      </c>
      <c r="BG375" s="142">
        <f>IF(N375="zákl. přenesená",J375,0)</f>
        <v>0</v>
      </c>
      <c r="BH375" s="142">
        <f>IF(N375="sníž. přenesená",J375,0)</f>
        <v>0</v>
      </c>
      <c r="BI375" s="142">
        <f>IF(N375="nulová",J375,0)</f>
        <v>0</v>
      </c>
      <c r="BJ375" s="18" t="s">
        <v>86</v>
      </c>
      <c r="BK375" s="142">
        <f>ROUND(I375*H375,2)</f>
        <v>0</v>
      </c>
      <c r="BL375" s="18" t="s">
        <v>208</v>
      </c>
      <c r="BM375" s="254" t="s">
        <v>575</v>
      </c>
    </row>
    <row r="376" spans="1:65" s="2" customFormat="1" ht="16.5" customHeight="1">
      <c r="A376" s="41"/>
      <c r="B376" s="42"/>
      <c r="C376" s="242" t="s">
        <v>576</v>
      </c>
      <c r="D376" s="242" t="s">
        <v>165</v>
      </c>
      <c r="E376" s="243" t="s">
        <v>577</v>
      </c>
      <c r="F376" s="244" t="s">
        <v>578</v>
      </c>
      <c r="G376" s="245" t="s">
        <v>557</v>
      </c>
      <c r="H376" s="246">
        <v>14</v>
      </c>
      <c r="I376" s="247"/>
      <c r="J376" s="248">
        <f>ROUND(I376*H376,2)</f>
        <v>0</v>
      </c>
      <c r="K376" s="249"/>
      <c r="L376" s="44"/>
      <c r="M376" s="250" t="s">
        <v>1</v>
      </c>
      <c r="N376" s="251" t="s">
        <v>43</v>
      </c>
      <c r="O376" s="94"/>
      <c r="P376" s="252">
        <f>O376*H376</f>
        <v>0</v>
      </c>
      <c r="Q376" s="252">
        <v>0.00583</v>
      </c>
      <c r="R376" s="252">
        <f>Q376*H376</f>
        <v>0.08162</v>
      </c>
      <c r="S376" s="252">
        <v>0</v>
      </c>
      <c r="T376" s="253">
        <f>S376*H376</f>
        <v>0</v>
      </c>
      <c r="U376" s="41"/>
      <c r="V376" s="41"/>
      <c r="W376" s="41"/>
      <c r="X376" s="41"/>
      <c r="Y376" s="41"/>
      <c r="Z376" s="41"/>
      <c r="AA376" s="41"/>
      <c r="AB376" s="41"/>
      <c r="AC376" s="41"/>
      <c r="AD376" s="41"/>
      <c r="AE376" s="41"/>
      <c r="AR376" s="254" t="s">
        <v>208</v>
      </c>
      <c r="AT376" s="254" t="s">
        <v>165</v>
      </c>
      <c r="AU376" s="254" t="s">
        <v>88</v>
      </c>
      <c r="AY376" s="18" t="s">
        <v>162</v>
      </c>
      <c r="BE376" s="142">
        <f>IF(N376="základní",J376,0)</f>
        <v>0</v>
      </c>
      <c r="BF376" s="142">
        <f>IF(N376="snížená",J376,0)</f>
        <v>0</v>
      </c>
      <c r="BG376" s="142">
        <f>IF(N376="zákl. přenesená",J376,0)</f>
        <v>0</v>
      </c>
      <c r="BH376" s="142">
        <f>IF(N376="sníž. přenesená",J376,0)</f>
        <v>0</v>
      </c>
      <c r="BI376" s="142">
        <f>IF(N376="nulová",J376,0)</f>
        <v>0</v>
      </c>
      <c r="BJ376" s="18" t="s">
        <v>86</v>
      </c>
      <c r="BK376" s="142">
        <f>ROUND(I376*H376,2)</f>
        <v>0</v>
      </c>
      <c r="BL376" s="18" t="s">
        <v>208</v>
      </c>
      <c r="BM376" s="254" t="s">
        <v>579</v>
      </c>
    </row>
    <row r="377" spans="1:65" s="2" customFormat="1" ht="16.5" customHeight="1">
      <c r="A377" s="41"/>
      <c r="B377" s="42"/>
      <c r="C377" s="242" t="s">
        <v>580</v>
      </c>
      <c r="D377" s="242" t="s">
        <v>165</v>
      </c>
      <c r="E377" s="243" t="s">
        <v>581</v>
      </c>
      <c r="F377" s="244" t="s">
        <v>582</v>
      </c>
      <c r="G377" s="245" t="s">
        <v>557</v>
      </c>
      <c r="H377" s="246">
        <v>8</v>
      </c>
      <c r="I377" s="247"/>
      <c r="J377" s="248">
        <f>ROUND(I377*H377,2)</f>
        <v>0</v>
      </c>
      <c r="K377" s="249"/>
      <c r="L377" s="44"/>
      <c r="M377" s="250" t="s">
        <v>1</v>
      </c>
      <c r="N377" s="251" t="s">
        <v>43</v>
      </c>
      <c r="O377" s="94"/>
      <c r="P377" s="252">
        <f>O377*H377</f>
        <v>0</v>
      </c>
      <c r="Q377" s="252">
        <v>0</v>
      </c>
      <c r="R377" s="252">
        <f>Q377*H377</f>
        <v>0</v>
      </c>
      <c r="S377" s="252">
        <v>0.0347</v>
      </c>
      <c r="T377" s="253">
        <f>S377*H377</f>
        <v>0.2776</v>
      </c>
      <c r="U377" s="41"/>
      <c r="V377" s="41"/>
      <c r="W377" s="41"/>
      <c r="X377" s="41"/>
      <c r="Y377" s="41"/>
      <c r="Z377" s="41"/>
      <c r="AA377" s="41"/>
      <c r="AB377" s="41"/>
      <c r="AC377" s="41"/>
      <c r="AD377" s="41"/>
      <c r="AE377" s="41"/>
      <c r="AR377" s="254" t="s">
        <v>208</v>
      </c>
      <c r="AT377" s="254" t="s">
        <v>165</v>
      </c>
      <c r="AU377" s="254" t="s">
        <v>88</v>
      </c>
      <c r="AY377" s="18" t="s">
        <v>162</v>
      </c>
      <c r="BE377" s="142">
        <f>IF(N377="základní",J377,0)</f>
        <v>0</v>
      </c>
      <c r="BF377" s="142">
        <f>IF(N377="snížená",J377,0)</f>
        <v>0</v>
      </c>
      <c r="BG377" s="142">
        <f>IF(N377="zákl. přenesená",J377,0)</f>
        <v>0</v>
      </c>
      <c r="BH377" s="142">
        <f>IF(N377="sníž. přenesená",J377,0)</f>
        <v>0</v>
      </c>
      <c r="BI377" s="142">
        <f>IF(N377="nulová",J377,0)</f>
        <v>0</v>
      </c>
      <c r="BJ377" s="18" t="s">
        <v>86</v>
      </c>
      <c r="BK377" s="142">
        <f>ROUND(I377*H377,2)</f>
        <v>0</v>
      </c>
      <c r="BL377" s="18" t="s">
        <v>208</v>
      </c>
      <c r="BM377" s="254" t="s">
        <v>583</v>
      </c>
    </row>
    <row r="378" spans="1:65" s="2" customFormat="1" ht="16.5" customHeight="1">
      <c r="A378" s="41"/>
      <c r="B378" s="42"/>
      <c r="C378" s="242" t="s">
        <v>584</v>
      </c>
      <c r="D378" s="242" t="s">
        <v>165</v>
      </c>
      <c r="E378" s="243" t="s">
        <v>585</v>
      </c>
      <c r="F378" s="244" t="s">
        <v>586</v>
      </c>
      <c r="G378" s="245" t="s">
        <v>557</v>
      </c>
      <c r="H378" s="246">
        <v>8</v>
      </c>
      <c r="I378" s="247"/>
      <c r="J378" s="248">
        <f>ROUND(I378*H378,2)</f>
        <v>0</v>
      </c>
      <c r="K378" s="249"/>
      <c r="L378" s="44"/>
      <c r="M378" s="250" t="s">
        <v>1</v>
      </c>
      <c r="N378" s="251" t="s">
        <v>43</v>
      </c>
      <c r="O378" s="94"/>
      <c r="P378" s="252">
        <f>O378*H378</f>
        <v>0</v>
      </c>
      <c r="Q378" s="252">
        <v>0.00064</v>
      </c>
      <c r="R378" s="252">
        <f>Q378*H378</f>
        <v>0.00512</v>
      </c>
      <c r="S378" s="252">
        <v>0</v>
      </c>
      <c r="T378" s="253">
        <f>S378*H378</f>
        <v>0</v>
      </c>
      <c r="U378" s="41"/>
      <c r="V378" s="41"/>
      <c r="W378" s="41"/>
      <c r="X378" s="41"/>
      <c r="Y378" s="41"/>
      <c r="Z378" s="41"/>
      <c r="AA378" s="41"/>
      <c r="AB378" s="41"/>
      <c r="AC378" s="41"/>
      <c r="AD378" s="41"/>
      <c r="AE378" s="41"/>
      <c r="AR378" s="254" t="s">
        <v>208</v>
      </c>
      <c r="AT378" s="254" t="s">
        <v>165</v>
      </c>
      <c r="AU378" s="254" t="s">
        <v>88</v>
      </c>
      <c r="AY378" s="18" t="s">
        <v>162</v>
      </c>
      <c r="BE378" s="142">
        <f>IF(N378="základní",J378,0)</f>
        <v>0</v>
      </c>
      <c r="BF378" s="142">
        <f>IF(N378="snížená",J378,0)</f>
        <v>0</v>
      </c>
      <c r="BG378" s="142">
        <f>IF(N378="zákl. přenesená",J378,0)</f>
        <v>0</v>
      </c>
      <c r="BH378" s="142">
        <f>IF(N378="sníž. přenesená",J378,0)</f>
        <v>0</v>
      </c>
      <c r="BI378" s="142">
        <f>IF(N378="nulová",J378,0)</f>
        <v>0</v>
      </c>
      <c r="BJ378" s="18" t="s">
        <v>86</v>
      </c>
      <c r="BK378" s="142">
        <f>ROUND(I378*H378,2)</f>
        <v>0</v>
      </c>
      <c r="BL378" s="18" t="s">
        <v>208</v>
      </c>
      <c r="BM378" s="254" t="s">
        <v>587</v>
      </c>
    </row>
    <row r="379" spans="1:65" s="2" customFormat="1" ht="16.5" customHeight="1">
      <c r="A379" s="41"/>
      <c r="B379" s="42"/>
      <c r="C379" s="242" t="s">
        <v>588</v>
      </c>
      <c r="D379" s="242" t="s">
        <v>165</v>
      </c>
      <c r="E379" s="243" t="s">
        <v>589</v>
      </c>
      <c r="F379" s="244" t="s">
        <v>590</v>
      </c>
      <c r="G379" s="245" t="s">
        <v>557</v>
      </c>
      <c r="H379" s="246">
        <v>30</v>
      </c>
      <c r="I379" s="247"/>
      <c r="J379" s="248">
        <f>ROUND(I379*H379,2)</f>
        <v>0</v>
      </c>
      <c r="K379" s="249"/>
      <c r="L379" s="44"/>
      <c r="M379" s="250" t="s">
        <v>1</v>
      </c>
      <c r="N379" s="251" t="s">
        <v>43</v>
      </c>
      <c r="O379" s="94"/>
      <c r="P379" s="252">
        <f>O379*H379</f>
        <v>0</v>
      </c>
      <c r="Q379" s="252">
        <v>0</v>
      </c>
      <c r="R379" s="252">
        <f>Q379*H379</f>
        <v>0</v>
      </c>
      <c r="S379" s="252">
        <v>0.00156</v>
      </c>
      <c r="T379" s="253">
        <f>S379*H379</f>
        <v>0.0468</v>
      </c>
      <c r="U379" s="41"/>
      <c r="V379" s="41"/>
      <c r="W379" s="41"/>
      <c r="X379" s="41"/>
      <c r="Y379" s="41"/>
      <c r="Z379" s="41"/>
      <c r="AA379" s="41"/>
      <c r="AB379" s="41"/>
      <c r="AC379" s="41"/>
      <c r="AD379" s="41"/>
      <c r="AE379" s="41"/>
      <c r="AR379" s="254" t="s">
        <v>208</v>
      </c>
      <c r="AT379" s="254" t="s">
        <v>165</v>
      </c>
      <c r="AU379" s="254" t="s">
        <v>88</v>
      </c>
      <c r="AY379" s="18" t="s">
        <v>162</v>
      </c>
      <c r="BE379" s="142">
        <f>IF(N379="základní",J379,0)</f>
        <v>0</v>
      </c>
      <c r="BF379" s="142">
        <f>IF(N379="snížená",J379,0)</f>
        <v>0</v>
      </c>
      <c r="BG379" s="142">
        <f>IF(N379="zákl. přenesená",J379,0)</f>
        <v>0</v>
      </c>
      <c r="BH379" s="142">
        <f>IF(N379="sníž. přenesená",J379,0)</f>
        <v>0</v>
      </c>
      <c r="BI379" s="142">
        <f>IF(N379="nulová",J379,0)</f>
        <v>0</v>
      </c>
      <c r="BJ379" s="18" t="s">
        <v>86</v>
      </c>
      <c r="BK379" s="142">
        <f>ROUND(I379*H379,2)</f>
        <v>0</v>
      </c>
      <c r="BL379" s="18" t="s">
        <v>208</v>
      </c>
      <c r="BM379" s="254" t="s">
        <v>591</v>
      </c>
    </row>
    <row r="380" spans="1:65" s="2" customFormat="1" ht="24.15" customHeight="1">
      <c r="A380" s="41"/>
      <c r="B380" s="42"/>
      <c r="C380" s="242" t="s">
        <v>592</v>
      </c>
      <c r="D380" s="242" t="s">
        <v>165</v>
      </c>
      <c r="E380" s="243" t="s">
        <v>593</v>
      </c>
      <c r="F380" s="244" t="s">
        <v>594</v>
      </c>
      <c r="G380" s="245" t="s">
        <v>562</v>
      </c>
      <c r="H380" s="246">
        <v>30</v>
      </c>
      <c r="I380" s="247"/>
      <c r="J380" s="248">
        <f>ROUND(I380*H380,2)</f>
        <v>0</v>
      </c>
      <c r="K380" s="249"/>
      <c r="L380" s="44"/>
      <c r="M380" s="250" t="s">
        <v>1</v>
      </c>
      <c r="N380" s="251" t="s">
        <v>43</v>
      </c>
      <c r="O380" s="94"/>
      <c r="P380" s="252">
        <f>O380*H380</f>
        <v>0</v>
      </c>
      <c r="Q380" s="252">
        <v>0.00016</v>
      </c>
      <c r="R380" s="252">
        <f>Q380*H380</f>
        <v>0.0048000000000000004</v>
      </c>
      <c r="S380" s="252">
        <v>0</v>
      </c>
      <c r="T380" s="253">
        <f>S380*H380</f>
        <v>0</v>
      </c>
      <c r="U380" s="41"/>
      <c r="V380" s="41"/>
      <c r="W380" s="41"/>
      <c r="X380" s="41"/>
      <c r="Y380" s="41"/>
      <c r="Z380" s="41"/>
      <c r="AA380" s="41"/>
      <c r="AB380" s="41"/>
      <c r="AC380" s="41"/>
      <c r="AD380" s="41"/>
      <c r="AE380" s="41"/>
      <c r="AR380" s="254" t="s">
        <v>208</v>
      </c>
      <c r="AT380" s="254" t="s">
        <v>165</v>
      </c>
      <c r="AU380" s="254" t="s">
        <v>88</v>
      </c>
      <c r="AY380" s="18" t="s">
        <v>162</v>
      </c>
      <c r="BE380" s="142">
        <f>IF(N380="základní",J380,0)</f>
        <v>0</v>
      </c>
      <c r="BF380" s="142">
        <f>IF(N380="snížená",J380,0)</f>
        <v>0</v>
      </c>
      <c r="BG380" s="142">
        <f>IF(N380="zákl. přenesená",J380,0)</f>
        <v>0</v>
      </c>
      <c r="BH380" s="142">
        <f>IF(N380="sníž. přenesená",J380,0)</f>
        <v>0</v>
      </c>
      <c r="BI380" s="142">
        <f>IF(N380="nulová",J380,0)</f>
        <v>0</v>
      </c>
      <c r="BJ380" s="18" t="s">
        <v>86</v>
      </c>
      <c r="BK380" s="142">
        <f>ROUND(I380*H380,2)</f>
        <v>0</v>
      </c>
      <c r="BL380" s="18" t="s">
        <v>208</v>
      </c>
      <c r="BM380" s="254" t="s">
        <v>595</v>
      </c>
    </row>
    <row r="381" spans="1:65" s="2" customFormat="1" ht="16.5" customHeight="1">
      <c r="A381" s="41"/>
      <c r="B381" s="42"/>
      <c r="C381" s="242" t="s">
        <v>596</v>
      </c>
      <c r="D381" s="242" t="s">
        <v>165</v>
      </c>
      <c r="E381" s="243" t="s">
        <v>597</v>
      </c>
      <c r="F381" s="244" t="s">
        <v>598</v>
      </c>
      <c r="G381" s="245" t="s">
        <v>562</v>
      </c>
      <c r="H381" s="246">
        <v>14</v>
      </c>
      <c r="I381" s="247"/>
      <c r="J381" s="248">
        <f>ROUND(I381*H381,2)</f>
        <v>0</v>
      </c>
      <c r="K381" s="249"/>
      <c r="L381" s="44"/>
      <c r="M381" s="250" t="s">
        <v>1</v>
      </c>
      <c r="N381" s="251" t="s">
        <v>43</v>
      </c>
      <c r="O381" s="94"/>
      <c r="P381" s="252">
        <f>O381*H381</f>
        <v>0</v>
      </c>
      <c r="Q381" s="252">
        <v>0</v>
      </c>
      <c r="R381" s="252">
        <f>Q381*H381</f>
        <v>0</v>
      </c>
      <c r="S381" s="252">
        <v>0.00225</v>
      </c>
      <c r="T381" s="253">
        <f>S381*H381</f>
        <v>0.0315</v>
      </c>
      <c r="U381" s="41"/>
      <c r="V381" s="41"/>
      <c r="W381" s="41"/>
      <c r="X381" s="41"/>
      <c r="Y381" s="41"/>
      <c r="Z381" s="41"/>
      <c r="AA381" s="41"/>
      <c r="AB381" s="41"/>
      <c r="AC381" s="41"/>
      <c r="AD381" s="41"/>
      <c r="AE381" s="41"/>
      <c r="AR381" s="254" t="s">
        <v>208</v>
      </c>
      <c r="AT381" s="254" t="s">
        <v>165</v>
      </c>
      <c r="AU381" s="254" t="s">
        <v>88</v>
      </c>
      <c r="AY381" s="18" t="s">
        <v>162</v>
      </c>
      <c r="BE381" s="142">
        <f>IF(N381="základní",J381,0)</f>
        <v>0</v>
      </c>
      <c r="BF381" s="142">
        <f>IF(N381="snížená",J381,0)</f>
        <v>0</v>
      </c>
      <c r="BG381" s="142">
        <f>IF(N381="zákl. přenesená",J381,0)</f>
        <v>0</v>
      </c>
      <c r="BH381" s="142">
        <f>IF(N381="sníž. přenesená",J381,0)</f>
        <v>0</v>
      </c>
      <c r="BI381" s="142">
        <f>IF(N381="nulová",J381,0)</f>
        <v>0</v>
      </c>
      <c r="BJ381" s="18" t="s">
        <v>86</v>
      </c>
      <c r="BK381" s="142">
        <f>ROUND(I381*H381,2)</f>
        <v>0</v>
      </c>
      <c r="BL381" s="18" t="s">
        <v>208</v>
      </c>
      <c r="BM381" s="254" t="s">
        <v>599</v>
      </c>
    </row>
    <row r="382" spans="1:65" s="2" customFormat="1" ht="21.75" customHeight="1">
      <c r="A382" s="41"/>
      <c r="B382" s="42"/>
      <c r="C382" s="242" t="s">
        <v>600</v>
      </c>
      <c r="D382" s="242" t="s">
        <v>165</v>
      </c>
      <c r="E382" s="243" t="s">
        <v>601</v>
      </c>
      <c r="F382" s="244" t="s">
        <v>602</v>
      </c>
      <c r="G382" s="245" t="s">
        <v>562</v>
      </c>
      <c r="H382" s="246">
        <v>14</v>
      </c>
      <c r="I382" s="247"/>
      <c r="J382" s="248">
        <f>ROUND(I382*H382,2)</f>
        <v>0</v>
      </c>
      <c r="K382" s="249"/>
      <c r="L382" s="44"/>
      <c r="M382" s="250" t="s">
        <v>1</v>
      </c>
      <c r="N382" s="251" t="s">
        <v>43</v>
      </c>
      <c r="O382" s="94"/>
      <c r="P382" s="252">
        <f>O382*H382</f>
        <v>0</v>
      </c>
      <c r="Q382" s="252">
        <v>0.00012</v>
      </c>
      <c r="R382" s="252">
        <f>Q382*H382</f>
        <v>0.00168</v>
      </c>
      <c r="S382" s="252">
        <v>0</v>
      </c>
      <c r="T382" s="253">
        <f>S382*H382</f>
        <v>0</v>
      </c>
      <c r="U382" s="41"/>
      <c r="V382" s="41"/>
      <c r="W382" s="41"/>
      <c r="X382" s="41"/>
      <c r="Y382" s="41"/>
      <c r="Z382" s="41"/>
      <c r="AA382" s="41"/>
      <c r="AB382" s="41"/>
      <c r="AC382" s="41"/>
      <c r="AD382" s="41"/>
      <c r="AE382" s="41"/>
      <c r="AR382" s="254" t="s">
        <v>208</v>
      </c>
      <c r="AT382" s="254" t="s">
        <v>165</v>
      </c>
      <c r="AU382" s="254" t="s">
        <v>88</v>
      </c>
      <c r="AY382" s="18" t="s">
        <v>162</v>
      </c>
      <c r="BE382" s="142">
        <f>IF(N382="základní",J382,0)</f>
        <v>0</v>
      </c>
      <c r="BF382" s="142">
        <f>IF(N382="snížená",J382,0)</f>
        <v>0</v>
      </c>
      <c r="BG382" s="142">
        <f>IF(N382="zákl. přenesená",J382,0)</f>
        <v>0</v>
      </c>
      <c r="BH382" s="142">
        <f>IF(N382="sníž. přenesená",J382,0)</f>
        <v>0</v>
      </c>
      <c r="BI382" s="142">
        <f>IF(N382="nulová",J382,0)</f>
        <v>0</v>
      </c>
      <c r="BJ382" s="18" t="s">
        <v>86</v>
      </c>
      <c r="BK382" s="142">
        <f>ROUND(I382*H382,2)</f>
        <v>0</v>
      </c>
      <c r="BL382" s="18" t="s">
        <v>208</v>
      </c>
      <c r="BM382" s="254" t="s">
        <v>603</v>
      </c>
    </row>
    <row r="383" spans="1:65" s="2" customFormat="1" ht="24.15" customHeight="1">
      <c r="A383" s="41"/>
      <c r="B383" s="42"/>
      <c r="C383" s="242" t="s">
        <v>604</v>
      </c>
      <c r="D383" s="242" t="s">
        <v>165</v>
      </c>
      <c r="E383" s="243" t="s">
        <v>605</v>
      </c>
      <c r="F383" s="244" t="s">
        <v>606</v>
      </c>
      <c r="G383" s="245" t="s">
        <v>513</v>
      </c>
      <c r="H383" s="246">
        <v>0.146</v>
      </c>
      <c r="I383" s="247"/>
      <c r="J383" s="248">
        <f>ROUND(I383*H383,2)</f>
        <v>0</v>
      </c>
      <c r="K383" s="249"/>
      <c r="L383" s="44"/>
      <c r="M383" s="250" t="s">
        <v>1</v>
      </c>
      <c r="N383" s="251" t="s">
        <v>43</v>
      </c>
      <c r="O383" s="94"/>
      <c r="P383" s="252">
        <f>O383*H383</f>
        <v>0</v>
      </c>
      <c r="Q383" s="252">
        <v>0</v>
      </c>
      <c r="R383" s="252">
        <f>Q383*H383</f>
        <v>0</v>
      </c>
      <c r="S383" s="252">
        <v>0</v>
      </c>
      <c r="T383" s="253">
        <f>S383*H383</f>
        <v>0</v>
      </c>
      <c r="U383" s="41"/>
      <c r="V383" s="41"/>
      <c r="W383" s="41"/>
      <c r="X383" s="41"/>
      <c r="Y383" s="41"/>
      <c r="Z383" s="41"/>
      <c r="AA383" s="41"/>
      <c r="AB383" s="41"/>
      <c r="AC383" s="41"/>
      <c r="AD383" s="41"/>
      <c r="AE383" s="41"/>
      <c r="AR383" s="254" t="s">
        <v>208</v>
      </c>
      <c r="AT383" s="254" t="s">
        <v>165</v>
      </c>
      <c r="AU383" s="254" t="s">
        <v>88</v>
      </c>
      <c r="AY383" s="18" t="s">
        <v>162</v>
      </c>
      <c r="BE383" s="142">
        <f>IF(N383="základní",J383,0)</f>
        <v>0</v>
      </c>
      <c r="BF383" s="142">
        <f>IF(N383="snížená",J383,0)</f>
        <v>0</v>
      </c>
      <c r="BG383" s="142">
        <f>IF(N383="zákl. přenesená",J383,0)</f>
        <v>0</v>
      </c>
      <c r="BH383" s="142">
        <f>IF(N383="sníž. přenesená",J383,0)</f>
        <v>0</v>
      </c>
      <c r="BI383" s="142">
        <f>IF(N383="nulová",J383,0)</f>
        <v>0</v>
      </c>
      <c r="BJ383" s="18" t="s">
        <v>86</v>
      </c>
      <c r="BK383" s="142">
        <f>ROUND(I383*H383,2)</f>
        <v>0</v>
      </c>
      <c r="BL383" s="18" t="s">
        <v>208</v>
      </c>
      <c r="BM383" s="254" t="s">
        <v>607</v>
      </c>
    </row>
    <row r="384" spans="1:63" s="12" customFormat="1" ht="22.8" customHeight="1">
      <c r="A384" s="12"/>
      <c r="B384" s="226"/>
      <c r="C384" s="227"/>
      <c r="D384" s="228" t="s">
        <v>77</v>
      </c>
      <c r="E384" s="240" t="s">
        <v>608</v>
      </c>
      <c r="F384" s="240" t="s">
        <v>609</v>
      </c>
      <c r="G384" s="227"/>
      <c r="H384" s="227"/>
      <c r="I384" s="230"/>
      <c r="J384" s="241">
        <f>BK384</f>
        <v>0</v>
      </c>
      <c r="K384" s="227"/>
      <c r="L384" s="232"/>
      <c r="M384" s="233"/>
      <c r="N384" s="234"/>
      <c r="O384" s="234"/>
      <c r="P384" s="235">
        <f>SUM(P385:P387)</f>
        <v>0</v>
      </c>
      <c r="Q384" s="234"/>
      <c r="R384" s="235">
        <f>SUM(R385:R387)</f>
        <v>0</v>
      </c>
      <c r="S384" s="234"/>
      <c r="T384" s="236">
        <f>SUM(T385:T387)</f>
        <v>0</v>
      </c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R384" s="237" t="s">
        <v>88</v>
      </c>
      <c r="AT384" s="238" t="s">
        <v>77</v>
      </c>
      <c r="AU384" s="238" t="s">
        <v>86</v>
      </c>
      <c r="AY384" s="237" t="s">
        <v>162</v>
      </c>
      <c r="BK384" s="239">
        <f>SUM(BK385:BK387)</f>
        <v>0</v>
      </c>
    </row>
    <row r="385" spans="1:65" s="2" customFormat="1" ht="16.5" customHeight="1">
      <c r="A385" s="41"/>
      <c r="B385" s="42"/>
      <c r="C385" s="242" t="s">
        <v>610</v>
      </c>
      <c r="D385" s="242" t="s">
        <v>165</v>
      </c>
      <c r="E385" s="243" t="s">
        <v>611</v>
      </c>
      <c r="F385" s="244" t="s">
        <v>612</v>
      </c>
      <c r="G385" s="245" t="s">
        <v>613</v>
      </c>
      <c r="H385" s="246">
        <v>64</v>
      </c>
      <c r="I385" s="247"/>
      <c r="J385" s="248">
        <f>ROUND(I385*H385,2)</f>
        <v>0</v>
      </c>
      <c r="K385" s="249"/>
      <c r="L385" s="44"/>
      <c r="M385" s="250" t="s">
        <v>1</v>
      </c>
      <c r="N385" s="251" t="s">
        <v>43</v>
      </c>
      <c r="O385" s="94"/>
      <c r="P385" s="252">
        <f>O385*H385</f>
        <v>0</v>
      </c>
      <c r="Q385" s="252">
        <v>0</v>
      </c>
      <c r="R385" s="252">
        <f>Q385*H385</f>
        <v>0</v>
      </c>
      <c r="S385" s="252">
        <v>0</v>
      </c>
      <c r="T385" s="253">
        <f>S385*H385</f>
        <v>0</v>
      </c>
      <c r="U385" s="41"/>
      <c r="V385" s="41"/>
      <c r="W385" s="41"/>
      <c r="X385" s="41"/>
      <c r="Y385" s="41"/>
      <c r="Z385" s="41"/>
      <c r="AA385" s="41"/>
      <c r="AB385" s="41"/>
      <c r="AC385" s="41"/>
      <c r="AD385" s="41"/>
      <c r="AE385" s="41"/>
      <c r="AR385" s="254" t="s">
        <v>208</v>
      </c>
      <c r="AT385" s="254" t="s">
        <v>165</v>
      </c>
      <c r="AU385" s="254" t="s">
        <v>88</v>
      </c>
      <c r="AY385" s="18" t="s">
        <v>162</v>
      </c>
      <c r="BE385" s="142">
        <f>IF(N385="základní",J385,0)</f>
        <v>0</v>
      </c>
      <c r="BF385" s="142">
        <f>IF(N385="snížená",J385,0)</f>
        <v>0</v>
      </c>
      <c r="BG385" s="142">
        <f>IF(N385="zákl. přenesená",J385,0)</f>
        <v>0</v>
      </c>
      <c r="BH385" s="142">
        <f>IF(N385="sníž. přenesená",J385,0)</f>
        <v>0</v>
      </c>
      <c r="BI385" s="142">
        <f>IF(N385="nulová",J385,0)</f>
        <v>0</v>
      </c>
      <c r="BJ385" s="18" t="s">
        <v>86</v>
      </c>
      <c r="BK385" s="142">
        <f>ROUND(I385*H385,2)</f>
        <v>0</v>
      </c>
      <c r="BL385" s="18" t="s">
        <v>208</v>
      </c>
      <c r="BM385" s="254" t="s">
        <v>614</v>
      </c>
    </row>
    <row r="386" spans="1:65" s="2" customFormat="1" ht="16.5" customHeight="1">
      <c r="A386" s="41"/>
      <c r="B386" s="42"/>
      <c r="C386" s="242" t="s">
        <v>615</v>
      </c>
      <c r="D386" s="242" t="s">
        <v>165</v>
      </c>
      <c r="E386" s="243" t="s">
        <v>616</v>
      </c>
      <c r="F386" s="244" t="s">
        <v>617</v>
      </c>
      <c r="G386" s="245" t="s">
        <v>385</v>
      </c>
      <c r="H386" s="246">
        <v>1</v>
      </c>
      <c r="I386" s="247"/>
      <c r="J386" s="248">
        <f>ROUND(I386*H386,2)</f>
        <v>0</v>
      </c>
      <c r="K386" s="249"/>
      <c r="L386" s="44"/>
      <c r="M386" s="250" t="s">
        <v>1</v>
      </c>
      <c r="N386" s="251" t="s">
        <v>43</v>
      </c>
      <c r="O386" s="94"/>
      <c r="P386" s="252">
        <f>O386*H386</f>
        <v>0</v>
      </c>
      <c r="Q386" s="252">
        <v>0</v>
      </c>
      <c r="R386" s="252">
        <f>Q386*H386</f>
        <v>0</v>
      </c>
      <c r="S386" s="252">
        <v>0</v>
      </c>
      <c r="T386" s="253">
        <f>S386*H386</f>
        <v>0</v>
      </c>
      <c r="U386" s="41"/>
      <c r="V386" s="41"/>
      <c r="W386" s="41"/>
      <c r="X386" s="41"/>
      <c r="Y386" s="41"/>
      <c r="Z386" s="41"/>
      <c r="AA386" s="41"/>
      <c r="AB386" s="41"/>
      <c r="AC386" s="41"/>
      <c r="AD386" s="41"/>
      <c r="AE386" s="41"/>
      <c r="AR386" s="254" t="s">
        <v>208</v>
      </c>
      <c r="AT386" s="254" t="s">
        <v>165</v>
      </c>
      <c r="AU386" s="254" t="s">
        <v>88</v>
      </c>
      <c r="AY386" s="18" t="s">
        <v>162</v>
      </c>
      <c r="BE386" s="142">
        <f>IF(N386="základní",J386,0)</f>
        <v>0</v>
      </c>
      <c r="BF386" s="142">
        <f>IF(N386="snížená",J386,0)</f>
        <v>0</v>
      </c>
      <c r="BG386" s="142">
        <f>IF(N386="zákl. přenesená",J386,0)</f>
        <v>0</v>
      </c>
      <c r="BH386" s="142">
        <f>IF(N386="sníž. přenesená",J386,0)</f>
        <v>0</v>
      </c>
      <c r="BI386" s="142">
        <f>IF(N386="nulová",J386,0)</f>
        <v>0</v>
      </c>
      <c r="BJ386" s="18" t="s">
        <v>86</v>
      </c>
      <c r="BK386" s="142">
        <f>ROUND(I386*H386,2)</f>
        <v>0</v>
      </c>
      <c r="BL386" s="18" t="s">
        <v>208</v>
      </c>
      <c r="BM386" s="254" t="s">
        <v>618</v>
      </c>
    </row>
    <row r="387" spans="1:65" s="2" customFormat="1" ht="16.5" customHeight="1">
      <c r="A387" s="41"/>
      <c r="B387" s="42"/>
      <c r="C387" s="242" t="s">
        <v>619</v>
      </c>
      <c r="D387" s="242" t="s">
        <v>165</v>
      </c>
      <c r="E387" s="243" t="s">
        <v>620</v>
      </c>
      <c r="F387" s="244" t="s">
        <v>621</v>
      </c>
      <c r="G387" s="245" t="s">
        <v>385</v>
      </c>
      <c r="H387" s="246">
        <v>1</v>
      </c>
      <c r="I387" s="247"/>
      <c r="J387" s="248">
        <f>ROUND(I387*H387,2)</f>
        <v>0</v>
      </c>
      <c r="K387" s="249"/>
      <c r="L387" s="44"/>
      <c r="M387" s="250" t="s">
        <v>1</v>
      </c>
      <c r="N387" s="251" t="s">
        <v>43</v>
      </c>
      <c r="O387" s="94"/>
      <c r="P387" s="252">
        <f>O387*H387</f>
        <v>0</v>
      </c>
      <c r="Q387" s="252">
        <v>0</v>
      </c>
      <c r="R387" s="252">
        <f>Q387*H387</f>
        <v>0</v>
      </c>
      <c r="S387" s="252">
        <v>0</v>
      </c>
      <c r="T387" s="253">
        <f>S387*H387</f>
        <v>0</v>
      </c>
      <c r="U387" s="41"/>
      <c r="V387" s="41"/>
      <c r="W387" s="41"/>
      <c r="X387" s="41"/>
      <c r="Y387" s="41"/>
      <c r="Z387" s="41"/>
      <c r="AA387" s="41"/>
      <c r="AB387" s="41"/>
      <c r="AC387" s="41"/>
      <c r="AD387" s="41"/>
      <c r="AE387" s="41"/>
      <c r="AR387" s="254" t="s">
        <v>208</v>
      </c>
      <c r="AT387" s="254" t="s">
        <v>165</v>
      </c>
      <c r="AU387" s="254" t="s">
        <v>88</v>
      </c>
      <c r="AY387" s="18" t="s">
        <v>162</v>
      </c>
      <c r="BE387" s="142">
        <f>IF(N387="základní",J387,0)</f>
        <v>0</v>
      </c>
      <c r="BF387" s="142">
        <f>IF(N387="snížená",J387,0)</f>
        <v>0</v>
      </c>
      <c r="BG387" s="142">
        <f>IF(N387="zákl. přenesená",J387,0)</f>
        <v>0</v>
      </c>
      <c r="BH387" s="142">
        <f>IF(N387="sníž. přenesená",J387,0)</f>
        <v>0</v>
      </c>
      <c r="BI387" s="142">
        <f>IF(N387="nulová",J387,0)</f>
        <v>0</v>
      </c>
      <c r="BJ387" s="18" t="s">
        <v>86</v>
      </c>
      <c r="BK387" s="142">
        <f>ROUND(I387*H387,2)</f>
        <v>0</v>
      </c>
      <c r="BL387" s="18" t="s">
        <v>208</v>
      </c>
      <c r="BM387" s="254" t="s">
        <v>622</v>
      </c>
    </row>
    <row r="388" spans="1:63" s="12" customFormat="1" ht="22.8" customHeight="1">
      <c r="A388" s="12"/>
      <c r="B388" s="226"/>
      <c r="C388" s="227"/>
      <c r="D388" s="228" t="s">
        <v>77</v>
      </c>
      <c r="E388" s="240" t="s">
        <v>623</v>
      </c>
      <c r="F388" s="240" t="s">
        <v>624</v>
      </c>
      <c r="G388" s="227"/>
      <c r="H388" s="227"/>
      <c r="I388" s="230"/>
      <c r="J388" s="241">
        <f>BK388</f>
        <v>0</v>
      </c>
      <c r="K388" s="227"/>
      <c r="L388" s="232"/>
      <c r="M388" s="233"/>
      <c r="N388" s="234"/>
      <c r="O388" s="234"/>
      <c r="P388" s="235">
        <f>SUM(P389:P390)</f>
        <v>0</v>
      </c>
      <c r="Q388" s="234"/>
      <c r="R388" s="235">
        <f>SUM(R389:R390)</f>
        <v>0</v>
      </c>
      <c r="S388" s="234"/>
      <c r="T388" s="236">
        <f>SUM(T389:T390)</f>
        <v>0</v>
      </c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R388" s="237" t="s">
        <v>88</v>
      </c>
      <c r="AT388" s="238" t="s">
        <v>77</v>
      </c>
      <c r="AU388" s="238" t="s">
        <v>86</v>
      </c>
      <c r="AY388" s="237" t="s">
        <v>162</v>
      </c>
      <c r="BK388" s="239">
        <f>SUM(BK389:BK390)</f>
        <v>0</v>
      </c>
    </row>
    <row r="389" spans="1:65" s="2" customFormat="1" ht="16.5" customHeight="1">
      <c r="A389" s="41"/>
      <c r="B389" s="42"/>
      <c r="C389" s="242" t="s">
        <v>625</v>
      </c>
      <c r="D389" s="242" t="s">
        <v>165</v>
      </c>
      <c r="E389" s="243" t="s">
        <v>626</v>
      </c>
      <c r="F389" s="244" t="s">
        <v>627</v>
      </c>
      <c r="G389" s="245" t="s">
        <v>385</v>
      </c>
      <c r="H389" s="246">
        <v>1</v>
      </c>
      <c r="I389" s="247"/>
      <c r="J389" s="248">
        <f>ROUND(I389*H389,2)</f>
        <v>0</v>
      </c>
      <c r="K389" s="249"/>
      <c r="L389" s="44"/>
      <c r="M389" s="250" t="s">
        <v>1</v>
      </c>
      <c r="N389" s="251" t="s">
        <v>43</v>
      </c>
      <c r="O389" s="94"/>
      <c r="P389" s="252">
        <f>O389*H389</f>
        <v>0</v>
      </c>
      <c r="Q389" s="252">
        <v>0</v>
      </c>
      <c r="R389" s="252">
        <f>Q389*H389</f>
        <v>0</v>
      </c>
      <c r="S389" s="252">
        <v>0</v>
      </c>
      <c r="T389" s="253">
        <f>S389*H389</f>
        <v>0</v>
      </c>
      <c r="U389" s="41"/>
      <c r="V389" s="41"/>
      <c r="W389" s="41"/>
      <c r="X389" s="41"/>
      <c r="Y389" s="41"/>
      <c r="Z389" s="41"/>
      <c r="AA389" s="41"/>
      <c r="AB389" s="41"/>
      <c r="AC389" s="41"/>
      <c r="AD389" s="41"/>
      <c r="AE389" s="41"/>
      <c r="AR389" s="254" t="s">
        <v>208</v>
      </c>
      <c r="AT389" s="254" t="s">
        <v>165</v>
      </c>
      <c r="AU389" s="254" t="s">
        <v>88</v>
      </c>
      <c r="AY389" s="18" t="s">
        <v>162</v>
      </c>
      <c r="BE389" s="142">
        <f>IF(N389="základní",J389,0)</f>
        <v>0</v>
      </c>
      <c r="BF389" s="142">
        <f>IF(N389="snížená",J389,0)</f>
        <v>0</v>
      </c>
      <c r="BG389" s="142">
        <f>IF(N389="zákl. přenesená",J389,0)</f>
        <v>0</v>
      </c>
      <c r="BH389" s="142">
        <f>IF(N389="sníž. přenesená",J389,0)</f>
        <v>0</v>
      </c>
      <c r="BI389" s="142">
        <f>IF(N389="nulová",J389,0)</f>
        <v>0</v>
      </c>
      <c r="BJ389" s="18" t="s">
        <v>86</v>
      </c>
      <c r="BK389" s="142">
        <f>ROUND(I389*H389,2)</f>
        <v>0</v>
      </c>
      <c r="BL389" s="18" t="s">
        <v>208</v>
      </c>
      <c r="BM389" s="254" t="s">
        <v>628</v>
      </c>
    </row>
    <row r="390" spans="1:65" s="2" customFormat="1" ht="16.5" customHeight="1">
      <c r="A390" s="41"/>
      <c r="B390" s="42"/>
      <c r="C390" s="242" t="s">
        <v>629</v>
      </c>
      <c r="D390" s="242" t="s">
        <v>165</v>
      </c>
      <c r="E390" s="243" t="s">
        <v>630</v>
      </c>
      <c r="F390" s="244" t="s">
        <v>631</v>
      </c>
      <c r="G390" s="245" t="s">
        <v>385</v>
      </c>
      <c r="H390" s="246">
        <v>1</v>
      </c>
      <c r="I390" s="247"/>
      <c r="J390" s="248">
        <f>ROUND(I390*H390,2)</f>
        <v>0</v>
      </c>
      <c r="K390" s="249"/>
      <c r="L390" s="44"/>
      <c r="M390" s="250" t="s">
        <v>1</v>
      </c>
      <c r="N390" s="251" t="s">
        <v>43</v>
      </c>
      <c r="O390" s="94"/>
      <c r="P390" s="252">
        <f>O390*H390</f>
        <v>0</v>
      </c>
      <c r="Q390" s="252">
        <v>0</v>
      </c>
      <c r="R390" s="252">
        <f>Q390*H390</f>
        <v>0</v>
      </c>
      <c r="S390" s="252">
        <v>0</v>
      </c>
      <c r="T390" s="253">
        <f>S390*H390</f>
        <v>0</v>
      </c>
      <c r="U390" s="41"/>
      <c r="V390" s="41"/>
      <c r="W390" s="41"/>
      <c r="X390" s="41"/>
      <c r="Y390" s="41"/>
      <c r="Z390" s="41"/>
      <c r="AA390" s="41"/>
      <c r="AB390" s="41"/>
      <c r="AC390" s="41"/>
      <c r="AD390" s="41"/>
      <c r="AE390" s="41"/>
      <c r="AR390" s="254" t="s">
        <v>208</v>
      </c>
      <c r="AT390" s="254" t="s">
        <v>165</v>
      </c>
      <c r="AU390" s="254" t="s">
        <v>88</v>
      </c>
      <c r="AY390" s="18" t="s">
        <v>162</v>
      </c>
      <c r="BE390" s="142">
        <f>IF(N390="základní",J390,0)</f>
        <v>0</v>
      </c>
      <c r="BF390" s="142">
        <f>IF(N390="snížená",J390,0)</f>
        <v>0</v>
      </c>
      <c r="BG390" s="142">
        <f>IF(N390="zákl. přenesená",J390,0)</f>
        <v>0</v>
      </c>
      <c r="BH390" s="142">
        <f>IF(N390="sníž. přenesená",J390,0)</f>
        <v>0</v>
      </c>
      <c r="BI390" s="142">
        <f>IF(N390="nulová",J390,0)</f>
        <v>0</v>
      </c>
      <c r="BJ390" s="18" t="s">
        <v>86</v>
      </c>
      <c r="BK390" s="142">
        <f>ROUND(I390*H390,2)</f>
        <v>0</v>
      </c>
      <c r="BL390" s="18" t="s">
        <v>208</v>
      </c>
      <c r="BM390" s="254" t="s">
        <v>632</v>
      </c>
    </row>
    <row r="391" spans="1:63" s="12" customFormat="1" ht="22.8" customHeight="1">
      <c r="A391" s="12"/>
      <c r="B391" s="226"/>
      <c r="C391" s="227"/>
      <c r="D391" s="228" t="s">
        <v>77</v>
      </c>
      <c r="E391" s="240" t="s">
        <v>633</v>
      </c>
      <c r="F391" s="240" t="s">
        <v>634</v>
      </c>
      <c r="G391" s="227"/>
      <c r="H391" s="227"/>
      <c r="I391" s="230"/>
      <c r="J391" s="241">
        <f>BK391</f>
        <v>0</v>
      </c>
      <c r="K391" s="227"/>
      <c r="L391" s="232"/>
      <c r="M391" s="233"/>
      <c r="N391" s="234"/>
      <c r="O391" s="234"/>
      <c r="P391" s="235">
        <f>SUM(P392:P423)</f>
        <v>0</v>
      </c>
      <c r="Q391" s="234"/>
      <c r="R391" s="235">
        <f>SUM(R392:R423)</f>
        <v>17.2515042</v>
      </c>
      <c r="S391" s="234"/>
      <c r="T391" s="236">
        <f>SUM(T392:T423)</f>
        <v>56.65354578</v>
      </c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R391" s="237" t="s">
        <v>88</v>
      </c>
      <c r="AT391" s="238" t="s">
        <v>77</v>
      </c>
      <c r="AU391" s="238" t="s">
        <v>86</v>
      </c>
      <c r="AY391" s="237" t="s">
        <v>162</v>
      </c>
      <c r="BK391" s="239">
        <f>SUM(BK392:BK423)</f>
        <v>0</v>
      </c>
    </row>
    <row r="392" spans="1:65" s="2" customFormat="1" ht="16.5" customHeight="1">
      <c r="A392" s="41"/>
      <c r="B392" s="42"/>
      <c r="C392" s="242" t="s">
        <v>635</v>
      </c>
      <c r="D392" s="242" t="s">
        <v>165</v>
      </c>
      <c r="E392" s="243" t="s">
        <v>636</v>
      </c>
      <c r="F392" s="244" t="s">
        <v>637</v>
      </c>
      <c r="G392" s="245" t="s">
        <v>168</v>
      </c>
      <c r="H392" s="246">
        <v>91.662</v>
      </c>
      <c r="I392" s="247"/>
      <c r="J392" s="248">
        <f>ROUND(I392*H392,2)</f>
        <v>0</v>
      </c>
      <c r="K392" s="249"/>
      <c r="L392" s="44"/>
      <c r="M392" s="250" t="s">
        <v>1</v>
      </c>
      <c r="N392" s="251" t="s">
        <v>43</v>
      </c>
      <c r="O392" s="94"/>
      <c r="P392" s="252">
        <f>O392*H392</f>
        <v>0</v>
      </c>
      <c r="Q392" s="252">
        <v>0</v>
      </c>
      <c r="R392" s="252">
        <f>Q392*H392</f>
        <v>0</v>
      </c>
      <c r="S392" s="252">
        <v>0.014</v>
      </c>
      <c r="T392" s="253">
        <f>S392*H392</f>
        <v>1.283268</v>
      </c>
      <c r="U392" s="41"/>
      <c r="V392" s="41"/>
      <c r="W392" s="41"/>
      <c r="X392" s="41"/>
      <c r="Y392" s="41"/>
      <c r="Z392" s="41"/>
      <c r="AA392" s="41"/>
      <c r="AB392" s="41"/>
      <c r="AC392" s="41"/>
      <c r="AD392" s="41"/>
      <c r="AE392" s="41"/>
      <c r="AR392" s="254" t="s">
        <v>208</v>
      </c>
      <c r="AT392" s="254" t="s">
        <v>165</v>
      </c>
      <c r="AU392" s="254" t="s">
        <v>88</v>
      </c>
      <c r="AY392" s="18" t="s">
        <v>162</v>
      </c>
      <c r="BE392" s="142">
        <f>IF(N392="základní",J392,0)</f>
        <v>0</v>
      </c>
      <c r="BF392" s="142">
        <f>IF(N392="snížená",J392,0)</f>
        <v>0</v>
      </c>
      <c r="BG392" s="142">
        <f>IF(N392="zákl. přenesená",J392,0)</f>
        <v>0</v>
      </c>
      <c r="BH392" s="142">
        <f>IF(N392="sníž. přenesená",J392,0)</f>
        <v>0</v>
      </c>
      <c r="BI392" s="142">
        <f>IF(N392="nulová",J392,0)</f>
        <v>0</v>
      </c>
      <c r="BJ392" s="18" t="s">
        <v>86</v>
      </c>
      <c r="BK392" s="142">
        <f>ROUND(I392*H392,2)</f>
        <v>0</v>
      </c>
      <c r="BL392" s="18" t="s">
        <v>208</v>
      </c>
      <c r="BM392" s="254" t="s">
        <v>638</v>
      </c>
    </row>
    <row r="393" spans="1:51" s="13" customFormat="1" ht="12">
      <c r="A393" s="13"/>
      <c r="B393" s="255"/>
      <c r="C393" s="256"/>
      <c r="D393" s="257" t="s">
        <v>171</v>
      </c>
      <c r="E393" s="258" t="s">
        <v>1</v>
      </c>
      <c r="F393" s="259" t="s">
        <v>639</v>
      </c>
      <c r="G393" s="256"/>
      <c r="H393" s="260">
        <v>91.662</v>
      </c>
      <c r="I393" s="261"/>
      <c r="J393" s="256"/>
      <c r="K393" s="256"/>
      <c r="L393" s="262"/>
      <c r="M393" s="263"/>
      <c r="N393" s="264"/>
      <c r="O393" s="264"/>
      <c r="P393" s="264"/>
      <c r="Q393" s="264"/>
      <c r="R393" s="264"/>
      <c r="S393" s="264"/>
      <c r="T393" s="265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T393" s="266" t="s">
        <v>171</v>
      </c>
      <c r="AU393" s="266" t="s">
        <v>88</v>
      </c>
      <c r="AV393" s="13" t="s">
        <v>88</v>
      </c>
      <c r="AW393" s="13" t="s">
        <v>32</v>
      </c>
      <c r="AX393" s="13" t="s">
        <v>78</v>
      </c>
      <c r="AY393" s="266" t="s">
        <v>162</v>
      </c>
    </row>
    <row r="394" spans="1:51" s="14" customFormat="1" ht="12">
      <c r="A394" s="14"/>
      <c r="B394" s="267"/>
      <c r="C394" s="268"/>
      <c r="D394" s="257" t="s">
        <v>171</v>
      </c>
      <c r="E394" s="269" t="s">
        <v>1</v>
      </c>
      <c r="F394" s="270" t="s">
        <v>173</v>
      </c>
      <c r="G394" s="268"/>
      <c r="H394" s="271">
        <v>91.662</v>
      </c>
      <c r="I394" s="272"/>
      <c r="J394" s="268"/>
      <c r="K394" s="268"/>
      <c r="L394" s="273"/>
      <c r="M394" s="274"/>
      <c r="N394" s="275"/>
      <c r="O394" s="275"/>
      <c r="P394" s="275"/>
      <c r="Q394" s="275"/>
      <c r="R394" s="275"/>
      <c r="S394" s="275"/>
      <c r="T394" s="276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T394" s="277" t="s">
        <v>171</v>
      </c>
      <c r="AU394" s="277" t="s">
        <v>88</v>
      </c>
      <c r="AV394" s="14" t="s">
        <v>169</v>
      </c>
      <c r="AW394" s="14" t="s">
        <v>32</v>
      </c>
      <c r="AX394" s="14" t="s">
        <v>86</v>
      </c>
      <c r="AY394" s="277" t="s">
        <v>162</v>
      </c>
    </row>
    <row r="395" spans="1:65" s="2" customFormat="1" ht="24.15" customHeight="1">
      <c r="A395" s="41"/>
      <c r="B395" s="42"/>
      <c r="C395" s="242" t="s">
        <v>640</v>
      </c>
      <c r="D395" s="242" t="s">
        <v>165</v>
      </c>
      <c r="E395" s="243" t="s">
        <v>641</v>
      </c>
      <c r="F395" s="244" t="s">
        <v>642</v>
      </c>
      <c r="G395" s="245" t="s">
        <v>168</v>
      </c>
      <c r="H395" s="246">
        <v>734.99</v>
      </c>
      <c r="I395" s="247"/>
      <c r="J395" s="248">
        <f>ROUND(I395*H395,2)</f>
        <v>0</v>
      </c>
      <c r="K395" s="249"/>
      <c r="L395" s="44"/>
      <c r="M395" s="250" t="s">
        <v>1</v>
      </c>
      <c r="N395" s="251" t="s">
        <v>43</v>
      </c>
      <c r="O395" s="94"/>
      <c r="P395" s="252">
        <f>O395*H395</f>
        <v>0</v>
      </c>
      <c r="Q395" s="252">
        <v>0</v>
      </c>
      <c r="R395" s="252">
        <f>Q395*H395</f>
        <v>0</v>
      </c>
      <c r="S395" s="252">
        <v>0.02369</v>
      </c>
      <c r="T395" s="253">
        <f>S395*H395</f>
        <v>17.4119131</v>
      </c>
      <c r="U395" s="41"/>
      <c r="V395" s="41"/>
      <c r="W395" s="41"/>
      <c r="X395" s="41"/>
      <c r="Y395" s="41"/>
      <c r="Z395" s="41"/>
      <c r="AA395" s="41"/>
      <c r="AB395" s="41"/>
      <c r="AC395" s="41"/>
      <c r="AD395" s="41"/>
      <c r="AE395" s="41"/>
      <c r="AR395" s="254" t="s">
        <v>208</v>
      </c>
      <c r="AT395" s="254" t="s">
        <v>165</v>
      </c>
      <c r="AU395" s="254" t="s">
        <v>88</v>
      </c>
      <c r="AY395" s="18" t="s">
        <v>162</v>
      </c>
      <c r="BE395" s="142">
        <f>IF(N395="základní",J395,0)</f>
        <v>0</v>
      </c>
      <c r="BF395" s="142">
        <f>IF(N395="snížená",J395,0)</f>
        <v>0</v>
      </c>
      <c r="BG395" s="142">
        <f>IF(N395="zákl. přenesená",J395,0)</f>
        <v>0</v>
      </c>
      <c r="BH395" s="142">
        <f>IF(N395="sníž. přenesená",J395,0)</f>
        <v>0</v>
      </c>
      <c r="BI395" s="142">
        <f>IF(N395="nulová",J395,0)</f>
        <v>0</v>
      </c>
      <c r="BJ395" s="18" t="s">
        <v>86</v>
      </c>
      <c r="BK395" s="142">
        <f>ROUND(I395*H395,2)</f>
        <v>0</v>
      </c>
      <c r="BL395" s="18" t="s">
        <v>208</v>
      </c>
      <c r="BM395" s="254" t="s">
        <v>643</v>
      </c>
    </row>
    <row r="396" spans="1:65" s="2" customFormat="1" ht="37.8" customHeight="1">
      <c r="A396" s="41"/>
      <c r="B396" s="42"/>
      <c r="C396" s="242" t="s">
        <v>644</v>
      </c>
      <c r="D396" s="242" t="s">
        <v>165</v>
      </c>
      <c r="E396" s="243" t="s">
        <v>645</v>
      </c>
      <c r="F396" s="244" t="s">
        <v>646</v>
      </c>
      <c r="G396" s="245" t="s">
        <v>168</v>
      </c>
      <c r="H396" s="246">
        <v>627.94</v>
      </c>
      <c r="I396" s="247"/>
      <c r="J396" s="248">
        <f>ROUND(I396*H396,2)</f>
        <v>0</v>
      </c>
      <c r="K396" s="249"/>
      <c r="L396" s="44"/>
      <c r="M396" s="250" t="s">
        <v>1</v>
      </c>
      <c r="N396" s="251" t="s">
        <v>43</v>
      </c>
      <c r="O396" s="94"/>
      <c r="P396" s="252">
        <f>O396*H396</f>
        <v>0</v>
      </c>
      <c r="Q396" s="252">
        <v>0</v>
      </c>
      <c r="R396" s="252">
        <f>Q396*H396</f>
        <v>0</v>
      </c>
      <c r="S396" s="252">
        <v>0.01344</v>
      </c>
      <c r="T396" s="253">
        <f>S396*H396</f>
        <v>8.439513600000002</v>
      </c>
      <c r="U396" s="41"/>
      <c r="V396" s="41"/>
      <c r="W396" s="41"/>
      <c r="X396" s="41"/>
      <c r="Y396" s="41"/>
      <c r="Z396" s="41"/>
      <c r="AA396" s="41"/>
      <c r="AB396" s="41"/>
      <c r="AC396" s="41"/>
      <c r="AD396" s="41"/>
      <c r="AE396" s="41"/>
      <c r="AR396" s="254" t="s">
        <v>208</v>
      </c>
      <c r="AT396" s="254" t="s">
        <v>165</v>
      </c>
      <c r="AU396" s="254" t="s">
        <v>88</v>
      </c>
      <c r="AY396" s="18" t="s">
        <v>162</v>
      </c>
      <c r="BE396" s="142">
        <f>IF(N396="základní",J396,0)</f>
        <v>0</v>
      </c>
      <c r="BF396" s="142">
        <f>IF(N396="snížená",J396,0)</f>
        <v>0</v>
      </c>
      <c r="BG396" s="142">
        <f>IF(N396="zákl. přenesená",J396,0)</f>
        <v>0</v>
      </c>
      <c r="BH396" s="142">
        <f>IF(N396="sníž. přenesená",J396,0)</f>
        <v>0</v>
      </c>
      <c r="BI396" s="142">
        <f>IF(N396="nulová",J396,0)</f>
        <v>0</v>
      </c>
      <c r="BJ396" s="18" t="s">
        <v>86</v>
      </c>
      <c r="BK396" s="142">
        <f>ROUND(I396*H396,2)</f>
        <v>0</v>
      </c>
      <c r="BL396" s="18" t="s">
        <v>208</v>
      </c>
      <c r="BM396" s="254" t="s">
        <v>647</v>
      </c>
    </row>
    <row r="397" spans="1:65" s="2" customFormat="1" ht="24.15" customHeight="1">
      <c r="A397" s="41"/>
      <c r="B397" s="42"/>
      <c r="C397" s="242" t="s">
        <v>648</v>
      </c>
      <c r="D397" s="242" t="s">
        <v>165</v>
      </c>
      <c r="E397" s="243" t="s">
        <v>649</v>
      </c>
      <c r="F397" s="244" t="s">
        <v>650</v>
      </c>
      <c r="G397" s="245" t="s">
        <v>168</v>
      </c>
      <c r="H397" s="246">
        <v>573.77</v>
      </c>
      <c r="I397" s="247"/>
      <c r="J397" s="248">
        <f>ROUND(I397*H397,2)</f>
        <v>0</v>
      </c>
      <c r="K397" s="249"/>
      <c r="L397" s="44"/>
      <c r="M397" s="250" t="s">
        <v>1</v>
      </c>
      <c r="N397" s="251" t="s">
        <v>43</v>
      </c>
      <c r="O397" s="94"/>
      <c r="P397" s="252">
        <f>O397*H397</f>
        <v>0</v>
      </c>
      <c r="Q397" s="252">
        <v>0.02671</v>
      </c>
      <c r="R397" s="252">
        <f>Q397*H397</f>
        <v>15.3253967</v>
      </c>
      <c r="S397" s="252">
        <v>0</v>
      </c>
      <c r="T397" s="253">
        <f>S397*H397</f>
        <v>0</v>
      </c>
      <c r="U397" s="41"/>
      <c r="V397" s="41"/>
      <c r="W397" s="41"/>
      <c r="X397" s="41"/>
      <c r="Y397" s="41"/>
      <c r="Z397" s="41"/>
      <c r="AA397" s="41"/>
      <c r="AB397" s="41"/>
      <c r="AC397" s="41"/>
      <c r="AD397" s="41"/>
      <c r="AE397" s="41"/>
      <c r="AR397" s="254" t="s">
        <v>169</v>
      </c>
      <c r="AT397" s="254" t="s">
        <v>165</v>
      </c>
      <c r="AU397" s="254" t="s">
        <v>88</v>
      </c>
      <c r="AY397" s="18" t="s">
        <v>162</v>
      </c>
      <c r="BE397" s="142">
        <f>IF(N397="základní",J397,0)</f>
        <v>0</v>
      </c>
      <c r="BF397" s="142">
        <f>IF(N397="snížená",J397,0)</f>
        <v>0</v>
      </c>
      <c r="BG397" s="142">
        <f>IF(N397="zákl. přenesená",J397,0)</f>
        <v>0</v>
      </c>
      <c r="BH397" s="142">
        <f>IF(N397="sníž. přenesená",J397,0)</f>
        <v>0</v>
      </c>
      <c r="BI397" s="142">
        <f>IF(N397="nulová",J397,0)</f>
        <v>0</v>
      </c>
      <c r="BJ397" s="18" t="s">
        <v>86</v>
      </c>
      <c r="BK397" s="142">
        <f>ROUND(I397*H397,2)</f>
        <v>0</v>
      </c>
      <c r="BL397" s="18" t="s">
        <v>169</v>
      </c>
      <c r="BM397" s="254" t="s">
        <v>651</v>
      </c>
    </row>
    <row r="398" spans="1:51" s="13" customFormat="1" ht="12">
      <c r="A398" s="13"/>
      <c r="B398" s="255"/>
      <c r="C398" s="256"/>
      <c r="D398" s="257" t="s">
        <v>171</v>
      </c>
      <c r="E398" s="258" t="s">
        <v>1</v>
      </c>
      <c r="F398" s="259" t="s">
        <v>652</v>
      </c>
      <c r="G398" s="256"/>
      <c r="H398" s="260">
        <v>573.77</v>
      </c>
      <c r="I398" s="261"/>
      <c r="J398" s="256"/>
      <c r="K398" s="256"/>
      <c r="L398" s="262"/>
      <c r="M398" s="263"/>
      <c r="N398" s="264"/>
      <c r="O398" s="264"/>
      <c r="P398" s="264"/>
      <c r="Q398" s="264"/>
      <c r="R398" s="264"/>
      <c r="S398" s="264"/>
      <c r="T398" s="265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T398" s="266" t="s">
        <v>171</v>
      </c>
      <c r="AU398" s="266" t="s">
        <v>88</v>
      </c>
      <c r="AV398" s="13" t="s">
        <v>88</v>
      </c>
      <c r="AW398" s="13" t="s">
        <v>32</v>
      </c>
      <c r="AX398" s="13" t="s">
        <v>78</v>
      </c>
      <c r="AY398" s="266" t="s">
        <v>162</v>
      </c>
    </row>
    <row r="399" spans="1:51" s="14" customFormat="1" ht="12">
      <c r="A399" s="14"/>
      <c r="B399" s="267"/>
      <c r="C399" s="268"/>
      <c r="D399" s="257" t="s">
        <v>171</v>
      </c>
      <c r="E399" s="269" t="s">
        <v>1</v>
      </c>
      <c r="F399" s="270" t="s">
        <v>173</v>
      </c>
      <c r="G399" s="268"/>
      <c r="H399" s="271">
        <v>573.77</v>
      </c>
      <c r="I399" s="272"/>
      <c r="J399" s="268"/>
      <c r="K399" s="268"/>
      <c r="L399" s="273"/>
      <c r="M399" s="274"/>
      <c r="N399" s="275"/>
      <c r="O399" s="275"/>
      <c r="P399" s="275"/>
      <c r="Q399" s="275"/>
      <c r="R399" s="275"/>
      <c r="S399" s="275"/>
      <c r="T399" s="276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T399" s="277" t="s">
        <v>171</v>
      </c>
      <c r="AU399" s="277" t="s">
        <v>88</v>
      </c>
      <c r="AV399" s="14" t="s">
        <v>169</v>
      </c>
      <c r="AW399" s="14" t="s">
        <v>32</v>
      </c>
      <c r="AX399" s="14" t="s">
        <v>86</v>
      </c>
      <c r="AY399" s="277" t="s">
        <v>162</v>
      </c>
    </row>
    <row r="400" spans="1:65" s="2" customFormat="1" ht="66.75" customHeight="1">
      <c r="A400" s="41"/>
      <c r="B400" s="42"/>
      <c r="C400" s="242" t="s">
        <v>653</v>
      </c>
      <c r="D400" s="242" t="s">
        <v>165</v>
      </c>
      <c r="E400" s="243" t="s">
        <v>654</v>
      </c>
      <c r="F400" s="244" t="s">
        <v>655</v>
      </c>
      <c r="G400" s="245" t="s">
        <v>168</v>
      </c>
      <c r="H400" s="246">
        <v>1108.348</v>
      </c>
      <c r="I400" s="247"/>
      <c r="J400" s="248">
        <f>ROUND(I400*H400,2)</f>
        <v>0</v>
      </c>
      <c r="K400" s="249"/>
      <c r="L400" s="44"/>
      <c r="M400" s="250" t="s">
        <v>1</v>
      </c>
      <c r="N400" s="251" t="s">
        <v>43</v>
      </c>
      <c r="O400" s="94"/>
      <c r="P400" s="252">
        <f>O400*H400</f>
        <v>0</v>
      </c>
      <c r="Q400" s="252">
        <v>0</v>
      </c>
      <c r="R400" s="252">
        <f>Q400*H400</f>
        <v>0</v>
      </c>
      <c r="S400" s="252">
        <v>0.02369</v>
      </c>
      <c r="T400" s="253">
        <f>S400*H400</f>
        <v>26.25676412</v>
      </c>
      <c r="U400" s="41"/>
      <c r="V400" s="41"/>
      <c r="W400" s="41"/>
      <c r="X400" s="41"/>
      <c r="Y400" s="41"/>
      <c r="Z400" s="41"/>
      <c r="AA400" s="41"/>
      <c r="AB400" s="41"/>
      <c r="AC400" s="41"/>
      <c r="AD400" s="41"/>
      <c r="AE400" s="41"/>
      <c r="AR400" s="254" t="s">
        <v>208</v>
      </c>
      <c r="AT400" s="254" t="s">
        <v>165</v>
      </c>
      <c r="AU400" s="254" t="s">
        <v>88</v>
      </c>
      <c r="AY400" s="18" t="s">
        <v>162</v>
      </c>
      <c r="BE400" s="142">
        <f>IF(N400="základní",J400,0)</f>
        <v>0</v>
      </c>
      <c r="BF400" s="142">
        <f>IF(N400="snížená",J400,0)</f>
        <v>0</v>
      </c>
      <c r="BG400" s="142">
        <f>IF(N400="zákl. přenesená",J400,0)</f>
        <v>0</v>
      </c>
      <c r="BH400" s="142">
        <f>IF(N400="sníž. přenesená",J400,0)</f>
        <v>0</v>
      </c>
      <c r="BI400" s="142">
        <f>IF(N400="nulová",J400,0)</f>
        <v>0</v>
      </c>
      <c r="BJ400" s="18" t="s">
        <v>86</v>
      </c>
      <c r="BK400" s="142">
        <f>ROUND(I400*H400,2)</f>
        <v>0</v>
      </c>
      <c r="BL400" s="18" t="s">
        <v>208</v>
      </c>
      <c r="BM400" s="254" t="s">
        <v>656</v>
      </c>
    </row>
    <row r="401" spans="1:51" s="13" customFormat="1" ht="12">
      <c r="A401" s="13"/>
      <c r="B401" s="255"/>
      <c r="C401" s="256"/>
      <c r="D401" s="257" t="s">
        <v>171</v>
      </c>
      <c r="E401" s="258" t="s">
        <v>1</v>
      </c>
      <c r="F401" s="259" t="s">
        <v>657</v>
      </c>
      <c r="G401" s="256"/>
      <c r="H401" s="260">
        <v>392.055</v>
      </c>
      <c r="I401" s="261"/>
      <c r="J401" s="256"/>
      <c r="K401" s="256"/>
      <c r="L401" s="262"/>
      <c r="M401" s="263"/>
      <c r="N401" s="264"/>
      <c r="O401" s="264"/>
      <c r="P401" s="264"/>
      <c r="Q401" s="264"/>
      <c r="R401" s="264"/>
      <c r="S401" s="264"/>
      <c r="T401" s="265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T401" s="266" t="s">
        <v>171</v>
      </c>
      <c r="AU401" s="266" t="s">
        <v>88</v>
      </c>
      <c r="AV401" s="13" t="s">
        <v>88</v>
      </c>
      <c r="AW401" s="13" t="s">
        <v>32</v>
      </c>
      <c r="AX401" s="13" t="s">
        <v>78</v>
      </c>
      <c r="AY401" s="266" t="s">
        <v>162</v>
      </c>
    </row>
    <row r="402" spans="1:51" s="15" customFormat="1" ht="12">
      <c r="A402" s="15"/>
      <c r="B402" s="289"/>
      <c r="C402" s="290"/>
      <c r="D402" s="257" t="s">
        <v>171</v>
      </c>
      <c r="E402" s="291" t="s">
        <v>1</v>
      </c>
      <c r="F402" s="292" t="s">
        <v>321</v>
      </c>
      <c r="G402" s="290"/>
      <c r="H402" s="293">
        <v>392.055</v>
      </c>
      <c r="I402" s="294"/>
      <c r="J402" s="290"/>
      <c r="K402" s="290"/>
      <c r="L402" s="295"/>
      <c r="M402" s="296"/>
      <c r="N402" s="297"/>
      <c r="O402" s="297"/>
      <c r="P402" s="297"/>
      <c r="Q402" s="297"/>
      <c r="R402" s="297"/>
      <c r="S402" s="297"/>
      <c r="T402" s="298"/>
      <c r="U402" s="15"/>
      <c r="V402" s="15"/>
      <c r="W402" s="15"/>
      <c r="X402" s="15"/>
      <c r="Y402" s="15"/>
      <c r="Z402" s="15"/>
      <c r="AA402" s="15"/>
      <c r="AB402" s="15"/>
      <c r="AC402" s="15"/>
      <c r="AD402" s="15"/>
      <c r="AE402" s="15"/>
      <c r="AT402" s="299" t="s">
        <v>171</v>
      </c>
      <c r="AU402" s="299" t="s">
        <v>88</v>
      </c>
      <c r="AV402" s="15" t="s">
        <v>163</v>
      </c>
      <c r="AW402" s="15" t="s">
        <v>32</v>
      </c>
      <c r="AX402" s="15" t="s">
        <v>78</v>
      </c>
      <c r="AY402" s="299" t="s">
        <v>162</v>
      </c>
    </row>
    <row r="403" spans="1:51" s="13" customFormat="1" ht="12">
      <c r="A403" s="13"/>
      <c r="B403" s="255"/>
      <c r="C403" s="256"/>
      <c r="D403" s="257" t="s">
        <v>171</v>
      </c>
      <c r="E403" s="258" t="s">
        <v>1</v>
      </c>
      <c r="F403" s="259" t="s">
        <v>658</v>
      </c>
      <c r="G403" s="256"/>
      <c r="H403" s="260">
        <v>320.389</v>
      </c>
      <c r="I403" s="261"/>
      <c r="J403" s="256"/>
      <c r="K403" s="256"/>
      <c r="L403" s="262"/>
      <c r="M403" s="263"/>
      <c r="N403" s="264"/>
      <c r="O403" s="264"/>
      <c r="P403" s="264"/>
      <c r="Q403" s="264"/>
      <c r="R403" s="264"/>
      <c r="S403" s="264"/>
      <c r="T403" s="265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T403" s="266" t="s">
        <v>171</v>
      </c>
      <c r="AU403" s="266" t="s">
        <v>88</v>
      </c>
      <c r="AV403" s="13" t="s">
        <v>88</v>
      </c>
      <c r="AW403" s="13" t="s">
        <v>32</v>
      </c>
      <c r="AX403" s="13" t="s">
        <v>78</v>
      </c>
      <c r="AY403" s="266" t="s">
        <v>162</v>
      </c>
    </row>
    <row r="404" spans="1:51" s="13" customFormat="1" ht="12">
      <c r="A404" s="13"/>
      <c r="B404" s="255"/>
      <c r="C404" s="256"/>
      <c r="D404" s="257" t="s">
        <v>171</v>
      </c>
      <c r="E404" s="258" t="s">
        <v>1</v>
      </c>
      <c r="F404" s="259" t="s">
        <v>659</v>
      </c>
      <c r="G404" s="256"/>
      <c r="H404" s="260">
        <v>232.142</v>
      </c>
      <c r="I404" s="261"/>
      <c r="J404" s="256"/>
      <c r="K404" s="256"/>
      <c r="L404" s="262"/>
      <c r="M404" s="263"/>
      <c r="N404" s="264"/>
      <c r="O404" s="264"/>
      <c r="P404" s="264"/>
      <c r="Q404" s="264"/>
      <c r="R404" s="264"/>
      <c r="S404" s="264"/>
      <c r="T404" s="265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T404" s="266" t="s">
        <v>171</v>
      </c>
      <c r="AU404" s="266" t="s">
        <v>88</v>
      </c>
      <c r="AV404" s="13" t="s">
        <v>88</v>
      </c>
      <c r="AW404" s="13" t="s">
        <v>32</v>
      </c>
      <c r="AX404" s="13" t="s">
        <v>78</v>
      </c>
      <c r="AY404" s="266" t="s">
        <v>162</v>
      </c>
    </row>
    <row r="405" spans="1:51" s="13" customFormat="1" ht="12">
      <c r="A405" s="13"/>
      <c r="B405" s="255"/>
      <c r="C405" s="256"/>
      <c r="D405" s="257" t="s">
        <v>171</v>
      </c>
      <c r="E405" s="258" t="s">
        <v>1</v>
      </c>
      <c r="F405" s="259" t="s">
        <v>660</v>
      </c>
      <c r="G405" s="256"/>
      <c r="H405" s="260">
        <v>163.762</v>
      </c>
      <c r="I405" s="261"/>
      <c r="J405" s="256"/>
      <c r="K405" s="256"/>
      <c r="L405" s="262"/>
      <c r="M405" s="263"/>
      <c r="N405" s="264"/>
      <c r="O405" s="264"/>
      <c r="P405" s="264"/>
      <c r="Q405" s="264"/>
      <c r="R405" s="264"/>
      <c r="S405" s="264"/>
      <c r="T405" s="265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T405" s="266" t="s">
        <v>171</v>
      </c>
      <c r="AU405" s="266" t="s">
        <v>88</v>
      </c>
      <c r="AV405" s="13" t="s">
        <v>88</v>
      </c>
      <c r="AW405" s="13" t="s">
        <v>32</v>
      </c>
      <c r="AX405" s="13" t="s">
        <v>78</v>
      </c>
      <c r="AY405" s="266" t="s">
        <v>162</v>
      </c>
    </row>
    <row r="406" spans="1:51" s="15" customFormat="1" ht="12">
      <c r="A406" s="15"/>
      <c r="B406" s="289"/>
      <c r="C406" s="290"/>
      <c r="D406" s="257" t="s">
        <v>171</v>
      </c>
      <c r="E406" s="291" t="s">
        <v>1</v>
      </c>
      <c r="F406" s="292" t="s">
        <v>321</v>
      </c>
      <c r="G406" s="290"/>
      <c r="H406" s="293">
        <v>716.2929999999999</v>
      </c>
      <c r="I406" s="294"/>
      <c r="J406" s="290"/>
      <c r="K406" s="290"/>
      <c r="L406" s="295"/>
      <c r="M406" s="296"/>
      <c r="N406" s="297"/>
      <c r="O406" s="297"/>
      <c r="P406" s="297"/>
      <c r="Q406" s="297"/>
      <c r="R406" s="297"/>
      <c r="S406" s="297"/>
      <c r="T406" s="298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  <c r="AE406" s="15"/>
      <c r="AT406" s="299" t="s">
        <v>171</v>
      </c>
      <c r="AU406" s="299" t="s">
        <v>88</v>
      </c>
      <c r="AV406" s="15" t="s">
        <v>163</v>
      </c>
      <c r="AW406" s="15" t="s">
        <v>32</v>
      </c>
      <c r="AX406" s="15" t="s">
        <v>78</v>
      </c>
      <c r="AY406" s="299" t="s">
        <v>162</v>
      </c>
    </row>
    <row r="407" spans="1:51" s="14" customFormat="1" ht="12">
      <c r="A407" s="14"/>
      <c r="B407" s="267"/>
      <c r="C407" s="268"/>
      <c r="D407" s="257" t="s">
        <v>171</v>
      </c>
      <c r="E407" s="269" t="s">
        <v>1</v>
      </c>
      <c r="F407" s="270" t="s">
        <v>173</v>
      </c>
      <c r="G407" s="268"/>
      <c r="H407" s="271">
        <v>1108.348</v>
      </c>
      <c r="I407" s="272"/>
      <c r="J407" s="268"/>
      <c r="K407" s="268"/>
      <c r="L407" s="273"/>
      <c r="M407" s="274"/>
      <c r="N407" s="275"/>
      <c r="O407" s="275"/>
      <c r="P407" s="275"/>
      <c r="Q407" s="275"/>
      <c r="R407" s="275"/>
      <c r="S407" s="275"/>
      <c r="T407" s="276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T407" s="277" t="s">
        <v>171</v>
      </c>
      <c r="AU407" s="277" t="s">
        <v>88</v>
      </c>
      <c r="AV407" s="14" t="s">
        <v>169</v>
      </c>
      <c r="AW407" s="14" t="s">
        <v>32</v>
      </c>
      <c r="AX407" s="14" t="s">
        <v>86</v>
      </c>
      <c r="AY407" s="277" t="s">
        <v>162</v>
      </c>
    </row>
    <row r="408" spans="1:65" s="2" customFormat="1" ht="16.5" customHeight="1">
      <c r="A408" s="41"/>
      <c r="B408" s="42"/>
      <c r="C408" s="242" t="s">
        <v>661</v>
      </c>
      <c r="D408" s="242" t="s">
        <v>165</v>
      </c>
      <c r="E408" s="243" t="s">
        <v>662</v>
      </c>
      <c r="F408" s="244" t="s">
        <v>663</v>
      </c>
      <c r="G408" s="245" t="s">
        <v>228</v>
      </c>
      <c r="H408" s="246">
        <v>862.09</v>
      </c>
      <c r="I408" s="247"/>
      <c r="J408" s="248">
        <f>ROUND(I408*H408,2)</f>
        <v>0</v>
      </c>
      <c r="K408" s="249"/>
      <c r="L408" s="44"/>
      <c r="M408" s="250" t="s">
        <v>1</v>
      </c>
      <c r="N408" s="251" t="s">
        <v>43</v>
      </c>
      <c r="O408" s="94"/>
      <c r="P408" s="252">
        <f>O408*H408</f>
        <v>0</v>
      </c>
      <c r="Q408" s="252">
        <v>1E-05</v>
      </c>
      <c r="R408" s="252">
        <f>Q408*H408</f>
        <v>0.0086209</v>
      </c>
      <c r="S408" s="252">
        <v>0</v>
      </c>
      <c r="T408" s="253">
        <f>S408*H408</f>
        <v>0</v>
      </c>
      <c r="U408" s="41"/>
      <c r="V408" s="41"/>
      <c r="W408" s="41"/>
      <c r="X408" s="41"/>
      <c r="Y408" s="41"/>
      <c r="Z408" s="41"/>
      <c r="AA408" s="41"/>
      <c r="AB408" s="41"/>
      <c r="AC408" s="41"/>
      <c r="AD408" s="41"/>
      <c r="AE408" s="41"/>
      <c r="AR408" s="254" t="s">
        <v>208</v>
      </c>
      <c r="AT408" s="254" t="s">
        <v>165</v>
      </c>
      <c r="AU408" s="254" t="s">
        <v>88</v>
      </c>
      <c r="AY408" s="18" t="s">
        <v>162</v>
      </c>
      <c r="BE408" s="142">
        <f>IF(N408="základní",J408,0)</f>
        <v>0</v>
      </c>
      <c r="BF408" s="142">
        <f>IF(N408="snížená",J408,0)</f>
        <v>0</v>
      </c>
      <c r="BG408" s="142">
        <f>IF(N408="zákl. přenesená",J408,0)</f>
        <v>0</v>
      </c>
      <c r="BH408" s="142">
        <f>IF(N408="sníž. přenesená",J408,0)</f>
        <v>0</v>
      </c>
      <c r="BI408" s="142">
        <f>IF(N408="nulová",J408,0)</f>
        <v>0</v>
      </c>
      <c r="BJ408" s="18" t="s">
        <v>86</v>
      </c>
      <c r="BK408" s="142">
        <f>ROUND(I408*H408,2)</f>
        <v>0</v>
      </c>
      <c r="BL408" s="18" t="s">
        <v>208</v>
      </c>
      <c r="BM408" s="254" t="s">
        <v>664</v>
      </c>
    </row>
    <row r="409" spans="1:51" s="13" customFormat="1" ht="12">
      <c r="A409" s="13"/>
      <c r="B409" s="255"/>
      <c r="C409" s="256"/>
      <c r="D409" s="257" t="s">
        <v>171</v>
      </c>
      <c r="E409" s="258" t="s">
        <v>1</v>
      </c>
      <c r="F409" s="259" t="s">
        <v>665</v>
      </c>
      <c r="G409" s="256"/>
      <c r="H409" s="260">
        <v>622.31</v>
      </c>
      <c r="I409" s="261"/>
      <c r="J409" s="256"/>
      <c r="K409" s="256"/>
      <c r="L409" s="262"/>
      <c r="M409" s="263"/>
      <c r="N409" s="264"/>
      <c r="O409" s="264"/>
      <c r="P409" s="264"/>
      <c r="Q409" s="264"/>
      <c r="R409" s="264"/>
      <c r="S409" s="264"/>
      <c r="T409" s="265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T409" s="266" t="s">
        <v>171</v>
      </c>
      <c r="AU409" s="266" t="s">
        <v>88</v>
      </c>
      <c r="AV409" s="13" t="s">
        <v>88</v>
      </c>
      <c r="AW409" s="13" t="s">
        <v>32</v>
      </c>
      <c r="AX409" s="13" t="s">
        <v>78</v>
      </c>
      <c r="AY409" s="266" t="s">
        <v>162</v>
      </c>
    </row>
    <row r="410" spans="1:51" s="13" customFormat="1" ht="12">
      <c r="A410" s="13"/>
      <c r="B410" s="255"/>
      <c r="C410" s="256"/>
      <c r="D410" s="257" t="s">
        <v>171</v>
      </c>
      <c r="E410" s="258" t="s">
        <v>1</v>
      </c>
      <c r="F410" s="259" t="s">
        <v>666</v>
      </c>
      <c r="G410" s="256"/>
      <c r="H410" s="260">
        <v>106.08</v>
      </c>
      <c r="I410" s="261"/>
      <c r="J410" s="256"/>
      <c r="K410" s="256"/>
      <c r="L410" s="262"/>
      <c r="M410" s="263"/>
      <c r="N410" s="264"/>
      <c r="O410" s="264"/>
      <c r="P410" s="264"/>
      <c r="Q410" s="264"/>
      <c r="R410" s="264"/>
      <c r="S410" s="264"/>
      <c r="T410" s="265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T410" s="266" t="s">
        <v>171</v>
      </c>
      <c r="AU410" s="266" t="s">
        <v>88</v>
      </c>
      <c r="AV410" s="13" t="s">
        <v>88</v>
      </c>
      <c r="AW410" s="13" t="s">
        <v>32</v>
      </c>
      <c r="AX410" s="13" t="s">
        <v>78</v>
      </c>
      <c r="AY410" s="266" t="s">
        <v>162</v>
      </c>
    </row>
    <row r="411" spans="1:51" s="13" customFormat="1" ht="12">
      <c r="A411" s="13"/>
      <c r="B411" s="255"/>
      <c r="C411" s="256"/>
      <c r="D411" s="257" t="s">
        <v>171</v>
      </c>
      <c r="E411" s="258" t="s">
        <v>1</v>
      </c>
      <c r="F411" s="259" t="s">
        <v>667</v>
      </c>
      <c r="G411" s="256"/>
      <c r="H411" s="260">
        <v>119.1</v>
      </c>
      <c r="I411" s="261"/>
      <c r="J411" s="256"/>
      <c r="K411" s="256"/>
      <c r="L411" s="262"/>
      <c r="M411" s="263"/>
      <c r="N411" s="264"/>
      <c r="O411" s="264"/>
      <c r="P411" s="264"/>
      <c r="Q411" s="264"/>
      <c r="R411" s="264"/>
      <c r="S411" s="264"/>
      <c r="T411" s="265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T411" s="266" t="s">
        <v>171</v>
      </c>
      <c r="AU411" s="266" t="s">
        <v>88</v>
      </c>
      <c r="AV411" s="13" t="s">
        <v>88</v>
      </c>
      <c r="AW411" s="13" t="s">
        <v>32</v>
      </c>
      <c r="AX411" s="13" t="s">
        <v>78</v>
      </c>
      <c r="AY411" s="266" t="s">
        <v>162</v>
      </c>
    </row>
    <row r="412" spans="1:51" s="13" customFormat="1" ht="12">
      <c r="A412" s="13"/>
      <c r="B412" s="255"/>
      <c r="C412" s="256"/>
      <c r="D412" s="257" t="s">
        <v>171</v>
      </c>
      <c r="E412" s="258" t="s">
        <v>1</v>
      </c>
      <c r="F412" s="259" t="s">
        <v>668</v>
      </c>
      <c r="G412" s="256"/>
      <c r="H412" s="260">
        <v>14.6</v>
      </c>
      <c r="I412" s="261"/>
      <c r="J412" s="256"/>
      <c r="K412" s="256"/>
      <c r="L412" s="262"/>
      <c r="M412" s="263"/>
      <c r="N412" s="264"/>
      <c r="O412" s="264"/>
      <c r="P412" s="264"/>
      <c r="Q412" s="264"/>
      <c r="R412" s="264"/>
      <c r="S412" s="264"/>
      <c r="T412" s="265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T412" s="266" t="s">
        <v>171</v>
      </c>
      <c r="AU412" s="266" t="s">
        <v>88</v>
      </c>
      <c r="AV412" s="13" t="s">
        <v>88</v>
      </c>
      <c r="AW412" s="13" t="s">
        <v>32</v>
      </c>
      <c r="AX412" s="13" t="s">
        <v>78</v>
      </c>
      <c r="AY412" s="266" t="s">
        <v>162</v>
      </c>
    </row>
    <row r="413" spans="1:51" s="15" customFormat="1" ht="12">
      <c r="A413" s="15"/>
      <c r="B413" s="289"/>
      <c r="C413" s="290"/>
      <c r="D413" s="257" t="s">
        <v>171</v>
      </c>
      <c r="E413" s="291" t="s">
        <v>1</v>
      </c>
      <c r="F413" s="292" t="s">
        <v>321</v>
      </c>
      <c r="G413" s="290"/>
      <c r="H413" s="293">
        <v>862.09</v>
      </c>
      <c r="I413" s="294"/>
      <c r="J413" s="290"/>
      <c r="K413" s="290"/>
      <c r="L413" s="295"/>
      <c r="M413" s="296"/>
      <c r="N413" s="297"/>
      <c r="O413" s="297"/>
      <c r="P413" s="297"/>
      <c r="Q413" s="297"/>
      <c r="R413" s="297"/>
      <c r="S413" s="297"/>
      <c r="T413" s="298"/>
      <c r="U413" s="15"/>
      <c r="V413" s="15"/>
      <c r="W413" s="15"/>
      <c r="X413" s="15"/>
      <c r="Y413" s="15"/>
      <c r="Z413" s="15"/>
      <c r="AA413" s="15"/>
      <c r="AB413" s="15"/>
      <c r="AC413" s="15"/>
      <c r="AD413" s="15"/>
      <c r="AE413" s="15"/>
      <c r="AT413" s="299" t="s">
        <v>171</v>
      </c>
      <c r="AU413" s="299" t="s">
        <v>88</v>
      </c>
      <c r="AV413" s="15" t="s">
        <v>163</v>
      </c>
      <c r="AW413" s="15" t="s">
        <v>32</v>
      </c>
      <c r="AX413" s="15" t="s">
        <v>78</v>
      </c>
      <c r="AY413" s="299" t="s">
        <v>162</v>
      </c>
    </row>
    <row r="414" spans="1:51" s="14" customFormat="1" ht="12">
      <c r="A414" s="14"/>
      <c r="B414" s="267"/>
      <c r="C414" s="268"/>
      <c r="D414" s="257" t="s">
        <v>171</v>
      </c>
      <c r="E414" s="269" t="s">
        <v>1</v>
      </c>
      <c r="F414" s="270" t="s">
        <v>173</v>
      </c>
      <c r="G414" s="268"/>
      <c r="H414" s="271">
        <v>862.09</v>
      </c>
      <c r="I414" s="272"/>
      <c r="J414" s="268"/>
      <c r="K414" s="268"/>
      <c r="L414" s="273"/>
      <c r="M414" s="274"/>
      <c r="N414" s="275"/>
      <c r="O414" s="275"/>
      <c r="P414" s="275"/>
      <c r="Q414" s="275"/>
      <c r="R414" s="275"/>
      <c r="S414" s="275"/>
      <c r="T414" s="276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T414" s="277" t="s">
        <v>171</v>
      </c>
      <c r="AU414" s="277" t="s">
        <v>88</v>
      </c>
      <c r="AV414" s="14" t="s">
        <v>169</v>
      </c>
      <c r="AW414" s="14" t="s">
        <v>32</v>
      </c>
      <c r="AX414" s="14" t="s">
        <v>86</v>
      </c>
      <c r="AY414" s="277" t="s">
        <v>162</v>
      </c>
    </row>
    <row r="415" spans="1:65" s="2" customFormat="1" ht="16.5" customHeight="1">
      <c r="A415" s="41"/>
      <c r="B415" s="42"/>
      <c r="C415" s="278" t="s">
        <v>669</v>
      </c>
      <c r="D415" s="278" t="s">
        <v>183</v>
      </c>
      <c r="E415" s="279" t="s">
        <v>670</v>
      </c>
      <c r="F415" s="280" t="s">
        <v>671</v>
      </c>
      <c r="G415" s="281" t="s">
        <v>228</v>
      </c>
      <c r="H415" s="282">
        <v>879.24</v>
      </c>
      <c r="I415" s="283"/>
      <c r="J415" s="284">
        <f>ROUND(I415*H415,2)</f>
        <v>0</v>
      </c>
      <c r="K415" s="285"/>
      <c r="L415" s="286"/>
      <c r="M415" s="287" t="s">
        <v>1</v>
      </c>
      <c r="N415" s="288" t="s">
        <v>43</v>
      </c>
      <c r="O415" s="94"/>
      <c r="P415" s="252">
        <f>O415*H415</f>
        <v>0</v>
      </c>
      <c r="Q415" s="252">
        <v>0.0008</v>
      </c>
      <c r="R415" s="252">
        <f>Q415*H415</f>
        <v>0.703392</v>
      </c>
      <c r="S415" s="252">
        <v>0</v>
      </c>
      <c r="T415" s="253">
        <f>S415*H415</f>
        <v>0</v>
      </c>
      <c r="U415" s="41"/>
      <c r="V415" s="41"/>
      <c r="W415" s="41"/>
      <c r="X415" s="41"/>
      <c r="Y415" s="41"/>
      <c r="Z415" s="41"/>
      <c r="AA415" s="41"/>
      <c r="AB415" s="41"/>
      <c r="AC415" s="41"/>
      <c r="AD415" s="41"/>
      <c r="AE415" s="41"/>
      <c r="AR415" s="254" t="s">
        <v>213</v>
      </c>
      <c r="AT415" s="254" t="s">
        <v>183</v>
      </c>
      <c r="AU415" s="254" t="s">
        <v>88</v>
      </c>
      <c r="AY415" s="18" t="s">
        <v>162</v>
      </c>
      <c r="BE415" s="142">
        <f>IF(N415="základní",J415,0)</f>
        <v>0</v>
      </c>
      <c r="BF415" s="142">
        <f>IF(N415="snížená",J415,0)</f>
        <v>0</v>
      </c>
      <c r="BG415" s="142">
        <f>IF(N415="zákl. přenesená",J415,0)</f>
        <v>0</v>
      </c>
      <c r="BH415" s="142">
        <f>IF(N415="sníž. přenesená",J415,0)</f>
        <v>0</v>
      </c>
      <c r="BI415" s="142">
        <f>IF(N415="nulová",J415,0)</f>
        <v>0</v>
      </c>
      <c r="BJ415" s="18" t="s">
        <v>86</v>
      </c>
      <c r="BK415" s="142">
        <f>ROUND(I415*H415,2)</f>
        <v>0</v>
      </c>
      <c r="BL415" s="18" t="s">
        <v>208</v>
      </c>
      <c r="BM415" s="254" t="s">
        <v>672</v>
      </c>
    </row>
    <row r="416" spans="1:51" s="13" customFormat="1" ht="12">
      <c r="A416" s="13"/>
      <c r="B416" s="255"/>
      <c r="C416" s="256"/>
      <c r="D416" s="257" t="s">
        <v>171</v>
      </c>
      <c r="E416" s="258" t="s">
        <v>1</v>
      </c>
      <c r="F416" s="259" t="s">
        <v>673</v>
      </c>
      <c r="G416" s="256"/>
      <c r="H416" s="260">
        <v>879.24</v>
      </c>
      <c r="I416" s="261"/>
      <c r="J416" s="256"/>
      <c r="K416" s="256"/>
      <c r="L416" s="262"/>
      <c r="M416" s="263"/>
      <c r="N416" s="264"/>
      <c r="O416" s="264"/>
      <c r="P416" s="264"/>
      <c r="Q416" s="264"/>
      <c r="R416" s="264"/>
      <c r="S416" s="264"/>
      <c r="T416" s="265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T416" s="266" t="s">
        <v>171</v>
      </c>
      <c r="AU416" s="266" t="s">
        <v>88</v>
      </c>
      <c r="AV416" s="13" t="s">
        <v>88</v>
      </c>
      <c r="AW416" s="13" t="s">
        <v>32</v>
      </c>
      <c r="AX416" s="13" t="s">
        <v>78</v>
      </c>
      <c r="AY416" s="266" t="s">
        <v>162</v>
      </c>
    </row>
    <row r="417" spans="1:51" s="14" customFormat="1" ht="12">
      <c r="A417" s="14"/>
      <c r="B417" s="267"/>
      <c r="C417" s="268"/>
      <c r="D417" s="257" t="s">
        <v>171</v>
      </c>
      <c r="E417" s="269" t="s">
        <v>1</v>
      </c>
      <c r="F417" s="270" t="s">
        <v>173</v>
      </c>
      <c r="G417" s="268"/>
      <c r="H417" s="271">
        <v>879.24</v>
      </c>
      <c r="I417" s="272"/>
      <c r="J417" s="268"/>
      <c r="K417" s="268"/>
      <c r="L417" s="273"/>
      <c r="M417" s="274"/>
      <c r="N417" s="275"/>
      <c r="O417" s="275"/>
      <c r="P417" s="275"/>
      <c r="Q417" s="275"/>
      <c r="R417" s="275"/>
      <c r="S417" s="275"/>
      <c r="T417" s="276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T417" s="277" t="s">
        <v>171</v>
      </c>
      <c r="AU417" s="277" t="s">
        <v>88</v>
      </c>
      <c r="AV417" s="14" t="s">
        <v>169</v>
      </c>
      <c r="AW417" s="14" t="s">
        <v>32</v>
      </c>
      <c r="AX417" s="14" t="s">
        <v>86</v>
      </c>
      <c r="AY417" s="277" t="s">
        <v>162</v>
      </c>
    </row>
    <row r="418" spans="1:65" s="2" customFormat="1" ht="24.15" customHeight="1">
      <c r="A418" s="41"/>
      <c r="B418" s="42"/>
      <c r="C418" s="242" t="s">
        <v>674</v>
      </c>
      <c r="D418" s="242" t="s">
        <v>165</v>
      </c>
      <c r="E418" s="243" t="s">
        <v>675</v>
      </c>
      <c r="F418" s="244" t="s">
        <v>676</v>
      </c>
      <c r="G418" s="245" t="s">
        <v>168</v>
      </c>
      <c r="H418" s="246">
        <v>495.473</v>
      </c>
      <c r="I418" s="247"/>
      <c r="J418" s="248">
        <f>ROUND(I418*H418,2)</f>
        <v>0</v>
      </c>
      <c r="K418" s="249"/>
      <c r="L418" s="44"/>
      <c r="M418" s="250" t="s">
        <v>1</v>
      </c>
      <c r="N418" s="251" t="s">
        <v>43</v>
      </c>
      <c r="O418" s="94"/>
      <c r="P418" s="252">
        <f>O418*H418</f>
        <v>0</v>
      </c>
      <c r="Q418" s="252">
        <v>0.0002</v>
      </c>
      <c r="R418" s="252">
        <f>Q418*H418</f>
        <v>0.0990946</v>
      </c>
      <c r="S418" s="252">
        <v>0</v>
      </c>
      <c r="T418" s="253">
        <f>S418*H418</f>
        <v>0</v>
      </c>
      <c r="U418" s="41"/>
      <c r="V418" s="41"/>
      <c r="W418" s="41"/>
      <c r="X418" s="41"/>
      <c r="Y418" s="41"/>
      <c r="Z418" s="41"/>
      <c r="AA418" s="41"/>
      <c r="AB418" s="41"/>
      <c r="AC418" s="41"/>
      <c r="AD418" s="41"/>
      <c r="AE418" s="41"/>
      <c r="AR418" s="254" t="s">
        <v>208</v>
      </c>
      <c r="AT418" s="254" t="s">
        <v>165</v>
      </c>
      <c r="AU418" s="254" t="s">
        <v>88</v>
      </c>
      <c r="AY418" s="18" t="s">
        <v>162</v>
      </c>
      <c r="BE418" s="142">
        <f>IF(N418="základní",J418,0)</f>
        <v>0</v>
      </c>
      <c r="BF418" s="142">
        <f>IF(N418="snížená",J418,0)</f>
        <v>0</v>
      </c>
      <c r="BG418" s="142">
        <f>IF(N418="zákl. přenesená",J418,0)</f>
        <v>0</v>
      </c>
      <c r="BH418" s="142">
        <f>IF(N418="sníž. přenesená",J418,0)</f>
        <v>0</v>
      </c>
      <c r="BI418" s="142">
        <f>IF(N418="nulová",J418,0)</f>
        <v>0</v>
      </c>
      <c r="BJ418" s="18" t="s">
        <v>86</v>
      </c>
      <c r="BK418" s="142">
        <f>ROUND(I418*H418,2)</f>
        <v>0</v>
      </c>
      <c r="BL418" s="18" t="s">
        <v>208</v>
      </c>
      <c r="BM418" s="254" t="s">
        <v>677</v>
      </c>
    </row>
    <row r="419" spans="1:65" s="2" customFormat="1" ht="16.5" customHeight="1">
      <c r="A419" s="41"/>
      <c r="B419" s="42"/>
      <c r="C419" s="242" t="s">
        <v>678</v>
      </c>
      <c r="D419" s="242" t="s">
        <v>165</v>
      </c>
      <c r="E419" s="243" t="s">
        <v>679</v>
      </c>
      <c r="F419" s="244" t="s">
        <v>680</v>
      </c>
      <c r="G419" s="245" t="s">
        <v>168</v>
      </c>
      <c r="H419" s="246">
        <v>2471.278</v>
      </c>
      <c r="I419" s="247"/>
      <c r="J419" s="248">
        <f>ROUND(I419*H419,2)</f>
        <v>0</v>
      </c>
      <c r="K419" s="249"/>
      <c r="L419" s="44"/>
      <c r="M419" s="250" t="s">
        <v>1</v>
      </c>
      <c r="N419" s="251" t="s">
        <v>43</v>
      </c>
      <c r="O419" s="94"/>
      <c r="P419" s="252">
        <f>O419*H419</f>
        <v>0</v>
      </c>
      <c r="Q419" s="252">
        <v>0</v>
      </c>
      <c r="R419" s="252">
        <f>Q419*H419</f>
        <v>0</v>
      </c>
      <c r="S419" s="252">
        <v>0.00132</v>
      </c>
      <c r="T419" s="253">
        <f>S419*H419</f>
        <v>3.2620869599999995</v>
      </c>
      <c r="U419" s="41"/>
      <c r="V419" s="41"/>
      <c r="W419" s="41"/>
      <c r="X419" s="41"/>
      <c r="Y419" s="41"/>
      <c r="Z419" s="41"/>
      <c r="AA419" s="41"/>
      <c r="AB419" s="41"/>
      <c r="AC419" s="41"/>
      <c r="AD419" s="41"/>
      <c r="AE419" s="41"/>
      <c r="AR419" s="254" t="s">
        <v>208</v>
      </c>
      <c r="AT419" s="254" t="s">
        <v>165</v>
      </c>
      <c r="AU419" s="254" t="s">
        <v>88</v>
      </c>
      <c r="AY419" s="18" t="s">
        <v>162</v>
      </c>
      <c r="BE419" s="142">
        <f>IF(N419="základní",J419,0)</f>
        <v>0</v>
      </c>
      <c r="BF419" s="142">
        <f>IF(N419="snížená",J419,0)</f>
        <v>0</v>
      </c>
      <c r="BG419" s="142">
        <f>IF(N419="zákl. přenesená",J419,0)</f>
        <v>0</v>
      </c>
      <c r="BH419" s="142">
        <f>IF(N419="sníž. přenesená",J419,0)</f>
        <v>0</v>
      </c>
      <c r="BI419" s="142">
        <f>IF(N419="nulová",J419,0)</f>
        <v>0</v>
      </c>
      <c r="BJ419" s="18" t="s">
        <v>86</v>
      </c>
      <c r="BK419" s="142">
        <f>ROUND(I419*H419,2)</f>
        <v>0</v>
      </c>
      <c r="BL419" s="18" t="s">
        <v>208</v>
      </c>
      <c r="BM419" s="254" t="s">
        <v>681</v>
      </c>
    </row>
    <row r="420" spans="1:51" s="13" customFormat="1" ht="12">
      <c r="A420" s="13"/>
      <c r="B420" s="255"/>
      <c r="C420" s="256"/>
      <c r="D420" s="257" t="s">
        <v>171</v>
      </c>
      <c r="E420" s="258" t="s">
        <v>1</v>
      </c>
      <c r="F420" s="259" t="s">
        <v>682</v>
      </c>
      <c r="G420" s="256"/>
      <c r="H420" s="260">
        <v>2471.278</v>
      </c>
      <c r="I420" s="261"/>
      <c r="J420" s="256"/>
      <c r="K420" s="256"/>
      <c r="L420" s="262"/>
      <c r="M420" s="263"/>
      <c r="N420" s="264"/>
      <c r="O420" s="264"/>
      <c r="P420" s="264"/>
      <c r="Q420" s="264"/>
      <c r="R420" s="264"/>
      <c r="S420" s="264"/>
      <c r="T420" s="265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T420" s="266" t="s">
        <v>171</v>
      </c>
      <c r="AU420" s="266" t="s">
        <v>88</v>
      </c>
      <c r="AV420" s="13" t="s">
        <v>88</v>
      </c>
      <c r="AW420" s="13" t="s">
        <v>32</v>
      </c>
      <c r="AX420" s="13" t="s">
        <v>78</v>
      </c>
      <c r="AY420" s="266" t="s">
        <v>162</v>
      </c>
    </row>
    <row r="421" spans="1:51" s="14" customFormat="1" ht="12">
      <c r="A421" s="14"/>
      <c r="B421" s="267"/>
      <c r="C421" s="268"/>
      <c r="D421" s="257" t="s">
        <v>171</v>
      </c>
      <c r="E421" s="269" t="s">
        <v>1</v>
      </c>
      <c r="F421" s="270" t="s">
        <v>173</v>
      </c>
      <c r="G421" s="268"/>
      <c r="H421" s="271">
        <v>2471.278</v>
      </c>
      <c r="I421" s="272"/>
      <c r="J421" s="268"/>
      <c r="K421" s="268"/>
      <c r="L421" s="273"/>
      <c r="M421" s="274"/>
      <c r="N421" s="275"/>
      <c r="O421" s="275"/>
      <c r="P421" s="275"/>
      <c r="Q421" s="275"/>
      <c r="R421" s="275"/>
      <c r="S421" s="275"/>
      <c r="T421" s="276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T421" s="277" t="s">
        <v>171</v>
      </c>
      <c r="AU421" s="277" t="s">
        <v>88</v>
      </c>
      <c r="AV421" s="14" t="s">
        <v>169</v>
      </c>
      <c r="AW421" s="14" t="s">
        <v>32</v>
      </c>
      <c r="AX421" s="14" t="s">
        <v>86</v>
      </c>
      <c r="AY421" s="277" t="s">
        <v>162</v>
      </c>
    </row>
    <row r="422" spans="1:65" s="2" customFormat="1" ht="33" customHeight="1">
      <c r="A422" s="41"/>
      <c r="B422" s="42"/>
      <c r="C422" s="242" t="s">
        <v>683</v>
      </c>
      <c r="D422" s="242" t="s">
        <v>165</v>
      </c>
      <c r="E422" s="243" t="s">
        <v>684</v>
      </c>
      <c r="F422" s="244" t="s">
        <v>685</v>
      </c>
      <c r="G422" s="245" t="s">
        <v>168</v>
      </c>
      <c r="H422" s="246">
        <v>100</v>
      </c>
      <c r="I422" s="247"/>
      <c r="J422" s="248">
        <f>ROUND(I422*H422,2)</f>
        <v>0</v>
      </c>
      <c r="K422" s="249"/>
      <c r="L422" s="44"/>
      <c r="M422" s="250" t="s">
        <v>1</v>
      </c>
      <c r="N422" s="251" t="s">
        <v>43</v>
      </c>
      <c r="O422" s="94"/>
      <c r="P422" s="252">
        <f>O422*H422</f>
        <v>0</v>
      </c>
      <c r="Q422" s="252">
        <v>0.01115</v>
      </c>
      <c r="R422" s="252">
        <f>Q422*H422</f>
        <v>1.115</v>
      </c>
      <c r="S422" s="252">
        <v>0</v>
      </c>
      <c r="T422" s="253">
        <f>S422*H422</f>
        <v>0</v>
      </c>
      <c r="U422" s="41"/>
      <c r="V422" s="41"/>
      <c r="W422" s="41"/>
      <c r="X422" s="41"/>
      <c r="Y422" s="41"/>
      <c r="Z422" s="41"/>
      <c r="AA422" s="41"/>
      <c r="AB422" s="41"/>
      <c r="AC422" s="41"/>
      <c r="AD422" s="41"/>
      <c r="AE422" s="41"/>
      <c r="AR422" s="254" t="s">
        <v>208</v>
      </c>
      <c r="AT422" s="254" t="s">
        <v>165</v>
      </c>
      <c r="AU422" s="254" t="s">
        <v>88</v>
      </c>
      <c r="AY422" s="18" t="s">
        <v>162</v>
      </c>
      <c r="BE422" s="142">
        <f>IF(N422="základní",J422,0)</f>
        <v>0</v>
      </c>
      <c r="BF422" s="142">
        <f>IF(N422="snížená",J422,0)</f>
        <v>0</v>
      </c>
      <c r="BG422" s="142">
        <f>IF(N422="zákl. přenesená",J422,0)</f>
        <v>0</v>
      </c>
      <c r="BH422" s="142">
        <f>IF(N422="sníž. přenesená",J422,0)</f>
        <v>0</v>
      </c>
      <c r="BI422" s="142">
        <f>IF(N422="nulová",J422,0)</f>
        <v>0</v>
      </c>
      <c r="BJ422" s="18" t="s">
        <v>86</v>
      </c>
      <c r="BK422" s="142">
        <f>ROUND(I422*H422,2)</f>
        <v>0</v>
      </c>
      <c r="BL422" s="18" t="s">
        <v>208</v>
      </c>
      <c r="BM422" s="254" t="s">
        <v>686</v>
      </c>
    </row>
    <row r="423" spans="1:65" s="2" customFormat="1" ht="24.15" customHeight="1">
      <c r="A423" s="41"/>
      <c r="B423" s="42"/>
      <c r="C423" s="242" t="s">
        <v>687</v>
      </c>
      <c r="D423" s="242" t="s">
        <v>165</v>
      </c>
      <c r="E423" s="243" t="s">
        <v>688</v>
      </c>
      <c r="F423" s="244" t="s">
        <v>689</v>
      </c>
      <c r="G423" s="245" t="s">
        <v>513</v>
      </c>
      <c r="H423" s="246">
        <v>1.926</v>
      </c>
      <c r="I423" s="247"/>
      <c r="J423" s="248">
        <f>ROUND(I423*H423,2)</f>
        <v>0</v>
      </c>
      <c r="K423" s="249"/>
      <c r="L423" s="44"/>
      <c r="M423" s="250" t="s">
        <v>1</v>
      </c>
      <c r="N423" s="251" t="s">
        <v>43</v>
      </c>
      <c r="O423" s="94"/>
      <c r="P423" s="252">
        <f>O423*H423</f>
        <v>0</v>
      </c>
      <c r="Q423" s="252">
        <v>0</v>
      </c>
      <c r="R423" s="252">
        <f>Q423*H423</f>
        <v>0</v>
      </c>
      <c r="S423" s="252">
        <v>0</v>
      </c>
      <c r="T423" s="253">
        <f>S423*H423</f>
        <v>0</v>
      </c>
      <c r="U423" s="41"/>
      <c r="V423" s="41"/>
      <c r="W423" s="41"/>
      <c r="X423" s="41"/>
      <c r="Y423" s="41"/>
      <c r="Z423" s="41"/>
      <c r="AA423" s="41"/>
      <c r="AB423" s="41"/>
      <c r="AC423" s="41"/>
      <c r="AD423" s="41"/>
      <c r="AE423" s="41"/>
      <c r="AR423" s="254" t="s">
        <v>208</v>
      </c>
      <c r="AT423" s="254" t="s">
        <v>165</v>
      </c>
      <c r="AU423" s="254" t="s">
        <v>88</v>
      </c>
      <c r="AY423" s="18" t="s">
        <v>162</v>
      </c>
      <c r="BE423" s="142">
        <f>IF(N423="základní",J423,0)</f>
        <v>0</v>
      </c>
      <c r="BF423" s="142">
        <f>IF(N423="snížená",J423,0)</f>
        <v>0</v>
      </c>
      <c r="BG423" s="142">
        <f>IF(N423="zákl. přenesená",J423,0)</f>
        <v>0</v>
      </c>
      <c r="BH423" s="142">
        <f>IF(N423="sníž. přenesená",J423,0)</f>
        <v>0</v>
      </c>
      <c r="BI423" s="142">
        <f>IF(N423="nulová",J423,0)</f>
        <v>0</v>
      </c>
      <c r="BJ423" s="18" t="s">
        <v>86</v>
      </c>
      <c r="BK423" s="142">
        <f>ROUND(I423*H423,2)</f>
        <v>0</v>
      </c>
      <c r="BL423" s="18" t="s">
        <v>208</v>
      </c>
      <c r="BM423" s="254" t="s">
        <v>690</v>
      </c>
    </row>
    <row r="424" spans="1:63" s="12" customFormat="1" ht="22.8" customHeight="1">
      <c r="A424" s="12"/>
      <c r="B424" s="226"/>
      <c r="C424" s="227"/>
      <c r="D424" s="228" t="s">
        <v>77</v>
      </c>
      <c r="E424" s="240" t="s">
        <v>691</v>
      </c>
      <c r="F424" s="240" t="s">
        <v>692</v>
      </c>
      <c r="G424" s="227"/>
      <c r="H424" s="227"/>
      <c r="I424" s="230"/>
      <c r="J424" s="241">
        <f>BK424</f>
        <v>0</v>
      </c>
      <c r="K424" s="227"/>
      <c r="L424" s="232"/>
      <c r="M424" s="233"/>
      <c r="N424" s="234"/>
      <c r="O424" s="234"/>
      <c r="P424" s="235">
        <f>SUM(P425:P445)</f>
        <v>0</v>
      </c>
      <c r="Q424" s="234"/>
      <c r="R424" s="235">
        <f>SUM(R425:R445)</f>
        <v>30.590349000000003</v>
      </c>
      <c r="S424" s="234"/>
      <c r="T424" s="236">
        <f>SUM(T425:T445)</f>
        <v>0</v>
      </c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R424" s="237" t="s">
        <v>88</v>
      </c>
      <c r="AT424" s="238" t="s">
        <v>77</v>
      </c>
      <c r="AU424" s="238" t="s">
        <v>86</v>
      </c>
      <c r="AY424" s="237" t="s">
        <v>162</v>
      </c>
      <c r="BK424" s="239">
        <f>SUM(BK425:BK445)</f>
        <v>0</v>
      </c>
    </row>
    <row r="425" spans="1:65" s="2" customFormat="1" ht="16.5" customHeight="1">
      <c r="A425" s="41"/>
      <c r="B425" s="42"/>
      <c r="C425" s="242" t="s">
        <v>693</v>
      </c>
      <c r="D425" s="242" t="s">
        <v>165</v>
      </c>
      <c r="E425" s="243" t="s">
        <v>694</v>
      </c>
      <c r="F425" s="244" t="s">
        <v>695</v>
      </c>
      <c r="G425" s="245" t="s">
        <v>385</v>
      </c>
      <c r="H425" s="246">
        <v>1</v>
      </c>
      <c r="I425" s="247"/>
      <c r="J425" s="248">
        <f>ROUND(I425*H425,2)</f>
        <v>0</v>
      </c>
      <c r="K425" s="249"/>
      <c r="L425" s="44"/>
      <c r="M425" s="250" t="s">
        <v>1</v>
      </c>
      <c r="N425" s="251" t="s">
        <v>43</v>
      </c>
      <c r="O425" s="94"/>
      <c r="P425" s="252">
        <f>O425*H425</f>
        <v>0</v>
      </c>
      <c r="Q425" s="252">
        <v>0</v>
      </c>
      <c r="R425" s="252">
        <f>Q425*H425</f>
        <v>0</v>
      </c>
      <c r="S425" s="252">
        <v>0</v>
      </c>
      <c r="T425" s="253">
        <f>S425*H425</f>
        <v>0</v>
      </c>
      <c r="U425" s="41"/>
      <c r="V425" s="41"/>
      <c r="W425" s="41"/>
      <c r="X425" s="41"/>
      <c r="Y425" s="41"/>
      <c r="Z425" s="41"/>
      <c r="AA425" s="41"/>
      <c r="AB425" s="41"/>
      <c r="AC425" s="41"/>
      <c r="AD425" s="41"/>
      <c r="AE425" s="41"/>
      <c r="AR425" s="254" t="s">
        <v>169</v>
      </c>
      <c r="AT425" s="254" t="s">
        <v>165</v>
      </c>
      <c r="AU425" s="254" t="s">
        <v>88</v>
      </c>
      <c r="AY425" s="18" t="s">
        <v>162</v>
      </c>
      <c r="BE425" s="142">
        <f>IF(N425="základní",J425,0)</f>
        <v>0</v>
      </c>
      <c r="BF425" s="142">
        <f>IF(N425="snížená",J425,0)</f>
        <v>0</v>
      </c>
      <c r="BG425" s="142">
        <f>IF(N425="zákl. přenesená",J425,0)</f>
        <v>0</v>
      </c>
      <c r="BH425" s="142">
        <f>IF(N425="sníž. přenesená",J425,0)</f>
        <v>0</v>
      </c>
      <c r="BI425" s="142">
        <f>IF(N425="nulová",J425,0)</f>
        <v>0</v>
      </c>
      <c r="BJ425" s="18" t="s">
        <v>86</v>
      </c>
      <c r="BK425" s="142">
        <f>ROUND(I425*H425,2)</f>
        <v>0</v>
      </c>
      <c r="BL425" s="18" t="s">
        <v>169</v>
      </c>
      <c r="BM425" s="254" t="s">
        <v>696</v>
      </c>
    </row>
    <row r="426" spans="1:65" s="2" customFormat="1" ht="24.15" customHeight="1">
      <c r="A426" s="41"/>
      <c r="B426" s="42"/>
      <c r="C426" s="242" t="s">
        <v>697</v>
      </c>
      <c r="D426" s="242" t="s">
        <v>165</v>
      </c>
      <c r="E426" s="243" t="s">
        <v>698</v>
      </c>
      <c r="F426" s="244" t="s">
        <v>699</v>
      </c>
      <c r="G426" s="245" t="s">
        <v>168</v>
      </c>
      <c r="H426" s="246">
        <v>1362.93</v>
      </c>
      <c r="I426" s="247"/>
      <c r="J426" s="248">
        <f>ROUND(I426*H426,2)</f>
        <v>0</v>
      </c>
      <c r="K426" s="249"/>
      <c r="L426" s="44"/>
      <c r="M426" s="250" t="s">
        <v>1</v>
      </c>
      <c r="N426" s="251" t="s">
        <v>43</v>
      </c>
      <c r="O426" s="94"/>
      <c r="P426" s="252">
        <f>O426*H426</f>
        <v>0</v>
      </c>
      <c r="Q426" s="252">
        <v>0.0122</v>
      </c>
      <c r="R426" s="252">
        <f>Q426*H426</f>
        <v>16.627746000000002</v>
      </c>
      <c r="S426" s="252">
        <v>0</v>
      </c>
      <c r="T426" s="253">
        <f>S426*H426</f>
        <v>0</v>
      </c>
      <c r="U426" s="41"/>
      <c r="V426" s="41"/>
      <c r="W426" s="41"/>
      <c r="X426" s="41"/>
      <c r="Y426" s="41"/>
      <c r="Z426" s="41"/>
      <c r="AA426" s="41"/>
      <c r="AB426" s="41"/>
      <c r="AC426" s="41"/>
      <c r="AD426" s="41"/>
      <c r="AE426" s="41"/>
      <c r="AR426" s="254" t="s">
        <v>208</v>
      </c>
      <c r="AT426" s="254" t="s">
        <v>165</v>
      </c>
      <c r="AU426" s="254" t="s">
        <v>88</v>
      </c>
      <c r="AY426" s="18" t="s">
        <v>162</v>
      </c>
      <c r="BE426" s="142">
        <f>IF(N426="základní",J426,0)</f>
        <v>0</v>
      </c>
      <c r="BF426" s="142">
        <f>IF(N426="snížená",J426,0)</f>
        <v>0</v>
      </c>
      <c r="BG426" s="142">
        <f>IF(N426="zákl. přenesená",J426,0)</f>
        <v>0</v>
      </c>
      <c r="BH426" s="142">
        <f>IF(N426="sníž. přenesená",J426,0)</f>
        <v>0</v>
      </c>
      <c r="BI426" s="142">
        <f>IF(N426="nulová",J426,0)</f>
        <v>0</v>
      </c>
      <c r="BJ426" s="18" t="s">
        <v>86</v>
      </c>
      <c r="BK426" s="142">
        <f>ROUND(I426*H426,2)</f>
        <v>0</v>
      </c>
      <c r="BL426" s="18" t="s">
        <v>208</v>
      </c>
      <c r="BM426" s="254" t="s">
        <v>700</v>
      </c>
    </row>
    <row r="427" spans="1:51" s="13" customFormat="1" ht="12">
      <c r="A427" s="13"/>
      <c r="B427" s="255"/>
      <c r="C427" s="256"/>
      <c r="D427" s="257" t="s">
        <v>171</v>
      </c>
      <c r="E427" s="258" t="s">
        <v>1</v>
      </c>
      <c r="F427" s="259" t="s">
        <v>701</v>
      </c>
      <c r="G427" s="256"/>
      <c r="H427" s="260">
        <v>1362.93</v>
      </c>
      <c r="I427" s="261"/>
      <c r="J427" s="256"/>
      <c r="K427" s="256"/>
      <c r="L427" s="262"/>
      <c r="M427" s="263"/>
      <c r="N427" s="264"/>
      <c r="O427" s="264"/>
      <c r="P427" s="264"/>
      <c r="Q427" s="264"/>
      <c r="R427" s="264"/>
      <c r="S427" s="264"/>
      <c r="T427" s="265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T427" s="266" t="s">
        <v>171</v>
      </c>
      <c r="AU427" s="266" t="s">
        <v>88</v>
      </c>
      <c r="AV427" s="13" t="s">
        <v>88</v>
      </c>
      <c r="AW427" s="13" t="s">
        <v>32</v>
      </c>
      <c r="AX427" s="13" t="s">
        <v>78</v>
      </c>
      <c r="AY427" s="266" t="s">
        <v>162</v>
      </c>
    </row>
    <row r="428" spans="1:51" s="14" customFormat="1" ht="12">
      <c r="A428" s="14"/>
      <c r="B428" s="267"/>
      <c r="C428" s="268"/>
      <c r="D428" s="257" t="s">
        <v>171</v>
      </c>
      <c r="E428" s="269" t="s">
        <v>1</v>
      </c>
      <c r="F428" s="270" t="s">
        <v>173</v>
      </c>
      <c r="G428" s="268"/>
      <c r="H428" s="271">
        <v>1362.93</v>
      </c>
      <c r="I428" s="272"/>
      <c r="J428" s="268"/>
      <c r="K428" s="268"/>
      <c r="L428" s="273"/>
      <c r="M428" s="274"/>
      <c r="N428" s="275"/>
      <c r="O428" s="275"/>
      <c r="P428" s="275"/>
      <c r="Q428" s="275"/>
      <c r="R428" s="275"/>
      <c r="S428" s="275"/>
      <c r="T428" s="276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T428" s="277" t="s">
        <v>171</v>
      </c>
      <c r="AU428" s="277" t="s">
        <v>88</v>
      </c>
      <c r="AV428" s="14" t="s">
        <v>169</v>
      </c>
      <c r="AW428" s="14" t="s">
        <v>32</v>
      </c>
      <c r="AX428" s="14" t="s">
        <v>86</v>
      </c>
      <c r="AY428" s="277" t="s">
        <v>162</v>
      </c>
    </row>
    <row r="429" spans="1:65" s="2" customFormat="1" ht="16.5" customHeight="1">
      <c r="A429" s="41"/>
      <c r="B429" s="42"/>
      <c r="C429" s="242" t="s">
        <v>702</v>
      </c>
      <c r="D429" s="242" t="s">
        <v>165</v>
      </c>
      <c r="E429" s="243" t="s">
        <v>703</v>
      </c>
      <c r="F429" s="244" t="s">
        <v>704</v>
      </c>
      <c r="G429" s="245" t="s">
        <v>168</v>
      </c>
      <c r="H429" s="246">
        <v>1362.93</v>
      </c>
      <c r="I429" s="247"/>
      <c r="J429" s="248">
        <f>ROUND(I429*H429,2)</f>
        <v>0</v>
      </c>
      <c r="K429" s="249"/>
      <c r="L429" s="44"/>
      <c r="M429" s="250" t="s">
        <v>1</v>
      </c>
      <c r="N429" s="251" t="s">
        <v>43</v>
      </c>
      <c r="O429" s="94"/>
      <c r="P429" s="252">
        <f>O429*H429</f>
        <v>0</v>
      </c>
      <c r="Q429" s="252">
        <v>0</v>
      </c>
      <c r="R429" s="252">
        <f>Q429*H429</f>
        <v>0</v>
      </c>
      <c r="S429" s="252">
        <v>0</v>
      </c>
      <c r="T429" s="253">
        <f>S429*H429</f>
        <v>0</v>
      </c>
      <c r="U429" s="41"/>
      <c r="V429" s="41"/>
      <c r="W429" s="41"/>
      <c r="X429" s="41"/>
      <c r="Y429" s="41"/>
      <c r="Z429" s="41"/>
      <c r="AA429" s="41"/>
      <c r="AB429" s="41"/>
      <c r="AC429" s="41"/>
      <c r="AD429" s="41"/>
      <c r="AE429" s="41"/>
      <c r="AR429" s="254" t="s">
        <v>208</v>
      </c>
      <c r="AT429" s="254" t="s">
        <v>165</v>
      </c>
      <c r="AU429" s="254" t="s">
        <v>88</v>
      </c>
      <c r="AY429" s="18" t="s">
        <v>162</v>
      </c>
      <c r="BE429" s="142">
        <f>IF(N429="základní",J429,0)</f>
        <v>0</v>
      </c>
      <c r="BF429" s="142">
        <f>IF(N429="snížená",J429,0)</f>
        <v>0</v>
      </c>
      <c r="BG429" s="142">
        <f>IF(N429="zákl. přenesená",J429,0)</f>
        <v>0</v>
      </c>
      <c r="BH429" s="142">
        <f>IF(N429="sníž. přenesená",J429,0)</f>
        <v>0</v>
      </c>
      <c r="BI429" s="142">
        <f>IF(N429="nulová",J429,0)</f>
        <v>0</v>
      </c>
      <c r="BJ429" s="18" t="s">
        <v>86</v>
      </c>
      <c r="BK429" s="142">
        <f>ROUND(I429*H429,2)</f>
        <v>0</v>
      </c>
      <c r="BL429" s="18" t="s">
        <v>208</v>
      </c>
      <c r="BM429" s="254" t="s">
        <v>705</v>
      </c>
    </row>
    <row r="430" spans="1:65" s="2" customFormat="1" ht="24.15" customHeight="1">
      <c r="A430" s="41"/>
      <c r="B430" s="42"/>
      <c r="C430" s="278" t="s">
        <v>706</v>
      </c>
      <c r="D430" s="278" t="s">
        <v>183</v>
      </c>
      <c r="E430" s="279" t="s">
        <v>707</v>
      </c>
      <c r="F430" s="280" t="s">
        <v>708</v>
      </c>
      <c r="G430" s="281" t="s">
        <v>168</v>
      </c>
      <c r="H430" s="282">
        <v>1499.223</v>
      </c>
      <c r="I430" s="283"/>
      <c r="J430" s="284">
        <f>ROUND(I430*H430,2)</f>
        <v>0</v>
      </c>
      <c r="K430" s="285"/>
      <c r="L430" s="286"/>
      <c r="M430" s="287" t="s">
        <v>1</v>
      </c>
      <c r="N430" s="288" t="s">
        <v>43</v>
      </c>
      <c r="O430" s="94"/>
      <c r="P430" s="252">
        <f>O430*H430</f>
        <v>0</v>
      </c>
      <c r="Q430" s="252">
        <v>0.00011</v>
      </c>
      <c r="R430" s="252">
        <f>Q430*H430</f>
        <v>0.16491453</v>
      </c>
      <c r="S430" s="252">
        <v>0</v>
      </c>
      <c r="T430" s="253">
        <f>S430*H430</f>
        <v>0</v>
      </c>
      <c r="U430" s="41"/>
      <c r="V430" s="41"/>
      <c r="W430" s="41"/>
      <c r="X430" s="41"/>
      <c r="Y430" s="41"/>
      <c r="Z430" s="41"/>
      <c r="AA430" s="41"/>
      <c r="AB430" s="41"/>
      <c r="AC430" s="41"/>
      <c r="AD430" s="41"/>
      <c r="AE430" s="41"/>
      <c r="AR430" s="254" t="s">
        <v>213</v>
      </c>
      <c r="AT430" s="254" t="s">
        <v>183</v>
      </c>
      <c r="AU430" s="254" t="s">
        <v>88</v>
      </c>
      <c r="AY430" s="18" t="s">
        <v>162</v>
      </c>
      <c r="BE430" s="142">
        <f>IF(N430="základní",J430,0)</f>
        <v>0</v>
      </c>
      <c r="BF430" s="142">
        <f>IF(N430="snížená",J430,0)</f>
        <v>0</v>
      </c>
      <c r="BG430" s="142">
        <f>IF(N430="zákl. přenesená",J430,0)</f>
        <v>0</v>
      </c>
      <c r="BH430" s="142">
        <f>IF(N430="sníž. přenesená",J430,0)</f>
        <v>0</v>
      </c>
      <c r="BI430" s="142">
        <f>IF(N430="nulová",J430,0)</f>
        <v>0</v>
      </c>
      <c r="BJ430" s="18" t="s">
        <v>86</v>
      </c>
      <c r="BK430" s="142">
        <f>ROUND(I430*H430,2)</f>
        <v>0</v>
      </c>
      <c r="BL430" s="18" t="s">
        <v>208</v>
      </c>
      <c r="BM430" s="254" t="s">
        <v>709</v>
      </c>
    </row>
    <row r="431" spans="1:51" s="13" customFormat="1" ht="12">
      <c r="A431" s="13"/>
      <c r="B431" s="255"/>
      <c r="C431" s="256"/>
      <c r="D431" s="257" t="s">
        <v>171</v>
      </c>
      <c r="E431" s="256"/>
      <c r="F431" s="259" t="s">
        <v>710</v>
      </c>
      <c r="G431" s="256"/>
      <c r="H431" s="260">
        <v>1499.223</v>
      </c>
      <c r="I431" s="261"/>
      <c r="J431" s="256"/>
      <c r="K431" s="256"/>
      <c r="L431" s="262"/>
      <c r="M431" s="263"/>
      <c r="N431" s="264"/>
      <c r="O431" s="264"/>
      <c r="P431" s="264"/>
      <c r="Q431" s="264"/>
      <c r="R431" s="264"/>
      <c r="S431" s="264"/>
      <c r="T431" s="265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T431" s="266" t="s">
        <v>171</v>
      </c>
      <c r="AU431" s="266" t="s">
        <v>88</v>
      </c>
      <c r="AV431" s="13" t="s">
        <v>88</v>
      </c>
      <c r="AW431" s="13" t="s">
        <v>4</v>
      </c>
      <c r="AX431" s="13" t="s">
        <v>86</v>
      </c>
      <c r="AY431" s="266" t="s">
        <v>162</v>
      </c>
    </row>
    <row r="432" spans="1:65" s="2" customFormat="1" ht="21.75" customHeight="1">
      <c r="A432" s="41"/>
      <c r="B432" s="42"/>
      <c r="C432" s="242" t="s">
        <v>711</v>
      </c>
      <c r="D432" s="242" t="s">
        <v>165</v>
      </c>
      <c r="E432" s="243" t="s">
        <v>712</v>
      </c>
      <c r="F432" s="244" t="s">
        <v>713</v>
      </c>
      <c r="G432" s="245" t="s">
        <v>168</v>
      </c>
      <c r="H432" s="246">
        <v>2725.86</v>
      </c>
      <c r="I432" s="247"/>
      <c r="J432" s="248">
        <f>ROUND(I432*H432,2)</f>
        <v>0</v>
      </c>
      <c r="K432" s="249"/>
      <c r="L432" s="44"/>
      <c r="M432" s="250" t="s">
        <v>1</v>
      </c>
      <c r="N432" s="251" t="s">
        <v>43</v>
      </c>
      <c r="O432" s="94"/>
      <c r="P432" s="252">
        <f>O432*H432</f>
        <v>0</v>
      </c>
      <c r="Q432" s="252">
        <v>0</v>
      </c>
      <c r="R432" s="252">
        <f>Q432*H432</f>
        <v>0</v>
      </c>
      <c r="S432" s="252">
        <v>0</v>
      </c>
      <c r="T432" s="253">
        <f>S432*H432</f>
        <v>0</v>
      </c>
      <c r="U432" s="41"/>
      <c r="V432" s="41"/>
      <c r="W432" s="41"/>
      <c r="X432" s="41"/>
      <c r="Y432" s="41"/>
      <c r="Z432" s="41"/>
      <c r="AA432" s="41"/>
      <c r="AB432" s="41"/>
      <c r="AC432" s="41"/>
      <c r="AD432" s="41"/>
      <c r="AE432" s="41"/>
      <c r="AR432" s="254" t="s">
        <v>208</v>
      </c>
      <c r="AT432" s="254" t="s">
        <v>165</v>
      </c>
      <c r="AU432" s="254" t="s">
        <v>88</v>
      </c>
      <c r="AY432" s="18" t="s">
        <v>162</v>
      </c>
      <c r="BE432" s="142">
        <f>IF(N432="základní",J432,0)</f>
        <v>0</v>
      </c>
      <c r="BF432" s="142">
        <f>IF(N432="snížená",J432,0)</f>
        <v>0</v>
      </c>
      <c r="BG432" s="142">
        <f>IF(N432="zákl. přenesená",J432,0)</f>
        <v>0</v>
      </c>
      <c r="BH432" s="142">
        <f>IF(N432="sníž. přenesená",J432,0)</f>
        <v>0</v>
      </c>
      <c r="BI432" s="142">
        <f>IF(N432="nulová",J432,0)</f>
        <v>0</v>
      </c>
      <c r="BJ432" s="18" t="s">
        <v>86</v>
      </c>
      <c r="BK432" s="142">
        <f>ROUND(I432*H432,2)</f>
        <v>0</v>
      </c>
      <c r="BL432" s="18" t="s">
        <v>208</v>
      </c>
      <c r="BM432" s="254" t="s">
        <v>714</v>
      </c>
    </row>
    <row r="433" spans="1:51" s="13" customFormat="1" ht="12">
      <c r="A433" s="13"/>
      <c r="B433" s="255"/>
      <c r="C433" s="256"/>
      <c r="D433" s="257" t="s">
        <v>171</v>
      </c>
      <c r="E433" s="258" t="s">
        <v>1</v>
      </c>
      <c r="F433" s="259" t="s">
        <v>715</v>
      </c>
      <c r="G433" s="256"/>
      <c r="H433" s="260">
        <v>2725.86</v>
      </c>
      <c r="I433" s="261"/>
      <c r="J433" s="256"/>
      <c r="K433" s="256"/>
      <c r="L433" s="262"/>
      <c r="M433" s="263"/>
      <c r="N433" s="264"/>
      <c r="O433" s="264"/>
      <c r="P433" s="264"/>
      <c r="Q433" s="264"/>
      <c r="R433" s="264"/>
      <c r="S433" s="264"/>
      <c r="T433" s="265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T433" s="266" t="s">
        <v>171</v>
      </c>
      <c r="AU433" s="266" t="s">
        <v>88</v>
      </c>
      <c r="AV433" s="13" t="s">
        <v>88</v>
      </c>
      <c r="AW433" s="13" t="s">
        <v>32</v>
      </c>
      <c r="AX433" s="13" t="s">
        <v>78</v>
      </c>
      <c r="AY433" s="266" t="s">
        <v>162</v>
      </c>
    </row>
    <row r="434" spans="1:51" s="14" customFormat="1" ht="12">
      <c r="A434" s="14"/>
      <c r="B434" s="267"/>
      <c r="C434" s="268"/>
      <c r="D434" s="257" t="s">
        <v>171</v>
      </c>
      <c r="E434" s="269" t="s">
        <v>1</v>
      </c>
      <c r="F434" s="270" t="s">
        <v>173</v>
      </c>
      <c r="G434" s="268"/>
      <c r="H434" s="271">
        <v>2725.86</v>
      </c>
      <c r="I434" s="272"/>
      <c r="J434" s="268"/>
      <c r="K434" s="268"/>
      <c r="L434" s="273"/>
      <c r="M434" s="274"/>
      <c r="N434" s="275"/>
      <c r="O434" s="275"/>
      <c r="P434" s="275"/>
      <c r="Q434" s="275"/>
      <c r="R434" s="275"/>
      <c r="S434" s="275"/>
      <c r="T434" s="276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T434" s="277" t="s">
        <v>171</v>
      </c>
      <c r="AU434" s="277" t="s">
        <v>88</v>
      </c>
      <c r="AV434" s="14" t="s">
        <v>169</v>
      </c>
      <c r="AW434" s="14" t="s">
        <v>32</v>
      </c>
      <c r="AX434" s="14" t="s">
        <v>86</v>
      </c>
      <c r="AY434" s="277" t="s">
        <v>162</v>
      </c>
    </row>
    <row r="435" spans="1:65" s="2" customFormat="1" ht="24.15" customHeight="1">
      <c r="A435" s="41"/>
      <c r="B435" s="42"/>
      <c r="C435" s="278" t="s">
        <v>716</v>
      </c>
      <c r="D435" s="278" t="s">
        <v>183</v>
      </c>
      <c r="E435" s="279" t="s">
        <v>717</v>
      </c>
      <c r="F435" s="280" t="s">
        <v>718</v>
      </c>
      <c r="G435" s="281" t="s">
        <v>168</v>
      </c>
      <c r="H435" s="282">
        <v>1390.189</v>
      </c>
      <c r="I435" s="283"/>
      <c r="J435" s="284">
        <f>ROUND(I435*H435,2)</f>
        <v>0</v>
      </c>
      <c r="K435" s="285"/>
      <c r="L435" s="286"/>
      <c r="M435" s="287" t="s">
        <v>1</v>
      </c>
      <c r="N435" s="288" t="s">
        <v>43</v>
      </c>
      <c r="O435" s="94"/>
      <c r="P435" s="252">
        <f>O435*H435</f>
        <v>0</v>
      </c>
      <c r="Q435" s="252">
        <v>0.00254</v>
      </c>
      <c r="R435" s="252">
        <f>Q435*H435</f>
        <v>3.5310800600000003</v>
      </c>
      <c r="S435" s="252">
        <v>0</v>
      </c>
      <c r="T435" s="253">
        <f>S435*H435</f>
        <v>0</v>
      </c>
      <c r="U435" s="41"/>
      <c r="V435" s="41"/>
      <c r="W435" s="41"/>
      <c r="X435" s="41"/>
      <c r="Y435" s="41"/>
      <c r="Z435" s="41"/>
      <c r="AA435" s="41"/>
      <c r="AB435" s="41"/>
      <c r="AC435" s="41"/>
      <c r="AD435" s="41"/>
      <c r="AE435" s="41"/>
      <c r="AR435" s="254" t="s">
        <v>213</v>
      </c>
      <c r="AT435" s="254" t="s">
        <v>183</v>
      </c>
      <c r="AU435" s="254" t="s">
        <v>88</v>
      </c>
      <c r="AY435" s="18" t="s">
        <v>162</v>
      </c>
      <c r="BE435" s="142">
        <f>IF(N435="základní",J435,0)</f>
        <v>0</v>
      </c>
      <c r="BF435" s="142">
        <f>IF(N435="snížená",J435,0)</f>
        <v>0</v>
      </c>
      <c r="BG435" s="142">
        <f>IF(N435="zákl. přenesená",J435,0)</f>
        <v>0</v>
      </c>
      <c r="BH435" s="142">
        <f>IF(N435="sníž. přenesená",J435,0)</f>
        <v>0</v>
      </c>
      <c r="BI435" s="142">
        <f>IF(N435="nulová",J435,0)</f>
        <v>0</v>
      </c>
      <c r="BJ435" s="18" t="s">
        <v>86</v>
      </c>
      <c r="BK435" s="142">
        <f>ROUND(I435*H435,2)</f>
        <v>0</v>
      </c>
      <c r="BL435" s="18" t="s">
        <v>208</v>
      </c>
      <c r="BM435" s="254" t="s">
        <v>719</v>
      </c>
    </row>
    <row r="436" spans="1:51" s="13" customFormat="1" ht="12">
      <c r="A436" s="13"/>
      <c r="B436" s="255"/>
      <c r="C436" s="256"/>
      <c r="D436" s="257" t="s">
        <v>171</v>
      </c>
      <c r="E436" s="256"/>
      <c r="F436" s="259" t="s">
        <v>720</v>
      </c>
      <c r="G436" s="256"/>
      <c r="H436" s="260">
        <v>1390.189</v>
      </c>
      <c r="I436" s="261"/>
      <c r="J436" s="256"/>
      <c r="K436" s="256"/>
      <c r="L436" s="262"/>
      <c r="M436" s="263"/>
      <c r="N436" s="264"/>
      <c r="O436" s="264"/>
      <c r="P436" s="264"/>
      <c r="Q436" s="264"/>
      <c r="R436" s="264"/>
      <c r="S436" s="264"/>
      <c r="T436" s="265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T436" s="266" t="s">
        <v>171</v>
      </c>
      <c r="AU436" s="266" t="s">
        <v>88</v>
      </c>
      <c r="AV436" s="13" t="s">
        <v>88</v>
      </c>
      <c r="AW436" s="13" t="s">
        <v>4</v>
      </c>
      <c r="AX436" s="13" t="s">
        <v>86</v>
      </c>
      <c r="AY436" s="266" t="s">
        <v>162</v>
      </c>
    </row>
    <row r="437" spans="1:65" s="2" customFormat="1" ht="24.15" customHeight="1">
      <c r="A437" s="41"/>
      <c r="B437" s="42"/>
      <c r="C437" s="278" t="s">
        <v>721</v>
      </c>
      <c r="D437" s="278" t="s">
        <v>183</v>
      </c>
      <c r="E437" s="279" t="s">
        <v>722</v>
      </c>
      <c r="F437" s="280" t="s">
        <v>723</v>
      </c>
      <c r="G437" s="281" t="s">
        <v>168</v>
      </c>
      <c r="H437" s="282">
        <v>1390.189</v>
      </c>
      <c r="I437" s="283"/>
      <c r="J437" s="284">
        <f>ROUND(I437*H437,2)</f>
        <v>0</v>
      </c>
      <c r="K437" s="285"/>
      <c r="L437" s="286"/>
      <c r="M437" s="287" t="s">
        <v>1</v>
      </c>
      <c r="N437" s="288" t="s">
        <v>43</v>
      </c>
      <c r="O437" s="94"/>
      <c r="P437" s="252">
        <f>O437*H437</f>
        <v>0</v>
      </c>
      <c r="Q437" s="252">
        <v>0.00269</v>
      </c>
      <c r="R437" s="252">
        <f>Q437*H437</f>
        <v>3.73960841</v>
      </c>
      <c r="S437" s="252">
        <v>0</v>
      </c>
      <c r="T437" s="253">
        <f>S437*H437</f>
        <v>0</v>
      </c>
      <c r="U437" s="41"/>
      <c r="V437" s="41"/>
      <c r="W437" s="41"/>
      <c r="X437" s="41"/>
      <c r="Y437" s="41"/>
      <c r="Z437" s="41"/>
      <c r="AA437" s="41"/>
      <c r="AB437" s="41"/>
      <c r="AC437" s="41"/>
      <c r="AD437" s="41"/>
      <c r="AE437" s="41"/>
      <c r="AR437" s="254" t="s">
        <v>213</v>
      </c>
      <c r="AT437" s="254" t="s">
        <v>183</v>
      </c>
      <c r="AU437" s="254" t="s">
        <v>88</v>
      </c>
      <c r="AY437" s="18" t="s">
        <v>162</v>
      </c>
      <c r="BE437" s="142">
        <f>IF(N437="základní",J437,0)</f>
        <v>0</v>
      </c>
      <c r="BF437" s="142">
        <f>IF(N437="snížená",J437,0)</f>
        <v>0</v>
      </c>
      <c r="BG437" s="142">
        <f>IF(N437="zákl. přenesená",J437,0)</f>
        <v>0</v>
      </c>
      <c r="BH437" s="142">
        <f>IF(N437="sníž. přenesená",J437,0)</f>
        <v>0</v>
      </c>
      <c r="BI437" s="142">
        <f>IF(N437="nulová",J437,0)</f>
        <v>0</v>
      </c>
      <c r="BJ437" s="18" t="s">
        <v>86</v>
      </c>
      <c r="BK437" s="142">
        <f>ROUND(I437*H437,2)</f>
        <v>0</v>
      </c>
      <c r="BL437" s="18" t="s">
        <v>208</v>
      </c>
      <c r="BM437" s="254" t="s">
        <v>724</v>
      </c>
    </row>
    <row r="438" spans="1:51" s="13" customFormat="1" ht="12">
      <c r="A438" s="13"/>
      <c r="B438" s="255"/>
      <c r="C438" s="256"/>
      <c r="D438" s="257" t="s">
        <v>171</v>
      </c>
      <c r="E438" s="256"/>
      <c r="F438" s="259" t="s">
        <v>725</v>
      </c>
      <c r="G438" s="256"/>
      <c r="H438" s="260">
        <v>1390.189</v>
      </c>
      <c r="I438" s="261"/>
      <c r="J438" s="256"/>
      <c r="K438" s="256"/>
      <c r="L438" s="262"/>
      <c r="M438" s="263"/>
      <c r="N438" s="264"/>
      <c r="O438" s="264"/>
      <c r="P438" s="264"/>
      <c r="Q438" s="264"/>
      <c r="R438" s="264"/>
      <c r="S438" s="264"/>
      <c r="T438" s="265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T438" s="266" t="s">
        <v>171</v>
      </c>
      <c r="AU438" s="266" t="s">
        <v>88</v>
      </c>
      <c r="AV438" s="13" t="s">
        <v>88</v>
      </c>
      <c r="AW438" s="13" t="s">
        <v>4</v>
      </c>
      <c r="AX438" s="13" t="s">
        <v>86</v>
      </c>
      <c r="AY438" s="266" t="s">
        <v>162</v>
      </c>
    </row>
    <row r="439" spans="1:65" s="2" customFormat="1" ht="24.15" customHeight="1">
      <c r="A439" s="41"/>
      <c r="B439" s="42"/>
      <c r="C439" s="242" t="s">
        <v>726</v>
      </c>
      <c r="D439" s="242" t="s">
        <v>165</v>
      </c>
      <c r="E439" s="243" t="s">
        <v>727</v>
      </c>
      <c r="F439" s="244" t="s">
        <v>728</v>
      </c>
      <c r="G439" s="245" t="s">
        <v>168</v>
      </c>
      <c r="H439" s="246">
        <v>535</v>
      </c>
      <c r="I439" s="247"/>
      <c r="J439" s="248">
        <f>ROUND(I439*H439,2)</f>
        <v>0</v>
      </c>
      <c r="K439" s="249"/>
      <c r="L439" s="44"/>
      <c r="M439" s="250" t="s">
        <v>1</v>
      </c>
      <c r="N439" s="251" t="s">
        <v>43</v>
      </c>
      <c r="O439" s="94"/>
      <c r="P439" s="252">
        <f>O439*H439</f>
        <v>0</v>
      </c>
      <c r="Q439" s="252">
        <v>0.00125</v>
      </c>
      <c r="R439" s="252">
        <f>Q439*H439</f>
        <v>0.6687500000000001</v>
      </c>
      <c r="S439" s="252">
        <v>0</v>
      </c>
      <c r="T439" s="253">
        <f>S439*H439</f>
        <v>0</v>
      </c>
      <c r="U439" s="41"/>
      <c r="V439" s="41"/>
      <c r="W439" s="41"/>
      <c r="X439" s="41"/>
      <c r="Y439" s="41"/>
      <c r="Z439" s="41"/>
      <c r="AA439" s="41"/>
      <c r="AB439" s="41"/>
      <c r="AC439" s="41"/>
      <c r="AD439" s="41"/>
      <c r="AE439" s="41"/>
      <c r="AR439" s="254" t="s">
        <v>169</v>
      </c>
      <c r="AT439" s="254" t="s">
        <v>165</v>
      </c>
      <c r="AU439" s="254" t="s">
        <v>88</v>
      </c>
      <c r="AY439" s="18" t="s">
        <v>162</v>
      </c>
      <c r="BE439" s="142">
        <f>IF(N439="základní",J439,0)</f>
        <v>0</v>
      </c>
      <c r="BF439" s="142">
        <f>IF(N439="snížená",J439,0)</f>
        <v>0</v>
      </c>
      <c r="BG439" s="142">
        <f>IF(N439="zákl. přenesená",J439,0)</f>
        <v>0</v>
      </c>
      <c r="BH439" s="142">
        <f>IF(N439="sníž. přenesená",J439,0)</f>
        <v>0</v>
      </c>
      <c r="BI439" s="142">
        <f>IF(N439="nulová",J439,0)</f>
        <v>0</v>
      </c>
      <c r="BJ439" s="18" t="s">
        <v>86</v>
      </c>
      <c r="BK439" s="142">
        <f>ROUND(I439*H439,2)</f>
        <v>0</v>
      </c>
      <c r="BL439" s="18" t="s">
        <v>169</v>
      </c>
      <c r="BM439" s="254" t="s">
        <v>729</v>
      </c>
    </row>
    <row r="440" spans="1:65" s="2" customFormat="1" ht="24.15" customHeight="1">
      <c r="A440" s="41"/>
      <c r="B440" s="42"/>
      <c r="C440" s="278" t="s">
        <v>730</v>
      </c>
      <c r="D440" s="278" t="s">
        <v>183</v>
      </c>
      <c r="E440" s="279" t="s">
        <v>731</v>
      </c>
      <c r="F440" s="280" t="s">
        <v>732</v>
      </c>
      <c r="G440" s="281" t="s">
        <v>168</v>
      </c>
      <c r="H440" s="282">
        <v>561.75</v>
      </c>
      <c r="I440" s="283"/>
      <c r="J440" s="284">
        <f>ROUND(I440*H440,2)</f>
        <v>0</v>
      </c>
      <c r="K440" s="285"/>
      <c r="L440" s="286"/>
      <c r="M440" s="287" t="s">
        <v>1</v>
      </c>
      <c r="N440" s="288" t="s">
        <v>43</v>
      </c>
      <c r="O440" s="94"/>
      <c r="P440" s="252">
        <f>O440*H440</f>
        <v>0</v>
      </c>
      <c r="Q440" s="252">
        <v>0.008</v>
      </c>
      <c r="R440" s="252">
        <f>Q440*H440</f>
        <v>4.494</v>
      </c>
      <c r="S440" s="252">
        <v>0</v>
      </c>
      <c r="T440" s="253">
        <f>S440*H440</f>
        <v>0</v>
      </c>
      <c r="U440" s="41"/>
      <c r="V440" s="41"/>
      <c r="W440" s="41"/>
      <c r="X440" s="41"/>
      <c r="Y440" s="41"/>
      <c r="Z440" s="41"/>
      <c r="AA440" s="41"/>
      <c r="AB440" s="41"/>
      <c r="AC440" s="41"/>
      <c r="AD440" s="41"/>
      <c r="AE440" s="41"/>
      <c r="AR440" s="254" t="s">
        <v>186</v>
      </c>
      <c r="AT440" s="254" t="s">
        <v>183</v>
      </c>
      <c r="AU440" s="254" t="s">
        <v>88</v>
      </c>
      <c r="AY440" s="18" t="s">
        <v>162</v>
      </c>
      <c r="BE440" s="142">
        <f>IF(N440="základní",J440,0)</f>
        <v>0</v>
      </c>
      <c r="BF440" s="142">
        <f>IF(N440="snížená",J440,0)</f>
        <v>0</v>
      </c>
      <c r="BG440" s="142">
        <f>IF(N440="zákl. přenesená",J440,0)</f>
        <v>0</v>
      </c>
      <c r="BH440" s="142">
        <f>IF(N440="sníž. přenesená",J440,0)</f>
        <v>0</v>
      </c>
      <c r="BI440" s="142">
        <f>IF(N440="nulová",J440,0)</f>
        <v>0</v>
      </c>
      <c r="BJ440" s="18" t="s">
        <v>86</v>
      </c>
      <c r="BK440" s="142">
        <f>ROUND(I440*H440,2)</f>
        <v>0</v>
      </c>
      <c r="BL440" s="18" t="s">
        <v>169</v>
      </c>
      <c r="BM440" s="254" t="s">
        <v>733</v>
      </c>
    </row>
    <row r="441" spans="1:51" s="13" customFormat="1" ht="12">
      <c r="A441" s="13"/>
      <c r="B441" s="255"/>
      <c r="C441" s="256"/>
      <c r="D441" s="257" t="s">
        <v>171</v>
      </c>
      <c r="E441" s="256"/>
      <c r="F441" s="259" t="s">
        <v>734</v>
      </c>
      <c r="G441" s="256"/>
      <c r="H441" s="260">
        <v>561.75</v>
      </c>
      <c r="I441" s="261"/>
      <c r="J441" s="256"/>
      <c r="K441" s="256"/>
      <c r="L441" s="262"/>
      <c r="M441" s="263"/>
      <c r="N441" s="264"/>
      <c r="O441" s="264"/>
      <c r="P441" s="264"/>
      <c r="Q441" s="264"/>
      <c r="R441" s="264"/>
      <c r="S441" s="264"/>
      <c r="T441" s="265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T441" s="266" t="s">
        <v>171</v>
      </c>
      <c r="AU441" s="266" t="s">
        <v>88</v>
      </c>
      <c r="AV441" s="13" t="s">
        <v>88</v>
      </c>
      <c r="AW441" s="13" t="s">
        <v>4</v>
      </c>
      <c r="AX441" s="13" t="s">
        <v>86</v>
      </c>
      <c r="AY441" s="266" t="s">
        <v>162</v>
      </c>
    </row>
    <row r="442" spans="1:65" s="2" customFormat="1" ht="24.15" customHeight="1">
      <c r="A442" s="41"/>
      <c r="B442" s="42"/>
      <c r="C442" s="242" t="s">
        <v>735</v>
      </c>
      <c r="D442" s="242" t="s">
        <v>165</v>
      </c>
      <c r="E442" s="243" t="s">
        <v>736</v>
      </c>
      <c r="F442" s="244" t="s">
        <v>737</v>
      </c>
      <c r="G442" s="245" t="s">
        <v>168</v>
      </c>
      <c r="H442" s="246">
        <v>535</v>
      </c>
      <c r="I442" s="247"/>
      <c r="J442" s="248">
        <f>ROUND(I442*H442,2)</f>
        <v>0</v>
      </c>
      <c r="K442" s="249"/>
      <c r="L442" s="44"/>
      <c r="M442" s="250" t="s">
        <v>1</v>
      </c>
      <c r="N442" s="251" t="s">
        <v>43</v>
      </c>
      <c r="O442" s="94"/>
      <c r="P442" s="252">
        <f>O442*H442</f>
        <v>0</v>
      </c>
      <c r="Q442" s="252">
        <v>0</v>
      </c>
      <c r="R442" s="252">
        <f>Q442*H442</f>
        <v>0</v>
      </c>
      <c r="S442" s="252">
        <v>0</v>
      </c>
      <c r="T442" s="253">
        <f>S442*H442</f>
        <v>0</v>
      </c>
      <c r="U442" s="41"/>
      <c r="V442" s="41"/>
      <c r="W442" s="41"/>
      <c r="X442" s="41"/>
      <c r="Y442" s="41"/>
      <c r="Z442" s="41"/>
      <c r="AA442" s="41"/>
      <c r="AB442" s="41"/>
      <c r="AC442" s="41"/>
      <c r="AD442" s="41"/>
      <c r="AE442" s="41"/>
      <c r="AR442" s="254" t="s">
        <v>208</v>
      </c>
      <c r="AT442" s="254" t="s">
        <v>165</v>
      </c>
      <c r="AU442" s="254" t="s">
        <v>88</v>
      </c>
      <c r="AY442" s="18" t="s">
        <v>162</v>
      </c>
      <c r="BE442" s="142">
        <f>IF(N442="základní",J442,0)</f>
        <v>0</v>
      </c>
      <c r="BF442" s="142">
        <f>IF(N442="snížená",J442,0)</f>
        <v>0</v>
      </c>
      <c r="BG442" s="142">
        <f>IF(N442="zákl. přenesená",J442,0)</f>
        <v>0</v>
      </c>
      <c r="BH442" s="142">
        <f>IF(N442="sníž. přenesená",J442,0)</f>
        <v>0</v>
      </c>
      <c r="BI442" s="142">
        <f>IF(N442="nulová",J442,0)</f>
        <v>0</v>
      </c>
      <c r="BJ442" s="18" t="s">
        <v>86</v>
      </c>
      <c r="BK442" s="142">
        <f>ROUND(I442*H442,2)</f>
        <v>0</v>
      </c>
      <c r="BL442" s="18" t="s">
        <v>208</v>
      </c>
      <c r="BM442" s="254" t="s">
        <v>738</v>
      </c>
    </row>
    <row r="443" spans="1:65" s="2" customFormat="1" ht="21.75" customHeight="1">
      <c r="A443" s="41"/>
      <c r="B443" s="42"/>
      <c r="C443" s="278" t="s">
        <v>739</v>
      </c>
      <c r="D443" s="278" t="s">
        <v>183</v>
      </c>
      <c r="E443" s="279" t="s">
        <v>740</v>
      </c>
      <c r="F443" s="280" t="s">
        <v>741</v>
      </c>
      <c r="G443" s="281" t="s">
        <v>168</v>
      </c>
      <c r="H443" s="282">
        <v>545.7</v>
      </c>
      <c r="I443" s="283"/>
      <c r="J443" s="284">
        <f>ROUND(I443*H443,2)</f>
        <v>0</v>
      </c>
      <c r="K443" s="285"/>
      <c r="L443" s="286"/>
      <c r="M443" s="287" t="s">
        <v>1</v>
      </c>
      <c r="N443" s="288" t="s">
        <v>43</v>
      </c>
      <c r="O443" s="94"/>
      <c r="P443" s="252">
        <f>O443*H443</f>
        <v>0</v>
      </c>
      <c r="Q443" s="252">
        <v>0.0025</v>
      </c>
      <c r="R443" s="252">
        <f>Q443*H443</f>
        <v>1.3642500000000002</v>
      </c>
      <c r="S443" s="252">
        <v>0</v>
      </c>
      <c r="T443" s="253">
        <f>S443*H443</f>
        <v>0</v>
      </c>
      <c r="U443" s="41"/>
      <c r="V443" s="41"/>
      <c r="W443" s="41"/>
      <c r="X443" s="41"/>
      <c r="Y443" s="41"/>
      <c r="Z443" s="41"/>
      <c r="AA443" s="41"/>
      <c r="AB443" s="41"/>
      <c r="AC443" s="41"/>
      <c r="AD443" s="41"/>
      <c r="AE443" s="41"/>
      <c r="AR443" s="254" t="s">
        <v>213</v>
      </c>
      <c r="AT443" s="254" t="s">
        <v>183</v>
      </c>
      <c r="AU443" s="254" t="s">
        <v>88</v>
      </c>
      <c r="AY443" s="18" t="s">
        <v>162</v>
      </c>
      <c r="BE443" s="142">
        <f>IF(N443="základní",J443,0)</f>
        <v>0</v>
      </c>
      <c r="BF443" s="142">
        <f>IF(N443="snížená",J443,0)</f>
        <v>0</v>
      </c>
      <c r="BG443" s="142">
        <f>IF(N443="zákl. přenesená",J443,0)</f>
        <v>0</v>
      </c>
      <c r="BH443" s="142">
        <f>IF(N443="sníž. přenesená",J443,0)</f>
        <v>0</v>
      </c>
      <c r="BI443" s="142">
        <f>IF(N443="nulová",J443,0)</f>
        <v>0</v>
      </c>
      <c r="BJ443" s="18" t="s">
        <v>86</v>
      </c>
      <c r="BK443" s="142">
        <f>ROUND(I443*H443,2)</f>
        <v>0</v>
      </c>
      <c r="BL443" s="18" t="s">
        <v>208</v>
      </c>
      <c r="BM443" s="254" t="s">
        <v>742</v>
      </c>
    </row>
    <row r="444" spans="1:51" s="13" customFormat="1" ht="12">
      <c r="A444" s="13"/>
      <c r="B444" s="255"/>
      <c r="C444" s="256"/>
      <c r="D444" s="257" t="s">
        <v>171</v>
      </c>
      <c r="E444" s="256"/>
      <c r="F444" s="259" t="s">
        <v>743</v>
      </c>
      <c r="G444" s="256"/>
      <c r="H444" s="260">
        <v>545.7</v>
      </c>
      <c r="I444" s="261"/>
      <c r="J444" s="256"/>
      <c r="K444" s="256"/>
      <c r="L444" s="262"/>
      <c r="M444" s="263"/>
      <c r="N444" s="264"/>
      <c r="O444" s="264"/>
      <c r="P444" s="264"/>
      <c r="Q444" s="264"/>
      <c r="R444" s="264"/>
      <c r="S444" s="264"/>
      <c r="T444" s="265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T444" s="266" t="s">
        <v>171</v>
      </c>
      <c r="AU444" s="266" t="s">
        <v>88</v>
      </c>
      <c r="AV444" s="13" t="s">
        <v>88</v>
      </c>
      <c r="AW444" s="13" t="s">
        <v>4</v>
      </c>
      <c r="AX444" s="13" t="s">
        <v>86</v>
      </c>
      <c r="AY444" s="266" t="s">
        <v>162</v>
      </c>
    </row>
    <row r="445" spans="1:65" s="2" customFormat="1" ht="24.15" customHeight="1">
      <c r="A445" s="41"/>
      <c r="B445" s="42"/>
      <c r="C445" s="242" t="s">
        <v>744</v>
      </c>
      <c r="D445" s="242" t="s">
        <v>165</v>
      </c>
      <c r="E445" s="243" t="s">
        <v>745</v>
      </c>
      <c r="F445" s="244" t="s">
        <v>746</v>
      </c>
      <c r="G445" s="245" t="s">
        <v>513</v>
      </c>
      <c r="H445" s="246">
        <v>25.428</v>
      </c>
      <c r="I445" s="247"/>
      <c r="J445" s="248">
        <f>ROUND(I445*H445,2)</f>
        <v>0</v>
      </c>
      <c r="K445" s="249"/>
      <c r="L445" s="44"/>
      <c r="M445" s="250" t="s">
        <v>1</v>
      </c>
      <c r="N445" s="251" t="s">
        <v>43</v>
      </c>
      <c r="O445" s="94"/>
      <c r="P445" s="252">
        <f>O445*H445</f>
        <v>0</v>
      </c>
      <c r="Q445" s="252">
        <v>0</v>
      </c>
      <c r="R445" s="252">
        <f>Q445*H445</f>
        <v>0</v>
      </c>
      <c r="S445" s="252">
        <v>0</v>
      </c>
      <c r="T445" s="253">
        <f>S445*H445</f>
        <v>0</v>
      </c>
      <c r="U445" s="41"/>
      <c r="V445" s="41"/>
      <c r="W445" s="41"/>
      <c r="X445" s="41"/>
      <c r="Y445" s="41"/>
      <c r="Z445" s="41"/>
      <c r="AA445" s="41"/>
      <c r="AB445" s="41"/>
      <c r="AC445" s="41"/>
      <c r="AD445" s="41"/>
      <c r="AE445" s="41"/>
      <c r="AR445" s="254" t="s">
        <v>208</v>
      </c>
      <c r="AT445" s="254" t="s">
        <v>165</v>
      </c>
      <c r="AU445" s="254" t="s">
        <v>88</v>
      </c>
      <c r="AY445" s="18" t="s">
        <v>162</v>
      </c>
      <c r="BE445" s="142">
        <f>IF(N445="základní",J445,0)</f>
        <v>0</v>
      </c>
      <c r="BF445" s="142">
        <f>IF(N445="snížená",J445,0)</f>
        <v>0</v>
      </c>
      <c r="BG445" s="142">
        <f>IF(N445="zákl. přenesená",J445,0)</f>
        <v>0</v>
      </c>
      <c r="BH445" s="142">
        <f>IF(N445="sníž. přenesená",J445,0)</f>
        <v>0</v>
      </c>
      <c r="BI445" s="142">
        <f>IF(N445="nulová",J445,0)</f>
        <v>0</v>
      </c>
      <c r="BJ445" s="18" t="s">
        <v>86</v>
      </c>
      <c r="BK445" s="142">
        <f>ROUND(I445*H445,2)</f>
        <v>0</v>
      </c>
      <c r="BL445" s="18" t="s">
        <v>208</v>
      </c>
      <c r="BM445" s="254" t="s">
        <v>747</v>
      </c>
    </row>
    <row r="446" spans="1:63" s="12" customFormat="1" ht="22.8" customHeight="1">
      <c r="A446" s="12"/>
      <c r="B446" s="226"/>
      <c r="C446" s="227"/>
      <c r="D446" s="228" t="s">
        <v>77</v>
      </c>
      <c r="E446" s="240" t="s">
        <v>748</v>
      </c>
      <c r="F446" s="240" t="s">
        <v>749</v>
      </c>
      <c r="G446" s="227"/>
      <c r="H446" s="227"/>
      <c r="I446" s="230"/>
      <c r="J446" s="241">
        <f>BK446</f>
        <v>0</v>
      </c>
      <c r="K446" s="227"/>
      <c r="L446" s="232"/>
      <c r="M446" s="233"/>
      <c r="N446" s="234"/>
      <c r="O446" s="234"/>
      <c r="P446" s="235">
        <f>SUM(P447:P488)</f>
        <v>0</v>
      </c>
      <c r="Q446" s="234"/>
      <c r="R446" s="235">
        <f>SUM(R447:R488)</f>
        <v>1.6320649999999999</v>
      </c>
      <c r="S446" s="234"/>
      <c r="T446" s="236">
        <f>SUM(T447:T488)</f>
        <v>1.0962371</v>
      </c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R446" s="237" t="s">
        <v>88</v>
      </c>
      <c r="AT446" s="238" t="s">
        <v>77</v>
      </c>
      <c r="AU446" s="238" t="s">
        <v>86</v>
      </c>
      <c r="AY446" s="237" t="s">
        <v>162</v>
      </c>
      <c r="BK446" s="239">
        <f>SUM(BK447:BK488)</f>
        <v>0</v>
      </c>
    </row>
    <row r="447" spans="1:65" s="2" customFormat="1" ht="24.15" customHeight="1">
      <c r="A447" s="41"/>
      <c r="B447" s="42"/>
      <c r="C447" s="242" t="s">
        <v>750</v>
      </c>
      <c r="D447" s="242" t="s">
        <v>165</v>
      </c>
      <c r="E447" s="243" t="s">
        <v>751</v>
      </c>
      <c r="F447" s="244" t="s">
        <v>752</v>
      </c>
      <c r="G447" s="245" t="s">
        <v>228</v>
      </c>
      <c r="H447" s="246">
        <v>200.2</v>
      </c>
      <c r="I447" s="247"/>
      <c r="J447" s="248">
        <f>ROUND(I447*H447,2)</f>
        <v>0</v>
      </c>
      <c r="K447" s="249"/>
      <c r="L447" s="44"/>
      <c r="M447" s="250" t="s">
        <v>1</v>
      </c>
      <c r="N447" s="251" t="s">
        <v>43</v>
      </c>
      <c r="O447" s="94"/>
      <c r="P447" s="252">
        <f>O447*H447</f>
        <v>0</v>
      </c>
      <c r="Q447" s="252">
        <v>0</v>
      </c>
      <c r="R447" s="252">
        <f>Q447*H447</f>
        <v>0</v>
      </c>
      <c r="S447" s="252">
        <v>0.00191</v>
      </c>
      <c r="T447" s="253">
        <f>S447*H447</f>
        <v>0.382382</v>
      </c>
      <c r="U447" s="41"/>
      <c r="V447" s="41"/>
      <c r="W447" s="41"/>
      <c r="X447" s="41"/>
      <c r="Y447" s="41"/>
      <c r="Z447" s="41"/>
      <c r="AA447" s="41"/>
      <c r="AB447" s="41"/>
      <c r="AC447" s="41"/>
      <c r="AD447" s="41"/>
      <c r="AE447" s="41"/>
      <c r="AR447" s="254" t="s">
        <v>208</v>
      </c>
      <c r="AT447" s="254" t="s">
        <v>165</v>
      </c>
      <c r="AU447" s="254" t="s">
        <v>88</v>
      </c>
      <c r="AY447" s="18" t="s">
        <v>162</v>
      </c>
      <c r="BE447" s="142">
        <f>IF(N447="základní",J447,0)</f>
        <v>0</v>
      </c>
      <c r="BF447" s="142">
        <f>IF(N447="snížená",J447,0)</f>
        <v>0</v>
      </c>
      <c r="BG447" s="142">
        <f>IF(N447="zákl. přenesená",J447,0)</f>
        <v>0</v>
      </c>
      <c r="BH447" s="142">
        <f>IF(N447="sníž. přenesená",J447,0)</f>
        <v>0</v>
      </c>
      <c r="BI447" s="142">
        <f>IF(N447="nulová",J447,0)</f>
        <v>0</v>
      </c>
      <c r="BJ447" s="18" t="s">
        <v>86</v>
      </c>
      <c r="BK447" s="142">
        <f>ROUND(I447*H447,2)</f>
        <v>0</v>
      </c>
      <c r="BL447" s="18" t="s">
        <v>208</v>
      </c>
      <c r="BM447" s="254" t="s">
        <v>753</v>
      </c>
    </row>
    <row r="448" spans="1:51" s="13" customFormat="1" ht="12">
      <c r="A448" s="13"/>
      <c r="B448" s="255"/>
      <c r="C448" s="256"/>
      <c r="D448" s="257" t="s">
        <v>171</v>
      </c>
      <c r="E448" s="258" t="s">
        <v>1</v>
      </c>
      <c r="F448" s="259" t="s">
        <v>754</v>
      </c>
      <c r="G448" s="256"/>
      <c r="H448" s="260">
        <v>200.2</v>
      </c>
      <c r="I448" s="261"/>
      <c r="J448" s="256"/>
      <c r="K448" s="256"/>
      <c r="L448" s="262"/>
      <c r="M448" s="263"/>
      <c r="N448" s="264"/>
      <c r="O448" s="264"/>
      <c r="P448" s="264"/>
      <c r="Q448" s="264"/>
      <c r="R448" s="264"/>
      <c r="S448" s="264"/>
      <c r="T448" s="265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T448" s="266" t="s">
        <v>171</v>
      </c>
      <c r="AU448" s="266" t="s">
        <v>88</v>
      </c>
      <c r="AV448" s="13" t="s">
        <v>88</v>
      </c>
      <c r="AW448" s="13" t="s">
        <v>32</v>
      </c>
      <c r="AX448" s="13" t="s">
        <v>78</v>
      </c>
      <c r="AY448" s="266" t="s">
        <v>162</v>
      </c>
    </row>
    <row r="449" spans="1:51" s="14" customFormat="1" ht="12">
      <c r="A449" s="14"/>
      <c r="B449" s="267"/>
      <c r="C449" s="268"/>
      <c r="D449" s="257" t="s">
        <v>171</v>
      </c>
      <c r="E449" s="269" t="s">
        <v>1</v>
      </c>
      <c r="F449" s="270" t="s">
        <v>173</v>
      </c>
      <c r="G449" s="268"/>
      <c r="H449" s="271">
        <v>200.2</v>
      </c>
      <c r="I449" s="272"/>
      <c r="J449" s="268"/>
      <c r="K449" s="268"/>
      <c r="L449" s="273"/>
      <c r="M449" s="274"/>
      <c r="N449" s="275"/>
      <c r="O449" s="275"/>
      <c r="P449" s="275"/>
      <c r="Q449" s="275"/>
      <c r="R449" s="275"/>
      <c r="S449" s="275"/>
      <c r="T449" s="276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T449" s="277" t="s">
        <v>171</v>
      </c>
      <c r="AU449" s="277" t="s">
        <v>88</v>
      </c>
      <c r="AV449" s="14" t="s">
        <v>169</v>
      </c>
      <c r="AW449" s="14" t="s">
        <v>32</v>
      </c>
      <c r="AX449" s="14" t="s">
        <v>86</v>
      </c>
      <c r="AY449" s="277" t="s">
        <v>162</v>
      </c>
    </row>
    <row r="450" spans="1:65" s="2" customFormat="1" ht="16.5" customHeight="1">
      <c r="A450" s="41"/>
      <c r="B450" s="42"/>
      <c r="C450" s="242" t="s">
        <v>755</v>
      </c>
      <c r="D450" s="242" t="s">
        <v>165</v>
      </c>
      <c r="E450" s="243" t="s">
        <v>756</v>
      </c>
      <c r="F450" s="244" t="s">
        <v>757</v>
      </c>
      <c r="G450" s="245" t="s">
        <v>228</v>
      </c>
      <c r="H450" s="246">
        <v>75.55</v>
      </c>
      <c r="I450" s="247"/>
      <c r="J450" s="248">
        <f>ROUND(I450*H450,2)</f>
        <v>0</v>
      </c>
      <c r="K450" s="249"/>
      <c r="L450" s="44"/>
      <c r="M450" s="250" t="s">
        <v>1</v>
      </c>
      <c r="N450" s="251" t="s">
        <v>43</v>
      </c>
      <c r="O450" s="94"/>
      <c r="P450" s="252">
        <f>O450*H450</f>
        <v>0</v>
      </c>
      <c r="Q450" s="252">
        <v>0</v>
      </c>
      <c r="R450" s="252">
        <f>Q450*H450</f>
        <v>0</v>
      </c>
      <c r="S450" s="252">
        <v>0.00167</v>
      </c>
      <c r="T450" s="253">
        <f>S450*H450</f>
        <v>0.1261685</v>
      </c>
      <c r="U450" s="41"/>
      <c r="V450" s="41"/>
      <c r="W450" s="41"/>
      <c r="X450" s="41"/>
      <c r="Y450" s="41"/>
      <c r="Z450" s="41"/>
      <c r="AA450" s="41"/>
      <c r="AB450" s="41"/>
      <c r="AC450" s="41"/>
      <c r="AD450" s="41"/>
      <c r="AE450" s="41"/>
      <c r="AR450" s="254" t="s">
        <v>208</v>
      </c>
      <c r="AT450" s="254" t="s">
        <v>165</v>
      </c>
      <c r="AU450" s="254" t="s">
        <v>88</v>
      </c>
      <c r="AY450" s="18" t="s">
        <v>162</v>
      </c>
      <c r="BE450" s="142">
        <f>IF(N450="základní",J450,0)</f>
        <v>0</v>
      </c>
      <c r="BF450" s="142">
        <f>IF(N450="snížená",J450,0)</f>
        <v>0</v>
      </c>
      <c r="BG450" s="142">
        <f>IF(N450="zákl. přenesená",J450,0)</f>
        <v>0</v>
      </c>
      <c r="BH450" s="142">
        <f>IF(N450="sníž. přenesená",J450,0)</f>
        <v>0</v>
      </c>
      <c r="BI450" s="142">
        <f>IF(N450="nulová",J450,0)</f>
        <v>0</v>
      </c>
      <c r="BJ450" s="18" t="s">
        <v>86</v>
      </c>
      <c r="BK450" s="142">
        <f>ROUND(I450*H450,2)</f>
        <v>0</v>
      </c>
      <c r="BL450" s="18" t="s">
        <v>208</v>
      </c>
      <c r="BM450" s="254" t="s">
        <v>758</v>
      </c>
    </row>
    <row r="451" spans="1:51" s="13" customFormat="1" ht="12">
      <c r="A451" s="13"/>
      <c r="B451" s="255"/>
      <c r="C451" s="256"/>
      <c r="D451" s="257" t="s">
        <v>171</v>
      </c>
      <c r="E451" s="258" t="s">
        <v>1</v>
      </c>
      <c r="F451" s="259" t="s">
        <v>759</v>
      </c>
      <c r="G451" s="256"/>
      <c r="H451" s="260">
        <v>75.55</v>
      </c>
      <c r="I451" s="261"/>
      <c r="J451" s="256"/>
      <c r="K451" s="256"/>
      <c r="L451" s="262"/>
      <c r="M451" s="263"/>
      <c r="N451" s="264"/>
      <c r="O451" s="264"/>
      <c r="P451" s="264"/>
      <c r="Q451" s="264"/>
      <c r="R451" s="264"/>
      <c r="S451" s="264"/>
      <c r="T451" s="265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T451" s="266" t="s">
        <v>171</v>
      </c>
      <c r="AU451" s="266" t="s">
        <v>88</v>
      </c>
      <c r="AV451" s="13" t="s">
        <v>88</v>
      </c>
      <c r="AW451" s="13" t="s">
        <v>32</v>
      </c>
      <c r="AX451" s="13" t="s">
        <v>78</v>
      </c>
      <c r="AY451" s="266" t="s">
        <v>162</v>
      </c>
    </row>
    <row r="452" spans="1:51" s="14" customFormat="1" ht="12">
      <c r="A452" s="14"/>
      <c r="B452" s="267"/>
      <c r="C452" s="268"/>
      <c r="D452" s="257" t="s">
        <v>171</v>
      </c>
      <c r="E452" s="269" t="s">
        <v>1</v>
      </c>
      <c r="F452" s="270" t="s">
        <v>173</v>
      </c>
      <c r="G452" s="268"/>
      <c r="H452" s="271">
        <v>75.55</v>
      </c>
      <c r="I452" s="272"/>
      <c r="J452" s="268"/>
      <c r="K452" s="268"/>
      <c r="L452" s="273"/>
      <c r="M452" s="274"/>
      <c r="N452" s="275"/>
      <c r="O452" s="275"/>
      <c r="P452" s="275"/>
      <c r="Q452" s="275"/>
      <c r="R452" s="275"/>
      <c r="S452" s="275"/>
      <c r="T452" s="276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T452" s="277" t="s">
        <v>171</v>
      </c>
      <c r="AU452" s="277" t="s">
        <v>88</v>
      </c>
      <c r="AV452" s="14" t="s">
        <v>169</v>
      </c>
      <c r="AW452" s="14" t="s">
        <v>32</v>
      </c>
      <c r="AX452" s="14" t="s">
        <v>86</v>
      </c>
      <c r="AY452" s="277" t="s">
        <v>162</v>
      </c>
    </row>
    <row r="453" spans="1:65" s="2" customFormat="1" ht="16.5" customHeight="1">
      <c r="A453" s="41"/>
      <c r="B453" s="42"/>
      <c r="C453" s="242" t="s">
        <v>760</v>
      </c>
      <c r="D453" s="242" t="s">
        <v>165</v>
      </c>
      <c r="E453" s="243" t="s">
        <v>761</v>
      </c>
      <c r="F453" s="244" t="s">
        <v>762</v>
      </c>
      <c r="G453" s="245" t="s">
        <v>228</v>
      </c>
      <c r="H453" s="246">
        <v>131.32</v>
      </c>
      <c r="I453" s="247"/>
      <c r="J453" s="248">
        <f>ROUND(I453*H453,2)</f>
        <v>0</v>
      </c>
      <c r="K453" s="249"/>
      <c r="L453" s="44"/>
      <c r="M453" s="250" t="s">
        <v>1</v>
      </c>
      <c r="N453" s="251" t="s">
        <v>43</v>
      </c>
      <c r="O453" s="94"/>
      <c r="P453" s="252">
        <f>O453*H453</f>
        <v>0</v>
      </c>
      <c r="Q453" s="252">
        <v>0</v>
      </c>
      <c r="R453" s="252">
        <f>Q453*H453</f>
        <v>0</v>
      </c>
      <c r="S453" s="252">
        <v>0.00223</v>
      </c>
      <c r="T453" s="253">
        <f>S453*H453</f>
        <v>0.29284360000000004</v>
      </c>
      <c r="U453" s="41"/>
      <c r="V453" s="41"/>
      <c r="W453" s="41"/>
      <c r="X453" s="41"/>
      <c r="Y453" s="41"/>
      <c r="Z453" s="41"/>
      <c r="AA453" s="41"/>
      <c r="AB453" s="41"/>
      <c r="AC453" s="41"/>
      <c r="AD453" s="41"/>
      <c r="AE453" s="41"/>
      <c r="AR453" s="254" t="s">
        <v>208</v>
      </c>
      <c r="AT453" s="254" t="s">
        <v>165</v>
      </c>
      <c r="AU453" s="254" t="s">
        <v>88</v>
      </c>
      <c r="AY453" s="18" t="s">
        <v>162</v>
      </c>
      <c r="BE453" s="142">
        <f>IF(N453="základní",J453,0)</f>
        <v>0</v>
      </c>
      <c r="BF453" s="142">
        <f>IF(N453="snížená",J453,0)</f>
        <v>0</v>
      </c>
      <c r="BG453" s="142">
        <f>IF(N453="zákl. přenesená",J453,0)</f>
        <v>0</v>
      </c>
      <c r="BH453" s="142">
        <f>IF(N453="sníž. přenesená",J453,0)</f>
        <v>0</v>
      </c>
      <c r="BI453" s="142">
        <f>IF(N453="nulová",J453,0)</f>
        <v>0</v>
      </c>
      <c r="BJ453" s="18" t="s">
        <v>86</v>
      </c>
      <c r="BK453" s="142">
        <f>ROUND(I453*H453,2)</f>
        <v>0</v>
      </c>
      <c r="BL453" s="18" t="s">
        <v>208</v>
      </c>
      <c r="BM453" s="254" t="s">
        <v>763</v>
      </c>
    </row>
    <row r="454" spans="1:51" s="13" customFormat="1" ht="12">
      <c r="A454" s="13"/>
      <c r="B454" s="255"/>
      <c r="C454" s="256"/>
      <c r="D454" s="257" t="s">
        <v>171</v>
      </c>
      <c r="E454" s="258" t="s">
        <v>1</v>
      </c>
      <c r="F454" s="259" t="s">
        <v>764</v>
      </c>
      <c r="G454" s="256"/>
      <c r="H454" s="260">
        <v>131.32</v>
      </c>
      <c r="I454" s="261"/>
      <c r="J454" s="256"/>
      <c r="K454" s="256"/>
      <c r="L454" s="262"/>
      <c r="M454" s="263"/>
      <c r="N454" s="264"/>
      <c r="O454" s="264"/>
      <c r="P454" s="264"/>
      <c r="Q454" s="264"/>
      <c r="R454" s="264"/>
      <c r="S454" s="264"/>
      <c r="T454" s="265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T454" s="266" t="s">
        <v>171</v>
      </c>
      <c r="AU454" s="266" t="s">
        <v>88</v>
      </c>
      <c r="AV454" s="13" t="s">
        <v>88</v>
      </c>
      <c r="AW454" s="13" t="s">
        <v>32</v>
      </c>
      <c r="AX454" s="13" t="s">
        <v>78</v>
      </c>
      <c r="AY454" s="266" t="s">
        <v>162</v>
      </c>
    </row>
    <row r="455" spans="1:51" s="14" customFormat="1" ht="12">
      <c r="A455" s="14"/>
      <c r="B455" s="267"/>
      <c r="C455" s="268"/>
      <c r="D455" s="257" t="s">
        <v>171</v>
      </c>
      <c r="E455" s="269" t="s">
        <v>1</v>
      </c>
      <c r="F455" s="270" t="s">
        <v>173</v>
      </c>
      <c r="G455" s="268"/>
      <c r="H455" s="271">
        <v>131.32</v>
      </c>
      <c r="I455" s="272"/>
      <c r="J455" s="268"/>
      <c r="K455" s="268"/>
      <c r="L455" s="273"/>
      <c r="M455" s="274"/>
      <c r="N455" s="275"/>
      <c r="O455" s="275"/>
      <c r="P455" s="275"/>
      <c r="Q455" s="275"/>
      <c r="R455" s="275"/>
      <c r="S455" s="275"/>
      <c r="T455" s="276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T455" s="277" t="s">
        <v>171</v>
      </c>
      <c r="AU455" s="277" t="s">
        <v>88</v>
      </c>
      <c r="AV455" s="14" t="s">
        <v>169</v>
      </c>
      <c r="AW455" s="14" t="s">
        <v>32</v>
      </c>
      <c r="AX455" s="14" t="s">
        <v>86</v>
      </c>
      <c r="AY455" s="277" t="s">
        <v>162</v>
      </c>
    </row>
    <row r="456" spans="1:65" s="2" customFormat="1" ht="16.5" customHeight="1">
      <c r="A456" s="41"/>
      <c r="B456" s="42"/>
      <c r="C456" s="242" t="s">
        <v>765</v>
      </c>
      <c r="D456" s="242" t="s">
        <v>165</v>
      </c>
      <c r="E456" s="243" t="s">
        <v>766</v>
      </c>
      <c r="F456" s="244" t="s">
        <v>767</v>
      </c>
      <c r="G456" s="245" t="s">
        <v>228</v>
      </c>
      <c r="H456" s="246">
        <v>39.7</v>
      </c>
      <c r="I456" s="247"/>
      <c r="J456" s="248">
        <f>ROUND(I456*H456,2)</f>
        <v>0</v>
      </c>
      <c r="K456" s="249"/>
      <c r="L456" s="44"/>
      <c r="M456" s="250" t="s">
        <v>1</v>
      </c>
      <c r="N456" s="251" t="s">
        <v>43</v>
      </c>
      <c r="O456" s="94"/>
      <c r="P456" s="252">
        <f>O456*H456</f>
        <v>0</v>
      </c>
      <c r="Q456" s="252">
        <v>0</v>
      </c>
      <c r="R456" s="252">
        <f>Q456*H456</f>
        <v>0</v>
      </c>
      <c r="S456" s="252">
        <v>0.00175</v>
      </c>
      <c r="T456" s="253">
        <f>S456*H456</f>
        <v>0.06947500000000001</v>
      </c>
      <c r="U456" s="41"/>
      <c r="V456" s="41"/>
      <c r="W456" s="41"/>
      <c r="X456" s="41"/>
      <c r="Y456" s="41"/>
      <c r="Z456" s="41"/>
      <c r="AA456" s="41"/>
      <c r="AB456" s="41"/>
      <c r="AC456" s="41"/>
      <c r="AD456" s="41"/>
      <c r="AE456" s="41"/>
      <c r="AR456" s="254" t="s">
        <v>208</v>
      </c>
      <c r="AT456" s="254" t="s">
        <v>165</v>
      </c>
      <c r="AU456" s="254" t="s">
        <v>88</v>
      </c>
      <c r="AY456" s="18" t="s">
        <v>162</v>
      </c>
      <c r="BE456" s="142">
        <f>IF(N456="základní",J456,0)</f>
        <v>0</v>
      </c>
      <c r="BF456" s="142">
        <f>IF(N456="snížená",J456,0)</f>
        <v>0</v>
      </c>
      <c r="BG456" s="142">
        <f>IF(N456="zákl. přenesená",J456,0)</f>
        <v>0</v>
      </c>
      <c r="BH456" s="142">
        <f>IF(N456="sníž. přenesená",J456,0)</f>
        <v>0</v>
      </c>
      <c r="BI456" s="142">
        <f>IF(N456="nulová",J456,0)</f>
        <v>0</v>
      </c>
      <c r="BJ456" s="18" t="s">
        <v>86</v>
      </c>
      <c r="BK456" s="142">
        <f>ROUND(I456*H456,2)</f>
        <v>0</v>
      </c>
      <c r="BL456" s="18" t="s">
        <v>208</v>
      </c>
      <c r="BM456" s="254" t="s">
        <v>768</v>
      </c>
    </row>
    <row r="457" spans="1:65" s="2" customFormat="1" ht="16.5" customHeight="1">
      <c r="A457" s="41"/>
      <c r="B457" s="42"/>
      <c r="C457" s="242" t="s">
        <v>769</v>
      </c>
      <c r="D457" s="242" t="s">
        <v>165</v>
      </c>
      <c r="E457" s="243" t="s">
        <v>770</v>
      </c>
      <c r="F457" s="244" t="s">
        <v>771</v>
      </c>
      <c r="G457" s="245" t="s">
        <v>228</v>
      </c>
      <c r="H457" s="246">
        <v>57.2</v>
      </c>
      <c r="I457" s="247"/>
      <c r="J457" s="248">
        <f>ROUND(I457*H457,2)</f>
        <v>0</v>
      </c>
      <c r="K457" s="249"/>
      <c r="L457" s="44"/>
      <c r="M457" s="250" t="s">
        <v>1</v>
      </c>
      <c r="N457" s="251" t="s">
        <v>43</v>
      </c>
      <c r="O457" s="94"/>
      <c r="P457" s="252">
        <f>O457*H457</f>
        <v>0</v>
      </c>
      <c r="Q457" s="252">
        <v>0</v>
      </c>
      <c r="R457" s="252">
        <f>Q457*H457</f>
        <v>0</v>
      </c>
      <c r="S457" s="252">
        <v>0.00394</v>
      </c>
      <c r="T457" s="253">
        <f>S457*H457</f>
        <v>0.225368</v>
      </c>
      <c r="U457" s="41"/>
      <c r="V457" s="41"/>
      <c r="W457" s="41"/>
      <c r="X457" s="41"/>
      <c r="Y457" s="41"/>
      <c r="Z457" s="41"/>
      <c r="AA457" s="41"/>
      <c r="AB457" s="41"/>
      <c r="AC457" s="41"/>
      <c r="AD457" s="41"/>
      <c r="AE457" s="41"/>
      <c r="AR457" s="254" t="s">
        <v>208</v>
      </c>
      <c r="AT457" s="254" t="s">
        <v>165</v>
      </c>
      <c r="AU457" s="254" t="s">
        <v>88</v>
      </c>
      <c r="AY457" s="18" t="s">
        <v>162</v>
      </c>
      <c r="BE457" s="142">
        <f>IF(N457="základní",J457,0)</f>
        <v>0</v>
      </c>
      <c r="BF457" s="142">
        <f>IF(N457="snížená",J457,0)</f>
        <v>0</v>
      </c>
      <c r="BG457" s="142">
        <f>IF(N457="zákl. přenesená",J457,0)</f>
        <v>0</v>
      </c>
      <c r="BH457" s="142">
        <f>IF(N457="sníž. přenesená",J457,0)</f>
        <v>0</v>
      </c>
      <c r="BI457" s="142">
        <f>IF(N457="nulová",J457,0)</f>
        <v>0</v>
      </c>
      <c r="BJ457" s="18" t="s">
        <v>86</v>
      </c>
      <c r="BK457" s="142">
        <f>ROUND(I457*H457,2)</f>
        <v>0</v>
      </c>
      <c r="BL457" s="18" t="s">
        <v>208</v>
      </c>
      <c r="BM457" s="254" t="s">
        <v>772</v>
      </c>
    </row>
    <row r="458" spans="1:65" s="2" customFormat="1" ht="33" customHeight="1">
      <c r="A458" s="41"/>
      <c r="B458" s="42"/>
      <c r="C458" s="242" t="s">
        <v>773</v>
      </c>
      <c r="D458" s="242" t="s">
        <v>165</v>
      </c>
      <c r="E458" s="243" t="s">
        <v>774</v>
      </c>
      <c r="F458" s="244" t="s">
        <v>775</v>
      </c>
      <c r="G458" s="245" t="s">
        <v>228</v>
      </c>
      <c r="H458" s="246">
        <v>32.5</v>
      </c>
      <c r="I458" s="247"/>
      <c r="J458" s="248">
        <f>ROUND(I458*H458,2)</f>
        <v>0</v>
      </c>
      <c r="K458" s="249"/>
      <c r="L458" s="44"/>
      <c r="M458" s="250" t="s">
        <v>1</v>
      </c>
      <c r="N458" s="251" t="s">
        <v>43</v>
      </c>
      <c r="O458" s="94"/>
      <c r="P458" s="252">
        <f>O458*H458</f>
        <v>0</v>
      </c>
      <c r="Q458" s="252">
        <v>0.00222</v>
      </c>
      <c r="R458" s="252">
        <f>Q458*H458</f>
        <v>0.07215</v>
      </c>
      <c r="S458" s="252">
        <v>0</v>
      </c>
      <c r="T458" s="253">
        <f>S458*H458</f>
        <v>0</v>
      </c>
      <c r="U458" s="41"/>
      <c r="V458" s="41"/>
      <c r="W458" s="41"/>
      <c r="X458" s="41"/>
      <c r="Y458" s="41"/>
      <c r="Z458" s="41"/>
      <c r="AA458" s="41"/>
      <c r="AB458" s="41"/>
      <c r="AC458" s="41"/>
      <c r="AD458" s="41"/>
      <c r="AE458" s="41"/>
      <c r="AR458" s="254" t="s">
        <v>208</v>
      </c>
      <c r="AT458" s="254" t="s">
        <v>165</v>
      </c>
      <c r="AU458" s="254" t="s">
        <v>88</v>
      </c>
      <c r="AY458" s="18" t="s">
        <v>162</v>
      </c>
      <c r="BE458" s="142">
        <f>IF(N458="základní",J458,0)</f>
        <v>0</v>
      </c>
      <c r="BF458" s="142">
        <f>IF(N458="snížená",J458,0)</f>
        <v>0</v>
      </c>
      <c r="BG458" s="142">
        <f>IF(N458="zákl. přenesená",J458,0)</f>
        <v>0</v>
      </c>
      <c r="BH458" s="142">
        <f>IF(N458="sníž. přenesená",J458,0)</f>
        <v>0</v>
      </c>
      <c r="BI458" s="142">
        <f>IF(N458="nulová",J458,0)</f>
        <v>0</v>
      </c>
      <c r="BJ458" s="18" t="s">
        <v>86</v>
      </c>
      <c r="BK458" s="142">
        <f>ROUND(I458*H458,2)</f>
        <v>0</v>
      </c>
      <c r="BL458" s="18" t="s">
        <v>208</v>
      </c>
      <c r="BM458" s="254" t="s">
        <v>776</v>
      </c>
    </row>
    <row r="459" spans="1:51" s="13" customFormat="1" ht="12">
      <c r="A459" s="13"/>
      <c r="B459" s="255"/>
      <c r="C459" s="256"/>
      <c r="D459" s="257" t="s">
        <v>171</v>
      </c>
      <c r="E459" s="258" t="s">
        <v>1</v>
      </c>
      <c r="F459" s="259" t="s">
        <v>243</v>
      </c>
      <c r="G459" s="256"/>
      <c r="H459" s="260">
        <v>16.1</v>
      </c>
      <c r="I459" s="261"/>
      <c r="J459" s="256"/>
      <c r="K459" s="256"/>
      <c r="L459" s="262"/>
      <c r="M459" s="263"/>
      <c r="N459" s="264"/>
      <c r="O459" s="264"/>
      <c r="P459" s="264"/>
      <c r="Q459" s="264"/>
      <c r="R459" s="264"/>
      <c r="S459" s="264"/>
      <c r="T459" s="265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T459" s="266" t="s">
        <v>171</v>
      </c>
      <c r="AU459" s="266" t="s">
        <v>88</v>
      </c>
      <c r="AV459" s="13" t="s">
        <v>88</v>
      </c>
      <c r="AW459" s="13" t="s">
        <v>32</v>
      </c>
      <c r="AX459" s="13" t="s">
        <v>78</v>
      </c>
      <c r="AY459" s="266" t="s">
        <v>162</v>
      </c>
    </row>
    <row r="460" spans="1:51" s="13" customFormat="1" ht="12">
      <c r="A460" s="13"/>
      <c r="B460" s="255"/>
      <c r="C460" s="256"/>
      <c r="D460" s="257" t="s">
        <v>171</v>
      </c>
      <c r="E460" s="258" t="s">
        <v>1</v>
      </c>
      <c r="F460" s="259" t="s">
        <v>777</v>
      </c>
      <c r="G460" s="256"/>
      <c r="H460" s="260">
        <v>2.2</v>
      </c>
      <c r="I460" s="261"/>
      <c r="J460" s="256"/>
      <c r="K460" s="256"/>
      <c r="L460" s="262"/>
      <c r="M460" s="263"/>
      <c r="N460" s="264"/>
      <c r="O460" s="264"/>
      <c r="P460" s="264"/>
      <c r="Q460" s="264"/>
      <c r="R460" s="264"/>
      <c r="S460" s="264"/>
      <c r="T460" s="265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T460" s="266" t="s">
        <v>171</v>
      </c>
      <c r="AU460" s="266" t="s">
        <v>88</v>
      </c>
      <c r="AV460" s="13" t="s">
        <v>88</v>
      </c>
      <c r="AW460" s="13" t="s">
        <v>32</v>
      </c>
      <c r="AX460" s="13" t="s">
        <v>78</v>
      </c>
      <c r="AY460" s="266" t="s">
        <v>162</v>
      </c>
    </row>
    <row r="461" spans="1:51" s="13" customFormat="1" ht="12">
      <c r="A461" s="13"/>
      <c r="B461" s="255"/>
      <c r="C461" s="256"/>
      <c r="D461" s="257" t="s">
        <v>171</v>
      </c>
      <c r="E461" s="258" t="s">
        <v>1</v>
      </c>
      <c r="F461" s="259" t="s">
        <v>778</v>
      </c>
      <c r="G461" s="256"/>
      <c r="H461" s="260">
        <v>7.05</v>
      </c>
      <c r="I461" s="261"/>
      <c r="J461" s="256"/>
      <c r="K461" s="256"/>
      <c r="L461" s="262"/>
      <c r="M461" s="263"/>
      <c r="N461" s="264"/>
      <c r="O461" s="264"/>
      <c r="P461" s="264"/>
      <c r="Q461" s="264"/>
      <c r="R461" s="264"/>
      <c r="S461" s="264"/>
      <c r="T461" s="265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T461" s="266" t="s">
        <v>171</v>
      </c>
      <c r="AU461" s="266" t="s">
        <v>88</v>
      </c>
      <c r="AV461" s="13" t="s">
        <v>88</v>
      </c>
      <c r="AW461" s="13" t="s">
        <v>32</v>
      </c>
      <c r="AX461" s="13" t="s">
        <v>78</v>
      </c>
      <c r="AY461" s="266" t="s">
        <v>162</v>
      </c>
    </row>
    <row r="462" spans="1:51" s="13" customFormat="1" ht="12">
      <c r="A462" s="13"/>
      <c r="B462" s="255"/>
      <c r="C462" s="256"/>
      <c r="D462" s="257" t="s">
        <v>171</v>
      </c>
      <c r="E462" s="258" t="s">
        <v>1</v>
      </c>
      <c r="F462" s="259" t="s">
        <v>779</v>
      </c>
      <c r="G462" s="256"/>
      <c r="H462" s="260">
        <v>7.15</v>
      </c>
      <c r="I462" s="261"/>
      <c r="J462" s="256"/>
      <c r="K462" s="256"/>
      <c r="L462" s="262"/>
      <c r="M462" s="263"/>
      <c r="N462" s="264"/>
      <c r="O462" s="264"/>
      <c r="P462" s="264"/>
      <c r="Q462" s="264"/>
      <c r="R462" s="264"/>
      <c r="S462" s="264"/>
      <c r="T462" s="265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T462" s="266" t="s">
        <v>171</v>
      </c>
      <c r="AU462" s="266" t="s">
        <v>88</v>
      </c>
      <c r="AV462" s="13" t="s">
        <v>88</v>
      </c>
      <c r="AW462" s="13" t="s">
        <v>32</v>
      </c>
      <c r="AX462" s="13" t="s">
        <v>78</v>
      </c>
      <c r="AY462" s="266" t="s">
        <v>162</v>
      </c>
    </row>
    <row r="463" spans="1:51" s="14" customFormat="1" ht="12">
      <c r="A463" s="14"/>
      <c r="B463" s="267"/>
      <c r="C463" s="268"/>
      <c r="D463" s="257" t="s">
        <v>171</v>
      </c>
      <c r="E463" s="269" t="s">
        <v>1</v>
      </c>
      <c r="F463" s="270" t="s">
        <v>173</v>
      </c>
      <c r="G463" s="268"/>
      <c r="H463" s="271">
        <v>32.5</v>
      </c>
      <c r="I463" s="272"/>
      <c r="J463" s="268"/>
      <c r="K463" s="268"/>
      <c r="L463" s="273"/>
      <c r="M463" s="274"/>
      <c r="N463" s="275"/>
      <c r="O463" s="275"/>
      <c r="P463" s="275"/>
      <c r="Q463" s="275"/>
      <c r="R463" s="275"/>
      <c r="S463" s="275"/>
      <c r="T463" s="276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  <c r="AT463" s="277" t="s">
        <v>171</v>
      </c>
      <c r="AU463" s="277" t="s">
        <v>88</v>
      </c>
      <c r="AV463" s="14" t="s">
        <v>169</v>
      </c>
      <c r="AW463" s="14" t="s">
        <v>32</v>
      </c>
      <c r="AX463" s="14" t="s">
        <v>86</v>
      </c>
      <c r="AY463" s="277" t="s">
        <v>162</v>
      </c>
    </row>
    <row r="464" spans="1:65" s="2" customFormat="1" ht="33" customHeight="1">
      <c r="A464" s="41"/>
      <c r="B464" s="42"/>
      <c r="C464" s="242" t="s">
        <v>780</v>
      </c>
      <c r="D464" s="242" t="s">
        <v>165</v>
      </c>
      <c r="E464" s="243" t="s">
        <v>781</v>
      </c>
      <c r="F464" s="244" t="s">
        <v>782</v>
      </c>
      <c r="G464" s="245" t="s">
        <v>228</v>
      </c>
      <c r="H464" s="246">
        <v>200.2</v>
      </c>
      <c r="I464" s="247"/>
      <c r="J464" s="248">
        <f>ROUND(I464*H464,2)</f>
        <v>0</v>
      </c>
      <c r="K464" s="249"/>
      <c r="L464" s="44"/>
      <c r="M464" s="250" t="s">
        <v>1</v>
      </c>
      <c r="N464" s="251" t="s">
        <v>43</v>
      </c>
      <c r="O464" s="94"/>
      <c r="P464" s="252">
        <f>O464*H464</f>
        <v>0</v>
      </c>
      <c r="Q464" s="252">
        <v>0.00351</v>
      </c>
      <c r="R464" s="252">
        <f>Q464*H464</f>
        <v>0.7027019999999999</v>
      </c>
      <c r="S464" s="252">
        <v>0</v>
      </c>
      <c r="T464" s="253">
        <f>S464*H464</f>
        <v>0</v>
      </c>
      <c r="U464" s="41"/>
      <c r="V464" s="41"/>
      <c r="W464" s="41"/>
      <c r="X464" s="41"/>
      <c r="Y464" s="41"/>
      <c r="Z464" s="41"/>
      <c r="AA464" s="41"/>
      <c r="AB464" s="41"/>
      <c r="AC464" s="41"/>
      <c r="AD464" s="41"/>
      <c r="AE464" s="41"/>
      <c r="AR464" s="254" t="s">
        <v>208</v>
      </c>
      <c r="AT464" s="254" t="s">
        <v>165</v>
      </c>
      <c r="AU464" s="254" t="s">
        <v>88</v>
      </c>
      <c r="AY464" s="18" t="s">
        <v>162</v>
      </c>
      <c r="BE464" s="142">
        <f>IF(N464="základní",J464,0)</f>
        <v>0</v>
      </c>
      <c r="BF464" s="142">
        <f>IF(N464="snížená",J464,0)</f>
        <v>0</v>
      </c>
      <c r="BG464" s="142">
        <f>IF(N464="zákl. přenesená",J464,0)</f>
        <v>0</v>
      </c>
      <c r="BH464" s="142">
        <f>IF(N464="sníž. přenesená",J464,0)</f>
        <v>0</v>
      </c>
      <c r="BI464" s="142">
        <f>IF(N464="nulová",J464,0)</f>
        <v>0</v>
      </c>
      <c r="BJ464" s="18" t="s">
        <v>86</v>
      </c>
      <c r="BK464" s="142">
        <f>ROUND(I464*H464,2)</f>
        <v>0</v>
      </c>
      <c r="BL464" s="18" t="s">
        <v>208</v>
      </c>
      <c r="BM464" s="254" t="s">
        <v>783</v>
      </c>
    </row>
    <row r="465" spans="1:51" s="13" customFormat="1" ht="12">
      <c r="A465" s="13"/>
      <c r="B465" s="255"/>
      <c r="C465" s="256"/>
      <c r="D465" s="257" t="s">
        <v>171</v>
      </c>
      <c r="E465" s="258" t="s">
        <v>1</v>
      </c>
      <c r="F465" s="259" t="s">
        <v>784</v>
      </c>
      <c r="G465" s="256"/>
      <c r="H465" s="260">
        <v>200.2</v>
      </c>
      <c r="I465" s="261"/>
      <c r="J465" s="256"/>
      <c r="K465" s="256"/>
      <c r="L465" s="262"/>
      <c r="M465" s="263"/>
      <c r="N465" s="264"/>
      <c r="O465" s="264"/>
      <c r="P465" s="264"/>
      <c r="Q465" s="264"/>
      <c r="R465" s="264"/>
      <c r="S465" s="264"/>
      <c r="T465" s="265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T465" s="266" t="s">
        <v>171</v>
      </c>
      <c r="AU465" s="266" t="s">
        <v>88</v>
      </c>
      <c r="AV465" s="13" t="s">
        <v>88</v>
      </c>
      <c r="AW465" s="13" t="s">
        <v>32</v>
      </c>
      <c r="AX465" s="13" t="s">
        <v>78</v>
      </c>
      <c r="AY465" s="266" t="s">
        <v>162</v>
      </c>
    </row>
    <row r="466" spans="1:51" s="14" customFormat="1" ht="12">
      <c r="A466" s="14"/>
      <c r="B466" s="267"/>
      <c r="C466" s="268"/>
      <c r="D466" s="257" t="s">
        <v>171</v>
      </c>
      <c r="E466" s="269" t="s">
        <v>1</v>
      </c>
      <c r="F466" s="270" t="s">
        <v>173</v>
      </c>
      <c r="G466" s="268"/>
      <c r="H466" s="271">
        <v>200.2</v>
      </c>
      <c r="I466" s="272"/>
      <c r="J466" s="268"/>
      <c r="K466" s="268"/>
      <c r="L466" s="273"/>
      <c r="M466" s="274"/>
      <c r="N466" s="275"/>
      <c r="O466" s="275"/>
      <c r="P466" s="275"/>
      <c r="Q466" s="275"/>
      <c r="R466" s="275"/>
      <c r="S466" s="275"/>
      <c r="T466" s="276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  <c r="AT466" s="277" t="s">
        <v>171</v>
      </c>
      <c r="AU466" s="277" t="s">
        <v>88</v>
      </c>
      <c r="AV466" s="14" t="s">
        <v>169</v>
      </c>
      <c r="AW466" s="14" t="s">
        <v>32</v>
      </c>
      <c r="AX466" s="14" t="s">
        <v>86</v>
      </c>
      <c r="AY466" s="277" t="s">
        <v>162</v>
      </c>
    </row>
    <row r="467" spans="1:65" s="2" customFormat="1" ht="37.8" customHeight="1">
      <c r="A467" s="41"/>
      <c r="B467" s="42"/>
      <c r="C467" s="242" t="s">
        <v>785</v>
      </c>
      <c r="D467" s="242" t="s">
        <v>165</v>
      </c>
      <c r="E467" s="243" t="s">
        <v>786</v>
      </c>
      <c r="F467" s="244" t="s">
        <v>787</v>
      </c>
      <c r="G467" s="245" t="s">
        <v>228</v>
      </c>
      <c r="H467" s="246">
        <v>39</v>
      </c>
      <c r="I467" s="247"/>
      <c r="J467" s="248">
        <f>ROUND(I467*H467,2)</f>
        <v>0</v>
      </c>
      <c r="K467" s="249"/>
      <c r="L467" s="44"/>
      <c r="M467" s="250" t="s">
        <v>1</v>
      </c>
      <c r="N467" s="251" t="s">
        <v>43</v>
      </c>
      <c r="O467" s="94"/>
      <c r="P467" s="252">
        <f>O467*H467</f>
        <v>0</v>
      </c>
      <c r="Q467" s="252">
        <v>0.00653</v>
      </c>
      <c r="R467" s="252">
        <f>Q467*H467</f>
        <v>0.25467</v>
      </c>
      <c r="S467" s="252">
        <v>0</v>
      </c>
      <c r="T467" s="253">
        <f>S467*H467</f>
        <v>0</v>
      </c>
      <c r="U467" s="41"/>
      <c r="V467" s="41"/>
      <c r="W467" s="41"/>
      <c r="X467" s="41"/>
      <c r="Y467" s="41"/>
      <c r="Z467" s="41"/>
      <c r="AA467" s="41"/>
      <c r="AB467" s="41"/>
      <c r="AC467" s="41"/>
      <c r="AD467" s="41"/>
      <c r="AE467" s="41"/>
      <c r="AR467" s="254" t="s">
        <v>208</v>
      </c>
      <c r="AT467" s="254" t="s">
        <v>165</v>
      </c>
      <c r="AU467" s="254" t="s">
        <v>88</v>
      </c>
      <c r="AY467" s="18" t="s">
        <v>162</v>
      </c>
      <c r="BE467" s="142">
        <f>IF(N467="základní",J467,0)</f>
        <v>0</v>
      </c>
      <c r="BF467" s="142">
        <f>IF(N467="snížená",J467,0)</f>
        <v>0</v>
      </c>
      <c r="BG467" s="142">
        <f>IF(N467="zákl. přenesená",J467,0)</f>
        <v>0</v>
      </c>
      <c r="BH467" s="142">
        <f>IF(N467="sníž. přenesená",J467,0)</f>
        <v>0</v>
      </c>
      <c r="BI467" s="142">
        <f>IF(N467="nulová",J467,0)</f>
        <v>0</v>
      </c>
      <c r="BJ467" s="18" t="s">
        <v>86</v>
      </c>
      <c r="BK467" s="142">
        <f>ROUND(I467*H467,2)</f>
        <v>0</v>
      </c>
      <c r="BL467" s="18" t="s">
        <v>208</v>
      </c>
      <c r="BM467" s="254" t="s">
        <v>788</v>
      </c>
    </row>
    <row r="468" spans="1:65" s="2" customFormat="1" ht="33" customHeight="1">
      <c r="A468" s="41"/>
      <c r="B468" s="42"/>
      <c r="C468" s="242" t="s">
        <v>789</v>
      </c>
      <c r="D468" s="242" t="s">
        <v>165</v>
      </c>
      <c r="E468" s="243" t="s">
        <v>790</v>
      </c>
      <c r="F468" s="244" t="s">
        <v>791</v>
      </c>
      <c r="G468" s="245" t="s">
        <v>562</v>
      </c>
      <c r="H468" s="246">
        <v>6</v>
      </c>
      <c r="I468" s="247"/>
      <c r="J468" s="248">
        <f>ROUND(I468*H468,2)</f>
        <v>0</v>
      </c>
      <c r="K468" s="249"/>
      <c r="L468" s="44"/>
      <c r="M468" s="250" t="s">
        <v>1</v>
      </c>
      <c r="N468" s="251" t="s">
        <v>43</v>
      </c>
      <c r="O468" s="94"/>
      <c r="P468" s="252">
        <f>O468*H468</f>
        <v>0</v>
      </c>
      <c r="Q468" s="252">
        <v>0</v>
      </c>
      <c r="R468" s="252">
        <f>Q468*H468</f>
        <v>0</v>
      </c>
      <c r="S468" s="252">
        <v>0</v>
      </c>
      <c r="T468" s="253">
        <f>S468*H468</f>
        <v>0</v>
      </c>
      <c r="U468" s="41"/>
      <c r="V468" s="41"/>
      <c r="W468" s="41"/>
      <c r="X468" s="41"/>
      <c r="Y468" s="41"/>
      <c r="Z468" s="41"/>
      <c r="AA468" s="41"/>
      <c r="AB468" s="41"/>
      <c r="AC468" s="41"/>
      <c r="AD468" s="41"/>
      <c r="AE468" s="41"/>
      <c r="AR468" s="254" t="s">
        <v>208</v>
      </c>
      <c r="AT468" s="254" t="s">
        <v>165</v>
      </c>
      <c r="AU468" s="254" t="s">
        <v>88</v>
      </c>
      <c r="AY468" s="18" t="s">
        <v>162</v>
      </c>
      <c r="BE468" s="142">
        <f>IF(N468="základní",J468,0)</f>
        <v>0</v>
      </c>
      <c r="BF468" s="142">
        <f>IF(N468="snížená",J468,0)</f>
        <v>0</v>
      </c>
      <c r="BG468" s="142">
        <f>IF(N468="zákl. přenesená",J468,0)</f>
        <v>0</v>
      </c>
      <c r="BH468" s="142">
        <f>IF(N468="sníž. přenesená",J468,0)</f>
        <v>0</v>
      </c>
      <c r="BI468" s="142">
        <f>IF(N468="nulová",J468,0)</f>
        <v>0</v>
      </c>
      <c r="BJ468" s="18" t="s">
        <v>86</v>
      </c>
      <c r="BK468" s="142">
        <f>ROUND(I468*H468,2)</f>
        <v>0</v>
      </c>
      <c r="BL468" s="18" t="s">
        <v>208</v>
      </c>
      <c r="BM468" s="254" t="s">
        <v>792</v>
      </c>
    </row>
    <row r="469" spans="1:65" s="2" customFormat="1" ht="24.15" customHeight="1">
      <c r="A469" s="41"/>
      <c r="B469" s="42"/>
      <c r="C469" s="242" t="s">
        <v>793</v>
      </c>
      <c r="D469" s="242" t="s">
        <v>165</v>
      </c>
      <c r="E469" s="243" t="s">
        <v>794</v>
      </c>
      <c r="F469" s="244" t="s">
        <v>795</v>
      </c>
      <c r="G469" s="245" t="s">
        <v>228</v>
      </c>
      <c r="H469" s="246">
        <v>5.25</v>
      </c>
      <c r="I469" s="247"/>
      <c r="J469" s="248">
        <f>ROUND(I469*H469,2)</f>
        <v>0</v>
      </c>
      <c r="K469" s="249"/>
      <c r="L469" s="44"/>
      <c r="M469" s="250" t="s">
        <v>1</v>
      </c>
      <c r="N469" s="251" t="s">
        <v>43</v>
      </c>
      <c r="O469" s="94"/>
      <c r="P469" s="252">
        <f>O469*H469</f>
        <v>0</v>
      </c>
      <c r="Q469" s="252">
        <v>0.00216</v>
      </c>
      <c r="R469" s="252">
        <f>Q469*H469</f>
        <v>0.01134</v>
      </c>
      <c r="S469" s="252">
        <v>0</v>
      </c>
      <c r="T469" s="253">
        <f>S469*H469</f>
        <v>0</v>
      </c>
      <c r="U469" s="41"/>
      <c r="V469" s="41"/>
      <c r="W469" s="41"/>
      <c r="X469" s="41"/>
      <c r="Y469" s="41"/>
      <c r="Z469" s="41"/>
      <c r="AA469" s="41"/>
      <c r="AB469" s="41"/>
      <c r="AC469" s="41"/>
      <c r="AD469" s="41"/>
      <c r="AE469" s="41"/>
      <c r="AR469" s="254" t="s">
        <v>208</v>
      </c>
      <c r="AT469" s="254" t="s">
        <v>165</v>
      </c>
      <c r="AU469" s="254" t="s">
        <v>88</v>
      </c>
      <c r="AY469" s="18" t="s">
        <v>162</v>
      </c>
      <c r="BE469" s="142">
        <f>IF(N469="základní",J469,0)</f>
        <v>0</v>
      </c>
      <c r="BF469" s="142">
        <f>IF(N469="snížená",J469,0)</f>
        <v>0</v>
      </c>
      <c r="BG469" s="142">
        <f>IF(N469="zákl. přenesená",J469,0)</f>
        <v>0</v>
      </c>
      <c r="BH469" s="142">
        <f>IF(N469="sníž. přenesená",J469,0)</f>
        <v>0</v>
      </c>
      <c r="BI469" s="142">
        <f>IF(N469="nulová",J469,0)</f>
        <v>0</v>
      </c>
      <c r="BJ469" s="18" t="s">
        <v>86</v>
      </c>
      <c r="BK469" s="142">
        <f>ROUND(I469*H469,2)</f>
        <v>0</v>
      </c>
      <c r="BL469" s="18" t="s">
        <v>208</v>
      </c>
      <c r="BM469" s="254" t="s">
        <v>796</v>
      </c>
    </row>
    <row r="470" spans="1:51" s="13" customFormat="1" ht="12">
      <c r="A470" s="13"/>
      <c r="B470" s="255"/>
      <c r="C470" s="256"/>
      <c r="D470" s="257" t="s">
        <v>171</v>
      </c>
      <c r="E470" s="258" t="s">
        <v>1</v>
      </c>
      <c r="F470" s="259" t="s">
        <v>797</v>
      </c>
      <c r="G470" s="256"/>
      <c r="H470" s="260">
        <v>4.4</v>
      </c>
      <c r="I470" s="261"/>
      <c r="J470" s="256"/>
      <c r="K470" s="256"/>
      <c r="L470" s="262"/>
      <c r="M470" s="263"/>
      <c r="N470" s="264"/>
      <c r="O470" s="264"/>
      <c r="P470" s="264"/>
      <c r="Q470" s="264"/>
      <c r="R470" s="264"/>
      <c r="S470" s="264"/>
      <c r="T470" s="265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T470" s="266" t="s">
        <v>171</v>
      </c>
      <c r="AU470" s="266" t="s">
        <v>88</v>
      </c>
      <c r="AV470" s="13" t="s">
        <v>88</v>
      </c>
      <c r="AW470" s="13" t="s">
        <v>32</v>
      </c>
      <c r="AX470" s="13" t="s">
        <v>78</v>
      </c>
      <c r="AY470" s="266" t="s">
        <v>162</v>
      </c>
    </row>
    <row r="471" spans="1:51" s="13" customFormat="1" ht="12">
      <c r="A471" s="13"/>
      <c r="B471" s="255"/>
      <c r="C471" s="256"/>
      <c r="D471" s="257" t="s">
        <v>171</v>
      </c>
      <c r="E471" s="258" t="s">
        <v>1</v>
      </c>
      <c r="F471" s="259" t="s">
        <v>244</v>
      </c>
      <c r="G471" s="256"/>
      <c r="H471" s="260">
        <v>0.85</v>
      </c>
      <c r="I471" s="261"/>
      <c r="J471" s="256"/>
      <c r="K471" s="256"/>
      <c r="L471" s="262"/>
      <c r="M471" s="263"/>
      <c r="N471" s="264"/>
      <c r="O471" s="264"/>
      <c r="P471" s="264"/>
      <c r="Q471" s="264"/>
      <c r="R471" s="264"/>
      <c r="S471" s="264"/>
      <c r="T471" s="265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T471" s="266" t="s">
        <v>171</v>
      </c>
      <c r="AU471" s="266" t="s">
        <v>88</v>
      </c>
      <c r="AV471" s="13" t="s">
        <v>88</v>
      </c>
      <c r="AW471" s="13" t="s">
        <v>32</v>
      </c>
      <c r="AX471" s="13" t="s">
        <v>78</v>
      </c>
      <c r="AY471" s="266" t="s">
        <v>162</v>
      </c>
    </row>
    <row r="472" spans="1:51" s="14" customFormat="1" ht="12">
      <c r="A472" s="14"/>
      <c r="B472" s="267"/>
      <c r="C472" s="268"/>
      <c r="D472" s="257" t="s">
        <v>171</v>
      </c>
      <c r="E472" s="269" t="s">
        <v>1</v>
      </c>
      <c r="F472" s="270" t="s">
        <v>173</v>
      </c>
      <c r="G472" s="268"/>
      <c r="H472" s="271">
        <v>5.25</v>
      </c>
      <c r="I472" s="272"/>
      <c r="J472" s="268"/>
      <c r="K472" s="268"/>
      <c r="L472" s="273"/>
      <c r="M472" s="274"/>
      <c r="N472" s="275"/>
      <c r="O472" s="275"/>
      <c r="P472" s="275"/>
      <c r="Q472" s="275"/>
      <c r="R472" s="275"/>
      <c r="S472" s="275"/>
      <c r="T472" s="276"/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  <c r="AE472" s="14"/>
      <c r="AT472" s="277" t="s">
        <v>171</v>
      </c>
      <c r="AU472" s="277" t="s">
        <v>88</v>
      </c>
      <c r="AV472" s="14" t="s">
        <v>169</v>
      </c>
      <c r="AW472" s="14" t="s">
        <v>32</v>
      </c>
      <c r="AX472" s="14" t="s">
        <v>86</v>
      </c>
      <c r="AY472" s="277" t="s">
        <v>162</v>
      </c>
    </row>
    <row r="473" spans="1:65" s="2" customFormat="1" ht="24.15" customHeight="1">
      <c r="A473" s="41"/>
      <c r="B473" s="42"/>
      <c r="C473" s="242" t="s">
        <v>798</v>
      </c>
      <c r="D473" s="242" t="s">
        <v>165</v>
      </c>
      <c r="E473" s="243" t="s">
        <v>799</v>
      </c>
      <c r="F473" s="244" t="s">
        <v>800</v>
      </c>
      <c r="G473" s="245" t="s">
        <v>228</v>
      </c>
      <c r="H473" s="246">
        <v>70.3</v>
      </c>
      <c r="I473" s="247"/>
      <c r="J473" s="248">
        <f>ROUND(I473*H473,2)</f>
        <v>0</v>
      </c>
      <c r="K473" s="249"/>
      <c r="L473" s="44"/>
      <c r="M473" s="250" t="s">
        <v>1</v>
      </c>
      <c r="N473" s="251" t="s">
        <v>43</v>
      </c>
      <c r="O473" s="94"/>
      <c r="P473" s="252">
        <f>O473*H473</f>
        <v>0</v>
      </c>
      <c r="Q473" s="252">
        <v>0.00358</v>
      </c>
      <c r="R473" s="252">
        <f>Q473*H473</f>
        <v>0.25167399999999995</v>
      </c>
      <c r="S473" s="252">
        <v>0</v>
      </c>
      <c r="T473" s="253">
        <f>S473*H473</f>
        <v>0</v>
      </c>
      <c r="U473" s="41"/>
      <c r="V473" s="41"/>
      <c r="W473" s="41"/>
      <c r="X473" s="41"/>
      <c r="Y473" s="41"/>
      <c r="Z473" s="41"/>
      <c r="AA473" s="41"/>
      <c r="AB473" s="41"/>
      <c r="AC473" s="41"/>
      <c r="AD473" s="41"/>
      <c r="AE473" s="41"/>
      <c r="AR473" s="254" t="s">
        <v>208</v>
      </c>
      <c r="AT473" s="254" t="s">
        <v>165</v>
      </c>
      <c r="AU473" s="254" t="s">
        <v>88</v>
      </c>
      <c r="AY473" s="18" t="s">
        <v>162</v>
      </c>
      <c r="BE473" s="142">
        <f>IF(N473="základní",J473,0)</f>
        <v>0</v>
      </c>
      <c r="BF473" s="142">
        <f>IF(N473="snížená",J473,0)</f>
        <v>0</v>
      </c>
      <c r="BG473" s="142">
        <f>IF(N473="zákl. přenesená",J473,0)</f>
        <v>0</v>
      </c>
      <c r="BH473" s="142">
        <f>IF(N473="sníž. přenesená",J473,0)</f>
        <v>0</v>
      </c>
      <c r="BI473" s="142">
        <f>IF(N473="nulová",J473,0)</f>
        <v>0</v>
      </c>
      <c r="BJ473" s="18" t="s">
        <v>86</v>
      </c>
      <c r="BK473" s="142">
        <f>ROUND(I473*H473,2)</f>
        <v>0</v>
      </c>
      <c r="BL473" s="18" t="s">
        <v>208</v>
      </c>
      <c r="BM473" s="254" t="s">
        <v>801</v>
      </c>
    </row>
    <row r="474" spans="1:51" s="13" customFormat="1" ht="12">
      <c r="A474" s="13"/>
      <c r="B474" s="255"/>
      <c r="C474" s="256"/>
      <c r="D474" s="257" t="s">
        <v>171</v>
      </c>
      <c r="E474" s="258" t="s">
        <v>1</v>
      </c>
      <c r="F474" s="259" t="s">
        <v>243</v>
      </c>
      <c r="G474" s="256"/>
      <c r="H474" s="260">
        <v>16.1</v>
      </c>
      <c r="I474" s="261"/>
      <c r="J474" s="256"/>
      <c r="K474" s="256"/>
      <c r="L474" s="262"/>
      <c r="M474" s="263"/>
      <c r="N474" s="264"/>
      <c r="O474" s="264"/>
      <c r="P474" s="264"/>
      <c r="Q474" s="264"/>
      <c r="R474" s="264"/>
      <c r="S474" s="264"/>
      <c r="T474" s="265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T474" s="266" t="s">
        <v>171</v>
      </c>
      <c r="AU474" s="266" t="s">
        <v>88</v>
      </c>
      <c r="AV474" s="13" t="s">
        <v>88</v>
      </c>
      <c r="AW474" s="13" t="s">
        <v>32</v>
      </c>
      <c r="AX474" s="13" t="s">
        <v>78</v>
      </c>
      <c r="AY474" s="266" t="s">
        <v>162</v>
      </c>
    </row>
    <row r="475" spans="1:51" s="13" customFormat="1" ht="12">
      <c r="A475" s="13"/>
      <c r="B475" s="255"/>
      <c r="C475" s="256"/>
      <c r="D475" s="257" t="s">
        <v>171</v>
      </c>
      <c r="E475" s="258" t="s">
        <v>1</v>
      </c>
      <c r="F475" s="259" t="s">
        <v>777</v>
      </c>
      <c r="G475" s="256"/>
      <c r="H475" s="260">
        <v>2.2</v>
      </c>
      <c r="I475" s="261"/>
      <c r="J475" s="256"/>
      <c r="K475" s="256"/>
      <c r="L475" s="262"/>
      <c r="M475" s="263"/>
      <c r="N475" s="264"/>
      <c r="O475" s="264"/>
      <c r="P475" s="264"/>
      <c r="Q475" s="264"/>
      <c r="R475" s="264"/>
      <c r="S475" s="264"/>
      <c r="T475" s="265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T475" s="266" t="s">
        <v>171</v>
      </c>
      <c r="AU475" s="266" t="s">
        <v>88</v>
      </c>
      <c r="AV475" s="13" t="s">
        <v>88</v>
      </c>
      <c r="AW475" s="13" t="s">
        <v>32</v>
      </c>
      <c r="AX475" s="13" t="s">
        <v>78</v>
      </c>
      <c r="AY475" s="266" t="s">
        <v>162</v>
      </c>
    </row>
    <row r="476" spans="1:51" s="13" customFormat="1" ht="12">
      <c r="A476" s="13"/>
      <c r="B476" s="255"/>
      <c r="C476" s="256"/>
      <c r="D476" s="257" t="s">
        <v>171</v>
      </c>
      <c r="E476" s="258" t="s">
        <v>1</v>
      </c>
      <c r="F476" s="259" t="s">
        <v>777</v>
      </c>
      <c r="G476" s="256"/>
      <c r="H476" s="260">
        <v>2.2</v>
      </c>
      <c r="I476" s="261"/>
      <c r="J476" s="256"/>
      <c r="K476" s="256"/>
      <c r="L476" s="262"/>
      <c r="M476" s="263"/>
      <c r="N476" s="264"/>
      <c r="O476" s="264"/>
      <c r="P476" s="264"/>
      <c r="Q476" s="264"/>
      <c r="R476" s="264"/>
      <c r="S476" s="264"/>
      <c r="T476" s="265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T476" s="266" t="s">
        <v>171</v>
      </c>
      <c r="AU476" s="266" t="s">
        <v>88</v>
      </c>
      <c r="AV476" s="13" t="s">
        <v>88</v>
      </c>
      <c r="AW476" s="13" t="s">
        <v>32</v>
      </c>
      <c r="AX476" s="13" t="s">
        <v>78</v>
      </c>
      <c r="AY476" s="266" t="s">
        <v>162</v>
      </c>
    </row>
    <row r="477" spans="1:51" s="13" customFormat="1" ht="12">
      <c r="A477" s="13"/>
      <c r="B477" s="255"/>
      <c r="C477" s="256"/>
      <c r="D477" s="257" t="s">
        <v>171</v>
      </c>
      <c r="E477" s="258" t="s">
        <v>1</v>
      </c>
      <c r="F477" s="259" t="s">
        <v>802</v>
      </c>
      <c r="G477" s="256"/>
      <c r="H477" s="260">
        <v>9.6</v>
      </c>
      <c r="I477" s="261"/>
      <c r="J477" s="256"/>
      <c r="K477" s="256"/>
      <c r="L477" s="262"/>
      <c r="M477" s="263"/>
      <c r="N477" s="264"/>
      <c r="O477" s="264"/>
      <c r="P477" s="264"/>
      <c r="Q477" s="264"/>
      <c r="R477" s="264"/>
      <c r="S477" s="264"/>
      <c r="T477" s="265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T477" s="266" t="s">
        <v>171</v>
      </c>
      <c r="AU477" s="266" t="s">
        <v>88</v>
      </c>
      <c r="AV477" s="13" t="s">
        <v>88</v>
      </c>
      <c r="AW477" s="13" t="s">
        <v>32</v>
      </c>
      <c r="AX477" s="13" t="s">
        <v>78</v>
      </c>
      <c r="AY477" s="266" t="s">
        <v>162</v>
      </c>
    </row>
    <row r="478" spans="1:51" s="13" customFormat="1" ht="12">
      <c r="A478" s="13"/>
      <c r="B478" s="255"/>
      <c r="C478" s="256"/>
      <c r="D478" s="257" t="s">
        <v>171</v>
      </c>
      <c r="E478" s="258" t="s">
        <v>1</v>
      </c>
      <c r="F478" s="259" t="s">
        <v>803</v>
      </c>
      <c r="G478" s="256"/>
      <c r="H478" s="260">
        <v>3</v>
      </c>
      <c r="I478" s="261"/>
      <c r="J478" s="256"/>
      <c r="K478" s="256"/>
      <c r="L478" s="262"/>
      <c r="M478" s="263"/>
      <c r="N478" s="264"/>
      <c r="O478" s="264"/>
      <c r="P478" s="264"/>
      <c r="Q478" s="264"/>
      <c r="R478" s="264"/>
      <c r="S478" s="264"/>
      <c r="T478" s="265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T478" s="266" t="s">
        <v>171</v>
      </c>
      <c r="AU478" s="266" t="s">
        <v>88</v>
      </c>
      <c r="AV478" s="13" t="s">
        <v>88</v>
      </c>
      <c r="AW478" s="13" t="s">
        <v>32</v>
      </c>
      <c r="AX478" s="13" t="s">
        <v>78</v>
      </c>
      <c r="AY478" s="266" t="s">
        <v>162</v>
      </c>
    </row>
    <row r="479" spans="1:51" s="13" customFormat="1" ht="12">
      <c r="A479" s="13"/>
      <c r="B479" s="255"/>
      <c r="C479" s="256"/>
      <c r="D479" s="257" t="s">
        <v>171</v>
      </c>
      <c r="E479" s="258" t="s">
        <v>1</v>
      </c>
      <c r="F479" s="259" t="s">
        <v>804</v>
      </c>
      <c r="G479" s="256"/>
      <c r="H479" s="260">
        <v>27.6</v>
      </c>
      <c r="I479" s="261"/>
      <c r="J479" s="256"/>
      <c r="K479" s="256"/>
      <c r="L479" s="262"/>
      <c r="M479" s="263"/>
      <c r="N479" s="264"/>
      <c r="O479" s="264"/>
      <c r="P479" s="264"/>
      <c r="Q479" s="264"/>
      <c r="R479" s="264"/>
      <c r="S479" s="264"/>
      <c r="T479" s="265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T479" s="266" t="s">
        <v>171</v>
      </c>
      <c r="AU479" s="266" t="s">
        <v>88</v>
      </c>
      <c r="AV479" s="13" t="s">
        <v>88</v>
      </c>
      <c r="AW479" s="13" t="s">
        <v>32</v>
      </c>
      <c r="AX479" s="13" t="s">
        <v>78</v>
      </c>
      <c r="AY479" s="266" t="s">
        <v>162</v>
      </c>
    </row>
    <row r="480" spans="1:51" s="13" customFormat="1" ht="12">
      <c r="A480" s="13"/>
      <c r="B480" s="255"/>
      <c r="C480" s="256"/>
      <c r="D480" s="257" t="s">
        <v>171</v>
      </c>
      <c r="E480" s="258" t="s">
        <v>1</v>
      </c>
      <c r="F480" s="259" t="s">
        <v>802</v>
      </c>
      <c r="G480" s="256"/>
      <c r="H480" s="260">
        <v>9.6</v>
      </c>
      <c r="I480" s="261"/>
      <c r="J480" s="256"/>
      <c r="K480" s="256"/>
      <c r="L480" s="262"/>
      <c r="M480" s="263"/>
      <c r="N480" s="264"/>
      <c r="O480" s="264"/>
      <c r="P480" s="264"/>
      <c r="Q480" s="264"/>
      <c r="R480" s="264"/>
      <c r="S480" s="264"/>
      <c r="T480" s="265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T480" s="266" t="s">
        <v>171</v>
      </c>
      <c r="AU480" s="266" t="s">
        <v>88</v>
      </c>
      <c r="AV480" s="13" t="s">
        <v>88</v>
      </c>
      <c r="AW480" s="13" t="s">
        <v>32</v>
      </c>
      <c r="AX480" s="13" t="s">
        <v>78</v>
      </c>
      <c r="AY480" s="266" t="s">
        <v>162</v>
      </c>
    </row>
    <row r="481" spans="1:51" s="14" customFormat="1" ht="12">
      <c r="A481" s="14"/>
      <c r="B481" s="267"/>
      <c r="C481" s="268"/>
      <c r="D481" s="257" t="s">
        <v>171</v>
      </c>
      <c r="E481" s="269" t="s">
        <v>1</v>
      </c>
      <c r="F481" s="270" t="s">
        <v>173</v>
      </c>
      <c r="G481" s="268"/>
      <c r="H481" s="271">
        <v>70.3</v>
      </c>
      <c r="I481" s="272"/>
      <c r="J481" s="268"/>
      <c r="K481" s="268"/>
      <c r="L481" s="273"/>
      <c r="M481" s="274"/>
      <c r="N481" s="275"/>
      <c r="O481" s="275"/>
      <c r="P481" s="275"/>
      <c r="Q481" s="275"/>
      <c r="R481" s="275"/>
      <c r="S481" s="275"/>
      <c r="T481" s="276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  <c r="AT481" s="277" t="s">
        <v>171</v>
      </c>
      <c r="AU481" s="277" t="s">
        <v>88</v>
      </c>
      <c r="AV481" s="14" t="s">
        <v>169</v>
      </c>
      <c r="AW481" s="14" t="s">
        <v>32</v>
      </c>
      <c r="AX481" s="14" t="s">
        <v>86</v>
      </c>
      <c r="AY481" s="277" t="s">
        <v>162</v>
      </c>
    </row>
    <row r="482" spans="1:65" s="2" customFormat="1" ht="33" customHeight="1">
      <c r="A482" s="41"/>
      <c r="B482" s="42"/>
      <c r="C482" s="242" t="s">
        <v>805</v>
      </c>
      <c r="D482" s="242" t="s">
        <v>165</v>
      </c>
      <c r="E482" s="243" t="s">
        <v>806</v>
      </c>
      <c r="F482" s="244" t="s">
        <v>807</v>
      </c>
      <c r="G482" s="245" t="s">
        <v>228</v>
      </c>
      <c r="H482" s="246">
        <v>39.7</v>
      </c>
      <c r="I482" s="247"/>
      <c r="J482" s="248">
        <f>ROUND(I482*H482,2)</f>
        <v>0</v>
      </c>
      <c r="K482" s="249"/>
      <c r="L482" s="44"/>
      <c r="M482" s="250" t="s">
        <v>1</v>
      </c>
      <c r="N482" s="251" t="s">
        <v>43</v>
      </c>
      <c r="O482" s="94"/>
      <c r="P482" s="252">
        <f>O482*H482</f>
        <v>0</v>
      </c>
      <c r="Q482" s="252">
        <v>0.00289</v>
      </c>
      <c r="R482" s="252">
        <f>Q482*H482</f>
        <v>0.11473300000000002</v>
      </c>
      <c r="S482" s="252">
        <v>0</v>
      </c>
      <c r="T482" s="253">
        <f>S482*H482</f>
        <v>0</v>
      </c>
      <c r="U482" s="41"/>
      <c r="V482" s="41"/>
      <c r="W482" s="41"/>
      <c r="X482" s="41"/>
      <c r="Y482" s="41"/>
      <c r="Z482" s="41"/>
      <c r="AA482" s="41"/>
      <c r="AB482" s="41"/>
      <c r="AC482" s="41"/>
      <c r="AD482" s="41"/>
      <c r="AE482" s="41"/>
      <c r="AR482" s="254" t="s">
        <v>208</v>
      </c>
      <c r="AT482" s="254" t="s">
        <v>165</v>
      </c>
      <c r="AU482" s="254" t="s">
        <v>88</v>
      </c>
      <c r="AY482" s="18" t="s">
        <v>162</v>
      </c>
      <c r="BE482" s="142">
        <f>IF(N482="základní",J482,0)</f>
        <v>0</v>
      </c>
      <c r="BF482" s="142">
        <f>IF(N482="snížená",J482,0)</f>
        <v>0</v>
      </c>
      <c r="BG482" s="142">
        <f>IF(N482="zákl. přenesená",J482,0)</f>
        <v>0</v>
      </c>
      <c r="BH482" s="142">
        <f>IF(N482="sníž. přenesená",J482,0)</f>
        <v>0</v>
      </c>
      <c r="BI482" s="142">
        <f>IF(N482="nulová",J482,0)</f>
        <v>0</v>
      </c>
      <c r="BJ482" s="18" t="s">
        <v>86</v>
      </c>
      <c r="BK482" s="142">
        <f>ROUND(I482*H482,2)</f>
        <v>0</v>
      </c>
      <c r="BL482" s="18" t="s">
        <v>208</v>
      </c>
      <c r="BM482" s="254" t="s">
        <v>808</v>
      </c>
    </row>
    <row r="483" spans="1:65" s="2" customFormat="1" ht="33" customHeight="1">
      <c r="A483" s="41"/>
      <c r="B483" s="42"/>
      <c r="C483" s="242" t="s">
        <v>809</v>
      </c>
      <c r="D483" s="242" t="s">
        <v>165</v>
      </c>
      <c r="E483" s="243" t="s">
        <v>810</v>
      </c>
      <c r="F483" s="244" t="s">
        <v>811</v>
      </c>
      <c r="G483" s="245" t="s">
        <v>228</v>
      </c>
      <c r="H483" s="246">
        <v>57.2</v>
      </c>
      <c r="I483" s="247"/>
      <c r="J483" s="248">
        <f>ROUND(I483*H483,2)</f>
        <v>0</v>
      </c>
      <c r="K483" s="249"/>
      <c r="L483" s="44"/>
      <c r="M483" s="250" t="s">
        <v>1</v>
      </c>
      <c r="N483" s="251" t="s">
        <v>43</v>
      </c>
      <c r="O483" s="94"/>
      <c r="P483" s="252">
        <f>O483*H483</f>
        <v>0</v>
      </c>
      <c r="Q483" s="252">
        <v>0.00393</v>
      </c>
      <c r="R483" s="252">
        <f>Q483*H483</f>
        <v>0.22479600000000002</v>
      </c>
      <c r="S483" s="252">
        <v>0</v>
      </c>
      <c r="T483" s="253">
        <f>S483*H483</f>
        <v>0</v>
      </c>
      <c r="U483" s="41"/>
      <c r="V483" s="41"/>
      <c r="W483" s="41"/>
      <c r="X483" s="41"/>
      <c r="Y483" s="41"/>
      <c r="Z483" s="41"/>
      <c r="AA483" s="41"/>
      <c r="AB483" s="41"/>
      <c r="AC483" s="41"/>
      <c r="AD483" s="41"/>
      <c r="AE483" s="41"/>
      <c r="AR483" s="254" t="s">
        <v>208</v>
      </c>
      <c r="AT483" s="254" t="s">
        <v>165</v>
      </c>
      <c r="AU483" s="254" t="s">
        <v>88</v>
      </c>
      <c r="AY483" s="18" t="s">
        <v>162</v>
      </c>
      <c r="BE483" s="142">
        <f>IF(N483="základní",J483,0)</f>
        <v>0</v>
      </c>
      <c r="BF483" s="142">
        <f>IF(N483="snížená",J483,0)</f>
        <v>0</v>
      </c>
      <c r="BG483" s="142">
        <f>IF(N483="zákl. přenesená",J483,0)</f>
        <v>0</v>
      </c>
      <c r="BH483" s="142">
        <f>IF(N483="sníž. přenesená",J483,0)</f>
        <v>0</v>
      </c>
      <c r="BI483" s="142">
        <f>IF(N483="nulová",J483,0)</f>
        <v>0</v>
      </c>
      <c r="BJ483" s="18" t="s">
        <v>86</v>
      </c>
      <c r="BK483" s="142">
        <f>ROUND(I483*H483,2)</f>
        <v>0</v>
      </c>
      <c r="BL483" s="18" t="s">
        <v>208</v>
      </c>
      <c r="BM483" s="254" t="s">
        <v>812</v>
      </c>
    </row>
    <row r="484" spans="1:51" s="13" customFormat="1" ht="12">
      <c r="A484" s="13"/>
      <c r="B484" s="255"/>
      <c r="C484" s="256"/>
      <c r="D484" s="257" t="s">
        <v>171</v>
      </c>
      <c r="E484" s="258" t="s">
        <v>1</v>
      </c>
      <c r="F484" s="259" t="s">
        <v>813</v>
      </c>
      <c r="G484" s="256"/>
      <c r="H484" s="260">
        <v>46</v>
      </c>
      <c r="I484" s="261"/>
      <c r="J484" s="256"/>
      <c r="K484" s="256"/>
      <c r="L484" s="262"/>
      <c r="M484" s="263"/>
      <c r="N484" s="264"/>
      <c r="O484" s="264"/>
      <c r="P484" s="264"/>
      <c r="Q484" s="264"/>
      <c r="R484" s="264"/>
      <c r="S484" s="264"/>
      <c r="T484" s="265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T484" s="266" t="s">
        <v>171</v>
      </c>
      <c r="AU484" s="266" t="s">
        <v>88</v>
      </c>
      <c r="AV484" s="13" t="s">
        <v>88</v>
      </c>
      <c r="AW484" s="13" t="s">
        <v>32</v>
      </c>
      <c r="AX484" s="13" t="s">
        <v>78</v>
      </c>
      <c r="AY484" s="266" t="s">
        <v>162</v>
      </c>
    </row>
    <row r="485" spans="1:51" s="13" customFormat="1" ht="12">
      <c r="A485" s="13"/>
      <c r="B485" s="255"/>
      <c r="C485" s="256"/>
      <c r="D485" s="257" t="s">
        <v>171</v>
      </c>
      <c r="E485" s="258" t="s">
        <v>1</v>
      </c>
      <c r="F485" s="259" t="s">
        <v>814</v>
      </c>
      <c r="G485" s="256"/>
      <c r="H485" s="260">
        <v>9</v>
      </c>
      <c r="I485" s="261"/>
      <c r="J485" s="256"/>
      <c r="K485" s="256"/>
      <c r="L485" s="262"/>
      <c r="M485" s="263"/>
      <c r="N485" s="264"/>
      <c r="O485" s="264"/>
      <c r="P485" s="264"/>
      <c r="Q485" s="264"/>
      <c r="R485" s="264"/>
      <c r="S485" s="264"/>
      <c r="T485" s="265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T485" s="266" t="s">
        <v>171</v>
      </c>
      <c r="AU485" s="266" t="s">
        <v>88</v>
      </c>
      <c r="AV485" s="13" t="s">
        <v>88</v>
      </c>
      <c r="AW485" s="13" t="s">
        <v>32</v>
      </c>
      <c r="AX485" s="13" t="s">
        <v>78</v>
      </c>
      <c r="AY485" s="266" t="s">
        <v>162</v>
      </c>
    </row>
    <row r="486" spans="1:51" s="13" customFormat="1" ht="12">
      <c r="A486" s="13"/>
      <c r="B486" s="255"/>
      <c r="C486" s="256"/>
      <c r="D486" s="257" t="s">
        <v>171</v>
      </c>
      <c r="E486" s="258" t="s">
        <v>1</v>
      </c>
      <c r="F486" s="259" t="s">
        <v>815</v>
      </c>
      <c r="G486" s="256"/>
      <c r="H486" s="260">
        <v>2.2</v>
      </c>
      <c r="I486" s="261"/>
      <c r="J486" s="256"/>
      <c r="K486" s="256"/>
      <c r="L486" s="262"/>
      <c r="M486" s="263"/>
      <c r="N486" s="264"/>
      <c r="O486" s="264"/>
      <c r="P486" s="264"/>
      <c r="Q486" s="264"/>
      <c r="R486" s="264"/>
      <c r="S486" s="264"/>
      <c r="T486" s="265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T486" s="266" t="s">
        <v>171</v>
      </c>
      <c r="AU486" s="266" t="s">
        <v>88</v>
      </c>
      <c r="AV486" s="13" t="s">
        <v>88</v>
      </c>
      <c r="AW486" s="13" t="s">
        <v>32</v>
      </c>
      <c r="AX486" s="13" t="s">
        <v>78</v>
      </c>
      <c r="AY486" s="266" t="s">
        <v>162</v>
      </c>
    </row>
    <row r="487" spans="1:51" s="14" customFormat="1" ht="12">
      <c r="A487" s="14"/>
      <c r="B487" s="267"/>
      <c r="C487" s="268"/>
      <c r="D487" s="257" t="s">
        <v>171</v>
      </c>
      <c r="E487" s="269" t="s">
        <v>1</v>
      </c>
      <c r="F487" s="270" t="s">
        <v>173</v>
      </c>
      <c r="G487" s="268"/>
      <c r="H487" s="271">
        <v>57.2</v>
      </c>
      <c r="I487" s="272"/>
      <c r="J487" s="268"/>
      <c r="K487" s="268"/>
      <c r="L487" s="273"/>
      <c r="M487" s="274"/>
      <c r="N487" s="275"/>
      <c r="O487" s="275"/>
      <c r="P487" s="275"/>
      <c r="Q487" s="275"/>
      <c r="R487" s="275"/>
      <c r="S487" s="275"/>
      <c r="T487" s="276"/>
      <c r="U487" s="14"/>
      <c r="V487" s="14"/>
      <c r="W487" s="14"/>
      <c r="X487" s="14"/>
      <c r="Y487" s="14"/>
      <c r="Z487" s="14"/>
      <c r="AA487" s="14"/>
      <c r="AB487" s="14"/>
      <c r="AC487" s="14"/>
      <c r="AD487" s="14"/>
      <c r="AE487" s="14"/>
      <c r="AT487" s="277" t="s">
        <v>171</v>
      </c>
      <c r="AU487" s="277" t="s">
        <v>88</v>
      </c>
      <c r="AV487" s="14" t="s">
        <v>169</v>
      </c>
      <c r="AW487" s="14" t="s">
        <v>32</v>
      </c>
      <c r="AX487" s="14" t="s">
        <v>86</v>
      </c>
      <c r="AY487" s="277" t="s">
        <v>162</v>
      </c>
    </row>
    <row r="488" spans="1:65" s="2" customFormat="1" ht="24.15" customHeight="1">
      <c r="A488" s="41"/>
      <c r="B488" s="42"/>
      <c r="C488" s="242" t="s">
        <v>816</v>
      </c>
      <c r="D488" s="242" t="s">
        <v>165</v>
      </c>
      <c r="E488" s="243" t="s">
        <v>817</v>
      </c>
      <c r="F488" s="244" t="s">
        <v>818</v>
      </c>
      <c r="G488" s="245" t="s">
        <v>513</v>
      </c>
      <c r="H488" s="246">
        <v>1.632</v>
      </c>
      <c r="I488" s="247"/>
      <c r="J488" s="248">
        <f>ROUND(I488*H488,2)</f>
        <v>0</v>
      </c>
      <c r="K488" s="249"/>
      <c r="L488" s="44"/>
      <c r="M488" s="250" t="s">
        <v>1</v>
      </c>
      <c r="N488" s="251" t="s">
        <v>43</v>
      </c>
      <c r="O488" s="94"/>
      <c r="P488" s="252">
        <f>O488*H488</f>
        <v>0</v>
      </c>
      <c r="Q488" s="252">
        <v>0</v>
      </c>
      <c r="R488" s="252">
        <f>Q488*H488</f>
        <v>0</v>
      </c>
      <c r="S488" s="252">
        <v>0</v>
      </c>
      <c r="T488" s="253">
        <f>S488*H488</f>
        <v>0</v>
      </c>
      <c r="U488" s="41"/>
      <c r="V488" s="41"/>
      <c r="W488" s="41"/>
      <c r="X488" s="41"/>
      <c r="Y488" s="41"/>
      <c r="Z488" s="41"/>
      <c r="AA488" s="41"/>
      <c r="AB488" s="41"/>
      <c r="AC488" s="41"/>
      <c r="AD488" s="41"/>
      <c r="AE488" s="41"/>
      <c r="AR488" s="254" t="s">
        <v>208</v>
      </c>
      <c r="AT488" s="254" t="s">
        <v>165</v>
      </c>
      <c r="AU488" s="254" t="s">
        <v>88</v>
      </c>
      <c r="AY488" s="18" t="s">
        <v>162</v>
      </c>
      <c r="BE488" s="142">
        <f>IF(N488="základní",J488,0)</f>
        <v>0</v>
      </c>
      <c r="BF488" s="142">
        <f>IF(N488="snížená",J488,0)</f>
        <v>0</v>
      </c>
      <c r="BG488" s="142">
        <f>IF(N488="zákl. přenesená",J488,0)</f>
        <v>0</v>
      </c>
      <c r="BH488" s="142">
        <f>IF(N488="sníž. přenesená",J488,0)</f>
        <v>0</v>
      </c>
      <c r="BI488" s="142">
        <f>IF(N488="nulová",J488,0)</f>
        <v>0</v>
      </c>
      <c r="BJ488" s="18" t="s">
        <v>86</v>
      </c>
      <c r="BK488" s="142">
        <f>ROUND(I488*H488,2)</f>
        <v>0</v>
      </c>
      <c r="BL488" s="18" t="s">
        <v>208</v>
      </c>
      <c r="BM488" s="254" t="s">
        <v>819</v>
      </c>
    </row>
    <row r="489" spans="1:63" s="12" customFormat="1" ht="22.8" customHeight="1">
      <c r="A489" s="12"/>
      <c r="B489" s="226"/>
      <c r="C489" s="227"/>
      <c r="D489" s="228" t="s">
        <v>77</v>
      </c>
      <c r="E489" s="240" t="s">
        <v>820</v>
      </c>
      <c r="F489" s="240" t="s">
        <v>821</v>
      </c>
      <c r="G489" s="227"/>
      <c r="H489" s="227"/>
      <c r="I489" s="230"/>
      <c r="J489" s="241">
        <f>BK489</f>
        <v>0</v>
      </c>
      <c r="K489" s="227"/>
      <c r="L489" s="232"/>
      <c r="M489" s="233"/>
      <c r="N489" s="234"/>
      <c r="O489" s="234"/>
      <c r="P489" s="235">
        <f>SUM(P490:P492)</f>
        <v>0</v>
      </c>
      <c r="Q489" s="234"/>
      <c r="R489" s="235">
        <f>SUM(R490:R492)</f>
        <v>0</v>
      </c>
      <c r="S489" s="234"/>
      <c r="T489" s="236">
        <f>SUM(T490:T492)</f>
        <v>0.1771809</v>
      </c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R489" s="237" t="s">
        <v>88</v>
      </c>
      <c r="AT489" s="238" t="s">
        <v>77</v>
      </c>
      <c r="AU489" s="238" t="s">
        <v>86</v>
      </c>
      <c r="AY489" s="237" t="s">
        <v>162</v>
      </c>
      <c r="BK489" s="239">
        <f>SUM(BK490:BK492)</f>
        <v>0</v>
      </c>
    </row>
    <row r="490" spans="1:65" s="2" customFormat="1" ht="16.5" customHeight="1">
      <c r="A490" s="41"/>
      <c r="B490" s="42"/>
      <c r="C490" s="242" t="s">
        <v>822</v>
      </c>
      <c r="D490" s="242" t="s">
        <v>165</v>
      </c>
      <c r="E490" s="243" t="s">
        <v>823</v>
      </c>
      <c r="F490" s="244" t="s">
        <v>824</v>
      </c>
      <c r="G490" s="245" t="s">
        <v>168</v>
      </c>
      <c r="H490" s="246">
        <v>1362.93</v>
      </c>
      <c r="I490" s="247"/>
      <c r="J490" s="248">
        <f>ROUND(I490*H490,2)</f>
        <v>0</v>
      </c>
      <c r="K490" s="249"/>
      <c r="L490" s="44"/>
      <c r="M490" s="250" t="s">
        <v>1</v>
      </c>
      <c r="N490" s="251" t="s">
        <v>43</v>
      </c>
      <c r="O490" s="94"/>
      <c r="P490" s="252">
        <f>O490*H490</f>
        <v>0</v>
      </c>
      <c r="Q490" s="252">
        <v>0</v>
      </c>
      <c r="R490" s="252">
        <f>Q490*H490</f>
        <v>0</v>
      </c>
      <c r="S490" s="252">
        <v>0.00013</v>
      </c>
      <c r="T490" s="253">
        <f>S490*H490</f>
        <v>0.1771809</v>
      </c>
      <c r="U490" s="41"/>
      <c r="V490" s="41"/>
      <c r="W490" s="41"/>
      <c r="X490" s="41"/>
      <c r="Y490" s="41"/>
      <c r="Z490" s="41"/>
      <c r="AA490" s="41"/>
      <c r="AB490" s="41"/>
      <c r="AC490" s="41"/>
      <c r="AD490" s="41"/>
      <c r="AE490" s="41"/>
      <c r="AR490" s="254" t="s">
        <v>208</v>
      </c>
      <c r="AT490" s="254" t="s">
        <v>165</v>
      </c>
      <c r="AU490" s="254" t="s">
        <v>88</v>
      </c>
      <c r="AY490" s="18" t="s">
        <v>162</v>
      </c>
      <c r="BE490" s="142">
        <f>IF(N490="základní",J490,0)</f>
        <v>0</v>
      </c>
      <c r="BF490" s="142">
        <f>IF(N490="snížená",J490,0)</f>
        <v>0</v>
      </c>
      <c r="BG490" s="142">
        <f>IF(N490="zákl. přenesená",J490,0)</f>
        <v>0</v>
      </c>
      <c r="BH490" s="142">
        <f>IF(N490="sníž. přenesená",J490,0)</f>
        <v>0</v>
      </c>
      <c r="BI490" s="142">
        <f>IF(N490="nulová",J490,0)</f>
        <v>0</v>
      </c>
      <c r="BJ490" s="18" t="s">
        <v>86</v>
      </c>
      <c r="BK490" s="142">
        <f>ROUND(I490*H490,2)</f>
        <v>0</v>
      </c>
      <c r="BL490" s="18" t="s">
        <v>208</v>
      </c>
      <c r="BM490" s="254" t="s">
        <v>825</v>
      </c>
    </row>
    <row r="491" spans="1:51" s="13" customFormat="1" ht="12">
      <c r="A491" s="13"/>
      <c r="B491" s="255"/>
      <c r="C491" s="256"/>
      <c r="D491" s="257" t="s">
        <v>171</v>
      </c>
      <c r="E491" s="258" t="s">
        <v>1</v>
      </c>
      <c r="F491" s="259" t="s">
        <v>701</v>
      </c>
      <c r="G491" s="256"/>
      <c r="H491" s="260">
        <v>1362.93</v>
      </c>
      <c r="I491" s="261"/>
      <c r="J491" s="256"/>
      <c r="K491" s="256"/>
      <c r="L491" s="262"/>
      <c r="M491" s="263"/>
      <c r="N491" s="264"/>
      <c r="O491" s="264"/>
      <c r="P491" s="264"/>
      <c r="Q491" s="264"/>
      <c r="R491" s="264"/>
      <c r="S491" s="264"/>
      <c r="T491" s="265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T491" s="266" t="s">
        <v>171</v>
      </c>
      <c r="AU491" s="266" t="s">
        <v>88</v>
      </c>
      <c r="AV491" s="13" t="s">
        <v>88</v>
      </c>
      <c r="AW491" s="13" t="s">
        <v>32</v>
      </c>
      <c r="AX491" s="13" t="s">
        <v>78</v>
      </c>
      <c r="AY491" s="266" t="s">
        <v>162</v>
      </c>
    </row>
    <row r="492" spans="1:51" s="14" customFormat="1" ht="12">
      <c r="A492" s="14"/>
      <c r="B492" s="267"/>
      <c r="C492" s="268"/>
      <c r="D492" s="257" t="s">
        <v>171</v>
      </c>
      <c r="E492" s="269" t="s">
        <v>1</v>
      </c>
      <c r="F492" s="270" t="s">
        <v>173</v>
      </c>
      <c r="G492" s="268"/>
      <c r="H492" s="271">
        <v>1362.93</v>
      </c>
      <c r="I492" s="272"/>
      <c r="J492" s="268"/>
      <c r="K492" s="268"/>
      <c r="L492" s="273"/>
      <c r="M492" s="274"/>
      <c r="N492" s="275"/>
      <c r="O492" s="275"/>
      <c r="P492" s="275"/>
      <c r="Q492" s="275"/>
      <c r="R492" s="275"/>
      <c r="S492" s="275"/>
      <c r="T492" s="276"/>
      <c r="U492" s="14"/>
      <c r="V492" s="14"/>
      <c r="W492" s="14"/>
      <c r="X492" s="14"/>
      <c r="Y492" s="14"/>
      <c r="Z492" s="14"/>
      <c r="AA492" s="14"/>
      <c r="AB492" s="14"/>
      <c r="AC492" s="14"/>
      <c r="AD492" s="14"/>
      <c r="AE492" s="14"/>
      <c r="AT492" s="277" t="s">
        <v>171</v>
      </c>
      <c r="AU492" s="277" t="s">
        <v>88</v>
      </c>
      <c r="AV492" s="14" t="s">
        <v>169</v>
      </c>
      <c r="AW492" s="14" t="s">
        <v>32</v>
      </c>
      <c r="AX492" s="14" t="s">
        <v>86</v>
      </c>
      <c r="AY492" s="277" t="s">
        <v>162</v>
      </c>
    </row>
    <row r="493" spans="1:63" s="12" customFormat="1" ht="22.8" customHeight="1">
      <c r="A493" s="12"/>
      <c r="B493" s="226"/>
      <c r="C493" s="227"/>
      <c r="D493" s="228" t="s">
        <v>77</v>
      </c>
      <c r="E493" s="240" t="s">
        <v>826</v>
      </c>
      <c r="F493" s="240" t="s">
        <v>827</v>
      </c>
      <c r="G493" s="227"/>
      <c r="H493" s="227"/>
      <c r="I493" s="230"/>
      <c r="J493" s="241">
        <f>BK493</f>
        <v>0</v>
      </c>
      <c r="K493" s="227"/>
      <c r="L493" s="232"/>
      <c r="M493" s="233"/>
      <c r="N493" s="234"/>
      <c r="O493" s="234"/>
      <c r="P493" s="235">
        <f>SUM(P494:P563)</f>
        <v>0</v>
      </c>
      <c r="Q493" s="234"/>
      <c r="R493" s="235">
        <f>SUM(R494:R563)</f>
        <v>4.898290429999999</v>
      </c>
      <c r="S493" s="234"/>
      <c r="T493" s="236">
        <f>SUM(T494:T563)</f>
        <v>6.8547366</v>
      </c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R493" s="237" t="s">
        <v>88</v>
      </c>
      <c r="AT493" s="238" t="s">
        <v>77</v>
      </c>
      <c r="AU493" s="238" t="s">
        <v>86</v>
      </c>
      <c r="AY493" s="237" t="s">
        <v>162</v>
      </c>
      <c r="BK493" s="239">
        <f>SUM(BK494:BK563)</f>
        <v>0</v>
      </c>
    </row>
    <row r="494" spans="1:65" s="2" customFormat="1" ht="24.15" customHeight="1">
      <c r="A494" s="41"/>
      <c r="B494" s="42"/>
      <c r="C494" s="242" t="s">
        <v>828</v>
      </c>
      <c r="D494" s="242" t="s">
        <v>165</v>
      </c>
      <c r="E494" s="243" t="s">
        <v>829</v>
      </c>
      <c r="F494" s="244" t="s">
        <v>830</v>
      </c>
      <c r="G494" s="245" t="s">
        <v>385</v>
      </c>
      <c r="H494" s="246">
        <v>1</v>
      </c>
      <c r="I494" s="247"/>
      <c r="J494" s="248">
        <f>ROUND(I494*H494,2)</f>
        <v>0</v>
      </c>
      <c r="K494" s="249"/>
      <c r="L494" s="44"/>
      <c r="M494" s="250" t="s">
        <v>1</v>
      </c>
      <c r="N494" s="251" t="s">
        <v>43</v>
      </c>
      <c r="O494" s="94"/>
      <c r="P494" s="252">
        <f>O494*H494</f>
        <v>0</v>
      </c>
      <c r="Q494" s="252">
        <v>0</v>
      </c>
      <c r="R494" s="252">
        <f>Q494*H494</f>
        <v>0</v>
      </c>
      <c r="S494" s="252">
        <v>0</v>
      </c>
      <c r="T494" s="253">
        <f>S494*H494</f>
        <v>0</v>
      </c>
      <c r="U494" s="41"/>
      <c r="V494" s="41"/>
      <c r="W494" s="41"/>
      <c r="X494" s="41"/>
      <c r="Y494" s="41"/>
      <c r="Z494" s="41"/>
      <c r="AA494" s="41"/>
      <c r="AB494" s="41"/>
      <c r="AC494" s="41"/>
      <c r="AD494" s="41"/>
      <c r="AE494" s="41"/>
      <c r="AR494" s="254" t="s">
        <v>208</v>
      </c>
      <c r="AT494" s="254" t="s">
        <v>165</v>
      </c>
      <c r="AU494" s="254" t="s">
        <v>88</v>
      </c>
      <c r="AY494" s="18" t="s">
        <v>162</v>
      </c>
      <c r="BE494" s="142">
        <f>IF(N494="základní",J494,0)</f>
        <v>0</v>
      </c>
      <c r="BF494" s="142">
        <f>IF(N494="snížená",J494,0)</f>
        <v>0</v>
      </c>
      <c r="BG494" s="142">
        <f>IF(N494="zákl. přenesená",J494,0)</f>
        <v>0</v>
      </c>
      <c r="BH494" s="142">
        <f>IF(N494="sníž. přenesená",J494,0)</f>
        <v>0</v>
      </c>
      <c r="BI494" s="142">
        <f>IF(N494="nulová",J494,0)</f>
        <v>0</v>
      </c>
      <c r="BJ494" s="18" t="s">
        <v>86</v>
      </c>
      <c r="BK494" s="142">
        <f>ROUND(I494*H494,2)</f>
        <v>0</v>
      </c>
      <c r="BL494" s="18" t="s">
        <v>208</v>
      </c>
      <c r="BM494" s="254" t="s">
        <v>831</v>
      </c>
    </row>
    <row r="495" spans="1:65" s="2" customFormat="1" ht="21.75" customHeight="1">
      <c r="A495" s="41"/>
      <c r="B495" s="42"/>
      <c r="C495" s="242" t="s">
        <v>832</v>
      </c>
      <c r="D495" s="242" t="s">
        <v>165</v>
      </c>
      <c r="E495" s="243" t="s">
        <v>833</v>
      </c>
      <c r="F495" s="244" t="s">
        <v>834</v>
      </c>
      <c r="G495" s="245" t="s">
        <v>385</v>
      </c>
      <c r="H495" s="246">
        <v>1</v>
      </c>
      <c r="I495" s="247"/>
      <c r="J495" s="248">
        <f>ROUND(I495*H495,2)</f>
        <v>0</v>
      </c>
      <c r="K495" s="249"/>
      <c r="L495" s="44"/>
      <c r="M495" s="250" t="s">
        <v>1</v>
      </c>
      <c r="N495" s="251" t="s">
        <v>43</v>
      </c>
      <c r="O495" s="94"/>
      <c r="P495" s="252">
        <f>O495*H495</f>
        <v>0</v>
      </c>
      <c r="Q495" s="252">
        <v>0</v>
      </c>
      <c r="R495" s="252">
        <f>Q495*H495</f>
        <v>0</v>
      </c>
      <c r="S495" s="252">
        <v>0</v>
      </c>
      <c r="T495" s="253">
        <f>S495*H495</f>
        <v>0</v>
      </c>
      <c r="U495" s="41"/>
      <c r="V495" s="41"/>
      <c r="W495" s="41"/>
      <c r="X495" s="41"/>
      <c r="Y495" s="41"/>
      <c r="Z495" s="41"/>
      <c r="AA495" s="41"/>
      <c r="AB495" s="41"/>
      <c r="AC495" s="41"/>
      <c r="AD495" s="41"/>
      <c r="AE495" s="41"/>
      <c r="AR495" s="254" t="s">
        <v>208</v>
      </c>
      <c r="AT495" s="254" t="s">
        <v>165</v>
      </c>
      <c r="AU495" s="254" t="s">
        <v>88</v>
      </c>
      <c r="AY495" s="18" t="s">
        <v>162</v>
      </c>
      <c r="BE495" s="142">
        <f>IF(N495="základní",J495,0)</f>
        <v>0</v>
      </c>
      <c r="BF495" s="142">
        <f>IF(N495="snížená",J495,0)</f>
        <v>0</v>
      </c>
      <c r="BG495" s="142">
        <f>IF(N495="zákl. přenesená",J495,0)</f>
        <v>0</v>
      </c>
      <c r="BH495" s="142">
        <f>IF(N495="sníž. přenesená",J495,0)</f>
        <v>0</v>
      </c>
      <c r="BI495" s="142">
        <f>IF(N495="nulová",J495,0)</f>
        <v>0</v>
      </c>
      <c r="BJ495" s="18" t="s">
        <v>86</v>
      </c>
      <c r="BK495" s="142">
        <f>ROUND(I495*H495,2)</f>
        <v>0</v>
      </c>
      <c r="BL495" s="18" t="s">
        <v>208</v>
      </c>
      <c r="BM495" s="254" t="s">
        <v>835</v>
      </c>
    </row>
    <row r="496" spans="1:65" s="2" customFormat="1" ht="21.75" customHeight="1">
      <c r="A496" s="41"/>
      <c r="B496" s="42"/>
      <c r="C496" s="242" t="s">
        <v>836</v>
      </c>
      <c r="D496" s="242" t="s">
        <v>165</v>
      </c>
      <c r="E496" s="243" t="s">
        <v>837</v>
      </c>
      <c r="F496" s="244" t="s">
        <v>838</v>
      </c>
      <c r="G496" s="245" t="s">
        <v>385</v>
      </c>
      <c r="H496" s="246">
        <v>6</v>
      </c>
      <c r="I496" s="247"/>
      <c r="J496" s="248">
        <f>ROUND(I496*H496,2)</f>
        <v>0</v>
      </c>
      <c r="K496" s="249"/>
      <c r="L496" s="44"/>
      <c r="M496" s="250" t="s">
        <v>1</v>
      </c>
      <c r="N496" s="251" t="s">
        <v>43</v>
      </c>
      <c r="O496" s="94"/>
      <c r="P496" s="252">
        <f>O496*H496</f>
        <v>0</v>
      </c>
      <c r="Q496" s="252">
        <v>0</v>
      </c>
      <c r="R496" s="252">
        <f>Q496*H496</f>
        <v>0</v>
      </c>
      <c r="S496" s="252">
        <v>0</v>
      </c>
      <c r="T496" s="253">
        <f>S496*H496</f>
        <v>0</v>
      </c>
      <c r="U496" s="41"/>
      <c r="V496" s="41"/>
      <c r="W496" s="41"/>
      <c r="X496" s="41"/>
      <c r="Y496" s="41"/>
      <c r="Z496" s="41"/>
      <c r="AA496" s="41"/>
      <c r="AB496" s="41"/>
      <c r="AC496" s="41"/>
      <c r="AD496" s="41"/>
      <c r="AE496" s="41"/>
      <c r="AR496" s="254" t="s">
        <v>208</v>
      </c>
      <c r="AT496" s="254" t="s">
        <v>165</v>
      </c>
      <c r="AU496" s="254" t="s">
        <v>88</v>
      </c>
      <c r="AY496" s="18" t="s">
        <v>162</v>
      </c>
      <c r="BE496" s="142">
        <f>IF(N496="základní",J496,0)</f>
        <v>0</v>
      </c>
      <c r="BF496" s="142">
        <f>IF(N496="snížená",J496,0)</f>
        <v>0</v>
      </c>
      <c r="BG496" s="142">
        <f>IF(N496="zákl. přenesená",J496,0)</f>
        <v>0</v>
      </c>
      <c r="BH496" s="142">
        <f>IF(N496="sníž. přenesená",J496,0)</f>
        <v>0</v>
      </c>
      <c r="BI496" s="142">
        <f>IF(N496="nulová",J496,0)</f>
        <v>0</v>
      </c>
      <c r="BJ496" s="18" t="s">
        <v>86</v>
      </c>
      <c r="BK496" s="142">
        <f>ROUND(I496*H496,2)</f>
        <v>0</v>
      </c>
      <c r="BL496" s="18" t="s">
        <v>208</v>
      </c>
      <c r="BM496" s="254" t="s">
        <v>839</v>
      </c>
    </row>
    <row r="497" spans="1:65" s="2" customFormat="1" ht="16.5" customHeight="1">
      <c r="A497" s="41"/>
      <c r="B497" s="42"/>
      <c r="C497" s="242" t="s">
        <v>840</v>
      </c>
      <c r="D497" s="242" t="s">
        <v>165</v>
      </c>
      <c r="E497" s="243" t="s">
        <v>841</v>
      </c>
      <c r="F497" s="244" t="s">
        <v>842</v>
      </c>
      <c r="G497" s="245" t="s">
        <v>385</v>
      </c>
      <c r="H497" s="246">
        <v>3</v>
      </c>
      <c r="I497" s="247"/>
      <c r="J497" s="248">
        <f>ROUND(I497*H497,2)</f>
        <v>0</v>
      </c>
      <c r="K497" s="249"/>
      <c r="L497" s="44"/>
      <c r="M497" s="250" t="s">
        <v>1</v>
      </c>
      <c r="N497" s="251" t="s">
        <v>43</v>
      </c>
      <c r="O497" s="94"/>
      <c r="P497" s="252">
        <f>O497*H497</f>
        <v>0</v>
      </c>
      <c r="Q497" s="252">
        <v>0</v>
      </c>
      <c r="R497" s="252">
        <f>Q497*H497</f>
        <v>0</v>
      </c>
      <c r="S497" s="252">
        <v>0</v>
      </c>
      <c r="T497" s="253">
        <f>S497*H497</f>
        <v>0</v>
      </c>
      <c r="U497" s="41"/>
      <c r="V497" s="41"/>
      <c r="W497" s="41"/>
      <c r="X497" s="41"/>
      <c r="Y497" s="41"/>
      <c r="Z497" s="41"/>
      <c r="AA497" s="41"/>
      <c r="AB497" s="41"/>
      <c r="AC497" s="41"/>
      <c r="AD497" s="41"/>
      <c r="AE497" s="41"/>
      <c r="AR497" s="254" t="s">
        <v>208</v>
      </c>
      <c r="AT497" s="254" t="s">
        <v>165</v>
      </c>
      <c r="AU497" s="254" t="s">
        <v>88</v>
      </c>
      <c r="AY497" s="18" t="s">
        <v>162</v>
      </c>
      <c r="BE497" s="142">
        <f>IF(N497="základní",J497,0)</f>
        <v>0</v>
      </c>
      <c r="BF497" s="142">
        <f>IF(N497="snížená",J497,0)</f>
        <v>0</v>
      </c>
      <c r="BG497" s="142">
        <f>IF(N497="zákl. přenesená",J497,0)</f>
        <v>0</v>
      </c>
      <c r="BH497" s="142">
        <f>IF(N497="sníž. přenesená",J497,0)</f>
        <v>0</v>
      </c>
      <c r="BI497" s="142">
        <f>IF(N497="nulová",J497,0)</f>
        <v>0</v>
      </c>
      <c r="BJ497" s="18" t="s">
        <v>86</v>
      </c>
      <c r="BK497" s="142">
        <f>ROUND(I497*H497,2)</f>
        <v>0</v>
      </c>
      <c r="BL497" s="18" t="s">
        <v>208</v>
      </c>
      <c r="BM497" s="254" t="s">
        <v>843</v>
      </c>
    </row>
    <row r="498" spans="1:65" s="2" customFormat="1" ht="16.5" customHeight="1">
      <c r="A498" s="41"/>
      <c r="B498" s="42"/>
      <c r="C498" s="242" t="s">
        <v>844</v>
      </c>
      <c r="D498" s="242" t="s">
        <v>165</v>
      </c>
      <c r="E498" s="243" t="s">
        <v>845</v>
      </c>
      <c r="F498" s="244" t="s">
        <v>846</v>
      </c>
      <c r="G498" s="245" t="s">
        <v>168</v>
      </c>
      <c r="H498" s="246">
        <v>99.459</v>
      </c>
      <c r="I498" s="247"/>
      <c r="J498" s="248">
        <f>ROUND(I498*H498,2)</f>
        <v>0</v>
      </c>
      <c r="K498" s="249"/>
      <c r="L498" s="44"/>
      <c r="M498" s="250" t="s">
        <v>1</v>
      </c>
      <c r="N498" s="251" t="s">
        <v>43</v>
      </c>
      <c r="O498" s="94"/>
      <c r="P498" s="252">
        <f>O498*H498</f>
        <v>0</v>
      </c>
      <c r="Q498" s="252">
        <v>0</v>
      </c>
      <c r="R498" s="252">
        <f>Q498*H498</f>
        <v>0</v>
      </c>
      <c r="S498" s="252">
        <v>0</v>
      </c>
      <c r="T498" s="253">
        <f>S498*H498</f>
        <v>0</v>
      </c>
      <c r="U498" s="41"/>
      <c r="V498" s="41"/>
      <c r="W498" s="41"/>
      <c r="X498" s="41"/>
      <c r="Y498" s="41"/>
      <c r="Z498" s="41"/>
      <c r="AA498" s="41"/>
      <c r="AB498" s="41"/>
      <c r="AC498" s="41"/>
      <c r="AD498" s="41"/>
      <c r="AE498" s="41"/>
      <c r="AR498" s="254" t="s">
        <v>208</v>
      </c>
      <c r="AT498" s="254" t="s">
        <v>165</v>
      </c>
      <c r="AU498" s="254" t="s">
        <v>88</v>
      </c>
      <c r="AY498" s="18" t="s">
        <v>162</v>
      </c>
      <c r="BE498" s="142">
        <f>IF(N498="základní",J498,0)</f>
        <v>0</v>
      </c>
      <c r="BF498" s="142">
        <f>IF(N498="snížená",J498,0)</f>
        <v>0</v>
      </c>
      <c r="BG498" s="142">
        <f>IF(N498="zákl. přenesená",J498,0)</f>
        <v>0</v>
      </c>
      <c r="BH498" s="142">
        <f>IF(N498="sníž. přenesená",J498,0)</f>
        <v>0</v>
      </c>
      <c r="BI498" s="142">
        <f>IF(N498="nulová",J498,0)</f>
        <v>0</v>
      </c>
      <c r="BJ498" s="18" t="s">
        <v>86</v>
      </c>
      <c r="BK498" s="142">
        <f>ROUND(I498*H498,2)</f>
        <v>0</v>
      </c>
      <c r="BL498" s="18" t="s">
        <v>208</v>
      </c>
      <c r="BM498" s="254" t="s">
        <v>847</v>
      </c>
    </row>
    <row r="499" spans="1:51" s="13" customFormat="1" ht="12">
      <c r="A499" s="13"/>
      <c r="B499" s="255"/>
      <c r="C499" s="256"/>
      <c r="D499" s="257" t="s">
        <v>171</v>
      </c>
      <c r="E499" s="258" t="s">
        <v>1</v>
      </c>
      <c r="F499" s="259" t="s">
        <v>848</v>
      </c>
      <c r="G499" s="256"/>
      <c r="H499" s="260">
        <v>99.459</v>
      </c>
      <c r="I499" s="261"/>
      <c r="J499" s="256"/>
      <c r="K499" s="256"/>
      <c r="L499" s="262"/>
      <c r="M499" s="263"/>
      <c r="N499" s="264"/>
      <c r="O499" s="264"/>
      <c r="P499" s="264"/>
      <c r="Q499" s="264"/>
      <c r="R499" s="264"/>
      <c r="S499" s="264"/>
      <c r="T499" s="265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T499" s="266" t="s">
        <v>171</v>
      </c>
      <c r="AU499" s="266" t="s">
        <v>88</v>
      </c>
      <c r="AV499" s="13" t="s">
        <v>88</v>
      </c>
      <c r="AW499" s="13" t="s">
        <v>32</v>
      </c>
      <c r="AX499" s="13" t="s">
        <v>78</v>
      </c>
      <c r="AY499" s="266" t="s">
        <v>162</v>
      </c>
    </row>
    <row r="500" spans="1:51" s="14" customFormat="1" ht="12">
      <c r="A500" s="14"/>
      <c r="B500" s="267"/>
      <c r="C500" s="268"/>
      <c r="D500" s="257" t="s">
        <v>171</v>
      </c>
      <c r="E500" s="269" t="s">
        <v>1</v>
      </c>
      <c r="F500" s="270" t="s">
        <v>173</v>
      </c>
      <c r="G500" s="268"/>
      <c r="H500" s="271">
        <v>99.459</v>
      </c>
      <c r="I500" s="272"/>
      <c r="J500" s="268"/>
      <c r="K500" s="268"/>
      <c r="L500" s="273"/>
      <c r="M500" s="274"/>
      <c r="N500" s="275"/>
      <c r="O500" s="275"/>
      <c r="P500" s="275"/>
      <c r="Q500" s="275"/>
      <c r="R500" s="275"/>
      <c r="S500" s="275"/>
      <c r="T500" s="276"/>
      <c r="U500" s="14"/>
      <c r="V500" s="14"/>
      <c r="W500" s="14"/>
      <c r="X500" s="14"/>
      <c r="Y500" s="14"/>
      <c r="Z500" s="14"/>
      <c r="AA500" s="14"/>
      <c r="AB500" s="14"/>
      <c r="AC500" s="14"/>
      <c r="AD500" s="14"/>
      <c r="AE500" s="14"/>
      <c r="AT500" s="277" t="s">
        <v>171</v>
      </c>
      <c r="AU500" s="277" t="s">
        <v>88</v>
      </c>
      <c r="AV500" s="14" t="s">
        <v>169</v>
      </c>
      <c r="AW500" s="14" t="s">
        <v>32</v>
      </c>
      <c r="AX500" s="14" t="s">
        <v>86</v>
      </c>
      <c r="AY500" s="277" t="s">
        <v>162</v>
      </c>
    </row>
    <row r="501" spans="1:65" s="2" customFormat="1" ht="16.5" customHeight="1">
      <c r="A501" s="41"/>
      <c r="B501" s="42"/>
      <c r="C501" s="278" t="s">
        <v>849</v>
      </c>
      <c r="D501" s="278" t="s">
        <v>183</v>
      </c>
      <c r="E501" s="279" t="s">
        <v>850</v>
      </c>
      <c r="F501" s="280" t="s">
        <v>851</v>
      </c>
      <c r="G501" s="281" t="s">
        <v>363</v>
      </c>
      <c r="H501" s="282">
        <v>3.745</v>
      </c>
      <c r="I501" s="283"/>
      <c r="J501" s="284">
        <f>ROUND(I501*H501,2)</f>
        <v>0</v>
      </c>
      <c r="K501" s="285"/>
      <c r="L501" s="286"/>
      <c r="M501" s="287" t="s">
        <v>1</v>
      </c>
      <c r="N501" s="288" t="s">
        <v>43</v>
      </c>
      <c r="O501" s="94"/>
      <c r="P501" s="252">
        <f>O501*H501</f>
        <v>0</v>
      </c>
      <c r="Q501" s="252">
        <v>0.55</v>
      </c>
      <c r="R501" s="252">
        <f>Q501*H501</f>
        <v>2.05975</v>
      </c>
      <c r="S501" s="252">
        <v>0</v>
      </c>
      <c r="T501" s="253">
        <f>S501*H501</f>
        <v>0</v>
      </c>
      <c r="U501" s="41"/>
      <c r="V501" s="41"/>
      <c r="W501" s="41"/>
      <c r="X501" s="41"/>
      <c r="Y501" s="41"/>
      <c r="Z501" s="41"/>
      <c r="AA501" s="41"/>
      <c r="AB501" s="41"/>
      <c r="AC501" s="41"/>
      <c r="AD501" s="41"/>
      <c r="AE501" s="41"/>
      <c r="AR501" s="254" t="s">
        <v>213</v>
      </c>
      <c r="AT501" s="254" t="s">
        <v>183</v>
      </c>
      <c r="AU501" s="254" t="s">
        <v>88</v>
      </c>
      <c r="AY501" s="18" t="s">
        <v>162</v>
      </c>
      <c r="BE501" s="142">
        <f>IF(N501="základní",J501,0)</f>
        <v>0</v>
      </c>
      <c r="BF501" s="142">
        <f>IF(N501="snížená",J501,0)</f>
        <v>0</v>
      </c>
      <c r="BG501" s="142">
        <f>IF(N501="zákl. přenesená",J501,0)</f>
        <v>0</v>
      </c>
      <c r="BH501" s="142">
        <f>IF(N501="sníž. přenesená",J501,0)</f>
        <v>0</v>
      </c>
      <c r="BI501" s="142">
        <f>IF(N501="nulová",J501,0)</f>
        <v>0</v>
      </c>
      <c r="BJ501" s="18" t="s">
        <v>86</v>
      </c>
      <c r="BK501" s="142">
        <f>ROUND(I501*H501,2)</f>
        <v>0</v>
      </c>
      <c r="BL501" s="18" t="s">
        <v>208</v>
      </c>
      <c r="BM501" s="254" t="s">
        <v>852</v>
      </c>
    </row>
    <row r="502" spans="1:51" s="13" customFormat="1" ht="12">
      <c r="A502" s="13"/>
      <c r="B502" s="255"/>
      <c r="C502" s="256"/>
      <c r="D502" s="257" t="s">
        <v>171</v>
      </c>
      <c r="E502" s="258" t="s">
        <v>1</v>
      </c>
      <c r="F502" s="259" t="s">
        <v>853</v>
      </c>
      <c r="G502" s="256"/>
      <c r="H502" s="260">
        <v>1.59</v>
      </c>
      <c r="I502" s="261"/>
      <c r="J502" s="256"/>
      <c r="K502" s="256"/>
      <c r="L502" s="262"/>
      <c r="M502" s="263"/>
      <c r="N502" s="264"/>
      <c r="O502" s="264"/>
      <c r="P502" s="264"/>
      <c r="Q502" s="264"/>
      <c r="R502" s="264"/>
      <c r="S502" s="264"/>
      <c r="T502" s="265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T502" s="266" t="s">
        <v>171</v>
      </c>
      <c r="AU502" s="266" t="s">
        <v>88</v>
      </c>
      <c r="AV502" s="13" t="s">
        <v>88</v>
      </c>
      <c r="AW502" s="13" t="s">
        <v>32</v>
      </c>
      <c r="AX502" s="13" t="s">
        <v>78</v>
      </c>
      <c r="AY502" s="266" t="s">
        <v>162</v>
      </c>
    </row>
    <row r="503" spans="1:51" s="13" customFormat="1" ht="12">
      <c r="A503" s="13"/>
      <c r="B503" s="255"/>
      <c r="C503" s="256"/>
      <c r="D503" s="257" t="s">
        <v>171</v>
      </c>
      <c r="E503" s="258" t="s">
        <v>1</v>
      </c>
      <c r="F503" s="259" t="s">
        <v>854</v>
      </c>
      <c r="G503" s="256"/>
      <c r="H503" s="260">
        <v>1.744</v>
      </c>
      <c r="I503" s="261"/>
      <c r="J503" s="256"/>
      <c r="K503" s="256"/>
      <c r="L503" s="262"/>
      <c r="M503" s="263"/>
      <c r="N503" s="264"/>
      <c r="O503" s="264"/>
      <c r="P503" s="264"/>
      <c r="Q503" s="264"/>
      <c r="R503" s="264"/>
      <c r="S503" s="264"/>
      <c r="T503" s="265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T503" s="266" t="s">
        <v>171</v>
      </c>
      <c r="AU503" s="266" t="s">
        <v>88</v>
      </c>
      <c r="AV503" s="13" t="s">
        <v>88</v>
      </c>
      <c r="AW503" s="13" t="s">
        <v>32</v>
      </c>
      <c r="AX503" s="13" t="s">
        <v>78</v>
      </c>
      <c r="AY503" s="266" t="s">
        <v>162</v>
      </c>
    </row>
    <row r="504" spans="1:51" s="13" customFormat="1" ht="12">
      <c r="A504" s="13"/>
      <c r="B504" s="255"/>
      <c r="C504" s="256"/>
      <c r="D504" s="257" t="s">
        <v>171</v>
      </c>
      <c r="E504" s="258" t="s">
        <v>1</v>
      </c>
      <c r="F504" s="259" t="s">
        <v>855</v>
      </c>
      <c r="G504" s="256"/>
      <c r="H504" s="260">
        <v>0.411</v>
      </c>
      <c r="I504" s="261"/>
      <c r="J504" s="256"/>
      <c r="K504" s="256"/>
      <c r="L504" s="262"/>
      <c r="M504" s="263"/>
      <c r="N504" s="264"/>
      <c r="O504" s="264"/>
      <c r="P504" s="264"/>
      <c r="Q504" s="264"/>
      <c r="R504" s="264"/>
      <c r="S504" s="264"/>
      <c r="T504" s="265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T504" s="266" t="s">
        <v>171</v>
      </c>
      <c r="AU504" s="266" t="s">
        <v>88</v>
      </c>
      <c r="AV504" s="13" t="s">
        <v>88</v>
      </c>
      <c r="AW504" s="13" t="s">
        <v>32</v>
      </c>
      <c r="AX504" s="13" t="s">
        <v>78</v>
      </c>
      <c r="AY504" s="266" t="s">
        <v>162</v>
      </c>
    </row>
    <row r="505" spans="1:51" s="14" customFormat="1" ht="12">
      <c r="A505" s="14"/>
      <c r="B505" s="267"/>
      <c r="C505" s="268"/>
      <c r="D505" s="257" t="s">
        <v>171</v>
      </c>
      <c r="E505" s="269" t="s">
        <v>1</v>
      </c>
      <c r="F505" s="270" t="s">
        <v>173</v>
      </c>
      <c r="G505" s="268"/>
      <c r="H505" s="271">
        <v>3.745</v>
      </c>
      <c r="I505" s="272"/>
      <c r="J505" s="268"/>
      <c r="K505" s="268"/>
      <c r="L505" s="273"/>
      <c r="M505" s="274"/>
      <c r="N505" s="275"/>
      <c r="O505" s="275"/>
      <c r="P505" s="275"/>
      <c r="Q505" s="275"/>
      <c r="R505" s="275"/>
      <c r="S505" s="275"/>
      <c r="T505" s="276"/>
      <c r="U505" s="14"/>
      <c r="V505" s="14"/>
      <c r="W505" s="14"/>
      <c r="X505" s="14"/>
      <c r="Y505" s="14"/>
      <c r="Z505" s="14"/>
      <c r="AA505" s="14"/>
      <c r="AB505" s="14"/>
      <c r="AC505" s="14"/>
      <c r="AD505" s="14"/>
      <c r="AE505" s="14"/>
      <c r="AT505" s="277" t="s">
        <v>171</v>
      </c>
      <c r="AU505" s="277" t="s">
        <v>88</v>
      </c>
      <c r="AV505" s="14" t="s">
        <v>169</v>
      </c>
      <c r="AW505" s="14" t="s">
        <v>32</v>
      </c>
      <c r="AX505" s="14" t="s">
        <v>86</v>
      </c>
      <c r="AY505" s="277" t="s">
        <v>162</v>
      </c>
    </row>
    <row r="506" spans="1:65" s="2" customFormat="1" ht="16.5" customHeight="1">
      <c r="A506" s="41"/>
      <c r="B506" s="42"/>
      <c r="C506" s="242" t="s">
        <v>856</v>
      </c>
      <c r="D506" s="242" t="s">
        <v>165</v>
      </c>
      <c r="E506" s="243" t="s">
        <v>857</v>
      </c>
      <c r="F506" s="244" t="s">
        <v>858</v>
      </c>
      <c r="G506" s="245" t="s">
        <v>168</v>
      </c>
      <c r="H506" s="246">
        <v>58.88</v>
      </c>
      <c r="I506" s="247"/>
      <c r="J506" s="248">
        <f>ROUND(I506*H506,2)</f>
        <v>0</v>
      </c>
      <c r="K506" s="249"/>
      <c r="L506" s="44"/>
      <c r="M506" s="250" t="s">
        <v>1</v>
      </c>
      <c r="N506" s="251" t="s">
        <v>43</v>
      </c>
      <c r="O506" s="94"/>
      <c r="P506" s="252">
        <f>O506*H506</f>
        <v>0</v>
      </c>
      <c r="Q506" s="252">
        <v>0</v>
      </c>
      <c r="R506" s="252">
        <f>Q506*H506</f>
        <v>0</v>
      </c>
      <c r="S506" s="252">
        <v>0.02465</v>
      </c>
      <c r="T506" s="253">
        <f>S506*H506</f>
        <v>1.451392</v>
      </c>
      <c r="U506" s="41"/>
      <c r="V506" s="41"/>
      <c r="W506" s="41"/>
      <c r="X506" s="41"/>
      <c r="Y506" s="41"/>
      <c r="Z506" s="41"/>
      <c r="AA506" s="41"/>
      <c r="AB506" s="41"/>
      <c r="AC506" s="41"/>
      <c r="AD506" s="41"/>
      <c r="AE506" s="41"/>
      <c r="AR506" s="254" t="s">
        <v>208</v>
      </c>
      <c r="AT506" s="254" t="s">
        <v>165</v>
      </c>
      <c r="AU506" s="254" t="s">
        <v>88</v>
      </c>
      <c r="AY506" s="18" t="s">
        <v>162</v>
      </c>
      <c r="BE506" s="142">
        <f>IF(N506="základní",J506,0)</f>
        <v>0</v>
      </c>
      <c r="BF506" s="142">
        <f>IF(N506="snížená",J506,0)</f>
        <v>0</v>
      </c>
      <c r="BG506" s="142">
        <f>IF(N506="zákl. přenesená",J506,0)</f>
        <v>0</v>
      </c>
      <c r="BH506" s="142">
        <f>IF(N506="sníž. přenesená",J506,0)</f>
        <v>0</v>
      </c>
      <c r="BI506" s="142">
        <f>IF(N506="nulová",J506,0)</f>
        <v>0</v>
      </c>
      <c r="BJ506" s="18" t="s">
        <v>86</v>
      </c>
      <c r="BK506" s="142">
        <f>ROUND(I506*H506,2)</f>
        <v>0</v>
      </c>
      <c r="BL506" s="18" t="s">
        <v>208</v>
      </c>
      <c r="BM506" s="254" t="s">
        <v>859</v>
      </c>
    </row>
    <row r="507" spans="1:51" s="13" customFormat="1" ht="12">
      <c r="A507" s="13"/>
      <c r="B507" s="255"/>
      <c r="C507" s="256"/>
      <c r="D507" s="257" t="s">
        <v>171</v>
      </c>
      <c r="E507" s="258" t="s">
        <v>1</v>
      </c>
      <c r="F507" s="259" t="s">
        <v>172</v>
      </c>
      <c r="G507" s="256"/>
      <c r="H507" s="260">
        <v>58.88</v>
      </c>
      <c r="I507" s="261"/>
      <c r="J507" s="256"/>
      <c r="K507" s="256"/>
      <c r="L507" s="262"/>
      <c r="M507" s="263"/>
      <c r="N507" s="264"/>
      <c r="O507" s="264"/>
      <c r="P507" s="264"/>
      <c r="Q507" s="264"/>
      <c r="R507" s="264"/>
      <c r="S507" s="264"/>
      <c r="T507" s="265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T507" s="266" t="s">
        <v>171</v>
      </c>
      <c r="AU507" s="266" t="s">
        <v>88</v>
      </c>
      <c r="AV507" s="13" t="s">
        <v>88</v>
      </c>
      <c r="AW507" s="13" t="s">
        <v>32</v>
      </c>
      <c r="AX507" s="13" t="s">
        <v>78</v>
      </c>
      <c r="AY507" s="266" t="s">
        <v>162</v>
      </c>
    </row>
    <row r="508" spans="1:51" s="14" customFormat="1" ht="12">
      <c r="A508" s="14"/>
      <c r="B508" s="267"/>
      <c r="C508" s="268"/>
      <c r="D508" s="257" t="s">
        <v>171</v>
      </c>
      <c r="E508" s="269" t="s">
        <v>1</v>
      </c>
      <c r="F508" s="270" t="s">
        <v>173</v>
      </c>
      <c r="G508" s="268"/>
      <c r="H508" s="271">
        <v>58.88</v>
      </c>
      <c r="I508" s="272"/>
      <c r="J508" s="268"/>
      <c r="K508" s="268"/>
      <c r="L508" s="273"/>
      <c r="M508" s="274"/>
      <c r="N508" s="275"/>
      <c r="O508" s="275"/>
      <c r="P508" s="275"/>
      <c r="Q508" s="275"/>
      <c r="R508" s="275"/>
      <c r="S508" s="275"/>
      <c r="T508" s="276"/>
      <c r="U508" s="14"/>
      <c r="V508" s="14"/>
      <c r="W508" s="14"/>
      <c r="X508" s="14"/>
      <c r="Y508" s="14"/>
      <c r="Z508" s="14"/>
      <c r="AA508" s="14"/>
      <c r="AB508" s="14"/>
      <c r="AC508" s="14"/>
      <c r="AD508" s="14"/>
      <c r="AE508" s="14"/>
      <c r="AT508" s="277" t="s">
        <v>171</v>
      </c>
      <c r="AU508" s="277" t="s">
        <v>88</v>
      </c>
      <c r="AV508" s="14" t="s">
        <v>169</v>
      </c>
      <c r="AW508" s="14" t="s">
        <v>32</v>
      </c>
      <c r="AX508" s="14" t="s">
        <v>86</v>
      </c>
      <c r="AY508" s="277" t="s">
        <v>162</v>
      </c>
    </row>
    <row r="509" spans="1:65" s="2" customFormat="1" ht="16.5" customHeight="1">
      <c r="A509" s="41"/>
      <c r="B509" s="42"/>
      <c r="C509" s="242" t="s">
        <v>860</v>
      </c>
      <c r="D509" s="242" t="s">
        <v>165</v>
      </c>
      <c r="E509" s="243" t="s">
        <v>861</v>
      </c>
      <c r="F509" s="244" t="s">
        <v>862</v>
      </c>
      <c r="G509" s="245" t="s">
        <v>168</v>
      </c>
      <c r="H509" s="246">
        <v>120.07</v>
      </c>
      <c r="I509" s="247"/>
      <c r="J509" s="248">
        <f>ROUND(I509*H509,2)</f>
        <v>0</v>
      </c>
      <c r="K509" s="249"/>
      <c r="L509" s="44"/>
      <c r="M509" s="250" t="s">
        <v>1</v>
      </c>
      <c r="N509" s="251" t="s">
        <v>43</v>
      </c>
      <c r="O509" s="94"/>
      <c r="P509" s="252">
        <f>O509*H509</f>
        <v>0</v>
      </c>
      <c r="Q509" s="252">
        <v>0</v>
      </c>
      <c r="R509" s="252">
        <f>Q509*H509</f>
        <v>0</v>
      </c>
      <c r="S509" s="252">
        <v>0.01098</v>
      </c>
      <c r="T509" s="253">
        <f>S509*H509</f>
        <v>1.3183686</v>
      </c>
      <c r="U509" s="41"/>
      <c r="V509" s="41"/>
      <c r="W509" s="41"/>
      <c r="X509" s="41"/>
      <c r="Y509" s="41"/>
      <c r="Z509" s="41"/>
      <c r="AA509" s="41"/>
      <c r="AB509" s="41"/>
      <c r="AC509" s="41"/>
      <c r="AD509" s="41"/>
      <c r="AE509" s="41"/>
      <c r="AR509" s="254" t="s">
        <v>208</v>
      </c>
      <c r="AT509" s="254" t="s">
        <v>165</v>
      </c>
      <c r="AU509" s="254" t="s">
        <v>88</v>
      </c>
      <c r="AY509" s="18" t="s">
        <v>162</v>
      </c>
      <c r="BE509" s="142">
        <f>IF(N509="základní",J509,0)</f>
        <v>0</v>
      </c>
      <c r="BF509" s="142">
        <f>IF(N509="snížená",J509,0)</f>
        <v>0</v>
      </c>
      <c r="BG509" s="142">
        <f>IF(N509="zákl. přenesená",J509,0)</f>
        <v>0</v>
      </c>
      <c r="BH509" s="142">
        <f>IF(N509="sníž. přenesená",J509,0)</f>
        <v>0</v>
      </c>
      <c r="BI509" s="142">
        <f>IF(N509="nulová",J509,0)</f>
        <v>0</v>
      </c>
      <c r="BJ509" s="18" t="s">
        <v>86</v>
      </c>
      <c r="BK509" s="142">
        <f>ROUND(I509*H509,2)</f>
        <v>0</v>
      </c>
      <c r="BL509" s="18" t="s">
        <v>208</v>
      </c>
      <c r="BM509" s="254" t="s">
        <v>863</v>
      </c>
    </row>
    <row r="510" spans="1:51" s="13" customFormat="1" ht="12">
      <c r="A510" s="13"/>
      <c r="B510" s="255"/>
      <c r="C510" s="256"/>
      <c r="D510" s="257" t="s">
        <v>171</v>
      </c>
      <c r="E510" s="258" t="s">
        <v>1</v>
      </c>
      <c r="F510" s="259" t="s">
        <v>864</v>
      </c>
      <c r="G510" s="256"/>
      <c r="H510" s="260">
        <v>24.552</v>
      </c>
      <c r="I510" s="261"/>
      <c r="J510" s="256"/>
      <c r="K510" s="256"/>
      <c r="L510" s="262"/>
      <c r="M510" s="263"/>
      <c r="N510" s="264"/>
      <c r="O510" s="264"/>
      <c r="P510" s="264"/>
      <c r="Q510" s="264"/>
      <c r="R510" s="264"/>
      <c r="S510" s="264"/>
      <c r="T510" s="265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T510" s="266" t="s">
        <v>171</v>
      </c>
      <c r="AU510" s="266" t="s">
        <v>88</v>
      </c>
      <c r="AV510" s="13" t="s">
        <v>88</v>
      </c>
      <c r="AW510" s="13" t="s">
        <v>32</v>
      </c>
      <c r="AX510" s="13" t="s">
        <v>78</v>
      </c>
      <c r="AY510" s="266" t="s">
        <v>162</v>
      </c>
    </row>
    <row r="511" spans="1:51" s="15" customFormat="1" ht="12">
      <c r="A511" s="15"/>
      <c r="B511" s="289"/>
      <c r="C511" s="290"/>
      <c r="D511" s="257" t="s">
        <v>171</v>
      </c>
      <c r="E511" s="291" t="s">
        <v>1</v>
      </c>
      <c r="F511" s="292" t="s">
        <v>321</v>
      </c>
      <c r="G511" s="290"/>
      <c r="H511" s="293">
        <v>24.552</v>
      </c>
      <c r="I511" s="294"/>
      <c r="J511" s="290"/>
      <c r="K511" s="290"/>
      <c r="L511" s="295"/>
      <c r="M511" s="296"/>
      <c r="N511" s="297"/>
      <c r="O511" s="297"/>
      <c r="P511" s="297"/>
      <c r="Q511" s="297"/>
      <c r="R511" s="297"/>
      <c r="S511" s="297"/>
      <c r="T511" s="298"/>
      <c r="U511" s="15"/>
      <c r="V511" s="15"/>
      <c r="W511" s="15"/>
      <c r="X511" s="15"/>
      <c r="Y511" s="15"/>
      <c r="Z511" s="15"/>
      <c r="AA511" s="15"/>
      <c r="AB511" s="15"/>
      <c r="AC511" s="15"/>
      <c r="AD511" s="15"/>
      <c r="AE511" s="15"/>
      <c r="AT511" s="299" t="s">
        <v>171</v>
      </c>
      <c r="AU511" s="299" t="s">
        <v>88</v>
      </c>
      <c r="AV511" s="15" t="s">
        <v>163</v>
      </c>
      <c r="AW511" s="15" t="s">
        <v>32</v>
      </c>
      <c r="AX511" s="15" t="s">
        <v>78</v>
      </c>
      <c r="AY511" s="299" t="s">
        <v>162</v>
      </c>
    </row>
    <row r="512" spans="1:51" s="13" customFormat="1" ht="12">
      <c r="A512" s="13"/>
      <c r="B512" s="255"/>
      <c r="C512" s="256"/>
      <c r="D512" s="257" t="s">
        <v>171</v>
      </c>
      <c r="E512" s="258" t="s">
        <v>1</v>
      </c>
      <c r="F512" s="259" t="s">
        <v>865</v>
      </c>
      <c r="G512" s="256"/>
      <c r="H512" s="260">
        <v>27.835</v>
      </c>
      <c r="I512" s="261"/>
      <c r="J512" s="256"/>
      <c r="K512" s="256"/>
      <c r="L512" s="262"/>
      <c r="M512" s="263"/>
      <c r="N512" s="264"/>
      <c r="O512" s="264"/>
      <c r="P512" s="264"/>
      <c r="Q512" s="264"/>
      <c r="R512" s="264"/>
      <c r="S512" s="264"/>
      <c r="T512" s="265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T512" s="266" t="s">
        <v>171</v>
      </c>
      <c r="AU512" s="266" t="s">
        <v>88</v>
      </c>
      <c r="AV512" s="13" t="s">
        <v>88</v>
      </c>
      <c r="AW512" s="13" t="s">
        <v>32</v>
      </c>
      <c r="AX512" s="13" t="s">
        <v>78</v>
      </c>
      <c r="AY512" s="266" t="s">
        <v>162</v>
      </c>
    </row>
    <row r="513" spans="1:51" s="13" customFormat="1" ht="12">
      <c r="A513" s="13"/>
      <c r="B513" s="255"/>
      <c r="C513" s="256"/>
      <c r="D513" s="257" t="s">
        <v>171</v>
      </c>
      <c r="E513" s="258" t="s">
        <v>1</v>
      </c>
      <c r="F513" s="259" t="s">
        <v>866</v>
      </c>
      <c r="G513" s="256"/>
      <c r="H513" s="260">
        <v>14.001</v>
      </c>
      <c r="I513" s="261"/>
      <c r="J513" s="256"/>
      <c r="K513" s="256"/>
      <c r="L513" s="262"/>
      <c r="M513" s="263"/>
      <c r="N513" s="264"/>
      <c r="O513" s="264"/>
      <c r="P513" s="264"/>
      <c r="Q513" s="264"/>
      <c r="R513" s="264"/>
      <c r="S513" s="264"/>
      <c r="T513" s="265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T513" s="266" t="s">
        <v>171</v>
      </c>
      <c r="AU513" s="266" t="s">
        <v>88</v>
      </c>
      <c r="AV513" s="13" t="s">
        <v>88</v>
      </c>
      <c r="AW513" s="13" t="s">
        <v>32</v>
      </c>
      <c r="AX513" s="13" t="s">
        <v>78</v>
      </c>
      <c r="AY513" s="266" t="s">
        <v>162</v>
      </c>
    </row>
    <row r="514" spans="1:51" s="13" customFormat="1" ht="12">
      <c r="A514" s="13"/>
      <c r="B514" s="255"/>
      <c r="C514" s="256"/>
      <c r="D514" s="257" t="s">
        <v>171</v>
      </c>
      <c r="E514" s="258" t="s">
        <v>1</v>
      </c>
      <c r="F514" s="259" t="s">
        <v>866</v>
      </c>
      <c r="G514" s="256"/>
      <c r="H514" s="260">
        <v>14.001</v>
      </c>
      <c r="I514" s="261"/>
      <c r="J514" s="256"/>
      <c r="K514" s="256"/>
      <c r="L514" s="262"/>
      <c r="M514" s="263"/>
      <c r="N514" s="264"/>
      <c r="O514" s="264"/>
      <c r="P514" s="264"/>
      <c r="Q514" s="264"/>
      <c r="R514" s="264"/>
      <c r="S514" s="264"/>
      <c r="T514" s="265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T514" s="266" t="s">
        <v>171</v>
      </c>
      <c r="AU514" s="266" t="s">
        <v>88</v>
      </c>
      <c r="AV514" s="13" t="s">
        <v>88</v>
      </c>
      <c r="AW514" s="13" t="s">
        <v>32</v>
      </c>
      <c r="AX514" s="13" t="s">
        <v>78</v>
      </c>
      <c r="AY514" s="266" t="s">
        <v>162</v>
      </c>
    </row>
    <row r="515" spans="1:51" s="13" customFormat="1" ht="12">
      <c r="A515" s="13"/>
      <c r="B515" s="255"/>
      <c r="C515" s="256"/>
      <c r="D515" s="257" t="s">
        <v>171</v>
      </c>
      <c r="E515" s="258" t="s">
        <v>1</v>
      </c>
      <c r="F515" s="259" t="s">
        <v>867</v>
      </c>
      <c r="G515" s="256"/>
      <c r="H515" s="260">
        <v>35.694</v>
      </c>
      <c r="I515" s="261"/>
      <c r="J515" s="256"/>
      <c r="K515" s="256"/>
      <c r="L515" s="262"/>
      <c r="M515" s="263"/>
      <c r="N515" s="264"/>
      <c r="O515" s="264"/>
      <c r="P515" s="264"/>
      <c r="Q515" s="264"/>
      <c r="R515" s="264"/>
      <c r="S515" s="264"/>
      <c r="T515" s="265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T515" s="266" t="s">
        <v>171</v>
      </c>
      <c r="AU515" s="266" t="s">
        <v>88</v>
      </c>
      <c r="AV515" s="13" t="s">
        <v>88</v>
      </c>
      <c r="AW515" s="13" t="s">
        <v>32</v>
      </c>
      <c r="AX515" s="13" t="s">
        <v>78</v>
      </c>
      <c r="AY515" s="266" t="s">
        <v>162</v>
      </c>
    </row>
    <row r="516" spans="1:51" s="13" customFormat="1" ht="12">
      <c r="A516" s="13"/>
      <c r="B516" s="255"/>
      <c r="C516" s="256"/>
      <c r="D516" s="257" t="s">
        <v>171</v>
      </c>
      <c r="E516" s="258" t="s">
        <v>1</v>
      </c>
      <c r="F516" s="259" t="s">
        <v>868</v>
      </c>
      <c r="G516" s="256"/>
      <c r="H516" s="260">
        <v>3.987</v>
      </c>
      <c r="I516" s="261"/>
      <c r="J516" s="256"/>
      <c r="K516" s="256"/>
      <c r="L516" s="262"/>
      <c r="M516" s="263"/>
      <c r="N516" s="264"/>
      <c r="O516" s="264"/>
      <c r="P516" s="264"/>
      <c r="Q516" s="264"/>
      <c r="R516" s="264"/>
      <c r="S516" s="264"/>
      <c r="T516" s="265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T516" s="266" t="s">
        <v>171</v>
      </c>
      <c r="AU516" s="266" t="s">
        <v>88</v>
      </c>
      <c r="AV516" s="13" t="s">
        <v>88</v>
      </c>
      <c r="AW516" s="13" t="s">
        <v>32</v>
      </c>
      <c r="AX516" s="13" t="s">
        <v>78</v>
      </c>
      <c r="AY516" s="266" t="s">
        <v>162</v>
      </c>
    </row>
    <row r="517" spans="1:51" s="15" customFormat="1" ht="12">
      <c r="A517" s="15"/>
      <c r="B517" s="289"/>
      <c r="C517" s="290"/>
      <c r="D517" s="257" t="s">
        <v>171</v>
      </c>
      <c r="E517" s="291" t="s">
        <v>1</v>
      </c>
      <c r="F517" s="292" t="s">
        <v>321</v>
      </c>
      <c r="G517" s="290"/>
      <c r="H517" s="293">
        <v>95.518</v>
      </c>
      <c r="I517" s="294"/>
      <c r="J517" s="290"/>
      <c r="K517" s="290"/>
      <c r="L517" s="295"/>
      <c r="M517" s="296"/>
      <c r="N517" s="297"/>
      <c r="O517" s="297"/>
      <c r="P517" s="297"/>
      <c r="Q517" s="297"/>
      <c r="R517" s="297"/>
      <c r="S517" s="297"/>
      <c r="T517" s="298"/>
      <c r="U517" s="15"/>
      <c r="V517" s="15"/>
      <c r="W517" s="15"/>
      <c r="X517" s="15"/>
      <c r="Y517" s="15"/>
      <c r="Z517" s="15"/>
      <c r="AA517" s="15"/>
      <c r="AB517" s="15"/>
      <c r="AC517" s="15"/>
      <c r="AD517" s="15"/>
      <c r="AE517" s="15"/>
      <c r="AT517" s="299" t="s">
        <v>171</v>
      </c>
      <c r="AU517" s="299" t="s">
        <v>88</v>
      </c>
      <c r="AV517" s="15" t="s">
        <v>163</v>
      </c>
      <c r="AW517" s="15" t="s">
        <v>32</v>
      </c>
      <c r="AX517" s="15" t="s">
        <v>78</v>
      </c>
      <c r="AY517" s="299" t="s">
        <v>162</v>
      </c>
    </row>
    <row r="518" spans="1:51" s="14" customFormat="1" ht="12">
      <c r="A518" s="14"/>
      <c r="B518" s="267"/>
      <c r="C518" s="268"/>
      <c r="D518" s="257" t="s">
        <v>171</v>
      </c>
      <c r="E518" s="269" t="s">
        <v>1</v>
      </c>
      <c r="F518" s="270" t="s">
        <v>173</v>
      </c>
      <c r="G518" s="268"/>
      <c r="H518" s="271">
        <v>120.07</v>
      </c>
      <c r="I518" s="272"/>
      <c r="J518" s="268"/>
      <c r="K518" s="268"/>
      <c r="L518" s="273"/>
      <c r="M518" s="274"/>
      <c r="N518" s="275"/>
      <c r="O518" s="275"/>
      <c r="P518" s="275"/>
      <c r="Q518" s="275"/>
      <c r="R518" s="275"/>
      <c r="S518" s="275"/>
      <c r="T518" s="276"/>
      <c r="U518" s="14"/>
      <c r="V518" s="14"/>
      <c r="W518" s="14"/>
      <c r="X518" s="14"/>
      <c r="Y518" s="14"/>
      <c r="Z518" s="14"/>
      <c r="AA518" s="14"/>
      <c r="AB518" s="14"/>
      <c r="AC518" s="14"/>
      <c r="AD518" s="14"/>
      <c r="AE518" s="14"/>
      <c r="AT518" s="277" t="s">
        <v>171</v>
      </c>
      <c r="AU518" s="277" t="s">
        <v>88</v>
      </c>
      <c r="AV518" s="14" t="s">
        <v>169</v>
      </c>
      <c r="AW518" s="14" t="s">
        <v>32</v>
      </c>
      <c r="AX518" s="14" t="s">
        <v>86</v>
      </c>
      <c r="AY518" s="277" t="s">
        <v>162</v>
      </c>
    </row>
    <row r="519" spans="1:65" s="2" customFormat="1" ht="24.15" customHeight="1">
      <c r="A519" s="41"/>
      <c r="B519" s="42"/>
      <c r="C519" s="242" t="s">
        <v>869</v>
      </c>
      <c r="D519" s="242" t="s">
        <v>165</v>
      </c>
      <c r="E519" s="243" t="s">
        <v>870</v>
      </c>
      <c r="F519" s="244" t="s">
        <v>871</v>
      </c>
      <c r="G519" s="245" t="s">
        <v>168</v>
      </c>
      <c r="H519" s="246">
        <v>144.622</v>
      </c>
      <c r="I519" s="247"/>
      <c r="J519" s="248">
        <f>ROUND(I519*H519,2)</f>
        <v>0</v>
      </c>
      <c r="K519" s="249"/>
      <c r="L519" s="44"/>
      <c r="M519" s="250" t="s">
        <v>1</v>
      </c>
      <c r="N519" s="251" t="s">
        <v>43</v>
      </c>
      <c r="O519" s="94"/>
      <c r="P519" s="252">
        <f>O519*H519</f>
        <v>0</v>
      </c>
      <c r="Q519" s="252">
        <v>0</v>
      </c>
      <c r="R519" s="252">
        <f>Q519*H519</f>
        <v>0</v>
      </c>
      <c r="S519" s="252">
        <v>0.008</v>
      </c>
      <c r="T519" s="253">
        <f>S519*H519</f>
        <v>1.1569760000000002</v>
      </c>
      <c r="U519" s="41"/>
      <c r="V519" s="41"/>
      <c r="W519" s="41"/>
      <c r="X519" s="41"/>
      <c r="Y519" s="41"/>
      <c r="Z519" s="41"/>
      <c r="AA519" s="41"/>
      <c r="AB519" s="41"/>
      <c r="AC519" s="41"/>
      <c r="AD519" s="41"/>
      <c r="AE519" s="41"/>
      <c r="AR519" s="254" t="s">
        <v>208</v>
      </c>
      <c r="AT519" s="254" t="s">
        <v>165</v>
      </c>
      <c r="AU519" s="254" t="s">
        <v>88</v>
      </c>
      <c r="AY519" s="18" t="s">
        <v>162</v>
      </c>
      <c r="BE519" s="142">
        <f>IF(N519="základní",J519,0)</f>
        <v>0</v>
      </c>
      <c r="BF519" s="142">
        <f>IF(N519="snížená",J519,0)</f>
        <v>0</v>
      </c>
      <c r="BG519" s="142">
        <f>IF(N519="zákl. přenesená",J519,0)</f>
        <v>0</v>
      </c>
      <c r="BH519" s="142">
        <f>IF(N519="sníž. přenesená",J519,0)</f>
        <v>0</v>
      </c>
      <c r="BI519" s="142">
        <f>IF(N519="nulová",J519,0)</f>
        <v>0</v>
      </c>
      <c r="BJ519" s="18" t="s">
        <v>86</v>
      </c>
      <c r="BK519" s="142">
        <f>ROUND(I519*H519,2)</f>
        <v>0</v>
      </c>
      <c r="BL519" s="18" t="s">
        <v>208</v>
      </c>
      <c r="BM519" s="254" t="s">
        <v>872</v>
      </c>
    </row>
    <row r="520" spans="1:51" s="13" customFormat="1" ht="12">
      <c r="A520" s="13"/>
      <c r="B520" s="255"/>
      <c r="C520" s="256"/>
      <c r="D520" s="257" t="s">
        <v>171</v>
      </c>
      <c r="E520" s="258" t="s">
        <v>1</v>
      </c>
      <c r="F520" s="259" t="s">
        <v>873</v>
      </c>
      <c r="G520" s="256"/>
      <c r="H520" s="260">
        <v>49.104</v>
      </c>
      <c r="I520" s="261"/>
      <c r="J520" s="256"/>
      <c r="K520" s="256"/>
      <c r="L520" s="262"/>
      <c r="M520" s="263"/>
      <c r="N520" s="264"/>
      <c r="O520" s="264"/>
      <c r="P520" s="264"/>
      <c r="Q520" s="264"/>
      <c r="R520" s="264"/>
      <c r="S520" s="264"/>
      <c r="T520" s="265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T520" s="266" t="s">
        <v>171</v>
      </c>
      <c r="AU520" s="266" t="s">
        <v>88</v>
      </c>
      <c r="AV520" s="13" t="s">
        <v>88</v>
      </c>
      <c r="AW520" s="13" t="s">
        <v>32</v>
      </c>
      <c r="AX520" s="13" t="s">
        <v>78</v>
      </c>
      <c r="AY520" s="266" t="s">
        <v>162</v>
      </c>
    </row>
    <row r="521" spans="1:51" s="13" customFormat="1" ht="12">
      <c r="A521" s="13"/>
      <c r="B521" s="255"/>
      <c r="C521" s="256"/>
      <c r="D521" s="257" t="s">
        <v>171</v>
      </c>
      <c r="E521" s="258" t="s">
        <v>1</v>
      </c>
      <c r="F521" s="259" t="s">
        <v>874</v>
      </c>
      <c r="G521" s="256"/>
      <c r="H521" s="260">
        <v>95.518</v>
      </c>
      <c r="I521" s="261"/>
      <c r="J521" s="256"/>
      <c r="K521" s="256"/>
      <c r="L521" s="262"/>
      <c r="M521" s="263"/>
      <c r="N521" s="264"/>
      <c r="O521" s="264"/>
      <c r="P521" s="264"/>
      <c r="Q521" s="264"/>
      <c r="R521" s="264"/>
      <c r="S521" s="264"/>
      <c r="T521" s="265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T521" s="266" t="s">
        <v>171</v>
      </c>
      <c r="AU521" s="266" t="s">
        <v>88</v>
      </c>
      <c r="AV521" s="13" t="s">
        <v>88</v>
      </c>
      <c r="AW521" s="13" t="s">
        <v>32</v>
      </c>
      <c r="AX521" s="13" t="s">
        <v>78</v>
      </c>
      <c r="AY521" s="266" t="s">
        <v>162</v>
      </c>
    </row>
    <row r="522" spans="1:51" s="14" customFormat="1" ht="12">
      <c r="A522" s="14"/>
      <c r="B522" s="267"/>
      <c r="C522" s="268"/>
      <c r="D522" s="257" t="s">
        <v>171</v>
      </c>
      <c r="E522" s="269" t="s">
        <v>1</v>
      </c>
      <c r="F522" s="270" t="s">
        <v>173</v>
      </c>
      <c r="G522" s="268"/>
      <c r="H522" s="271">
        <v>144.622</v>
      </c>
      <c r="I522" s="272"/>
      <c r="J522" s="268"/>
      <c r="K522" s="268"/>
      <c r="L522" s="273"/>
      <c r="M522" s="274"/>
      <c r="N522" s="275"/>
      <c r="O522" s="275"/>
      <c r="P522" s="275"/>
      <c r="Q522" s="275"/>
      <c r="R522" s="275"/>
      <c r="S522" s="275"/>
      <c r="T522" s="276"/>
      <c r="U522" s="14"/>
      <c r="V522" s="14"/>
      <c r="W522" s="14"/>
      <c r="X522" s="14"/>
      <c r="Y522" s="14"/>
      <c r="Z522" s="14"/>
      <c r="AA522" s="14"/>
      <c r="AB522" s="14"/>
      <c r="AC522" s="14"/>
      <c r="AD522" s="14"/>
      <c r="AE522" s="14"/>
      <c r="AT522" s="277" t="s">
        <v>171</v>
      </c>
      <c r="AU522" s="277" t="s">
        <v>88</v>
      </c>
      <c r="AV522" s="14" t="s">
        <v>169</v>
      </c>
      <c r="AW522" s="14" t="s">
        <v>32</v>
      </c>
      <c r="AX522" s="14" t="s">
        <v>86</v>
      </c>
      <c r="AY522" s="277" t="s">
        <v>162</v>
      </c>
    </row>
    <row r="523" spans="1:65" s="2" customFormat="1" ht="33" customHeight="1">
      <c r="A523" s="41"/>
      <c r="B523" s="42"/>
      <c r="C523" s="242" t="s">
        <v>875</v>
      </c>
      <c r="D523" s="242" t="s">
        <v>165</v>
      </c>
      <c r="E523" s="243" t="s">
        <v>876</v>
      </c>
      <c r="F523" s="244" t="s">
        <v>877</v>
      </c>
      <c r="G523" s="245" t="s">
        <v>168</v>
      </c>
      <c r="H523" s="246">
        <v>122.4</v>
      </c>
      <c r="I523" s="247"/>
      <c r="J523" s="248">
        <f>ROUND(I523*H523,2)</f>
        <v>0</v>
      </c>
      <c r="K523" s="249"/>
      <c r="L523" s="44"/>
      <c r="M523" s="250" t="s">
        <v>1</v>
      </c>
      <c r="N523" s="251" t="s">
        <v>43</v>
      </c>
      <c r="O523" s="94"/>
      <c r="P523" s="252">
        <f>O523*H523</f>
        <v>0</v>
      </c>
      <c r="Q523" s="252">
        <v>0</v>
      </c>
      <c r="R523" s="252">
        <f>Q523*H523</f>
        <v>0</v>
      </c>
      <c r="S523" s="252">
        <v>0</v>
      </c>
      <c r="T523" s="253">
        <f>S523*H523</f>
        <v>0</v>
      </c>
      <c r="U523" s="41"/>
      <c r="V523" s="41"/>
      <c r="W523" s="41"/>
      <c r="X523" s="41"/>
      <c r="Y523" s="41"/>
      <c r="Z523" s="41"/>
      <c r="AA523" s="41"/>
      <c r="AB523" s="41"/>
      <c r="AC523" s="41"/>
      <c r="AD523" s="41"/>
      <c r="AE523" s="41"/>
      <c r="AR523" s="254" t="s">
        <v>208</v>
      </c>
      <c r="AT523" s="254" t="s">
        <v>165</v>
      </c>
      <c r="AU523" s="254" t="s">
        <v>88</v>
      </c>
      <c r="AY523" s="18" t="s">
        <v>162</v>
      </c>
      <c r="BE523" s="142">
        <f>IF(N523="základní",J523,0)</f>
        <v>0</v>
      </c>
      <c r="BF523" s="142">
        <f>IF(N523="snížená",J523,0)</f>
        <v>0</v>
      </c>
      <c r="BG523" s="142">
        <f>IF(N523="zákl. přenesená",J523,0)</f>
        <v>0</v>
      </c>
      <c r="BH523" s="142">
        <f>IF(N523="sníž. přenesená",J523,0)</f>
        <v>0</v>
      </c>
      <c r="BI523" s="142">
        <f>IF(N523="nulová",J523,0)</f>
        <v>0</v>
      </c>
      <c r="BJ523" s="18" t="s">
        <v>86</v>
      </c>
      <c r="BK523" s="142">
        <f>ROUND(I523*H523,2)</f>
        <v>0</v>
      </c>
      <c r="BL523" s="18" t="s">
        <v>208</v>
      </c>
      <c r="BM523" s="254" t="s">
        <v>878</v>
      </c>
    </row>
    <row r="524" spans="1:51" s="13" customFormat="1" ht="12">
      <c r="A524" s="13"/>
      <c r="B524" s="255"/>
      <c r="C524" s="256"/>
      <c r="D524" s="257" t="s">
        <v>171</v>
      </c>
      <c r="E524" s="258" t="s">
        <v>1</v>
      </c>
      <c r="F524" s="259" t="s">
        <v>879</v>
      </c>
      <c r="G524" s="256"/>
      <c r="H524" s="260">
        <v>122.4</v>
      </c>
      <c r="I524" s="261"/>
      <c r="J524" s="256"/>
      <c r="K524" s="256"/>
      <c r="L524" s="262"/>
      <c r="M524" s="263"/>
      <c r="N524" s="264"/>
      <c r="O524" s="264"/>
      <c r="P524" s="264"/>
      <c r="Q524" s="264"/>
      <c r="R524" s="264"/>
      <c r="S524" s="264"/>
      <c r="T524" s="265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T524" s="266" t="s">
        <v>171</v>
      </c>
      <c r="AU524" s="266" t="s">
        <v>88</v>
      </c>
      <c r="AV524" s="13" t="s">
        <v>88</v>
      </c>
      <c r="AW524" s="13" t="s">
        <v>32</v>
      </c>
      <c r="AX524" s="13" t="s">
        <v>78</v>
      </c>
      <c r="AY524" s="266" t="s">
        <v>162</v>
      </c>
    </row>
    <row r="525" spans="1:51" s="14" customFormat="1" ht="12">
      <c r="A525" s="14"/>
      <c r="B525" s="267"/>
      <c r="C525" s="268"/>
      <c r="D525" s="257" t="s">
        <v>171</v>
      </c>
      <c r="E525" s="269" t="s">
        <v>1</v>
      </c>
      <c r="F525" s="270" t="s">
        <v>173</v>
      </c>
      <c r="G525" s="268"/>
      <c r="H525" s="271">
        <v>122.4</v>
      </c>
      <c r="I525" s="272"/>
      <c r="J525" s="268"/>
      <c r="K525" s="268"/>
      <c r="L525" s="273"/>
      <c r="M525" s="274"/>
      <c r="N525" s="275"/>
      <c r="O525" s="275"/>
      <c r="P525" s="275"/>
      <c r="Q525" s="275"/>
      <c r="R525" s="275"/>
      <c r="S525" s="275"/>
      <c r="T525" s="276"/>
      <c r="U525" s="14"/>
      <c r="V525" s="14"/>
      <c r="W525" s="14"/>
      <c r="X525" s="14"/>
      <c r="Y525" s="14"/>
      <c r="Z525" s="14"/>
      <c r="AA525" s="14"/>
      <c r="AB525" s="14"/>
      <c r="AC525" s="14"/>
      <c r="AD525" s="14"/>
      <c r="AE525" s="14"/>
      <c r="AT525" s="277" t="s">
        <v>171</v>
      </c>
      <c r="AU525" s="277" t="s">
        <v>88</v>
      </c>
      <c r="AV525" s="14" t="s">
        <v>169</v>
      </c>
      <c r="AW525" s="14" t="s">
        <v>32</v>
      </c>
      <c r="AX525" s="14" t="s">
        <v>86</v>
      </c>
      <c r="AY525" s="277" t="s">
        <v>162</v>
      </c>
    </row>
    <row r="526" spans="1:65" s="2" customFormat="1" ht="24.15" customHeight="1">
      <c r="A526" s="41"/>
      <c r="B526" s="42"/>
      <c r="C526" s="278" t="s">
        <v>880</v>
      </c>
      <c r="D526" s="278" t="s">
        <v>183</v>
      </c>
      <c r="E526" s="279" t="s">
        <v>881</v>
      </c>
      <c r="F526" s="280" t="s">
        <v>882</v>
      </c>
      <c r="G526" s="281" t="s">
        <v>168</v>
      </c>
      <c r="H526" s="282">
        <v>124.848</v>
      </c>
      <c r="I526" s="283"/>
      <c r="J526" s="284">
        <f>ROUND(I526*H526,2)</f>
        <v>0</v>
      </c>
      <c r="K526" s="285"/>
      <c r="L526" s="286"/>
      <c r="M526" s="287" t="s">
        <v>1</v>
      </c>
      <c r="N526" s="288" t="s">
        <v>43</v>
      </c>
      <c r="O526" s="94"/>
      <c r="P526" s="252">
        <f>O526*H526</f>
        <v>0</v>
      </c>
      <c r="Q526" s="252">
        <v>0.00931</v>
      </c>
      <c r="R526" s="252">
        <f>Q526*H526</f>
        <v>1.16233488</v>
      </c>
      <c r="S526" s="252">
        <v>0</v>
      </c>
      <c r="T526" s="253">
        <f>S526*H526</f>
        <v>0</v>
      </c>
      <c r="U526" s="41"/>
      <c r="V526" s="41"/>
      <c r="W526" s="41"/>
      <c r="X526" s="41"/>
      <c r="Y526" s="41"/>
      <c r="Z526" s="41"/>
      <c r="AA526" s="41"/>
      <c r="AB526" s="41"/>
      <c r="AC526" s="41"/>
      <c r="AD526" s="41"/>
      <c r="AE526" s="41"/>
      <c r="AR526" s="254" t="s">
        <v>213</v>
      </c>
      <c r="AT526" s="254" t="s">
        <v>183</v>
      </c>
      <c r="AU526" s="254" t="s">
        <v>88</v>
      </c>
      <c r="AY526" s="18" t="s">
        <v>162</v>
      </c>
      <c r="BE526" s="142">
        <f>IF(N526="základní",J526,0)</f>
        <v>0</v>
      </c>
      <c r="BF526" s="142">
        <f>IF(N526="snížená",J526,0)</f>
        <v>0</v>
      </c>
      <c r="BG526" s="142">
        <f>IF(N526="zákl. přenesená",J526,0)</f>
        <v>0</v>
      </c>
      <c r="BH526" s="142">
        <f>IF(N526="sníž. přenesená",J526,0)</f>
        <v>0</v>
      </c>
      <c r="BI526" s="142">
        <f>IF(N526="nulová",J526,0)</f>
        <v>0</v>
      </c>
      <c r="BJ526" s="18" t="s">
        <v>86</v>
      </c>
      <c r="BK526" s="142">
        <f>ROUND(I526*H526,2)</f>
        <v>0</v>
      </c>
      <c r="BL526" s="18" t="s">
        <v>208</v>
      </c>
      <c r="BM526" s="254" t="s">
        <v>883</v>
      </c>
    </row>
    <row r="527" spans="1:51" s="13" customFormat="1" ht="12">
      <c r="A527" s="13"/>
      <c r="B527" s="255"/>
      <c r="C527" s="256"/>
      <c r="D527" s="257" t="s">
        <v>171</v>
      </c>
      <c r="E527" s="256"/>
      <c r="F527" s="259" t="s">
        <v>884</v>
      </c>
      <c r="G527" s="256"/>
      <c r="H527" s="260">
        <v>124.848</v>
      </c>
      <c r="I527" s="261"/>
      <c r="J527" s="256"/>
      <c r="K527" s="256"/>
      <c r="L527" s="262"/>
      <c r="M527" s="263"/>
      <c r="N527" s="264"/>
      <c r="O527" s="264"/>
      <c r="P527" s="264"/>
      <c r="Q527" s="264"/>
      <c r="R527" s="264"/>
      <c r="S527" s="264"/>
      <c r="T527" s="265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T527" s="266" t="s">
        <v>171</v>
      </c>
      <c r="AU527" s="266" t="s">
        <v>88</v>
      </c>
      <c r="AV527" s="13" t="s">
        <v>88</v>
      </c>
      <c r="AW527" s="13" t="s">
        <v>4</v>
      </c>
      <c r="AX527" s="13" t="s">
        <v>86</v>
      </c>
      <c r="AY527" s="266" t="s">
        <v>162</v>
      </c>
    </row>
    <row r="528" spans="1:65" s="2" customFormat="1" ht="16.5" customHeight="1">
      <c r="A528" s="41"/>
      <c r="B528" s="42"/>
      <c r="C528" s="242" t="s">
        <v>885</v>
      </c>
      <c r="D528" s="242" t="s">
        <v>165</v>
      </c>
      <c r="E528" s="243" t="s">
        <v>886</v>
      </c>
      <c r="F528" s="244" t="s">
        <v>887</v>
      </c>
      <c r="G528" s="245" t="s">
        <v>228</v>
      </c>
      <c r="H528" s="246">
        <v>263.08</v>
      </c>
      <c r="I528" s="247"/>
      <c r="J528" s="248">
        <f>ROUND(I528*H528,2)</f>
        <v>0</v>
      </c>
      <c r="K528" s="249"/>
      <c r="L528" s="44"/>
      <c r="M528" s="250" t="s">
        <v>1</v>
      </c>
      <c r="N528" s="251" t="s">
        <v>43</v>
      </c>
      <c r="O528" s="94"/>
      <c r="P528" s="252">
        <f>O528*H528</f>
        <v>0</v>
      </c>
      <c r="Q528" s="252">
        <v>0</v>
      </c>
      <c r="R528" s="252">
        <f>Q528*H528</f>
        <v>0</v>
      </c>
      <c r="S528" s="252">
        <v>0</v>
      </c>
      <c r="T528" s="253">
        <f>S528*H528</f>
        <v>0</v>
      </c>
      <c r="U528" s="41"/>
      <c r="V528" s="41"/>
      <c r="W528" s="41"/>
      <c r="X528" s="41"/>
      <c r="Y528" s="41"/>
      <c r="Z528" s="41"/>
      <c r="AA528" s="41"/>
      <c r="AB528" s="41"/>
      <c r="AC528" s="41"/>
      <c r="AD528" s="41"/>
      <c r="AE528" s="41"/>
      <c r="AR528" s="254" t="s">
        <v>208</v>
      </c>
      <c r="AT528" s="254" t="s">
        <v>165</v>
      </c>
      <c r="AU528" s="254" t="s">
        <v>88</v>
      </c>
      <c r="AY528" s="18" t="s">
        <v>162</v>
      </c>
      <c r="BE528" s="142">
        <f>IF(N528="základní",J528,0)</f>
        <v>0</v>
      </c>
      <c r="BF528" s="142">
        <f>IF(N528="snížená",J528,0)</f>
        <v>0</v>
      </c>
      <c r="BG528" s="142">
        <f>IF(N528="zákl. přenesená",J528,0)</f>
        <v>0</v>
      </c>
      <c r="BH528" s="142">
        <f>IF(N528="sníž. přenesená",J528,0)</f>
        <v>0</v>
      </c>
      <c r="BI528" s="142">
        <f>IF(N528="nulová",J528,0)</f>
        <v>0</v>
      </c>
      <c r="BJ528" s="18" t="s">
        <v>86</v>
      </c>
      <c r="BK528" s="142">
        <f>ROUND(I528*H528,2)</f>
        <v>0</v>
      </c>
      <c r="BL528" s="18" t="s">
        <v>208</v>
      </c>
      <c r="BM528" s="254" t="s">
        <v>888</v>
      </c>
    </row>
    <row r="529" spans="1:51" s="13" customFormat="1" ht="12">
      <c r="A529" s="13"/>
      <c r="B529" s="255"/>
      <c r="C529" s="256"/>
      <c r="D529" s="257" t="s">
        <v>171</v>
      </c>
      <c r="E529" s="258" t="s">
        <v>1</v>
      </c>
      <c r="F529" s="259" t="s">
        <v>889</v>
      </c>
      <c r="G529" s="256"/>
      <c r="H529" s="260">
        <v>28.8</v>
      </c>
      <c r="I529" s="261"/>
      <c r="J529" s="256"/>
      <c r="K529" s="256"/>
      <c r="L529" s="262"/>
      <c r="M529" s="263"/>
      <c r="N529" s="264"/>
      <c r="O529" s="264"/>
      <c r="P529" s="264"/>
      <c r="Q529" s="264"/>
      <c r="R529" s="264"/>
      <c r="S529" s="264"/>
      <c r="T529" s="265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T529" s="266" t="s">
        <v>171</v>
      </c>
      <c r="AU529" s="266" t="s">
        <v>88</v>
      </c>
      <c r="AV529" s="13" t="s">
        <v>88</v>
      </c>
      <c r="AW529" s="13" t="s">
        <v>32</v>
      </c>
      <c r="AX529" s="13" t="s">
        <v>78</v>
      </c>
      <c r="AY529" s="266" t="s">
        <v>162</v>
      </c>
    </row>
    <row r="530" spans="1:51" s="13" customFormat="1" ht="12">
      <c r="A530" s="13"/>
      <c r="B530" s="255"/>
      <c r="C530" s="256"/>
      <c r="D530" s="257" t="s">
        <v>171</v>
      </c>
      <c r="E530" s="258" t="s">
        <v>1</v>
      </c>
      <c r="F530" s="259" t="s">
        <v>890</v>
      </c>
      <c r="G530" s="256"/>
      <c r="H530" s="260">
        <v>7.2</v>
      </c>
      <c r="I530" s="261"/>
      <c r="J530" s="256"/>
      <c r="K530" s="256"/>
      <c r="L530" s="262"/>
      <c r="M530" s="263"/>
      <c r="N530" s="264"/>
      <c r="O530" s="264"/>
      <c r="P530" s="264"/>
      <c r="Q530" s="264"/>
      <c r="R530" s="264"/>
      <c r="S530" s="264"/>
      <c r="T530" s="265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T530" s="266" t="s">
        <v>171</v>
      </c>
      <c r="AU530" s="266" t="s">
        <v>88</v>
      </c>
      <c r="AV530" s="13" t="s">
        <v>88</v>
      </c>
      <c r="AW530" s="13" t="s">
        <v>32</v>
      </c>
      <c r="AX530" s="13" t="s">
        <v>78</v>
      </c>
      <c r="AY530" s="266" t="s">
        <v>162</v>
      </c>
    </row>
    <row r="531" spans="1:51" s="13" customFormat="1" ht="12">
      <c r="A531" s="13"/>
      <c r="B531" s="255"/>
      <c r="C531" s="256"/>
      <c r="D531" s="257" t="s">
        <v>171</v>
      </c>
      <c r="E531" s="258" t="s">
        <v>1</v>
      </c>
      <c r="F531" s="259" t="s">
        <v>891</v>
      </c>
      <c r="G531" s="256"/>
      <c r="H531" s="260">
        <v>79.4</v>
      </c>
      <c r="I531" s="261"/>
      <c r="J531" s="256"/>
      <c r="K531" s="256"/>
      <c r="L531" s="262"/>
      <c r="M531" s="263"/>
      <c r="N531" s="264"/>
      <c r="O531" s="264"/>
      <c r="P531" s="264"/>
      <c r="Q531" s="264"/>
      <c r="R531" s="264"/>
      <c r="S531" s="264"/>
      <c r="T531" s="265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T531" s="266" t="s">
        <v>171</v>
      </c>
      <c r="AU531" s="266" t="s">
        <v>88</v>
      </c>
      <c r="AV531" s="13" t="s">
        <v>88</v>
      </c>
      <c r="AW531" s="13" t="s">
        <v>32</v>
      </c>
      <c r="AX531" s="13" t="s">
        <v>78</v>
      </c>
      <c r="AY531" s="266" t="s">
        <v>162</v>
      </c>
    </row>
    <row r="532" spans="1:51" s="13" customFormat="1" ht="12">
      <c r="A532" s="13"/>
      <c r="B532" s="255"/>
      <c r="C532" s="256"/>
      <c r="D532" s="257" t="s">
        <v>171</v>
      </c>
      <c r="E532" s="258" t="s">
        <v>1</v>
      </c>
      <c r="F532" s="259" t="s">
        <v>892</v>
      </c>
      <c r="G532" s="256"/>
      <c r="H532" s="260">
        <v>70</v>
      </c>
      <c r="I532" s="261"/>
      <c r="J532" s="256"/>
      <c r="K532" s="256"/>
      <c r="L532" s="262"/>
      <c r="M532" s="263"/>
      <c r="N532" s="264"/>
      <c r="O532" s="264"/>
      <c r="P532" s="264"/>
      <c r="Q532" s="264"/>
      <c r="R532" s="264"/>
      <c r="S532" s="264"/>
      <c r="T532" s="265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T532" s="266" t="s">
        <v>171</v>
      </c>
      <c r="AU532" s="266" t="s">
        <v>88</v>
      </c>
      <c r="AV532" s="13" t="s">
        <v>88</v>
      </c>
      <c r="AW532" s="13" t="s">
        <v>32</v>
      </c>
      <c r="AX532" s="13" t="s">
        <v>78</v>
      </c>
      <c r="AY532" s="266" t="s">
        <v>162</v>
      </c>
    </row>
    <row r="533" spans="1:51" s="15" customFormat="1" ht="12">
      <c r="A533" s="15"/>
      <c r="B533" s="289"/>
      <c r="C533" s="290"/>
      <c r="D533" s="257" t="s">
        <v>171</v>
      </c>
      <c r="E533" s="291" t="s">
        <v>1</v>
      </c>
      <c r="F533" s="292" t="s">
        <v>321</v>
      </c>
      <c r="G533" s="290"/>
      <c r="H533" s="293">
        <v>185.4</v>
      </c>
      <c r="I533" s="294"/>
      <c r="J533" s="290"/>
      <c r="K533" s="290"/>
      <c r="L533" s="295"/>
      <c r="M533" s="296"/>
      <c r="N533" s="297"/>
      <c r="O533" s="297"/>
      <c r="P533" s="297"/>
      <c r="Q533" s="297"/>
      <c r="R533" s="297"/>
      <c r="S533" s="297"/>
      <c r="T533" s="298"/>
      <c r="U533" s="15"/>
      <c r="V533" s="15"/>
      <c r="W533" s="15"/>
      <c r="X533" s="15"/>
      <c r="Y533" s="15"/>
      <c r="Z533" s="15"/>
      <c r="AA533" s="15"/>
      <c r="AB533" s="15"/>
      <c r="AC533" s="15"/>
      <c r="AD533" s="15"/>
      <c r="AE533" s="15"/>
      <c r="AT533" s="299" t="s">
        <v>171</v>
      </c>
      <c r="AU533" s="299" t="s">
        <v>88</v>
      </c>
      <c r="AV533" s="15" t="s">
        <v>163</v>
      </c>
      <c r="AW533" s="15" t="s">
        <v>32</v>
      </c>
      <c r="AX533" s="15" t="s">
        <v>78</v>
      </c>
      <c r="AY533" s="299" t="s">
        <v>162</v>
      </c>
    </row>
    <row r="534" spans="1:51" s="13" customFormat="1" ht="12">
      <c r="A534" s="13"/>
      <c r="B534" s="255"/>
      <c r="C534" s="256"/>
      <c r="D534" s="257" t="s">
        <v>171</v>
      </c>
      <c r="E534" s="258" t="s">
        <v>1</v>
      </c>
      <c r="F534" s="259" t="s">
        <v>893</v>
      </c>
      <c r="G534" s="256"/>
      <c r="H534" s="260">
        <v>77.68</v>
      </c>
      <c r="I534" s="261"/>
      <c r="J534" s="256"/>
      <c r="K534" s="256"/>
      <c r="L534" s="262"/>
      <c r="M534" s="263"/>
      <c r="N534" s="264"/>
      <c r="O534" s="264"/>
      <c r="P534" s="264"/>
      <c r="Q534" s="264"/>
      <c r="R534" s="264"/>
      <c r="S534" s="264"/>
      <c r="T534" s="265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T534" s="266" t="s">
        <v>171</v>
      </c>
      <c r="AU534" s="266" t="s">
        <v>88</v>
      </c>
      <c r="AV534" s="13" t="s">
        <v>88</v>
      </c>
      <c r="AW534" s="13" t="s">
        <v>32</v>
      </c>
      <c r="AX534" s="13" t="s">
        <v>78</v>
      </c>
      <c r="AY534" s="266" t="s">
        <v>162</v>
      </c>
    </row>
    <row r="535" spans="1:51" s="14" customFormat="1" ht="12">
      <c r="A535" s="14"/>
      <c r="B535" s="267"/>
      <c r="C535" s="268"/>
      <c r="D535" s="257" t="s">
        <v>171</v>
      </c>
      <c r="E535" s="269" t="s">
        <v>1</v>
      </c>
      <c r="F535" s="270" t="s">
        <v>173</v>
      </c>
      <c r="G535" s="268"/>
      <c r="H535" s="271">
        <v>263.08</v>
      </c>
      <c r="I535" s="272"/>
      <c r="J535" s="268"/>
      <c r="K535" s="268"/>
      <c r="L535" s="273"/>
      <c r="M535" s="274"/>
      <c r="N535" s="275"/>
      <c r="O535" s="275"/>
      <c r="P535" s="275"/>
      <c r="Q535" s="275"/>
      <c r="R535" s="275"/>
      <c r="S535" s="275"/>
      <c r="T535" s="276"/>
      <c r="U535" s="14"/>
      <c r="V535" s="14"/>
      <c r="W535" s="14"/>
      <c r="X535" s="14"/>
      <c r="Y535" s="14"/>
      <c r="Z535" s="14"/>
      <c r="AA535" s="14"/>
      <c r="AB535" s="14"/>
      <c r="AC535" s="14"/>
      <c r="AD535" s="14"/>
      <c r="AE535" s="14"/>
      <c r="AT535" s="277" t="s">
        <v>171</v>
      </c>
      <c r="AU535" s="277" t="s">
        <v>88</v>
      </c>
      <c r="AV535" s="14" t="s">
        <v>169</v>
      </c>
      <c r="AW535" s="14" t="s">
        <v>32</v>
      </c>
      <c r="AX535" s="14" t="s">
        <v>86</v>
      </c>
      <c r="AY535" s="277" t="s">
        <v>162</v>
      </c>
    </row>
    <row r="536" spans="1:65" s="2" customFormat="1" ht="16.5" customHeight="1">
      <c r="A536" s="41"/>
      <c r="B536" s="42"/>
      <c r="C536" s="278" t="s">
        <v>894</v>
      </c>
      <c r="D536" s="278" t="s">
        <v>183</v>
      </c>
      <c r="E536" s="279" t="s">
        <v>895</v>
      </c>
      <c r="F536" s="280" t="s">
        <v>896</v>
      </c>
      <c r="G536" s="281" t="s">
        <v>363</v>
      </c>
      <c r="H536" s="282">
        <v>0.579</v>
      </c>
      <c r="I536" s="283"/>
      <c r="J536" s="284">
        <f>ROUND(I536*H536,2)</f>
        <v>0</v>
      </c>
      <c r="K536" s="285"/>
      <c r="L536" s="286"/>
      <c r="M536" s="287" t="s">
        <v>1</v>
      </c>
      <c r="N536" s="288" t="s">
        <v>43</v>
      </c>
      <c r="O536" s="94"/>
      <c r="P536" s="252">
        <f>O536*H536</f>
        <v>0</v>
      </c>
      <c r="Q536" s="252">
        <v>0.55</v>
      </c>
      <c r="R536" s="252">
        <f>Q536*H536</f>
        <v>0.31845</v>
      </c>
      <c r="S536" s="252">
        <v>0</v>
      </c>
      <c r="T536" s="253">
        <f>S536*H536</f>
        <v>0</v>
      </c>
      <c r="U536" s="41"/>
      <c r="V536" s="41"/>
      <c r="W536" s="41"/>
      <c r="X536" s="41"/>
      <c r="Y536" s="41"/>
      <c r="Z536" s="41"/>
      <c r="AA536" s="41"/>
      <c r="AB536" s="41"/>
      <c r="AC536" s="41"/>
      <c r="AD536" s="41"/>
      <c r="AE536" s="41"/>
      <c r="AR536" s="254" t="s">
        <v>213</v>
      </c>
      <c r="AT536" s="254" t="s">
        <v>183</v>
      </c>
      <c r="AU536" s="254" t="s">
        <v>88</v>
      </c>
      <c r="AY536" s="18" t="s">
        <v>162</v>
      </c>
      <c r="BE536" s="142">
        <f>IF(N536="základní",J536,0)</f>
        <v>0</v>
      </c>
      <c r="BF536" s="142">
        <f>IF(N536="snížená",J536,0)</f>
        <v>0</v>
      </c>
      <c r="BG536" s="142">
        <f>IF(N536="zákl. přenesená",J536,0)</f>
        <v>0</v>
      </c>
      <c r="BH536" s="142">
        <f>IF(N536="sníž. přenesená",J536,0)</f>
        <v>0</v>
      </c>
      <c r="BI536" s="142">
        <f>IF(N536="nulová",J536,0)</f>
        <v>0</v>
      </c>
      <c r="BJ536" s="18" t="s">
        <v>86</v>
      </c>
      <c r="BK536" s="142">
        <f>ROUND(I536*H536,2)</f>
        <v>0</v>
      </c>
      <c r="BL536" s="18" t="s">
        <v>208</v>
      </c>
      <c r="BM536" s="254" t="s">
        <v>897</v>
      </c>
    </row>
    <row r="537" spans="1:51" s="13" customFormat="1" ht="12">
      <c r="A537" s="13"/>
      <c r="B537" s="255"/>
      <c r="C537" s="256"/>
      <c r="D537" s="257" t="s">
        <v>171</v>
      </c>
      <c r="E537" s="258" t="s">
        <v>1</v>
      </c>
      <c r="F537" s="259" t="s">
        <v>898</v>
      </c>
      <c r="G537" s="256"/>
      <c r="H537" s="260">
        <v>0.408</v>
      </c>
      <c r="I537" s="261"/>
      <c r="J537" s="256"/>
      <c r="K537" s="256"/>
      <c r="L537" s="262"/>
      <c r="M537" s="263"/>
      <c r="N537" s="264"/>
      <c r="O537" s="264"/>
      <c r="P537" s="264"/>
      <c r="Q537" s="264"/>
      <c r="R537" s="264"/>
      <c r="S537" s="264"/>
      <c r="T537" s="265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T537" s="266" t="s">
        <v>171</v>
      </c>
      <c r="AU537" s="266" t="s">
        <v>88</v>
      </c>
      <c r="AV537" s="13" t="s">
        <v>88</v>
      </c>
      <c r="AW537" s="13" t="s">
        <v>32</v>
      </c>
      <c r="AX537" s="13" t="s">
        <v>78</v>
      </c>
      <c r="AY537" s="266" t="s">
        <v>162</v>
      </c>
    </row>
    <row r="538" spans="1:51" s="13" customFormat="1" ht="12">
      <c r="A538" s="13"/>
      <c r="B538" s="255"/>
      <c r="C538" s="256"/>
      <c r="D538" s="257" t="s">
        <v>171</v>
      </c>
      <c r="E538" s="258" t="s">
        <v>1</v>
      </c>
      <c r="F538" s="259" t="s">
        <v>899</v>
      </c>
      <c r="G538" s="256"/>
      <c r="H538" s="260">
        <v>0.171</v>
      </c>
      <c r="I538" s="261"/>
      <c r="J538" s="256"/>
      <c r="K538" s="256"/>
      <c r="L538" s="262"/>
      <c r="M538" s="263"/>
      <c r="N538" s="264"/>
      <c r="O538" s="264"/>
      <c r="P538" s="264"/>
      <c r="Q538" s="264"/>
      <c r="R538" s="264"/>
      <c r="S538" s="264"/>
      <c r="T538" s="265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T538" s="266" t="s">
        <v>171</v>
      </c>
      <c r="AU538" s="266" t="s">
        <v>88</v>
      </c>
      <c r="AV538" s="13" t="s">
        <v>88</v>
      </c>
      <c r="AW538" s="13" t="s">
        <v>32</v>
      </c>
      <c r="AX538" s="13" t="s">
        <v>78</v>
      </c>
      <c r="AY538" s="266" t="s">
        <v>162</v>
      </c>
    </row>
    <row r="539" spans="1:51" s="14" customFormat="1" ht="12">
      <c r="A539" s="14"/>
      <c r="B539" s="267"/>
      <c r="C539" s="268"/>
      <c r="D539" s="257" t="s">
        <v>171</v>
      </c>
      <c r="E539" s="269" t="s">
        <v>1</v>
      </c>
      <c r="F539" s="270" t="s">
        <v>173</v>
      </c>
      <c r="G539" s="268"/>
      <c r="H539" s="271">
        <v>0.579</v>
      </c>
      <c r="I539" s="272"/>
      <c r="J539" s="268"/>
      <c r="K539" s="268"/>
      <c r="L539" s="273"/>
      <c r="M539" s="274"/>
      <c r="N539" s="275"/>
      <c r="O539" s="275"/>
      <c r="P539" s="275"/>
      <c r="Q539" s="275"/>
      <c r="R539" s="275"/>
      <c r="S539" s="275"/>
      <c r="T539" s="276"/>
      <c r="U539" s="14"/>
      <c r="V539" s="14"/>
      <c r="W539" s="14"/>
      <c r="X539" s="14"/>
      <c r="Y539" s="14"/>
      <c r="Z539" s="14"/>
      <c r="AA539" s="14"/>
      <c r="AB539" s="14"/>
      <c r="AC539" s="14"/>
      <c r="AD539" s="14"/>
      <c r="AE539" s="14"/>
      <c r="AT539" s="277" t="s">
        <v>171</v>
      </c>
      <c r="AU539" s="277" t="s">
        <v>88</v>
      </c>
      <c r="AV539" s="14" t="s">
        <v>169</v>
      </c>
      <c r="AW539" s="14" t="s">
        <v>32</v>
      </c>
      <c r="AX539" s="14" t="s">
        <v>86</v>
      </c>
      <c r="AY539" s="277" t="s">
        <v>162</v>
      </c>
    </row>
    <row r="540" spans="1:65" s="2" customFormat="1" ht="24.15" customHeight="1">
      <c r="A540" s="41"/>
      <c r="B540" s="42"/>
      <c r="C540" s="242" t="s">
        <v>900</v>
      </c>
      <c r="D540" s="242" t="s">
        <v>165</v>
      </c>
      <c r="E540" s="243" t="s">
        <v>901</v>
      </c>
      <c r="F540" s="244" t="s">
        <v>902</v>
      </c>
      <c r="G540" s="245" t="s">
        <v>168</v>
      </c>
      <c r="H540" s="246">
        <v>39.585</v>
      </c>
      <c r="I540" s="247"/>
      <c r="J540" s="248">
        <f>ROUND(I540*H540,2)</f>
        <v>0</v>
      </c>
      <c r="K540" s="249"/>
      <c r="L540" s="44"/>
      <c r="M540" s="250" t="s">
        <v>1</v>
      </c>
      <c r="N540" s="251" t="s">
        <v>43</v>
      </c>
      <c r="O540" s="94"/>
      <c r="P540" s="252">
        <f>O540*H540</f>
        <v>0</v>
      </c>
      <c r="Q540" s="252">
        <v>0.00027</v>
      </c>
      <c r="R540" s="252">
        <f>Q540*H540</f>
        <v>0.01068795</v>
      </c>
      <c r="S540" s="252">
        <v>0</v>
      </c>
      <c r="T540" s="253">
        <f>S540*H540</f>
        <v>0</v>
      </c>
      <c r="U540" s="41"/>
      <c r="V540" s="41"/>
      <c r="W540" s="41"/>
      <c r="X540" s="41"/>
      <c r="Y540" s="41"/>
      <c r="Z540" s="41"/>
      <c r="AA540" s="41"/>
      <c r="AB540" s="41"/>
      <c r="AC540" s="41"/>
      <c r="AD540" s="41"/>
      <c r="AE540" s="41"/>
      <c r="AR540" s="254" t="s">
        <v>208</v>
      </c>
      <c r="AT540" s="254" t="s">
        <v>165</v>
      </c>
      <c r="AU540" s="254" t="s">
        <v>88</v>
      </c>
      <c r="AY540" s="18" t="s">
        <v>162</v>
      </c>
      <c r="BE540" s="142">
        <f>IF(N540="základní",J540,0)</f>
        <v>0</v>
      </c>
      <c r="BF540" s="142">
        <f>IF(N540="snížená",J540,0)</f>
        <v>0</v>
      </c>
      <c r="BG540" s="142">
        <f>IF(N540="zákl. přenesená",J540,0)</f>
        <v>0</v>
      </c>
      <c r="BH540" s="142">
        <f>IF(N540="sníž. přenesená",J540,0)</f>
        <v>0</v>
      </c>
      <c r="BI540" s="142">
        <f>IF(N540="nulová",J540,0)</f>
        <v>0</v>
      </c>
      <c r="BJ540" s="18" t="s">
        <v>86</v>
      </c>
      <c r="BK540" s="142">
        <f>ROUND(I540*H540,2)</f>
        <v>0</v>
      </c>
      <c r="BL540" s="18" t="s">
        <v>208</v>
      </c>
      <c r="BM540" s="254" t="s">
        <v>903</v>
      </c>
    </row>
    <row r="541" spans="1:51" s="13" customFormat="1" ht="12">
      <c r="A541" s="13"/>
      <c r="B541" s="255"/>
      <c r="C541" s="256"/>
      <c r="D541" s="257" t="s">
        <v>171</v>
      </c>
      <c r="E541" s="258" t="s">
        <v>1</v>
      </c>
      <c r="F541" s="259" t="s">
        <v>904</v>
      </c>
      <c r="G541" s="256"/>
      <c r="H541" s="260">
        <v>39.585</v>
      </c>
      <c r="I541" s="261"/>
      <c r="J541" s="256"/>
      <c r="K541" s="256"/>
      <c r="L541" s="262"/>
      <c r="M541" s="263"/>
      <c r="N541" s="264"/>
      <c r="O541" s="264"/>
      <c r="P541" s="264"/>
      <c r="Q541" s="264"/>
      <c r="R541" s="264"/>
      <c r="S541" s="264"/>
      <c r="T541" s="265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T541" s="266" t="s">
        <v>171</v>
      </c>
      <c r="AU541" s="266" t="s">
        <v>88</v>
      </c>
      <c r="AV541" s="13" t="s">
        <v>88</v>
      </c>
      <c r="AW541" s="13" t="s">
        <v>32</v>
      </c>
      <c r="AX541" s="13" t="s">
        <v>78</v>
      </c>
      <c r="AY541" s="266" t="s">
        <v>162</v>
      </c>
    </row>
    <row r="542" spans="1:51" s="14" customFormat="1" ht="12">
      <c r="A542" s="14"/>
      <c r="B542" s="267"/>
      <c r="C542" s="268"/>
      <c r="D542" s="257" t="s">
        <v>171</v>
      </c>
      <c r="E542" s="269" t="s">
        <v>1</v>
      </c>
      <c r="F542" s="270" t="s">
        <v>173</v>
      </c>
      <c r="G542" s="268"/>
      <c r="H542" s="271">
        <v>39.585</v>
      </c>
      <c r="I542" s="272"/>
      <c r="J542" s="268"/>
      <c r="K542" s="268"/>
      <c r="L542" s="273"/>
      <c r="M542" s="274"/>
      <c r="N542" s="275"/>
      <c r="O542" s="275"/>
      <c r="P542" s="275"/>
      <c r="Q542" s="275"/>
      <c r="R542" s="275"/>
      <c r="S542" s="275"/>
      <c r="T542" s="276"/>
      <c r="U542" s="14"/>
      <c r="V542" s="14"/>
      <c r="W542" s="14"/>
      <c r="X542" s="14"/>
      <c r="Y542" s="14"/>
      <c r="Z542" s="14"/>
      <c r="AA542" s="14"/>
      <c r="AB542" s="14"/>
      <c r="AC542" s="14"/>
      <c r="AD542" s="14"/>
      <c r="AE542" s="14"/>
      <c r="AT542" s="277" t="s">
        <v>171</v>
      </c>
      <c r="AU542" s="277" t="s">
        <v>88</v>
      </c>
      <c r="AV542" s="14" t="s">
        <v>169</v>
      </c>
      <c r="AW542" s="14" t="s">
        <v>32</v>
      </c>
      <c r="AX542" s="14" t="s">
        <v>86</v>
      </c>
      <c r="AY542" s="277" t="s">
        <v>162</v>
      </c>
    </row>
    <row r="543" spans="1:65" s="2" customFormat="1" ht="24.15" customHeight="1">
      <c r="A543" s="41"/>
      <c r="B543" s="42"/>
      <c r="C543" s="278" t="s">
        <v>905</v>
      </c>
      <c r="D543" s="278" t="s">
        <v>183</v>
      </c>
      <c r="E543" s="279" t="s">
        <v>906</v>
      </c>
      <c r="F543" s="280" t="s">
        <v>907</v>
      </c>
      <c r="G543" s="281" t="s">
        <v>168</v>
      </c>
      <c r="H543" s="282">
        <v>39.585</v>
      </c>
      <c r="I543" s="283"/>
      <c r="J543" s="284">
        <f>ROUND(I543*H543,2)</f>
        <v>0</v>
      </c>
      <c r="K543" s="285"/>
      <c r="L543" s="286"/>
      <c r="M543" s="287" t="s">
        <v>1</v>
      </c>
      <c r="N543" s="288" t="s">
        <v>43</v>
      </c>
      <c r="O543" s="94"/>
      <c r="P543" s="252">
        <f>O543*H543</f>
        <v>0</v>
      </c>
      <c r="Q543" s="252">
        <v>0.03056</v>
      </c>
      <c r="R543" s="252">
        <f>Q543*H543</f>
        <v>1.2097176</v>
      </c>
      <c r="S543" s="252">
        <v>0</v>
      </c>
      <c r="T543" s="253">
        <f>S543*H543</f>
        <v>0</v>
      </c>
      <c r="U543" s="41"/>
      <c r="V543" s="41"/>
      <c r="W543" s="41"/>
      <c r="X543" s="41"/>
      <c r="Y543" s="41"/>
      <c r="Z543" s="41"/>
      <c r="AA543" s="41"/>
      <c r="AB543" s="41"/>
      <c r="AC543" s="41"/>
      <c r="AD543" s="41"/>
      <c r="AE543" s="41"/>
      <c r="AR543" s="254" t="s">
        <v>213</v>
      </c>
      <c r="AT543" s="254" t="s">
        <v>183</v>
      </c>
      <c r="AU543" s="254" t="s">
        <v>88</v>
      </c>
      <c r="AY543" s="18" t="s">
        <v>162</v>
      </c>
      <c r="BE543" s="142">
        <f>IF(N543="základní",J543,0)</f>
        <v>0</v>
      </c>
      <c r="BF543" s="142">
        <f>IF(N543="snížená",J543,0)</f>
        <v>0</v>
      </c>
      <c r="BG543" s="142">
        <f>IF(N543="zákl. přenesená",J543,0)</f>
        <v>0</v>
      </c>
      <c r="BH543" s="142">
        <f>IF(N543="sníž. přenesená",J543,0)</f>
        <v>0</v>
      </c>
      <c r="BI543" s="142">
        <f>IF(N543="nulová",J543,0)</f>
        <v>0</v>
      </c>
      <c r="BJ543" s="18" t="s">
        <v>86</v>
      </c>
      <c r="BK543" s="142">
        <f>ROUND(I543*H543,2)</f>
        <v>0</v>
      </c>
      <c r="BL543" s="18" t="s">
        <v>208</v>
      </c>
      <c r="BM543" s="254" t="s">
        <v>908</v>
      </c>
    </row>
    <row r="544" spans="1:65" s="2" customFormat="1" ht="24.15" customHeight="1">
      <c r="A544" s="41"/>
      <c r="B544" s="42"/>
      <c r="C544" s="242" t="s">
        <v>909</v>
      </c>
      <c r="D544" s="242" t="s">
        <v>165</v>
      </c>
      <c r="E544" s="243" t="s">
        <v>910</v>
      </c>
      <c r="F544" s="244" t="s">
        <v>911</v>
      </c>
      <c r="G544" s="245" t="s">
        <v>562</v>
      </c>
      <c r="H544" s="246">
        <v>1</v>
      </c>
      <c r="I544" s="247"/>
      <c r="J544" s="248">
        <f>ROUND(I544*H544,2)</f>
        <v>0</v>
      </c>
      <c r="K544" s="249"/>
      <c r="L544" s="44"/>
      <c r="M544" s="250" t="s">
        <v>1</v>
      </c>
      <c r="N544" s="251" t="s">
        <v>43</v>
      </c>
      <c r="O544" s="94"/>
      <c r="P544" s="252">
        <f>O544*H544</f>
        <v>0</v>
      </c>
      <c r="Q544" s="252">
        <v>0</v>
      </c>
      <c r="R544" s="252">
        <f>Q544*H544</f>
        <v>0</v>
      </c>
      <c r="S544" s="252">
        <v>0</v>
      </c>
      <c r="T544" s="253">
        <f>S544*H544</f>
        <v>0</v>
      </c>
      <c r="U544" s="41"/>
      <c r="V544" s="41"/>
      <c r="W544" s="41"/>
      <c r="X544" s="41"/>
      <c r="Y544" s="41"/>
      <c r="Z544" s="41"/>
      <c r="AA544" s="41"/>
      <c r="AB544" s="41"/>
      <c r="AC544" s="41"/>
      <c r="AD544" s="41"/>
      <c r="AE544" s="41"/>
      <c r="AR544" s="254" t="s">
        <v>208</v>
      </c>
      <c r="AT544" s="254" t="s">
        <v>165</v>
      </c>
      <c r="AU544" s="254" t="s">
        <v>88</v>
      </c>
      <c r="AY544" s="18" t="s">
        <v>162</v>
      </c>
      <c r="BE544" s="142">
        <f>IF(N544="základní",J544,0)</f>
        <v>0</v>
      </c>
      <c r="BF544" s="142">
        <f>IF(N544="snížená",J544,0)</f>
        <v>0</v>
      </c>
      <c r="BG544" s="142">
        <f>IF(N544="zákl. přenesená",J544,0)</f>
        <v>0</v>
      </c>
      <c r="BH544" s="142">
        <f>IF(N544="sníž. přenesená",J544,0)</f>
        <v>0</v>
      </c>
      <c r="BI544" s="142">
        <f>IF(N544="nulová",J544,0)</f>
        <v>0</v>
      </c>
      <c r="BJ544" s="18" t="s">
        <v>86</v>
      </c>
      <c r="BK544" s="142">
        <f>ROUND(I544*H544,2)</f>
        <v>0</v>
      </c>
      <c r="BL544" s="18" t="s">
        <v>208</v>
      </c>
      <c r="BM544" s="254" t="s">
        <v>912</v>
      </c>
    </row>
    <row r="545" spans="1:65" s="2" customFormat="1" ht="24.15" customHeight="1">
      <c r="A545" s="41"/>
      <c r="B545" s="42"/>
      <c r="C545" s="278" t="s">
        <v>913</v>
      </c>
      <c r="D545" s="278" t="s">
        <v>183</v>
      </c>
      <c r="E545" s="279" t="s">
        <v>914</v>
      </c>
      <c r="F545" s="280" t="s">
        <v>915</v>
      </c>
      <c r="G545" s="281" t="s">
        <v>562</v>
      </c>
      <c r="H545" s="282">
        <v>1</v>
      </c>
      <c r="I545" s="283"/>
      <c r="J545" s="284">
        <f>ROUND(I545*H545,2)</f>
        <v>0</v>
      </c>
      <c r="K545" s="285"/>
      <c r="L545" s="286"/>
      <c r="M545" s="287" t="s">
        <v>1</v>
      </c>
      <c r="N545" s="288" t="s">
        <v>43</v>
      </c>
      <c r="O545" s="94"/>
      <c r="P545" s="252">
        <f>O545*H545</f>
        <v>0</v>
      </c>
      <c r="Q545" s="252">
        <v>0.0195</v>
      </c>
      <c r="R545" s="252">
        <f>Q545*H545</f>
        <v>0.0195</v>
      </c>
      <c r="S545" s="252">
        <v>0</v>
      </c>
      <c r="T545" s="253">
        <f>S545*H545</f>
        <v>0</v>
      </c>
      <c r="U545" s="41"/>
      <c r="V545" s="41"/>
      <c r="W545" s="41"/>
      <c r="X545" s="41"/>
      <c r="Y545" s="41"/>
      <c r="Z545" s="41"/>
      <c r="AA545" s="41"/>
      <c r="AB545" s="41"/>
      <c r="AC545" s="41"/>
      <c r="AD545" s="41"/>
      <c r="AE545" s="41"/>
      <c r="AR545" s="254" t="s">
        <v>213</v>
      </c>
      <c r="AT545" s="254" t="s">
        <v>183</v>
      </c>
      <c r="AU545" s="254" t="s">
        <v>88</v>
      </c>
      <c r="AY545" s="18" t="s">
        <v>162</v>
      </c>
      <c r="BE545" s="142">
        <f>IF(N545="základní",J545,0)</f>
        <v>0</v>
      </c>
      <c r="BF545" s="142">
        <f>IF(N545="snížená",J545,0)</f>
        <v>0</v>
      </c>
      <c r="BG545" s="142">
        <f>IF(N545="zákl. přenesená",J545,0)</f>
        <v>0</v>
      </c>
      <c r="BH545" s="142">
        <f>IF(N545="sníž. přenesená",J545,0)</f>
        <v>0</v>
      </c>
      <c r="BI545" s="142">
        <f>IF(N545="nulová",J545,0)</f>
        <v>0</v>
      </c>
      <c r="BJ545" s="18" t="s">
        <v>86</v>
      </c>
      <c r="BK545" s="142">
        <f>ROUND(I545*H545,2)</f>
        <v>0</v>
      </c>
      <c r="BL545" s="18" t="s">
        <v>208</v>
      </c>
      <c r="BM545" s="254" t="s">
        <v>916</v>
      </c>
    </row>
    <row r="546" spans="1:65" s="2" customFormat="1" ht="24.15" customHeight="1">
      <c r="A546" s="41"/>
      <c r="B546" s="42"/>
      <c r="C546" s="242" t="s">
        <v>917</v>
      </c>
      <c r="D546" s="242" t="s">
        <v>165</v>
      </c>
      <c r="E546" s="243" t="s">
        <v>918</v>
      </c>
      <c r="F546" s="244" t="s">
        <v>919</v>
      </c>
      <c r="G546" s="245" t="s">
        <v>562</v>
      </c>
      <c r="H546" s="246">
        <v>1</v>
      </c>
      <c r="I546" s="247"/>
      <c r="J546" s="248">
        <f>ROUND(I546*H546,2)</f>
        <v>0</v>
      </c>
      <c r="K546" s="249"/>
      <c r="L546" s="44"/>
      <c r="M546" s="250" t="s">
        <v>1</v>
      </c>
      <c r="N546" s="251" t="s">
        <v>43</v>
      </c>
      <c r="O546" s="94"/>
      <c r="P546" s="252">
        <f>O546*H546</f>
        <v>0</v>
      </c>
      <c r="Q546" s="252">
        <v>0</v>
      </c>
      <c r="R546" s="252">
        <f>Q546*H546</f>
        <v>0</v>
      </c>
      <c r="S546" s="252">
        <v>0</v>
      </c>
      <c r="T546" s="253">
        <f>S546*H546</f>
        <v>0</v>
      </c>
      <c r="U546" s="41"/>
      <c r="V546" s="41"/>
      <c r="W546" s="41"/>
      <c r="X546" s="41"/>
      <c r="Y546" s="41"/>
      <c r="Z546" s="41"/>
      <c r="AA546" s="41"/>
      <c r="AB546" s="41"/>
      <c r="AC546" s="41"/>
      <c r="AD546" s="41"/>
      <c r="AE546" s="41"/>
      <c r="AR546" s="254" t="s">
        <v>208</v>
      </c>
      <c r="AT546" s="254" t="s">
        <v>165</v>
      </c>
      <c r="AU546" s="254" t="s">
        <v>88</v>
      </c>
      <c r="AY546" s="18" t="s">
        <v>162</v>
      </c>
      <c r="BE546" s="142">
        <f>IF(N546="základní",J546,0)</f>
        <v>0</v>
      </c>
      <c r="BF546" s="142">
        <f>IF(N546="snížená",J546,0)</f>
        <v>0</v>
      </c>
      <c r="BG546" s="142">
        <f>IF(N546="zákl. přenesená",J546,0)</f>
        <v>0</v>
      </c>
      <c r="BH546" s="142">
        <f>IF(N546="sníž. přenesená",J546,0)</f>
        <v>0</v>
      </c>
      <c r="BI546" s="142">
        <f>IF(N546="nulová",J546,0)</f>
        <v>0</v>
      </c>
      <c r="BJ546" s="18" t="s">
        <v>86</v>
      </c>
      <c r="BK546" s="142">
        <f>ROUND(I546*H546,2)</f>
        <v>0</v>
      </c>
      <c r="BL546" s="18" t="s">
        <v>208</v>
      </c>
      <c r="BM546" s="254" t="s">
        <v>920</v>
      </c>
    </row>
    <row r="547" spans="1:65" s="2" customFormat="1" ht="24.15" customHeight="1">
      <c r="A547" s="41"/>
      <c r="B547" s="42"/>
      <c r="C547" s="278" t="s">
        <v>921</v>
      </c>
      <c r="D547" s="278" t="s">
        <v>183</v>
      </c>
      <c r="E547" s="279" t="s">
        <v>922</v>
      </c>
      <c r="F547" s="280" t="s">
        <v>923</v>
      </c>
      <c r="G547" s="281" t="s">
        <v>562</v>
      </c>
      <c r="H547" s="282">
        <v>1</v>
      </c>
      <c r="I547" s="283"/>
      <c r="J547" s="284">
        <f>ROUND(I547*H547,2)</f>
        <v>0</v>
      </c>
      <c r="K547" s="285"/>
      <c r="L547" s="286"/>
      <c r="M547" s="287" t="s">
        <v>1</v>
      </c>
      <c r="N547" s="288" t="s">
        <v>43</v>
      </c>
      <c r="O547" s="94"/>
      <c r="P547" s="252">
        <f>O547*H547</f>
        <v>0</v>
      </c>
      <c r="Q547" s="252">
        <v>0.043</v>
      </c>
      <c r="R547" s="252">
        <f>Q547*H547</f>
        <v>0.043</v>
      </c>
      <c r="S547" s="252">
        <v>0</v>
      </c>
      <c r="T547" s="253">
        <f>S547*H547</f>
        <v>0</v>
      </c>
      <c r="U547" s="41"/>
      <c r="V547" s="41"/>
      <c r="W547" s="41"/>
      <c r="X547" s="41"/>
      <c r="Y547" s="41"/>
      <c r="Z547" s="41"/>
      <c r="AA547" s="41"/>
      <c r="AB547" s="41"/>
      <c r="AC547" s="41"/>
      <c r="AD547" s="41"/>
      <c r="AE547" s="41"/>
      <c r="AR547" s="254" t="s">
        <v>213</v>
      </c>
      <c r="AT547" s="254" t="s">
        <v>183</v>
      </c>
      <c r="AU547" s="254" t="s">
        <v>88</v>
      </c>
      <c r="AY547" s="18" t="s">
        <v>162</v>
      </c>
      <c r="BE547" s="142">
        <f>IF(N547="základní",J547,0)</f>
        <v>0</v>
      </c>
      <c r="BF547" s="142">
        <f>IF(N547="snížená",J547,0)</f>
        <v>0</v>
      </c>
      <c r="BG547" s="142">
        <f>IF(N547="zákl. přenesená",J547,0)</f>
        <v>0</v>
      </c>
      <c r="BH547" s="142">
        <f>IF(N547="sníž. přenesená",J547,0)</f>
        <v>0</v>
      </c>
      <c r="BI547" s="142">
        <f>IF(N547="nulová",J547,0)</f>
        <v>0</v>
      </c>
      <c r="BJ547" s="18" t="s">
        <v>86</v>
      </c>
      <c r="BK547" s="142">
        <f>ROUND(I547*H547,2)</f>
        <v>0</v>
      </c>
      <c r="BL547" s="18" t="s">
        <v>208</v>
      </c>
      <c r="BM547" s="254" t="s">
        <v>924</v>
      </c>
    </row>
    <row r="548" spans="1:65" s="2" customFormat="1" ht="24.15" customHeight="1">
      <c r="A548" s="41"/>
      <c r="B548" s="42"/>
      <c r="C548" s="242" t="s">
        <v>925</v>
      </c>
      <c r="D548" s="242" t="s">
        <v>165</v>
      </c>
      <c r="E548" s="243" t="s">
        <v>926</v>
      </c>
      <c r="F548" s="244" t="s">
        <v>927</v>
      </c>
      <c r="G548" s="245" t="s">
        <v>562</v>
      </c>
      <c r="H548" s="246">
        <v>122</v>
      </c>
      <c r="I548" s="247"/>
      <c r="J548" s="248">
        <f>ROUND(I548*H548,2)</f>
        <v>0</v>
      </c>
      <c r="K548" s="249"/>
      <c r="L548" s="44"/>
      <c r="M548" s="250" t="s">
        <v>1</v>
      </c>
      <c r="N548" s="251" t="s">
        <v>43</v>
      </c>
      <c r="O548" s="94"/>
      <c r="P548" s="252">
        <f>O548*H548</f>
        <v>0</v>
      </c>
      <c r="Q548" s="252">
        <v>0</v>
      </c>
      <c r="R548" s="252">
        <f>Q548*H548</f>
        <v>0</v>
      </c>
      <c r="S548" s="252">
        <v>0.024</v>
      </c>
      <c r="T548" s="253">
        <f>S548*H548</f>
        <v>2.928</v>
      </c>
      <c r="U548" s="41"/>
      <c r="V548" s="41"/>
      <c r="W548" s="41"/>
      <c r="X548" s="41"/>
      <c r="Y548" s="41"/>
      <c r="Z548" s="41"/>
      <c r="AA548" s="41"/>
      <c r="AB548" s="41"/>
      <c r="AC548" s="41"/>
      <c r="AD548" s="41"/>
      <c r="AE548" s="41"/>
      <c r="AR548" s="254" t="s">
        <v>208</v>
      </c>
      <c r="AT548" s="254" t="s">
        <v>165</v>
      </c>
      <c r="AU548" s="254" t="s">
        <v>88</v>
      </c>
      <c r="AY548" s="18" t="s">
        <v>162</v>
      </c>
      <c r="BE548" s="142">
        <f>IF(N548="základní",J548,0)</f>
        <v>0</v>
      </c>
      <c r="BF548" s="142">
        <f>IF(N548="snížená",J548,0)</f>
        <v>0</v>
      </c>
      <c r="BG548" s="142">
        <f>IF(N548="zákl. přenesená",J548,0)</f>
        <v>0</v>
      </c>
      <c r="BH548" s="142">
        <f>IF(N548="sníž. přenesená",J548,0)</f>
        <v>0</v>
      </c>
      <c r="BI548" s="142">
        <f>IF(N548="nulová",J548,0)</f>
        <v>0</v>
      </c>
      <c r="BJ548" s="18" t="s">
        <v>86</v>
      </c>
      <c r="BK548" s="142">
        <f>ROUND(I548*H548,2)</f>
        <v>0</v>
      </c>
      <c r="BL548" s="18" t="s">
        <v>208</v>
      </c>
      <c r="BM548" s="254" t="s">
        <v>928</v>
      </c>
    </row>
    <row r="549" spans="1:51" s="13" customFormat="1" ht="12">
      <c r="A549" s="13"/>
      <c r="B549" s="255"/>
      <c r="C549" s="256"/>
      <c r="D549" s="257" t="s">
        <v>171</v>
      </c>
      <c r="E549" s="258" t="s">
        <v>1</v>
      </c>
      <c r="F549" s="259" t="s">
        <v>929</v>
      </c>
      <c r="G549" s="256"/>
      <c r="H549" s="260">
        <v>61</v>
      </c>
      <c r="I549" s="261"/>
      <c r="J549" s="256"/>
      <c r="K549" s="256"/>
      <c r="L549" s="262"/>
      <c r="M549" s="263"/>
      <c r="N549" s="264"/>
      <c r="O549" s="264"/>
      <c r="P549" s="264"/>
      <c r="Q549" s="264"/>
      <c r="R549" s="264"/>
      <c r="S549" s="264"/>
      <c r="T549" s="265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T549" s="266" t="s">
        <v>171</v>
      </c>
      <c r="AU549" s="266" t="s">
        <v>88</v>
      </c>
      <c r="AV549" s="13" t="s">
        <v>88</v>
      </c>
      <c r="AW549" s="13" t="s">
        <v>32</v>
      </c>
      <c r="AX549" s="13" t="s">
        <v>78</v>
      </c>
      <c r="AY549" s="266" t="s">
        <v>162</v>
      </c>
    </row>
    <row r="550" spans="1:51" s="13" customFormat="1" ht="12">
      <c r="A550" s="13"/>
      <c r="B550" s="255"/>
      <c r="C550" s="256"/>
      <c r="D550" s="257" t="s">
        <v>171</v>
      </c>
      <c r="E550" s="258" t="s">
        <v>1</v>
      </c>
      <c r="F550" s="259" t="s">
        <v>930</v>
      </c>
      <c r="G550" s="256"/>
      <c r="H550" s="260">
        <v>61</v>
      </c>
      <c r="I550" s="261"/>
      <c r="J550" s="256"/>
      <c r="K550" s="256"/>
      <c r="L550" s="262"/>
      <c r="M550" s="263"/>
      <c r="N550" s="264"/>
      <c r="O550" s="264"/>
      <c r="P550" s="264"/>
      <c r="Q550" s="264"/>
      <c r="R550" s="264"/>
      <c r="S550" s="264"/>
      <c r="T550" s="265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T550" s="266" t="s">
        <v>171</v>
      </c>
      <c r="AU550" s="266" t="s">
        <v>88</v>
      </c>
      <c r="AV550" s="13" t="s">
        <v>88</v>
      </c>
      <c r="AW550" s="13" t="s">
        <v>32</v>
      </c>
      <c r="AX550" s="13" t="s">
        <v>78</v>
      </c>
      <c r="AY550" s="266" t="s">
        <v>162</v>
      </c>
    </row>
    <row r="551" spans="1:51" s="14" customFormat="1" ht="12">
      <c r="A551" s="14"/>
      <c r="B551" s="267"/>
      <c r="C551" s="268"/>
      <c r="D551" s="257" t="s">
        <v>171</v>
      </c>
      <c r="E551" s="269" t="s">
        <v>1</v>
      </c>
      <c r="F551" s="270" t="s">
        <v>173</v>
      </c>
      <c r="G551" s="268"/>
      <c r="H551" s="271">
        <v>122</v>
      </c>
      <c r="I551" s="272"/>
      <c r="J551" s="268"/>
      <c r="K551" s="268"/>
      <c r="L551" s="273"/>
      <c r="M551" s="274"/>
      <c r="N551" s="275"/>
      <c r="O551" s="275"/>
      <c r="P551" s="275"/>
      <c r="Q551" s="275"/>
      <c r="R551" s="275"/>
      <c r="S551" s="275"/>
      <c r="T551" s="276"/>
      <c r="U551" s="14"/>
      <c r="V551" s="14"/>
      <c r="W551" s="14"/>
      <c r="X551" s="14"/>
      <c r="Y551" s="14"/>
      <c r="Z551" s="14"/>
      <c r="AA551" s="14"/>
      <c r="AB551" s="14"/>
      <c r="AC551" s="14"/>
      <c r="AD551" s="14"/>
      <c r="AE551" s="14"/>
      <c r="AT551" s="277" t="s">
        <v>171</v>
      </c>
      <c r="AU551" s="277" t="s">
        <v>88</v>
      </c>
      <c r="AV551" s="14" t="s">
        <v>169</v>
      </c>
      <c r="AW551" s="14" t="s">
        <v>32</v>
      </c>
      <c r="AX551" s="14" t="s">
        <v>86</v>
      </c>
      <c r="AY551" s="277" t="s">
        <v>162</v>
      </c>
    </row>
    <row r="552" spans="1:65" s="2" customFormat="1" ht="24.15" customHeight="1">
      <c r="A552" s="41"/>
      <c r="B552" s="42"/>
      <c r="C552" s="242" t="s">
        <v>931</v>
      </c>
      <c r="D552" s="242" t="s">
        <v>165</v>
      </c>
      <c r="E552" s="243" t="s">
        <v>932</v>
      </c>
      <c r="F552" s="244" t="s">
        <v>933</v>
      </c>
      <c r="G552" s="245" t="s">
        <v>562</v>
      </c>
      <c r="H552" s="246">
        <v>1</v>
      </c>
      <c r="I552" s="247"/>
      <c r="J552" s="248">
        <f>ROUND(I552*H552,2)</f>
        <v>0</v>
      </c>
      <c r="K552" s="249"/>
      <c r="L552" s="44"/>
      <c r="M552" s="250" t="s">
        <v>1</v>
      </c>
      <c r="N552" s="251" t="s">
        <v>43</v>
      </c>
      <c r="O552" s="94"/>
      <c r="P552" s="252">
        <f>O552*H552</f>
        <v>0</v>
      </c>
      <c r="Q552" s="252">
        <v>0</v>
      </c>
      <c r="R552" s="252">
        <f>Q552*H552</f>
        <v>0</v>
      </c>
      <c r="S552" s="252">
        <v>0</v>
      </c>
      <c r="T552" s="253">
        <f>S552*H552</f>
        <v>0</v>
      </c>
      <c r="U552" s="41"/>
      <c r="V552" s="41"/>
      <c r="W552" s="41"/>
      <c r="X552" s="41"/>
      <c r="Y552" s="41"/>
      <c r="Z552" s="41"/>
      <c r="AA552" s="41"/>
      <c r="AB552" s="41"/>
      <c r="AC552" s="41"/>
      <c r="AD552" s="41"/>
      <c r="AE552" s="41"/>
      <c r="AR552" s="254" t="s">
        <v>208</v>
      </c>
      <c r="AT552" s="254" t="s">
        <v>165</v>
      </c>
      <c r="AU552" s="254" t="s">
        <v>88</v>
      </c>
      <c r="AY552" s="18" t="s">
        <v>162</v>
      </c>
      <c r="BE552" s="142">
        <f>IF(N552="základní",J552,0)</f>
        <v>0</v>
      </c>
      <c r="BF552" s="142">
        <f>IF(N552="snížená",J552,0)</f>
        <v>0</v>
      </c>
      <c r="BG552" s="142">
        <f>IF(N552="zákl. přenesená",J552,0)</f>
        <v>0</v>
      </c>
      <c r="BH552" s="142">
        <f>IF(N552="sníž. přenesená",J552,0)</f>
        <v>0</v>
      </c>
      <c r="BI552" s="142">
        <f>IF(N552="nulová",J552,0)</f>
        <v>0</v>
      </c>
      <c r="BJ552" s="18" t="s">
        <v>86</v>
      </c>
      <c r="BK552" s="142">
        <f>ROUND(I552*H552,2)</f>
        <v>0</v>
      </c>
      <c r="BL552" s="18" t="s">
        <v>208</v>
      </c>
      <c r="BM552" s="254" t="s">
        <v>934</v>
      </c>
    </row>
    <row r="553" spans="1:65" s="2" customFormat="1" ht="21.75" customHeight="1">
      <c r="A553" s="41"/>
      <c r="B553" s="42"/>
      <c r="C553" s="278" t="s">
        <v>935</v>
      </c>
      <c r="D553" s="278" t="s">
        <v>183</v>
      </c>
      <c r="E553" s="279" t="s">
        <v>936</v>
      </c>
      <c r="F553" s="280" t="s">
        <v>937</v>
      </c>
      <c r="G553" s="281" t="s">
        <v>228</v>
      </c>
      <c r="H553" s="282">
        <v>0.95</v>
      </c>
      <c r="I553" s="283"/>
      <c r="J553" s="284">
        <f>ROUND(I553*H553,2)</f>
        <v>0</v>
      </c>
      <c r="K553" s="285"/>
      <c r="L553" s="286"/>
      <c r="M553" s="287" t="s">
        <v>1</v>
      </c>
      <c r="N553" s="288" t="s">
        <v>43</v>
      </c>
      <c r="O553" s="94"/>
      <c r="P553" s="252">
        <f>O553*H553</f>
        <v>0</v>
      </c>
      <c r="Q553" s="252">
        <v>0.003</v>
      </c>
      <c r="R553" s="252">
        <f>Q553*H553</f>
        <v>0.00285</v>
      </c>
      <c r="S553" s="252">
        <v>0</v>
      </c>
      <c r="T553" s="253">
        <f>S553*H553</f>
        <v>0</v>
      </c>
      <c r="U553" s="41"/>
      <c r="V553" s="41"/>
      <c r="W553" s="41"/>
      <c r="X553" s="41"/>
      <c r="Y553" s="41"/>
      <c r="Z553" s="41"/>
      <c r="AA553" s="41"/>
      <c r="AB553" s="41"/>
      <c r="AC553" s="41"/>
      <c r="AD553" s="41"/>
      <c r="AE553" s="41"/>
      <c r="AR553" s="254" t="s">
        <v>213</v>
      </c>
      <c r="AT553" s="254" t="s">
        <v>183</v>
      </c>
      <c r="AU553" s="254" t="s">
        <v>88</v>
      </c>
      <c r="AY553" s="18" t="s">
        <v>162</v>
      </c>
      <c r="BE553" s="142">
        <f>IF(N553="základní",J553,0)</f>
        <v>0</v>
      </c>
      <c r="BF553" s="142">
        <f>IF(N553="snížená",J553,0)</f>
        <v>0</v>
      </c>
      <c r="BG553" s="142">
        <f>IF(N553="zákl. přenesená",J553,0)</f>
        <v>0</v>
      </c>
      <c r="BH553" s="142">
        <f>IF(N553="sníž. přenesená",J553,0)</f>
        <v>0</v>
      </c>
      <c r="BI553" s="142">
        <f>IF(N553="nulová",J553,0)</f>
        <v>0</v>
      </c>
      <c r="BJ553" s="18" t="s">
        <v>86</v>
      </c>
      <c r="BK553" s="142">
        <f>ROUND(I553*H553,2)</f>
        <v>0</v>
      </c>
      <c r="BL553" s="18" t="s">
        <v>208</v>
      </c>
      <c r="BM553" s="254" t="s">
        <v>938</v>
      </c>
    </row>
    <row r="554" spans="1:65" s="2" customFormat="1" ht="24.15" customHeight="1">
      <c r="A554" s="41"/>
      <c r="B554" s="42"/>
      <c r="C554" s="242" t="s">
        <v>939</v>
      </c>
      <c r="D554" s="242" t="s">
        <v>165</v>
      </c>
      <c r="E554" s="243" t="s">
        <v>940</v>
      </c>
      <c r="F554" s="244" t="s">
        <v>941</v>
      </c>
      <c r="G554" s="245" t="s">
        <v>562</v>
      </c>
      <c r="H554" s="246">
        <v>6</v>
      </c>
      <c r="I554" s="247"/>
      <c r="J554" s="248">
        <f>ROUND(I554*H554,2)</f>
        <v>0</v>
      </c>
      <c r="K554" s="249"/>
      <c r="L554" s="44"/>
      <c r="M554" s="250" t="s">
        <v>1</v>
      </c>
      <c r="N554" s="251" t="s">
        <v>43</v>
      </c>
      <c r="O554" s="94"/>
      <c r="P554" s="252">
        <f>O554*H554</f>
        <v>0</v>
      </c>
      <c r="Q554" s="252">
        <v>0</v>
      </c>
      <c r="R554" s="252">
        <f>Q554*H554</f>
        <v>0</v>
      </c>
      <c r="S554" s="252">
        <v>0</v>
      </c>
      <c r="T554" s="253">
        <f>S554*H554</f>
        <v>0</v>
      </c>
      <c r="U554" s="41"/>
      <c r="V554" s="41"/>
      <c r="W554" s="41"/>
      <c r="X554" s="41"/>
      <c r="Y554" s="41"/>
      <c r="Z554" s="41"/>
      <c r="AA554" s="41"/>
      <c r="AB554" s="41"/>
      <c r="AC554" s="41"/>
      <c r="AD554" s="41"/>
      <c r="AE554" s="41"/>
      <c r="AR554" s="254" t="s">
        <v>208</v>
      </c>
      <c r="AT554" s="254" t="s">
        <v>165</v>
      </c>
      <c r="AU554" s="254" t="s">
        <v>88</v>
      </c>
      <c r="AY554" s="18" t="s">
        <v>162</v>
      </c>
      <c r="BE554" s="142">
        <f>IF(N554="základní",J554,0)</f>
        <v>0</v>
      </c>
      <c r="BF554" s="142">
        <f>IF(N554="snížená",J554,0)</f>
        <v>0</v>
      </c>
      <c r="BG554" s="142">
        <f>IF(N554="zákl. přenesená",J554,0)</f>
        <v>0</v>
      </c>
      <c r="BH554" s="142">
        <f>IF(N554="sníž. přenesená",J554,0)</f>
        <v>0</v>
      </c>
      <c r="BI554" s="142">
        <f>IF(N554="nulová",J554,0)</f>
        <v>0</v>
      </c>
      <c r="BJ554" s="18" t="s">
        <v>86</v>
      </c>
      <c r="BK554" s="142">
        <f>ROUND(I554*H554,2)</f>
        <v>0</v>
      </c>
      <c r="BL554" s="18" t="s">
        <v>208</v>
      </c>
      <c r="BM554" s="254" t="s">
        <v>942</v>
      </c>
    </row>
    <row r="555" spans="1:65" s="2" customFormat="1" ht="21.75" customHeight="1">
      <c r="A555" s="41"/>
      <c r="B555" s="42"/>
      <c r="C555" s="278" t="s">
        <v>943</v>
      </c>
      <c r="D555" s="278" t="s">
        <v>183</v>
      </c>
      <c r="E555" s="279" t="s">
        <v>936</v>
      </c>
      <c r="F555" s="280" t="s">
        <v>937</v>
      </c>
      <c r="G555" s="281" t="s">
        <v>228</v>
      </c>
      <c r="H555" s="282">
        <v>4.8</v>
      </c>
      <c r="I555" s="283"/>
      <c r="J555" s="284">
        <f>ROUND(I555*H555,2)</f>
        <v>0</v>
      </c>
      <c r="K555" s="285"/>
      <c r="L555" s="286"/>
      <c r="M555" s="287" t="s">
        <v>1</v>
      </c>
      <c r="N555" s="288" t="s">
        <v>43</v>
      </c>
      <c r="O555" s="94"/>
      <c r="P555" s="252">
        <f>O555*H555</f>
        <v>0</v>
      </c>
      <c r="Q555" s="252">
        <v>0.003</v>
      </c>
      <c r="R555" s="252">
        <f>Q555*H555</f>
        <v>0.0144</v>
      </c>
      <c r="S555" s="252">
        <v>0</v>
      </c>
      <c r="T555" s="253">
        <f>S555*H555</f>
        <v>0</v>
      </c>
      <c r="U555" s="41"/>
      <c r="V555" s="41"/>
      <c r="W555" s="41"/>
      <c r="X555" s="41"/>
      <c r="Y555" s="41"/>
      <c r="Z555" s="41"/>
      <c r="AA555" s="41"/>
      <c r="AB555" s="41"/>
      <c r="AC555" s="41"/>
      <c r="AD555" s="41"/>
      <c r="AE555" s="41"/>
      <c r="AR555" s="254" t="s">
        <v>213</v>
      </c>
      <c r="AT555" s="254" t="s">
        <v>183</v>
      </c>
      <c r="AU555" s="254" t="s">
        <v>88</v>
      </c>
      <c r="AY555" s="18" t="s">
        <v>162</v>
      </c>
      <c r="BE555" s="142">
        <f>IF(N555="základní",J555,0)</f>
        <v>0</v>
      </c>
      <c r="BF555" s="142">
        <f>IF(N555="snížená",J555,0)</f>
        <v>0</v>
      </c>
      <c r="BG555" s="142">
        <f>IF(N555="zákl. přenesená",J555,0)</f>
        <v>0</v>
      </c>
      <c r="BH555" s="142">
        <f>IF(N555="sníž. přenesená",J555,0)</f>
        <v>0</v>
      </c>
      <c r="BI555" s="142">
        <f>IF(N555="nulová",J555,0)</f>
        <v>0</v>
      </c>
      <c r="BJ555" s="18" t="s">
        <v>86</v>
      </c>
      <c r="BK555" s="142">
        <f>ROUND(I555*H555,2)</f>
        <v>0</v>
      </c>
      <c r="BL555" s="18" t="s">
        <v>208</v>
      </c>
      <c r="BM555" s="254" t="s">
        <v>944</v>
      </c>
    </row>
    <row r="556" spans="1:51" s="13" customFormat="1" ht="12">
      <c r="A556" s="13"/>
      <c r="B556" s="255"/>
      <c r="C556" s="256"/>
      <c r="D556" s="257" t="s">
        <v>171</v>
      </c>
      <c r="E556" s="258" t="s">
        <v>1</v>
      </c>
      <c r="F556" s="259" t="s">
        <v>945</v>
      </c>
      <c r="G556" s="256"/>
      <c r="H556" s="260">
        <v>4.8</v>
      </c>
      <c r="I556" s="261"/>
      <c r="J556" s="256"/>
      <c r="K556" s="256"/>
      <c r="L556" s="262"/>
      <c r="M556" s="263"/>
      <c r="N556" s="264"/>
      <c r="O556" s="264"/>
      <c r="P556" s="264"/>
      <c r="Q556" s="264"/>
      <c r="R556" s="264"/>
      <c r="S556" s="264"/>
      <c r="T556" s="265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T556" s="266" t="s">
        <v>171</v>
      </c>
      <c r="AU556" s="266" t="s">
        <v>88</v>
      </c>
      <c r="AV556" s="13" t="s">
        <v>88</v>
      </c>
      <c r="AW556" s="13" t="s">
        <v>32</v>
      </c>
      <c r="AX556" s="13" t="s">
        <v>78</v>
      </c>
      <c r="AY556" s="266" t="s">
        <v>162</v>
      </c>
    </row>
    <row r="557" spans="1:51" s="14" customFormat="1" ht="12">
      <c r="A557" s="14"/>
      <c r="B557" s="267"/>
      <c r="C557" s="268"/>
      <c r="D557" s="257" t="s">
        <v>171</v>
      </c>
      <c r="E557" s="269" t="s">
        <v>1</v>
      </c>
      <c r="F557" s="270" t="s">
        <v>173</v>
      </c>
      <c r="G557" s="268"/>
      <c r="H557" s="271">
        <v>4.8</v>
      </c>
      <c r="I557" s="272"/>
      <c r="J557" s="268"/>
      <c r="K557" s="268"/>
      <c r="L557" s="273"/>
      <c r="M557" s="274"/>
      <c r="N557" s="275"/>
      <c r="O557" s="275"/>
      <c r="P557" s="275"/>
      <c r="Q557" s="275"/>
      <c r="R557" s="275"/>
      <c r="S557" s="275"/>
      <c r="T557" s="276"/>
      <c r="U557" s="14"/>
      <c r="V557" s="14"/>
      <c r="W557" s="14"/>
      <c r="X557" s="14"/>
      <c r="Y557" s="14"/>
      <c r="Z557" s="14"/>
      <c r="AA557" s="14"/>
      <c r="AB557" s="14"/>
      <c r="AC557" s="14"/>
      <c r="AD557" s="14"/>
      <c r="AE557" s="14"/>
      <c r="AT557" s="277" t="s">
        <v>171</v>
      </c>
      <c r="AU557" s="277" t="s">
        <v>88</v>
      </c>
      <c r="AV557" s="14" t="s">
        <v>169</v>
      </c>
      <c r="AW557" s="14" t="s">
        <v>32</v>
      </c>
      <c r="AX557" s="14" t="s">
        <v>86</v>
      </c>
      <c r="AY557" s="277" t="s">
        <v>162</v>
      </c>
    </row>
    <row r="558" spans="1:65" s="2" customFormat="1" ht="16.5" customHeight="1">
      <c r="A558" s="41"/>
      <c r="B558" s="42"/>
      <c r="C558" s="278" t="s">
        <v>309</v>
      </c>
      <c r="D558" s="278" t="s">
        <v>183</v>
      </c>
      <c r="E558" s="279" t="s">
        <v>946</v>
      </c>
      <c r="F558" s="280" t="s">
        <v>947</v>
      </c>
      <c r="G558" s="281" t="s">
        <v>228</v>
      </c>
      <c r="H558" s="282">
        <v>2.4</v>
      </c>
      <c r="I558" s="283"/>
      <c r="J558" s="284">
        <f>ROUND(I558*H558,2)</f>
        <v>0</v>
      </c>
      <c r="K558" s="285"/>
      <c r="L558" s="286"/>
      <c r="M558" s="287" t="s">
        <v>1</v>
      </c>
      <c r="N558" s="288" t="s">
        <v>43</v>
      </c>
      <c r="O558" s="94"/>
      <c r="P558" s="252">
        <f>O558*H558</f>
        <v>0</v>
      </c>
      <c r="Q558" s="252">
        <v>0.003</v>
      </c>
      <c r="R558" s="252">
        <f>Q558*H558</f>
        <v>0.0072</v>
      </c>
      <c r="S558" s="252">
        <v>0</v>
      </c>
      <c r="T558" s="253">
        <f>S558*H558</f>
        <v>0</v>
      </c>
      <c r="U558" s="41"/>
      <c r="V558" s="41"/>
      <c r="W558" s="41"/>
      <c r="X558" s="41"/>
      <c r="Y558" s="41"/>
      <c r="Z558" s="41"/>
      <c r="AA558" s="41"/>
      <c r="AB558" s="41"/>
      <c r="AC558" s="41"/>
      <c r="AD558" s="41"/>
      <c r="AE558" s="41"/>
      <c r="AR558" s="254" t="s">
        <v>213</v>
      </c>
      <c r="AT558" s="254" t="s">
        <v>183</v>
      </c>
      <c r="AU558" s="254" t="s">
        <v>88</v>
      </c>
      <c r="AY558" s="18" t="s">
        <v>162</v>
      </c>
      <c r="BE558" s="142">
        <f>IF(N558="základní",J558,0)</f>
        <v>0</v>
      </c>
      <c r="BF558" s="142">
        <f>IF(N558="snížená",J558,0)</f>
        <v>0</v>
      </c>
      <c r="BG558" s="142">
        <f>IF(N558="zákl. přenesená",J558,0)</f>
        <v>0</v>
      </c>
      <c r="BH558" s="142">
        <f>IF(N558="sníž. přenesená",J558,0)</f>
        <v>0</v>
      </c>
      <c r="BI558" s="142">
        <f>IF(N558="nulová",J558,0)</f>
        <v>0</v>
      </c>
      <c r="BJ558" s="18" t="s">
        <v>86</v>
      </c>
      <c r="BK558" s="142">
        <f>ROUND(I558*H558,2)</f>
        <v>0</v>
      </c>
      <c r="BL558" s="18" t="s">
        <v>208</v>
      </c>
      <c r="BM558" s="254" t="s">
        <v>948</v>
      </c>
    </row>
    <row r="559" spans="1:65" s="2" customFormat="1" ht="24.15" customHeight="1">
      <c r="A559" s="41"/>
      <c r="B559" s="42"/>
      <c r="C559" s="242" t="s">
        <v>949</v>
      </c>
      <c r="D559" s="242" t="s">
        <v>165</v>
      </c>
      <c r="E559" s="243" t="s">
        <v>950</v>
      </c>
      <c r="F559" s="244" t="s">
        <v>951</v>
      </c>
      <c r="G559" s="245" t="s">
        <v>562</v>
      </c>
      <c r="H559" s="246">
        <v>7</v>
      </c>
      <c r="I559" s="247"/>
      <c r="J559" s="248">
        <f>ROUND(I559*H559,2)</f>
        <v>0</v>
      </c>
      <c r="K559" s="249"/>
      <c r="L559" s="44"/>
      <c r="M559" s="250" t="s">
        <v>1</v>
      </c>
      <c r="N559" s="251" t="s">
        <v>43</v>
      </c>
      <c r="O559" s="94"/>
      <c r="P559" s="252">
        <f>O559*H559</f>
        <v>0</v>
      </c>
      <c r="Q559" s="252">
        <v>0</v>
      </c>
      <c r="R559" s="252">
        <f>Q559*H559</f>
        <v>0</v>
      </c>
      <c r="S559" s="252">
        <v>0</v>
      </c>
      <c r="T559" s="253">
        <f>S559*H559</f>
        <v>0</v>
      </c>
      <c r="U559" s="41"/>
      <c r="V559" s="41"/>
      <c r="W559" s="41"/>
      <c r="X559" s="41"/>
      <c r="Y559" s="41"/>
      <c r="Z559" s="41"/>
      <c r="AA559" s="41"/>
      <c r="AB559" s="41"/>
      <c r="AC559" s="41"/>
      <c r="AD559" s="41"/>
      <c r="AE559" s="41"/>
      <c r="AR559" s="254" t="s">
        <v>208</v>
      </c>
      <c r="AT559" s="254" t="s">
        <v>165</v>
      </c>
      <c r="AU559" s="254" t="s">
        <v>88</v>
      </c>
      <c r="AY559" s="18" t="s">
        <v>162</v>
      </c>
      <c r="BE559" s="142">
        <f>IF(N559="základní",J559,0)</f>
        <v>0</v>
      </c>
      <c r="BF559" s="142">
        <f>IF(N559="snížená",J559,0)</f>
        <v>0</v>
      </c>
      <c r="BG559" s="142">
        <f>IF(N559="zákl. přenesená",J559,0)</f>
        <v>0</v>
      </c>
      <c r="BH559" s="142">
        <f>IF(N559="sníž. přenesená",J559,0)</f>
        <v>0</v>
      </c>
      <c r="BI559" s="142">
        <f>IF(N559="nulová",J559,0)</f>
        <v>0</v>
      </c>
      <c r="BJ559" s="18" t="s">
        <v>86</v>
      </c>
      <c r="BK559" s="142">
        <f>ROUND(I559*H559,2)</f>
        <v>0</v>
      </c>
      <c r="BL559" s="18" t="s">
        <v>208</v>
      </c>
      <c r="BM559" s="254" t="s">
        <v>952</v>
      </c>
    </row>
    <row r="560" spans="1:65" s="2" customFormat="1" ht="16.5" customHeight="1">
      <c r="A560" s="41"/>
      <c r="B560" s="42"/>
      <c r="C560" s="278" t="s">
        <v>953</v>
      </c>
      <c r="D560" s="278" t="s">
        <v>183</v>
      </c>
      <c r="E560" s="279" t="s">
        <v>946</v>
      </c>
      <c r="F560" s="280" t="s">
        <v>947</v>
      </c>
      <c r="G560" s="281" t="s">
        <v>228</v>
      </c>
      <c r="H560" s="282">
        <v>16.8</v>
      </c>
      <c r="I560" s="283"/>
      <c r="J560" s="284">
        <f>ROUND(I560*H560,2)</f>
        <v>0</v>
      </c>
      <c r="K560" s="285"/>
      <c r="L560" s="286"/>
      <c r="M560" s="287" t="s">
        <v>1</v>
      </c>
      <c r="N560" s="288" t="s">
        <v>43</v>
      </c>
      <c r="O560" s="94"/>
      <c r="P560" s="252">
        <f>O560*H560</f>
        <v>0</v>
      </c>
      <c r="Q560" s="252">
        <v>0.003</v>
      </c>
      <c r="R560" s="252">
        <f>Q560*H560</f>
        <v>0.0504</v>
      </c>
      <c r="S560" s="252">
        <v>0</v>
      </c>
      <c r="T560" s="253">
        <f>S560*H560</f>
        <v>0</v>
      </c>
      <c r="U560" s="41"/>
      <c r="V560" s="41"/>
      <c r="W560" s="41"/>
      <c r="X560" s="41"/>
      <c r="Y560" s="41"/>
      <c r="Z560" s="41"/>
      <c r="AA560" s="41"/>
      <c r="AB560" s="41"/>
      <c r="AC560" s="41"/>
      <c r="AD560" s="41"/>
      <c r="AE560" s="41"/>
      <c r="AR560" s="254" t="s">
        <v>213</v>
      </c>
      <c r="AT560" s="254" t="s">
        <v>183</v>
      </c>
      <c r="AU560" s="254" t="s">
        <v>88</v>
      </c>
      <c r="AY560" s="18" t="s">
        <v>162</v>
      </c>
      <c r="BE560" s="142">
        <f>IF(N560="základní",J560,0)</f>
        <v>0</v>
      </c>
      <c r="BF560" s="142">
        <f>IF(N560="snížená",J560,0)</f>
        <v>0</v>
      </c>
      <c r="BG560" s="142">
        <f>IF(N560="zákl. přenesená",J560,0)</f>
        <v>0</v>
      </c>
      <c r="BH560" s="142">
        <f>IF(N560="sníž. přenesená",J560,0)</f>
        <v>0</v>
      </c>
      <c r="BI560" s="142">
        <f>IF(N560="nulová",J560,0)</f>
        <v>0</v>
      </c>
      <c r="BJ560" s="18" t="s">
        <v>86</v>
      </c>
      <c r="BK560" s="142">
        <f>ROUND(I560*H560,2)</f>
        <v>0</v>
      </c>
      <c r="BL560" s="18" t="s">
        <v>208</v>
      </c>
      <c r="BM560" s="254" t="s">
        <v>954</v>
      </c>
    </row>
    <row r="561" spans="1:51" s="13" customFormat="1" ht="12">
      <c r="A561" s="13"/>
      <c r="B561" s="255"/>
      <c r="C561" s="256"/>
      <c r="D561" s="257" t="s">
        <v>171</v>
      </c>
      <c r="E561" s="258" t="s">
        <v>1</v>
      </c>
      <c r="F561" s="259" t="s">
        <v>955</v>
      </c>
      <c r="G561" s="256"/>
      <c r="H561" s="260">
        <v>16.8</v>
      </c>
      <c r="I561" s="261"/>
      <c r="J561" s="256"/>
      <c r="K561" s="256"/>
      <c r="L561" s="262"/>
      <c r="M561" s="263"/>
      <c r="N561" s="264"/>
      <c r="O561" s="264"/>
      <c r="P561" s="264"/>
      <c r="Q561" s="264"/>
      <c r="R561" s="264"/>
      <c r="S561" s="264"/>
      <c r="T561" s="265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  <c r="AT561" s="266" t="s">
        <v>171</v>
      </c>
      <c r="AU561" s="266" t="s">
        <v>88</v>
      </c>
      <c r="AV561" s="13" t="s">
        <v>88</v>
      </c>
      <c r="AW561" s="13" t="s">
        <v>32</v>
      </c>
      <c r="AX561" s="13" t="s">
        <v>78</v>
      </c>
      <c r="AY561" s="266" t="s">
        <v>162</v>
      </c>
    </row>
    <row r="562" spans="1:51" s="14" customFormat="1" ht="12">
      <c r="A562" s="14"/>
      <c r="B562" s="267"/>
      <c r="C562" s="268"/>
      <c r="D562" s="257" t="s">
        <v>171</v>
      </c>
      <c r="E562" s="269" t="s">
        <v>1</v>
      </c>
      <c r="F562" s="270" t="s">
        <v>173</v>
      </c>
      <c r="G562" s="268"/>
      <c r="H562" s="271">
        <v>16.8</v>
      </c>
      <c r="I562" s="272"/>
      <c r="J562" s="268"/>
      <c r="K562" s="268"/>
      <c r="L562" s="273"/>
      <c r="M562" s="274"/>
      <c r="N562" s="275"/>
      <c r="O562" s="275"/>
      <c r="P562" s="275"/>
      <c r="Q562" s="275"/>
      <c r="R562" s="275"/>
      <c r="S562" s="275"/>
      <c r="T562" s="276"/>
      <c r="U562" s="14"/>
      <c r="V562" s="14"/>
      <c r="W562" s="14"/>
      <c r="X562" s="14"/>
      <c r="Y562" s="14"/>
      <c r="Z562" s="14"/>
      <c r="AA562" s="14"/>
      <c r="AB562" s="14"/>
      <c r="AC562" s="14"/>
      <c r="AD562" s="14"/>
      <c r="AE562" s="14"/>
      <c r="AT562" s="277" t="s">
        <v>171</v>
      </c>
      <c r="AU562" s="277" t="s">
        <v>88</v>
      </c>
      <c r="AV562" s="14" t="s">
        <v>169</v>
      </c>
      <c r="AW562" s="14" t="s">
        <v>32</v>
      </c>
      <c r="AX562" s="14" t="s">
        <v>86</v>
      </c>
      <c r="AY562" s="277" t="s">
        <v>162</v>
      </c>
    </row>
    <row r="563" spans="1:65" s="2" customFormat="1" ht="24.15" customHeight="1">
      <c r="A563" s="41"/>
      <c r="B563" s="42"/>
      <c r="C563" s="242" t="s">
        <v>956</v>
      </c>
      <c r="D563" s="242" t="s">
        <v>165</v>
      </c>
      <c r="E563" s="243" t="s">
        <v>957</v>
      </c>
      <c r="F563" s="244" t="s">
        <v>958</v>
      </c>
      <c r="G563" s="245" t="s">
        <v>513</v>
      </c>
      <c r="H563" s="246">
        <v>4.898</v>
      </c>
      <c r="I563" s="247"/>
      <c r="J563" s="248">
        <f>ROUND(I563*H563,2)</f>
        <v>0</v>
      </c>
      <c r="K563" s="249"/>
      <c r="L563" s="44"/>
      <c r="M563" s="250" t="s">
        <v>1</v>
      </c>
      <c r="N563" s="251" t="s">
        <v>43</v>
      </c>
      <c r="O563" s="94"/>
      <c r="P563" s="252">
        <f>O563*H563</f>
        <v>0</v>
      </c>
      <c r="Q563" s="252">
        <v>0</v>
      </c>
      <c r="R563" s="252">
        <f>Q563*H563</f>
        <v>0</v>
      </c>
      <c r="S563" s="252">
        <v>0</v>
      </c>
      <c r="T563" s="253">
        <f>S563*H563</f>
        <v>0</v>
      </c>
      <c r="U563" s="41"/>
      <c r="V563" s="41"/>
      <c r="W563" s="41"/>
      <c r="X563" s="41"/>
      <c r="Y563" s="41"/>
      <c r="Z563" s="41"/>
      <c r="AA563" s="41"/>
      <c r="AB563" s="41"/>
      <c r="AC563" s="41"/>
      <c r="AD563" s="41"/>
      <c r="AE563" s="41"/>
      <c r="AR563" s="254" t="s">
        <v>208</v>
      </c>
      <c r="AT563" s="254" t="s">
        <v>165</v>
      </c>
      <c r="AU563" s="254" t="s">
        <v>88</v>
      </c>
      <c r="AY563" s="18" t="s">
        <v>162</v>
      </c>
      <c r="BE563" s="142">
        <f>IF(N563="základní",J563,0)</f>
        <v>0</v>
      </c>
      <c r="BF563" s="142">
        <f>IF(N563="snížená",J563,0)</f>
        <v>0</v>
      </c>
      <c r="BG563" s="142">
        <f>IF(N563="zákl. přenesená",J563,0)</f>
        <v>0</v>
      </c>
      <c r="BH563" s="142">
        <f>IF(N563="sníž. přenesená",J563,0)</f>
        <v>0</v>
      </c>
      <c r="BI563" s="142">
        <f>IF(N563="nulová",J563,0)</f>
        <v>0</v>
      </c>
      <c r="BJ563" s="18" t="s">
        <v>86</v>
      </c>
      <c r="BK563" s="142">
        <f>ROUND(I563*H563,2)</f>
        <v>0</v>
      </c>
      <c r="BL563" s="18" t="s">
        <v>208</v>
      </c>
      <c r="BM563" s="254" t="s">
        <v>959</v>
      </c>
    </row>
    <row r="564" spans="1:63" s="12" customFormat="1" ht="22.8" customHeight="1">
      <c r="A564" s="12"/>
      <c r="B564" s="226"/>
      <c r="C564" s="227"/>
      <c r="D564" s="228" t="s">
        <v>77</v>
      </c>
      <c r="E564" s="240" t="s">
        <v>960</v>
      </c>
      <c r="F564" s="240" t="s">
        <v>961</v>
      </c>
      <c r="G564" s="227"/>
      <c r="H564" s="227"/>
      <c r="I564" s="230"/>
      <c r="J564" s="241">
        <f>BK564</f>
        <v>0</v>
      </c>
      <c r="K564" s="227"/>
      <c r="L564" s="232"/>
      <c r="M564" s="233"/>
      <c r="N564" s="234"/>
      <c r="O564" s="234"/>
      <c r="P564" s="235">
        <f>SUM(P565:P588)</f>
        <v>0</v>
      </c>
      <c r="Q564" s="234"/>
      <c r="R564" s="235">
        <f>SUM(R565:R588)</f>
        <v>0.1399684</v>
      </c>
      <c r="S564" s="234"/>
      <c r="T564" s="236">
        <f>SUM(T565:T588)</f>
        <v>0.6468</v>
      </c>
      <c r="U564" s="12"/>
      <c r="V564" s="12"/>
      <c r="W564" s="12"/>
      <c r="X564" s="12"/>
      <c r="Y564" s="12"/>
      <c r="Z564" s="12"/>
      <c r="AA564" s="12"/>
      <c r="AB564" s="12"/>
      <c r="AC564" s="12"/>
      <c r="AD564" s="12"/>
      <c r="AE564" s="12"/>
      <c r="AR564" s="237" t="s">
        <v>88</v>
      </c>
      <c r="AT564" s="238" t="s">
        <v>77</v>
      </c>
      <c r="AU564" s="238" t="s">
        <v>86</v>
      </c>
      <c r="AY564" s="237" t="s">
        <v>162</v>
      </c>
      <c r="BK564" s="239">
        <f>SUM(BK565:BK588)</f>
        <v>0</v>
      </c>
    </row>
    <row r="565" spans="1:65" s="2" customFormat="1" ht="21.75" customHeight="1">
      <c r="A565" s="41"/>
      <c r="B565" s="42"/>
      <c r="C565" s="242" t="s">
        <v>962</v>
      </c>
      <c r="D565" s="242" t="s">
        <v>165</v>
      </c>
      <c r="E565" s="243" t="s">
        <v>963</v>
      </c>
      <c r="F565" s="244" t="s">
        <v>964</v>
      </c>
      <c r="G565" s="245" t="s">
        <v>168</v>
      </c>
      <c r="H565" s="246">
        <v>310.83</v>
      </c>
      <c r="I565" s="247"/>
      <c r="J565" s="248">
        <f>ROUND(I565*H565,2)</f>
        <v>0</v>
      </c>
      <c r="K565" s="249"/>
      <c r="L565" s="44"/>
      <c r="M565" s="250" t="s">
        <v>1</v>
      </c>
      <c r="N565" s="251" t="s">
        <v>43</v>
      </c>
      <c r="O565" s="94"/>
      <c r="P565" s="252">
        <f>O565*H565</f>
        <v>0</v>
      </c>
      <c r="Q565" s="252">
        <v>0</v>
      </c>
      <c r="R565" s="252">
        <f>Q565*H565</f>
        <v>0</v>
      </c>
      <c r="S565" s="252">
        <v>0</v>
      </c>
      <c r="T565" s="253">
        <f>S565*H565</f>
        <v>0</v>
      </c>
      <c r="U565" s="41"/>
      <c r="V565" s="41"/>
      <c r="W565" s="41"/>
      <c r="X565" s="41"/>
      <c r="Y565" s="41"/>
      <c r="Z565" s="41"/>
      <c r="AA565" s="41"/>
      <c r="AB565" s="41"/>
      <c r="AC565" s="41"/>
      <c r="AD565" s="41"/>
      <c r="AE565" s="41"/>
      <c r="AR565" s="254" t="s">
        <v>208</v>
      </c>
      <c r="AT565" s="254" t="s">
        <v>165</v>
      </c>
      <c r="AU565" s="254" t="s">
        <v>88</v>
      </c>
      <c r="AY565" s="18" t="s">
        <v>162</v>
      </c>
      <c r="BE565" s="142">
        <f>IF(N565="základní",J565,0)</f>
        <v>0</v>
      </c>
      <c r="BF565" s="142">
        <f>IF(N565="snížená",J565,0)</f>
        <v>0</v>
      </c>
      <c r="BG565" s="142">
        <f>IF(N565="zákl. přenesená",J565,0)</f>
        <v>0</v>
      </c>
      <c r="BH565" s="142">
        <f>IF(N565="sníž. přenesená",J565,0)</f>
        <v>0</v>
      </c>
      <c r="BI565" s="142">
        <f>IF(N565="nulová",J565,0)</f>
        <v>0</v>
      </c>
      <c r="BJ565" s="18" t="s">
        <v>86</v>
      </c>
      <c r="BK565" s="142">
        <f>ROUND(I565*H565,2)</f>
        <v>0</v>
      </c>
      <c r="BL565" s="18" t="s">
        <v>208</v>
      </c>
      <c r="BM565" s="254" t="s">
        <v>965</v>
      </c>
    </row>
    <row r="566" spans="1:51" s="13" customFormat="1" ht="12">
      <c r="A566" s="13"/>
      <c r="B566" s="255"/>
      <c r="C566" s="256"/>
      <c r="D566" s="257" t="s">
        <v>171</v>
      </c>
      <c r="E566" s="258" t="s">
        <v>1</v>
      </c>
      <c r="F566" s="259" t="s">
        <v>966</v>
      </c>
      <c r="G566" s="256"/>
      <c r="H566" s="260">
        <v>310.83</v>
      </c>
      <c r="I566" s="261"/>
      <c r="J566" s="256"/>
      <c r="K566" s="256"/>
      <c r="L566" s="262"/>
      <c r="M566" s="263"/>
      <c r="N566" s="264"/>
      <c r="O566" s="264"/>
      <c r="P566" s="264"/>
      <c r="Q566" s="264"/>
      <c r="R566" s="264"/>
      <c r="S566" s="264"/>
      <c r="T566" s="265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T566" s="266" t="s">
        <v>171</v>
      </c>
      <c r="AU566" s="266" t="s">
        <v>88</v>
      </c>
      <c r="AV566" s="13" t="s">
        <v>88</v>
      </c>
      <c r="AW566" s="13" t="s">
        <v>32</v>
      </c>
      <c r="AX566" s="13" t="s">
        <v>78</v>
      </c>
      <c r="AY566" s="266" t="s">
        <v>162</v>
      </c>
    </row>
    <row r="567" spans="1:51" s="14" customFormat="1" ht="12">
      <c r="A567" s="14"/>
      <c r="B567" s="267"/>
      <c r="C567" s="268"/>
      <c r="D567" s="257" t="s">
        <v>171</v>
      </c>
      <c r="E567" s="269" t="s">
        <v>1</v>
      </c>
      <c r="F567" s="270" t="s">
        <v>173</v>
      </c>
      <c r="G567" s="268"/>
      <c r="H567" s="271">
        <v>310.83</v>
      </c>
      <c r="I567" s="272"/>
      <c r="J567" s="268"/>
      <c r="K567" s="268"/>
      <c r="L567" s="273"/>
      <c r="M567" s="274"/>
      <c r="N567" s="275"/>
      <c r="O567" s="275"/>
      <c r="P567" s="275"/>
      <c r="Q567" s="275"/>
      <c r="R567" s="275"/>
      <c r="S567" s="275"/>
      <c r="T567" s="276"/>
      <c r="U567" s="14"/>
      <c r="V567" s="14"/>
      <c r="W567" s="14"/>
      <c r="X567" s="14"/>
      <c r="Y567" s="14"/>
      <c r="Z567" s="14"/>
      <c r="AA567" s="14"/>
      <c r="AB567" s="14"/>
      <c r="AC567" s="14"/>
      <c r="AD567" s="14"/>
      <c r="AE567" s="14"/>
      <c r="AT567" s="277" t="s">
        <v>171</v>
      </c>
      <c r="AU567" s="277" t="s">
        <v>88</v>
      </c>
      <c r="AV567" s="14" t="s">
        <v>169</v>
      </c>
      <c r="AW567" s="14" t="s">
        <v>32</v>
      </c>
      <c r="AX567" s="14" t="s">
        <v>86</v>
      </c>
      <c r="AY567" s="277" t="s">
        <v>162</v>
      </c>
    </row>
    <row r="568" spans="1:65" s="2" customFormat="1" ht="16.5" customHeight="1">
      <c r="A568" s="41"/>
      <c r="B568" s="42"/>
      <c r="C568" s="242" t="s">
        <v>967</v>
      </c>
      <c r="D568" s="242" t="s">
        <v>165</v>
      </c>
      <c r="E568" s="243" t="s">
        <v>968</v>
      </c>
      <c r="F568" s="244" t="s">
        <v>969</v>
      </c>
      <c r="G568" s="245" t="s">
        <v>168</v>
      </c>
      <c r="H568" s="246">
        <v>223</v>
      </c>
      <c r="I568" s="247"/>
      <c r="J568" s="248">
        <f>ROUND(I568*H568,2)</f>
        <v>0</v>
      </c>
      <c r="K568" s="249"/>
      <c r="L568" s="44"/>
      <c r="M568" s="250" t="s">
        <v>1</v>
      </c>
      <c r="N568" s="251" t="s">
        <v>43</v>
      </c>
      <c r="O568" s="94"/>
      <c r="P568" s="252">
        <f>O568*H568</f>
        <v>0</v>
      </c>
      <c r="Q568" s="252">
        <v>0</v>
      </c>
      <c r="R568" s="252">
        <f>Q568*H568</f>
        <v>0</v>
      </c>
      <c r="S568" s="252">
        <v>0</v>
      </c>
      <c r="T568" s="253">
        <f>S568*H568</f>
        <v>0</v>
      </c>
      <c r="U568" s="41"/>
      <c r="V568" s="41"/>
      <c r="W568" s="41"/>
      <c r="X568" s="41"/>
      <c r="Y568" s="41"/>
      <c r="Z568" s="41"/>
      <c r="AA568" s="41"/>
      <c r="AB568" s="41"/>
      <c r="AC568" s="41"/>
      <c r="AD568" s="41"/>
      <c r="AE568" s="41"/>
      <c r="AR568" s="254" t="s">
        <v>208</v>
      </c>
      <c r="AT568" s="254" t="s">
        <v>165</v>
      </c>
      <c r="AU568" s="254" t="s">
        <v>88</v>
      </c>
      <c r="AY568" s="18" t="s">
        <v>162</v>
      </c>
      <c r="BE568" s="142">
        <f>IF(N568="základní",J568,0)</f>
        <v>0</v>
      </c>
      <c r="BF568" s="142">
        <f>IF(N568="snížená",J568,0)</f>
        <v>0</v>
      </c>
      <c r="BG568" s="142">
        <f>IF(N568="zákl. přenesená",J568,0)</f>
        <v>0</v>
      </c>
      <c r="BH568" s="142">
        <f>IF(N568="sníž. přenesená",J568,0)</f>
        <v>0</v>
      </c>
      <c r="BI568" s="142">
        <f>IF(N568="nulová",J568,0)</f>
        <v>0</v>
      </c>
      <c r="BJ568" s="18" t="s">
        <v>86</v>
      </c>
      <c r="BK568" s="142">
        <f>ROUND(I568*H568,2)</f>
        <v>0</v>
      </c>
      <c r="BL568" s="18" t="s">
        <v>208</v>
      </c>
      <c r="BM568" s="254" t="s">
        <v>970</v>
      </c>
    </row>
    <row r="569" spans="1:65" s="2" customFormat="1" ht="21.75" customHeight="1">
      <c r="A569" s="41"/>
      <c r="B569" s="42"/>
      <c r="C569" s="242" t="s">
        <v>971</v>
      </c>
      <c r="D569" s="242" t="s">
        <v>165</v>
      </c>
      <c r="E569" s="243" t="s">
        <v>972</v>
      </c>
      <c r="F569" s="244" t="s">
        <v>973</v>
      </c>
      <c r="G569" s="245" t="s">
        <v>385</v>
      </c>
      <c r="H569" s="246">
        <v>2</v>
      </c>
      <c r="I569" s="247"/>
      <c r="J569" s="248">
        <f>ROUND(I569*H569,2)</f>
        <v>0</v>
      </c>
      <c r="K569" s="249"/>
      <c r="L569" s="44"/>
      <c r="M569" s="250" t="s">
        <v>1</v>
      </c>
      <c r="N569" s="251" t="s">
        <v>43</v>
      </c>
      <c r="O569" s="94"/>
      <c r="P569" s="252">
        <f>O569*H569</f>
        <v>0</v>
      </c>
      <c r="Q569" s="252">
        <v>0</v>
      </c>
      <c r="R569" s="252">
        <f>Q569*H569</f>
        <v>0</v>
      </c>
      <c r="S569" s="252">
        <v>0</v>
      </c>
      <c r="T569" s="253">
        <f>S569*H569</f>
        <v>0</v>
      </c>
      <c r="U569" s="41"/>
      <c r="V569" s="41"/>
      <c r="W569" s="41"/>
      <c r="X569" s="41"/>
      <c r="Y569" s="41"/>
      <c r="Z569" s="41"/>
      <c r="AA569" s="41"/>
      <c r="AB569" s="41"/>
      <c r="AC569" s="41"/>
      <c r="AD569" s="41"/>
      <c r="AE569" s="41"/>
      <c r="AR569" s="254" t="s">
        <v>208</v>
      </c>
      <c r="AT569" s="254" t="s">
        <v>165</v>
      </c>
      <c r="AU569" s="254" t="s">
        <v>88</v>
      </c>
      <c r="AY569" s="18" t="s">
        <v>162</v>
      </c>
      <c r="BE569" s="142">
        <f>IF(N569="základní",J569,0)</f>
        <v>0</v>
      </c>
      <c r="BF569" s="142">
        <f>IF(N569="snížená",J569,0)</f>
        <v>0</v>
      </c>
      <c r="BG569" s="142">
        <f>IF(N569="zákl. přenesená",J569,0)</f>
        <v>0</v>
      </c>
      <c r="BH569" s="142">
        <f>IF(N569="sníž. přenesená",J569,0)</f>
        <v>0</v>
      </c>
      <c r="BI569" s="142">
        <f>IF(N569="nulová",J569,0)</f>
        <v>0</v>
      </c>
      <c r="BJ569" s="18" t="s">
        <v>86</v>
      </c>
      <c r="BK569" s="142">
        <f>ROUND(I569*H569,2)</f>
        <v>0</v>
      </c>
      <c r="BL569" s="18" t="s">
        <v>208</v>
      </c>
      <c r="BM569" s="254" t="s">
        <v>974</v>
      </c>
    </row>
    <row r="570" spans="1:65" s="2" customFormat="1" ht="21.75" customHeight="1">
      <c r="A570" s="41"/>
      <c r="B570" s="42"/>
      <c r="C570" s="242" t="s">
        <v>975</v>
      </c>
      <c r="D570" s="242" t="s">
        <v>165</v>
      </c>
      <c r="E570" s="243" t="s">
        <v>976</v>
      </c>
      <c r="F570" s="244" t="s">
        <v>977</v>
      </c>
      <c r="G570" s="245" t="s">
        <v>385</v>
      </c>
      <c r="H570" s="246">
        <v>2</v>
      </c>
      <c r="I570" s="247"/>
      <c r="J570" s="248">
        <f>ROUND(I570*H570,2)</f>
        <v>0</v>
      </c>
      <c r="K570" s="249"/>
      <c r="L570" s="44"/>
      <c r="M570" s="250" t="s">
        <v>1</v>
      </c>
      <c r="N570" s="251" t="s">
        <v>43</v>
      </c>
      <c r="O570" s="94"/>
      <c r="P570" s="252">
        <f>O570*H570</f>
        <v>0</v>
      </c>
      <c r="Q570" s="252">
        <v>0</v>
      </c>
      <c r="R570" s="252">
        <f>Q570*H570</f>
        <v>0</v>
      </c>
      <c r="S570" s="252">
        <v>0</v>
      </c>
      <c r="T570" s="253">
        <f>S570*H570</f>
        <v>0</v>
      </c>
      <c r="U570" s="41"/>
      <c r="V570" s="41"/>
      <c r="W570" s="41"/>
      <c r="X570" s="41"/>
      <c r="Y570" s="41"/>
      <c r="Z570" s="41"/>
      <c r="AA570" s="41"/>
      <c r="AB570" s="41"/>
      <c r="AC570" s="41"/>
      <c r="AD570" s="41"/>
      <c r="AE570" s="41"/>
      <c r="AR570" s="254" t="s">
        <v>208</v>
      </c>
      <c r="AT570" s="254" t="s">
        <v>165</v>
      </c>
      <c r="AU570" s="254" t="s">
        <v>88</v>
      </c>
      <c r="AY570" s="18" t="s">
        <v>162</v>
      </c>
      <c r="BE570" s="142">
        <f>IF(N570="základní",J570,0)</f>
        <v>0</v>
      </c>
      <c r="BF570" s="142">
        <f>IF(N570="snížená",J570,0)</f>
        <v>0</v>
      </c>
      <c r="BG570" s="142">
        <f>IF(N570="zákl. přenesená",J570,0)</f>
        <v>0</v>
      </c>
      <c r="BH570" s="142">
        <f>IF(N570="sníž. přenesená",J570,0)</f>
        <v>0</v>
      </c>
      <c r="BI570" s="142">
        <f>IF(N570="nulová",J570,0)</f>
        <v>0</v>
      </c>
      <c r="BJ570" s="18" t="s">
        <v>86</v>
      </c>
      <c r="BK570" s="142">
        <f>ROUND(I570*H570,2)</f>
        <v>0</v>
      </c>
      <c r="BL570" s="18" t="s">
        <v>208</v>
      </c>
      <c r="BM570" s="254" t="s">
        <v>978</v>
      </c>
    </row>
    <row r="571" spans="1:65" s="2" customFormat="1" ht="21.75" customHeight="1">
      <c r="A571" s="41"/>
      <c r="B571" s="42"/>
      <c r="C571" s="242" t="s">
        <v>979</v>
      </c>
      <c r="D571" s="242" t="s">
        <v>165</v>
      </c>
      <c r="E571" s="243" t="s">
        <v>980</v>
      </c>
      <c r="F571" s="244" t="s">
        <v>981</v>
      </c>
      <c r="G571" s="245" t="s">
        <v>168</v>
      </c>
      <c r="H571" s="246">
        <v>319.1</v>
      </c>
      <c r="I571" s="247"/>
      <c r="J571" s="248">
        <f>ROUND(I571*H571,2)</f>
        <v>0</v>
      </c>
      <c r="K571" s="249"/>
      <c r="L571" s="44"/>
      <c r="M571" s="250" t="s">
        <v>1</v>
      </c>
      <c r="N571" s="251" t="s">
        <v>43</v>
      </c>
      <c r="O571" s="94"/>
      <c r="P571" s="252">
        <f>O571*H571</f>
        <v>0</v>
      </c>
      <c r="Q571" s="252">
        <v>0.00033</v>
      </c>
      <c r="R571" s="252">
        <f>Q571*H571</f>
        <v>0.10530300000000001</v>
      </c>
      <c r="S571" s="252">
        <v>0</v>
      </c>
      <c r="T571" s="253">
        <f>S571*H571</f>
        <v>0</v>
      </c>
      <c r="U571" s="41"/>
      <c r="V571" s="41"/>
      <c r="W571" s="41"/>
      <c r="X571" s="41"/>
      <c r="Y571" s="41"/>
      <c r="Z571" s="41"/>
      <c r="AA571" s="41"/>
      <c r="AB571" s="41"/>
      <c r="AC571" s="41"/>
      <c r="AD571" s="41"/>
      <c r="AE571" s="41"/>
      <c r="AR571" s="254" t="s">
        <v>208</v>
      </c>
      <c r="AT571" s="254" t="s">
        <v>165</v>
      </c>
      <c r="AU571" s="254" t="s">
        <v>88</v>
      </c>
      <c r="AY571" s="18" t="s">
        <v>162</v>
      </c>
      <c r="BE571" s="142">
        <f>IF(N571="základní",J571,0)</f>
        <v>0</v>
      </c>
      <c r="BF571" s="142">
        <f>IF(N571="snížená",J571,0)</f>
        <v>0</v>
      </c>
      <c r="BG571" s="142">
        <f>IF(N571="zákl. přenesená",J571,0)</f>
        <v>0</v>
      </c>
      <c r="BH571" s="142">
        <f>IF(N571="sníž. přenesená",J571,0)</f>
        <v>0</v>
      </c>
      <c r="BI571" s="142">
        <f>IF(N571="nulová",J571,0)</f>
        <v>0</v>
      </c>
      <c r="BJ571" s="18" t="s">
        <v>86</v>
      </c>
      <c r="BK571" s="142">
        <f>ROUND(I571*H571,2)</f>
        <v>0</v>
      </c>
      <c r="BL571" s="18" t="s">
        <v>208</v>
      </c>
      <c r="BM571" s="254" t="s">
        <v>982</v>
      </c>
    </row>
    <row r="572" spans="1:65" s="2" customFormat="1" ht="16.5" customHeight="1">
      <c r="A572" s="41"/>
      <c r="B572" s="42"/>
      <c r="C572" s="278" t="s">
        <v>983</v>
      </c>
      <c r="D572" s="278" t="s">
        <v>183</v>
      </c>
      <c r="E572" s="279" t="s">
        <v>984</v>
      </c>
      <c r="F572" s="280" t="s">
        <v>985</v>
      </c>
      <c r="G572" s="281" t="s">
        <v>385</v>
      </c>
      <c r="H572" s="282">
        <v>4</v>
      </c>
      <c r="I572" s="283"/>
      <c r="J572" s="284">
        <f>ROUND(I572*H572,2)</f>
        <v>0</v>
      </c>
      <c r="K572" s="285"/>
      <c r="L572" s="286"/>
      <c r="M572" s="287" t="s">
        <v>1</v>
      </c>
      <c r="N572" s="288" t="s">
        <v>43</v>
      </c>
      <c r="O572" s="94"/>
      <c r="P572" s="252">
        <f>O572*H572</f>
        <v>0</v>
      </c>
      <c r="Q572" s="252">
        <v>0</v>
      </c>
      <c r="R572" s="252">
        <f>Q572*H572</f>
        <v>0</v>
      </c>
      <c r="S572" s="252">
        <v>0</v>
      </c>
      <c r="T572" s="253">
        <f>S572*H572</f>
        <v>0</v>
      </c>
      <c r="U572" s="41"/>
      <c r="V572" s="41"/>
      <c r="W572" s="41"/>
      <c r="X572" s="41"/>
      <c r="Y572" s="41"/>
      <c r="Z572" s="41"/>
      <c r="AA572" s="41"/>
      <c r="AB572" s="41"/>
      <c r="AC572" s="41"/>
      <c r="AD572" s="41"/>
      <c r="AE572" s="41"/>
      <c r="AR572" s="254" t="s">
        <v>213</v>
      </c>
      <c r="AT572" s="254" t="s">
        <v>183</v>
      </c>
      <c r="AU572" s="254" t="s">
        <v>88</v>
      </c>
      <c r="AY572" s="18" t="s">
        <v>162</v>
      </c>
      <c r="BE572" s="142">
        <f>IF(N572="základní",J572,0)</f>
        <v>0</v>
      </c>
      <c r="BF572" s="142">
        <f>IF(N572="snížená",J572,0)</f>
        <v>0</v>
      </c>
      <c r="BG572" s="142">
        <f>IF(N572="zákl. přenesená",J572,0)</f>
        <v>0</v>
      </c>
      <c r="BH572" s="142">
        <f>IF(N572="sníž. přenesená",J572,0)</f>
        <v>0</v>
      </c>
      <c r="BI572" s="142">
        <f>IF(N572="nulová",J572,0)</f>
        <v>0</v>
      </c>
      <c r="BJ572" s="18" t="s">
        <v>86</v>
      </c>
      <c r="BK572" s="142">
        <f>ROUND(I572*H572,2)</f>
        <v>0</v>
      </c>
      <c r="BL572" s="18" t="s">
        <v>208</v>
      </c>
      <c r="BM572" s="254" t="s">
        <v>986</v>
      </c>
    </row>
    <row r="573" spans="1:65" s="2" customFormat="1" ht="16.5" customHeight="1">
      <c r="A573" s="41"/>
      <c r="B573" s="42"/>
      <c r="C573" s="278" t="s">
        <v>987</v>
      </c>
      <c r="D573" s="278" t="s">
        <v>183</v>
      </c>
      <c r="E573" s="279" t="s">
        <v>988</v>
      </c>
      <c r="F573" s="280" t="s">
        <v>989</v>
      </c>
      <c r="G573" s="281" t="s">
        <v>385</v>
      </c>
      <c r="H573" s="282">
        <v>4</v>
      </c>
      <c r="I573" s="283"/>
      <c r="J573" s="284">
        <f>ROUND(I573*H573,2)</f>
        <v>0</v>
      </c>
      <c r="K573" s="285"/>
      <c r="L573" s="286"/>
      <c r="M573" s="287" t="s">
        <v>1</v>
      </c>
      <c r="N573" s="288" t="s">
        <v>43</v>
      </c>
      <c r="O573" s="94"/>
      <c r="P573" s="252">
        <f>O573*H573</f>
        <v>0</v>
      </c>
      <c r="Q573" s="252">
        <v>0</v>
      </c>
      <c r="R573" s="252">
        <f>Q573*H573</f>
        <v>0</v>
      </c>
      <c r="S573" s="252">
        <v>0</v>
      </c>
      <c r="T573" s="253">
        <f>S573*H573</f>
        <v>0</v>
      </c>
      <c r="U573" s="41"/>
      <c r="V573" s="41"/>
      <c r="W573" s="41"/>
      <c r="X573" s="41"/>
      <c r="Y573" s="41"/>
      <c r="Z573" s="41"/>
      <c r="AA573" s="41"/>
      <c r="AB573" s="41"/>
      <c r="AC573" s="41"/>
      <c r="AD573" s="41"/>
      <c r="AE573" s="41"/>
      <c r="AR573" s="254" t="s">
        <v>213</v>
      </c>
      <c r="AT573" s="254" t="s">
        <v>183</v>
      </c>
      <c r="AU573" s="254" t="s">
        <v>88</v>
      </c>
      <c r="AY573" s="18" t="s">
        <v>162</v>
      </c>
      <c r="BE573" s="142">
        <f>IF(N573="základní",J573,0)</f>
        <v>0</v>
      </c>
      <c r="BF573" s="142">
        <f>IF(N573="snížená",J573,0)</f>
        <v>0</v>
      </c>
      <c r="BG573" s="142">
        <f>IF(N573="zákl. přenesená",J573,0)</f>
        <v>0</v>
      </c>
      <c r="BH573" s="142">
        <f>IF(N573="sníž. přenesená",J573,0)</f>
        <v>0</v>
      </c>
      <c r="BI573" s="142">
        <f>IF(N573="nulová",J573,0)</f>
        <v>0</v>
      </c>
      <c r="BJ573" s="18" t="s">
        <v>86</v>
      </c>
      <c r="BK573" s="142">
        <f>ROUND(I573*H573,2)</f>
        <v>0</v>
      </c>
      <c r="BL573" s="18" t="s">
        <v>208</v>
      </c>
      <c r="BM573" s="254" t="s">
        <v>990</v>
      </c>
    </row>
    <row r="574" spans="1:65" s="2" customFormat="1" ht="21.75" customHeight="1">
      <c r="A574" s="41"/>
      <c r="B574" s="42"/>
      <c r="C574" s="278" t="s">
        <v>991</v>
      </c>
      <c r="D574" s="278" t="s">
        <v>183</v>
      </c>
      <c r="E574" s="279" t="s">
        <v>992</v>
      </c>
      <c r="F574" s="280" t="s">
        <v>993</v>
      </c>
      <c r="G574" s="281" t="s">
        <v>385</v>
      </c>
      <c r="H574" s="282">
        <v>4</v>
      </c>
      <c r="I574" s="283"/>
      <c r="J574" s="284">
        <f>ROUND(I574*H574,2)</f>
        <v>0</v>
      </c>
      <c r="K574" s="285"/>
      <c r="L574" s="286"/>
      <c r="M574" s="287" t="s">
        <v>1</v>
      </c>
      <c r="N574" s="288" t="s">
        <v>43</v>
      </c>
      <c r="O574" s="94"/>
      <c r="P574" s="252">
        <f>O574*H574</f>
        <v>0</v>
      </c>
      <c r="Q574" s="252">
        <v>0</v>
      </c>
      <c r="R574" s="252">
        <f>Q574*H574</f>
        <v>0</v>
      </c>
      <c r="S574" s="252">
        <v>0</v>
      </c>
      <c r="T574" s="253">
        <f>S574*H574</f>
        <v>0</v>
      </c>
      <c r="U574" s="41"/>
      <c r="V574" s="41"/>
      <c r="W574" s="41"/>
      <c r="X574" s="41"/>
      <c r="Y574" s="41"/>
      <c r="Z574" s="41"/>
      <c r="AA574" s="41"/>
      <c r="AB574" s="41"/>
      <c r="AC574" s="41"/>
      <c r="AD574" s="41"/>
      <c r="AE574" s="41"/>
      <c r="AR574" s="254" t="s">
        <v>213</v>
      </c>
      <c r="AT574" s="254" t="s">
        <v>183</v>
      </c>
      <c r="AU574" s="254" t="s">
        <v>88</v>
      </c>
      <c r="AY574" s="18" t="s">
        <v>162</v>
      </c>
      <c r="BE574" s="142">
        <f>IF(N574="základní",J574,0)</f>
        <v>0</v>
      </c>
      <c r="BF574" s="142">
        <f>IF(N574="snížená",J574,0)</f>
        <v>0</v>
      </c>
      <c r="BG574" s="142">
        <f>IF(N574="zákl. přenesená",J574,0)</f>
        <v>0</v>
      </c>
      <c r="BH574" s="142">
        <f>IF(N574="sníž. přenesená",J574,0)</f>
        <v>0</v>
      </c>
      <c r="BI574" s="142">
        <f>IF(N574="nulová",J574,0)</f>
        <v>0</v>
      </c>
      <c r="BJ574" s="18" t="s">
        <v>86</v>
      </c>
      <c r="BK574" s="142">
        <f>ROUND(I574*H574,2)</f>
        <v>0</v>
      </c>
      <c r="BL574" s="18" t="s">
        <v>208</v>
      </c>
      <c r="BM574" s="254" t="s">
        <v>994</v>
      </c>
    </row>
    <row r="575" spans="1:65" s="2" customFormat="1" ht="16.5" customHeight="1">
      <c r="A575" s="41"/>
      <c r="B575" s="42"/>
      <c r="C575" s="278" t="s">
        <v>995</v>
      </c>
      <c r="D575" s="278" t="s">
        <v>183</v>
      </c>
      <c r="E575" s="279" t="s">
        <v>996</v>
      </c>
      <c r="F575" s="280" t="s">
        <v>997</v>
      </c>
      <c r="G575" s="281" t="s">
        <v>385</v>
      </c>
      <c r="H575" s="282">
        <v>6</v>
      </c>
      <c r="I575" s="283"/>
      <c r="J575" s="284">
        <f>ROUND(I575*H575,2)</f>
        <v>0</v>
      </c>
      <c r="K575" s="285"/>
      <c r="L575" s="286"/>
      <c r="M575" s="287" t="s">
        <v>1</v>
      </c>
      <c r="N575" s="288" t="s">
        <v>43</v>
      </c>
      <c r="O575" s="94"/>
      <c r="P575" s="252">
        <f>O575*H575</f>
        <v>0</v>
      </c>
      <c r="Q575" s="252">
        <v>0</v>
      </c>
      <c r="R575" s="252">
        <f>Q575*H575</f>
        <v>0</v>
      </c>
      <c r="S575" s="252">
        <v>0</v>
      </c>
      <c r="T575" s="253">
        <f>S575*H575</f>
        <v>0</v>
      </c>
      <c r="U575" s="41"/>
      <c r="V575" s="41"/>
      <c r="W575" s="41"/>
      <c r="X575" s="41"/>
      <c r="Y575" s="41"/>
      <c r="Z575" s="41"/>
      <c r="AA575" s="41"/>
      <c r="AB575" s="41"/>
      <c r="AC575" s="41"/>
      <c r="AD575" s="41"/>
      <c r="AE575" s="41"/>
      <c r="AR575" s="254" t="s">
        <v>213</v>
      </c>
      <c r="AT575" s="254" t="s">
        <v>183</v>
      </c>
      <c r="AU575" s="254" t="s">
        <v>88</v>
      </c>
      <c r="AY575" s="18" t="s">
        <v>162</v>
      </c>
      <c r="BE575" s="142">
        <f>IF(N575="základní",J575,0)</f>
        <v>0</v>
      </c>
      <c r="BF575" s="142">
        <f>IF(N575="snížená",J575,0)</f>
        <v>0</v>
      </c>
      <c r="BG575" s="142">
        <f>IF(N575="zákl. přenesená",J575,0)</f>
        <v>0</v>
      </c>
      <c r="BH575" s="142">
        <f>IF(N575="sníž. přenesená",J575,0)</f>
        <v>0</v>
      </c>
      <c r="BI575" s="142">
        <f>IF(N575="nulová",J575,0)</f>
        <v>0</v>
      </c>
      <c r="BJ575" s="18" t="s">
        <v>86</v>
      </c>
      <c r="BK575" s="142">
        <f>ROUND(I575*H575,2)</f>
        <v>0</v>
      </c>
      <c r="BL575" s="18" t="s">
        <v>208</v>
      </c>
      <c r="BM575" s="254" t="s">
        <v>998</v>
      </c>
    </row>
    <row r="576" spans="1:65" s="2" customFormat="1" ht="24.15" customHeight="1">
      <c r="A576" s="41"/>
      <c r="B576" s="42"/>
      <c r="C576" s="278" t="s">
        <v>999</v>
      </c>
      <c r="D576" s="278" t="s">
        <v>183</v>
      </c>
      <c r="E576" s="279" t="s">
        <v>1000</v>
      </c>
      <c r="F576" s="280" t="s">
        <v>1001</v>
      </c>
      <c r="G576" s="281" t="s">
        <v>380</v>
      </c>
      <c r="H576" s="282">
        <v>1</v>
      </c>
      <c r="I576" s="283"/>
      <c r="J576" s="284">
        <f>ROUND(I576*H576,2)</f>
        <v>0</v>
      </c>
      <c r="K576" s="285"/>
      <c r="L576" s="286"/>
      <c r="M576" s="287" t="s">
        <v>1</v>
      </c>
      <c r="N576" s="288" t="s">
        <v>43</v>
      </c>
      <c r="O576" s="94"/>
      <c r="P576" s="252">
        <f>O576*H576</f>
        <v>0</v>
      </c>
      <c r="Q576" s="252">
        <v>0</v>
      </c>
      <c r="R576" s="252">
        <f>Q576*H576</f>
        <v>0</v>
      </c>
      <c r="S576" s="252">
        <v>0</v>
      </c>
      <c r="T576" s="253">
        <f>S576*H576</f>
        <v>0</v>
      </c>
      <c r="U576" s="41"/>
      <c r="V576" s="41"/>
      <c r="W576" s="41"/>
      <c r="X576" s="41"/>
      <c r="Y576" s="41"/>
      <c r="Z576" s="41"/>
      <c r="AA576" s="41"/>
      <c r="AB576" s="41"/>
      <c r="AC576" s="41"/>
      <c r="AD576" s="41"/>
      <c r="AE576" s="41"/>
      <c r="AR576" s="254" t="s">
        <v>213</v>
      </c>
      <c r="AT576" s="254" t="s">
        <v>183</v>
      </c>
      <c r="AU576" s="254" t="s">
        <v>88</v>
      </c>
      <c r="AY576" s="18" t="s">
        <v>162</v>
      </c>
      <c r="BE576" s="142">
        <f>IF(N576="základní",J576,0)</f>
        <v>0</v>
      </c>
      <c r="BF576" s="142">
        <f>IF(N576="snížená",J576,0)</f>
        <v>0</v>
      </c>
      <c r="BG576" s="142">
        <f>IF(N576="zákl. přenesená",J576,0)</f>
        <v>0</v>
      </c>
      <c r="BH576" s="142">
        <f>IF(N576="sníž. přenesená",J576,0)</f>
        <v>0</v>
      </c>
      <c r="BI576" s="142">
        <f>IF(N576="nulová",J576,0)</f>
        <v>0</v>
      </c>
      <c r="BJ576" s="18" t="s">
        <v>86</v>
      </c>
      <c r="BK576" s="142">
        <f>ROUND(I576*H576,2)</f>
        <v>0</v>
      </c>
      <c r="BL576" s="18" t="s">
        <v>208</v>
      </c>
      <c r="BM576" s="254" t="s">
        <v>1002</v>
      </c>
    </row>
    <row r="577" spans="1:65" s="2" customFormat="1" ht="16.5" customHeight="1">
      <c r="A577" s="41"/>
      <c r="B577" s="42"/>
      <c r="C577" s="278" t="s">
        <v>1003</v>
      </c>
      <c r="D577" s="278" t="s">
        <v>183</v>
      </c>
      <c r="E577" s="279" t="s">
        <v>1004</v>
      </c>
      <c r="F577" s="280" t="s">
        <v>1005</v>
      </c>
      <c r="G577" s="281" t="s">
        <v>385</v>
      </c>
      <c r="H577" s="282">
        <v>2</v>
      </c>
      <c r="I577" s="283"/>
      <c r="J577" s="284">
        <f>ROUND(I577*H577,2)</f>
        <v>0</v>
      </c>
      <c r="K577" s="285"/>
      <c r="L577" s="286"/>
      <c r="M577" s="287" t="s">
        <v>1</v>
      </c>
      <c r="N577" s="288" t="s">
        <v>43</v>
      </c>
      <c r="O577" s="94"/>
      <c r="P577" s="252">
        <f>O577*H577</f>
        <v>0</v>
      </c>
      <c r="Q577" s="252">
        <v>0</v>
      </c>
      <c r="R577" s="252">
        <f>Q577*H577</f>
        <v>0</v>
      </c>
      <c r="S577" s="252">
        <v>0</v>
      </c>
      <c r="T577" s="253">
        <f>S577*H577</f>
        <v>0</v>
      </c>
      <c r="U577" s="41"/>
      <c r="V577" s="41"/>
      <c r="W577" s="41"/>
      <c r="X577" s="41"/>
      <c r="Y577" s="41"/>
      <c r="Z577" s="41"/>
      <c r="AA577" s="41"/>
      <c r="AB577" s="41"/>
      <c r="AC577" s="41"/>
      <c r="AD577" s="41"/>
      <c r="AE577" s="41"/>
      <c r="AR577" s="254" t="s">
        <v>213</v>
      </c>
      <c r="AT577" s="254" t="s">
        <v>183</v>
      </c>
      <c r="AU577" s="254" t="s">
        <v>88</v>
      </c>
      <c r="AY577" s="18" t="s">
        <v>162</v>
      </c>
      <c r="BE577" s="142">
        <f>IF(N577="základní",J577,0)</f>
        <v>0</v>
      </c>
      <c r="BF577" s="142">
        <f>IF(N577="snížená",J577,0)</f>
        <v>0</v>
      </c>
      <c r="BG577" s="142">
        <f>IF(N577="zákl. přenesená",J577,0)</f>
        <v>0</v>
      </c>
      <c r="BH577" s="142">
        <f>IF(N577="sníž. přenesená",J577,0)</f>
        <v>0</v>
      </c>
      <c r="BI577" s="142">
        <f>IF(N577="nulová",J577,0)</f>
        <v>0</v>
      </c>
      <c r="BJ577" s="18" t="s">
        <v>86</v>
      </c>
      <c r="BK577" s="142">
        <f>ROUND(I577*H577,2)</f>
        <v>0</v>
      </c>
      <c r="BL577" s="18" t="s">
        <v>208</v>
      </c>
      <c r="BM577" s="254" t="s">
        <v>1006</v>
      </c>
    </row>
    <row r="578" spans="1:65" s="2" customFormat="1" ht="16.5" customHeight="1">
      <c r="A578" s="41"/>
      <c r="B578" s="42"/>
      <c r="C578" s="278" t="s">
        <v>1007</v>
      </c>
      <c r="D578" s="278" t="s">
        <v>183</v>
      </c>
      <c r="E578" s="279" t="s">
        <v>1008</v>
      </c>
      <c r="F578" s="280" t="s">
        <v>1009</v>
      </c>
      <c r="G578" s="281" t="s">
        <v>385</v>
      </c>
      <c r="H578" s="282">
        <v>6</v>
      </c>
      <c r="I578" s="283"/>
      <c r="J578" s="284">
        <f>ROUND(I578*H578,2)</f>
        <v>0</v>
      </c>
      <c r="K578" s="285"/>
      <c r="L578" s="286"/>
      <c r="M578" s="287" t="s">
        <v>1</v>
      </c>
      <c r="N578" s="288" t="s">
        <v>43</v>
      </c>
      <c r="O578" s="94"/>
      <c r="P578" s="252">
        <f>O578*H578</f>
        <v>0</v>
      </c>
      <c r="Q578" s="252">
        <v>0</v>
      </c>
      <c r="R578" s="252">
        <f>Q578*H578</f>
        <v>0</v>
      </c>
      <c r="S578" s="252">
        <v>0</v>
      </c>
      <c r="T578" s="253">
        <f>S578*H578</f>
        <v>0</v>
      </c>
      <c r="U578" s="41"/>
      <c r="V578" s="41"/>
      <c r="W578" s="41"/>
      <c r="X578" s="41"/>
      <c r="Y578" s="41"/>
      <c r="Z578" s="41"/>
      <c r="AA578" s="41"/>
      <c r="AB578" s="41"/>
      <c r="AC578" s="41"/>
      <c r="AD578" s="41"/>
      <c r="AE578" s="41"/>
      <c r="AR578" s="254" t="s">
        <v>213</v>
      </c>
      <c r="AT578" s="254" t="s">
        <v>183</v>
      </c>
      <c r="AU578" s="254" t="s">
        <v>88</v>
      </c>
      <c r="AY578" s="18" t="s">
        <v>162</v>
      </c>
      <c r="BE578" s="142">
        <f>IF(N578="základní",J578,0)</f>
        <v>0</v>
      </c>
      <c r="BF578" s="142">
        <f>IF(N578="snížená",J578,0)</f>
        <v>0</v>
      </c>
      <c r="BG578" s="142">
        <f>IF(N578="zákl. přenesená",J578,0)</f>
        <v>0</v>
      </c>
      <c r="BH578" s="142">
        <f>IF(N578="sníž. přenesená",J578,0)</f>
        <v>0</v>
      </c>
      <c r="BI578" s="142">
        <f>IF(N578="nulová",J578,0)</f>
        <v>0</v>
      </c>
      <c r="BJ578" s="18" t="s">
        <v>86</v>
      </c>
      <c r="BK578" s="142">
        <f>ROUND(I578*H578,2)</f>
        <v>0</v>
      </c>
      <c r="BL578" s="18" t="s">
        <v>208</v>
      </c>
      <c r="BM578" s="254" t="s">
        <v>1010</v>
      </c>
    </row>
    <row r="579" spans="1:65" s="2" customFormat="1" ht="16.5" customHeight="1">
      <c r="A579" s="41"/>
      <c r="B579" s="42"/>
      <c r="C579" s="278" t="s">
        <v>1011</v>
      </c>
      <c r="D579" s="278" t="s">
        <v>183</v>
      </c>
      <c r="E579" s="279" t="s">
        <v>1012</v>
      </c>
      <c r="F579" s="280" t="s">
        <v>1013</v>
      </c>
      <c r="G579" s="281" t="s">
        <v>380</v>
      </c>
      <c r="H579" s="282">
        <v>1</v>
      </c>
      <c r="I579" s="283"/>
      <c r="J579" s="284">
        <f>ROUND(I579*H579,2)</f>
        <v>0</v>
      </c>
      <c r="K579" s="285"/>
      <c r="L579" s="286"/>
      <c r="M579" s="287" t="s">
        <v>1</v>
      </c>
      <c r="N579" s="288" t="s">
        <v>43</v>
      </c>
      <c r="O579" s="94"/>
      <c r="P579" s="252">
        <f>O579*H579</f>
        <v>0</v>
      </c>
      <c r="Q579" s="252">
        <v>0</v>
      </c>
      <c r="R579" s="252">
        <f>Q579*H579</f>
        <v>0</v>
      </c>
      <c r="S579" s="252">
        <v>0</v>
      </c>
      <c r="T579" s="253">
        <f>S579*H579</f>
        <v>0</v>
      </c>
      <c r="U579" s="41"/>
      <c r="V579" s="41"/>
      <c r="W579" s="41"/>
      <c r="X579" s="41"/>
      <c r="Y579" s="41"/>
      <c r="Z579" s="41"/>
      <c r="AA579" s="41"/>
      <c r="AB579" s="41"/>
      <c r="AC579" s="41"/>
      <c r="AD579" s="41"/>
      <c r="AE579" s="41"/>
      <c r="AR579" s="254" t="s">
        <v>213</v>
      </c>
      <c r="AT579" s="254" t="s">
        <v>183</v>
      </c>
      <c r="AU579" s="254" t="s">
        <v>88</v>
      </c>
      <c r="AY579" s="18" t="s">
        <v>162</v>
      </c>
      <c r="BE579" s="142">
        <f>IF(N579="základní",J579,0)</f>
        <v>0</v>
      </c>
      <c r="BF579" s="142">
        <f>IF(N579="snížená",J579,0)</f>
        <v>0</v>
      </c>
      <c r="BG579" s="142">
        <f>IF(N579="zákl. přenesená",J579,0)</f>
        <v>0</v>
      </c>
      <c r="BH579" s="142">
        <f>IF(N579="sníž. přenesená",J579,0)</f>
        <v>0</v>
      </c>
      <c r="BI579" s="142">
        <f>IF(N579="nulová",J579,0)</f>
        <v>0</v>
      </c>
      <c r="BJ579" s="18" t="s">
        <v>86</v>
      </c>
      <c r="BK579" s="142">
        <f>ROUND(I579*H579,2)</f>
        <v>0</v>
      </c>
      <c r="BL579" s="18" t="s">
        <v>208</v>
      </c>
      <c r="BM579" s="254" t="s">
        <v>1014</v>
      </c>
    </row>
    <row r="580" spans="1:65" s="2" customFormat="1" ht="16.5" customHeight="1">
      <c r="A580" s="41"/>
      <c r="B580" s="42"/>
      <c r="C580" s="242" t="s">
        <v>1015</v>
      </c>
      <c r="D580" s="242" t="s">
        <v>165</v>
      </c>
      <c r="E580" s="243" t="s">
        <v>1016</v>
      </c>
      <c r="F580" s="244" t="s">
        <v>1017</v>
      </c>
      <c r="G580" s="245" t="s">
        <v>168</v>
      </c>
      <c r="H580" s="246">
        <v>32.34</v>
      </c>
      <c r="I580" s="247"/>
      <c r="J580" s="248">
        <f>ROUND(I580*H580,2)</f>
        <v>0</v>
      </c>
      <c r="K580" s="249"/>
      <c r="L580" s="44"/>
      <c r="M580" s="250" t="s">
        <v>1</v>
      </c>
      <c r="N580" s="251" t="s">
        <v>43</v>
      </c>
      <c r="O580" s="94"/>
      <c r="P580" s="252">
        <f>O580*H580</f>
        <v>0</v>
      </c>
      <c r="Q580" s="252">
        <v>0</v>
      </c>
      <c r="R580" s="252">
        <f>Q580*H580</f>
        <v>0</v>
      </c>
      <c r="S580" s="252">
        <v>0.02</v>
      </c>
      <c r="T580" s="253">
        <f>S580*H580</f>
        <v>0.6468</v>
      </c>
      <c r="U580" s="41"/>
      <c r="V580" s="41"/>
      <c r="W580" s="41"/>
      <c r="X580" s="41"/>
      <c r="Y580" s="41"/>
      <c r="Z580" s="41"/>
      <c r="AA580" s="41"/>
      <c r="AB580" s="41"/>
      <c r="AC580" s="41"/>
      <c r="AD580" s="41"/>
      <c r="AE580" s="41"/>
      <c r="AR580" s="254" t="s">
        <v>208</v>
      </c>
      <c r="AT580" s="254" t="s">
        <v>165</v>
      </c>
      <c r="AU580" s="254" t="s">
        <v>88</v>
      </c>
      <c r="AY580" s="18" t="s">
        <v>162</v>
      </c>
      <c r="BE580" s="142">
        <f>IF(N580="základní",J580,0)</f>
        <v>0</v>
      </c>
      <c r="BF580" s="142">
        <f>IF(N580="snížená",J580,0)</f>
        <v>0</v>
      </c>
      <c r="BG580" s="142">
        <f>IF(N580="zákl. přenesená",J580,0)</f>
        <v>0</v>
      </c>
      <c r="BH580" s="142">
        <f>IF(N580="sníž. přenesená",J580,0)</f>
        <v>0</v>
      </c>
      <c r="BI580" s="142">
        <f>IF(N580="nulová",J580,0)</f>
        <v>0</v>
      </c>
      <c r="BJ580" s="18" t="s">
        <v>86</v>
      </c>
      <c r="BK580" s="142">
        <f>ROUND(I580*H580,2)</f>
        <v>0</v>
      </c>
      <c r="BL580" s="18" t="s">
        <v>208</v>
      </c>
      <c r="BM580" s="254" t="s">
        <v>1018</v>
      </c>
    </row>
    <row r="581" spans="1:51" s="13" customFormat="1" ht="12">
      <c r="A581" s="13"/>
      <c r="B581" s="255"/>
      <c r="C581" s="256"/>
      <c r="D581" s="257" t="s">
        <v>171</v>
      </c>
      <c r="E581" s="258" t="s">
        <v>1</v>
      </c>
      <c r="F581" s="259" t="s">
        <v>1019</v>
      </c>
      <c r="G581" s="256"/>
      <c r="H581" s="260">
        <v>12.18</v>
      </c>
      <c r="I581" s="261"/>
      <c r="J581" s="256"/>
      <c r="K581" s="256"/>
      <c r="L581" s="262"/>
      <c r="M581" s="263"/>
      <c r="N581" s="264"/>
      <c r="O581" s="264"/>
      <c r="P581" s="264"/>
      <c r="Q581" s="264"/>
      <c r="R581" s="264"/>
      <c r="S581" s="264"/>
      <c r="T581" s="265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T581" s="266" t="s">
        <v>171</v>
      </c>
      <c r="AU581" s="266" t="s">
        <v>88</v>
      </c>
      <c r="AV581" s="13" t="s">
        <v>88</v>
      </c>
      <c r="AW581" s="13" t="s">
        <v>32</v>
      </c>
      <c r="AX581" s="13" t="s">
        <v>78</v>
      </c>
      <c r="AY581" s="266" t="s">
        <v>162</v>
      </c>
    </row>
    <row r="582" spans="1:51" s="13" customFormat="1" ht="12">
      <c r="A582" s="13"/>
      <c r="B582" s="255"/>
      <c r="C582" s="256"/>
      <c r="D582" s="257" t="s">
        <v>171</v>
      </c>
      <c r="E582" s="258" t="s">
        <v>1</v>
      </c>
      <c r="F582" s="259" t="s">
        <v>1020</v>
      </c>
      <c r="G582" s="256"/>
      <c r="H582" s="260">
        <v>20.16</v>
      </c>
      <c r="I582" s="261"/>
      <c r="J582" s="256"/>
      <c r="K582" s="256"/>
      <c r="L582" s="262"/>
      <c r="M582" s="263"/>
      <c r="N582" s="264"/>
      <c r="O582" s="264"/>
      <c r="P582" s="264"/>
      <c r="Q582" s="264"/>
      <c r="R582" s="264"/>
      <c r="S582" s="264"/>
      <c r="T582" s="265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T582" s="266" t="s">
        <v>171</v>
      </c>
      <c r="AU582" s="266" t="s">
        <v>88</v>
      </c>
      <c r="AV582" s="13" t="s">
        <v>88</v>
      </c>
      <c r="AW582" s="13" t="s">
        <v>32</v>
      </c>
      <c r="AX582" s="13" t="s">
        <v>78</v>
      </c>
      <c r="AY582" s="266" t="s">
        <v>162</v>
      </c>
    </row>
    <row r="583" spans="1:51" s="14" customFormat="1" ht="12">
      <c r="A583" s="14"/>
      <c r="B583" s="267"/>
      <c r="C583" s="268"/>
      <c r="D583" s="257" t="s">
        <v>171</v>
      </c>
      <c r="E583" s="269" t="s">
        <v>1</v>
      </c>
      <c r="F583" s="270" t="s">
        <v>173</v>
      </c>
      <c r="G583" s="268"/>
      <c r="H583" s="271">
        <v>32.34</v>
      </c>
      <c r="I583" s="272"/>
      <c r="J583" s="268"/>
      <c r="K583" s="268"/>
      <c r="L583" s="273"/>
      <c r="M583" s="274"/>
      <c r="N583" s="275"/>
      <c r="O583" s="275"/>
      <c r="P583" s="275"/>
      <c r="Q583" s="275"/>
      <c r="R583" s="275"/>
      <c r="S583" s="275"/>
      <c r="T583" s="276"/>
      <c r="U583" s="14"/>
      <c r="V583" s="14"/>
      <c r="W583" s="14"/>
      <c r="X583" s="14"/>
      <c r="Y583" s="14"/>
      <c r="Z583" s="14"/>
      <c r="AA583" s="14"/>
      <c r="AB583" s="14"/>
      <c r="AC583" s="14"/>
      <c r="AD583" s="14"/>
      <c r="AE583" s="14"/>
      <c r="AT583" s="277" t="s">
        <v>171</v>
      </c>
      <c r="AU583" s="277" t="s">
        <v>88</v>
      </c>
      <c r="AV583" s="14" t="s">
        <v>169</v>
      </c>
      <c r="AW583" s="14" t="s">
        <v>32</v>
      </c>
      <c r="AX583" s="14" t="s">
        <v>86</v>
      </c>
      <c r="AY583" s="277" t="s">
        <v>162</v>
      </c>
    </row>
    <row r="584" spans="1:65" s="2" customFormat="1" ht="21.75" customHeight="1">
      <c r="A584" s="41"/>
      <c r="B584" s="42"/>
      <c r="C584" s="242" t="s">
        <v>1021</v>
      </c>
      <c r="D584" s="242" t="s">
        <v>165</v>
      </c>
      <c r="E584" s="243" t="s">
        <v>1022</v>
      </c>
      <c r="F584" s="244" t="s">
        <v>1023</v>
      </c>
      <c r="G584" s="245" t="s">
        <v>168</v>
      </c>
      <c r="H584" s="246">
        <v>32.34</v>
      </c>
      <c r="I584" s="247"/>
      <c r="J584" s="248">
        <f>ROUND(I584*H584,2)</f>
        <v>0</v>
      </c>
      <c r="K584" s="249"/>
      <c r="L584" s="44"/>
      <c r="M584" s="250" t="s">
        <v>1</v>
      </c>
      <c r="N584" s="251" t="s">
        <v>43</v>
      </c>
      <c r="O584" s="94"/>
      <c r="P584" s="252">
        <f>O584*H584</f>
        <v>0</v>
      </c>
      <c r="Q584" s="252">
        <v>1E-05</v>
      </c>
      <c r="R584" s="252">
        <f>Q584*H584</f>
        <v>0.00032340000000000005</v>
      </c>
      <c r="S584" s="252">
        <v>0</v>
      </c>
      <c r="T584" s="253">
        <f>S584*H584</f>
        <v>0</v>
      </c>
      <c r="U584" s="41"/>
      <c r="V584" s="41"/>
      <c r="W584" s="41"/>
      <c r="X584" s="41"/>
      <c r="Y584" s="41"/>
      <c r="Z584" s="41"/>
      <c r="AA584" s="41"/>
      <c r="AB584" s="41"/>
      <c r="AC584" s="41"/>
      <c r="AD584" s="41"/>
      <c r="AE584" s="41"/>
      <c r="AR584" s="254" t="s">
        <v>208</v>
      </c>
      <c r="AT584" s="254" t="s">
        <v>165</v>
      </c>
      <c r="AU584" s="254" t="s">
        <v>88</v>
      </c>
      <c r="AY584" s="18" t="s">
        <v>162</v>
      </c>
      <c r="BE584" s="142">
        <f>IF(N584="základní",J584,0)</f>
        <v>0</v>
      </c>
      <c r="BF584" s="142">
        <f>IF(N584="snížená",J584,0)</f>
        <v>0</v>
      </c>
      <c r="BG584" s="142">
        <f>IF(N584="zákl. přenesená",J584,0)</f>
        <v>0</v>
      </c>
      <c r="BH584" s="142">
        <f>IF(N584="sníž. přenesená",J584,0)</f>
        <v>0</v>
      </c>
      <c r="BI584" s="142">
        <f>IF(N584="nulová",J584,0)</f>
        <v>0</v>
      </c>
      <c r="BJ584" s="18" t="s">
        <v>86</v>
      </c>
      <c r="BK584" s="142">
        <f>ROUND(I584*H584,2)</f>
        <v>0</v>
      </c>
      <c r="BL584" s="18" t="s">
        <v>208</v>
      </c>
      <c r="BM584" s="254" t="s">
        <v>1024</v>
      </c>
    </row>
    <row r="585" spans="1:65" s="2" customFormat="1" ht="24.15" customHeight="1">
      <c r="A585" s="41"/>
      <c r="B585" s="42"/>
      <c r="C585" s="242" t="s">
        <v>1025</v>
      </c>
      <c r="D585" s="242" t="s">
        <v>165</v>
      </c>
      <c r="E585" s="243" t="s">
        <v>1026</v>
      </c>
      <c r="F585" s="244" t="s">
        <v>1027</v>
      </c>
      <c r="G585" s="245" t="s">
        <v>168</v>
      </c>
      <c r="H585" s="246">
        <v>223</v>
      </c>
      <c r="I585" s="247"/>
      <c r="J585" s="248">
        <f>ROUND(I585*H585,2)</f>
        <v>0</v>
      </c>
      <c r="K585" s="249"/>
      <c r="L585" s="44"/>
      <c r="M585" s="250" t="s">
        <v>1</v>
      </c>
      <c r="N585" s="251" t="s">
        <v>43</v>
      </c>
      <c r="O585" s="94"/>
      <c r="P585" s="252">
        <f>O585*H585</f>
        <v>0</v>
      </c>
      <c r="Q585" s="252">
        <v>0</v>
      </c>
      <c r="R585" s="252">
        <f>Q585*H585</f>
        <v>0</v>
      </c>
      <c r="S585" s="252">
        <v>0</v>
      </c>
      <c r="T585" s="253">
        <f>S585*H585</f>
        <v>0</v>
      </c>
      <c r="U585" s="41"/>
      <c r="V585" s="41"/>
      <c r="W585" s="41"/>
      <c r="X585" s="41"/>
      <c r="Y585" s="41"/>
      <c r="Z585" s="41"/>
      <c r="AA585" s="41"/>
      <c r="AB585" s="41"/>
      <c r="AC585" s="41"/>
      <c r="AD585" s="41"/>
      <c r="AE585" s="41"/>
      <c r="AR585" s="254" t="s">
        <v>208</v>
      </c>
      <c r="AT585" s="254" t="s">
        <v>165</v>
      </c>
      <c r="AU585" s="254" t="s">
        <v>88</v>
      </c>
      <c r="AY585" s="18" t="s">
        <v>162</v>
      </c>
      <c r="BE585" s="142">
        <f>IF(N585="základní",J585,0)</f>
        <v>0</v>
      </c>
      <c r="BF585" s="142">
        <f>IF(N585="snížená",J585,0)</f>
        <v>0</v>
      </c>
      <c r="BG585" s="142">
        <f>IF(N585="zákl. přenesená",J585,0)</f>
        <v>0</v>
      </c>
      <c r="BH585" s="142">
        <f>IF(N585="sníž. přenesená",J585,0)</f>
        <v>0</v>
      </c>
      <c r="BI585" s="142">
        <f>IF(N585="nulová",J585,0)</f>
        <v>0</v>
      </c>
      <c r="BJ585" s="18" t="s">
        <v>86</v>
      </c>
      <c r="BK585" s="142">
        <f>ROUND(I585*H585,2)</f>
        <v>0</v>
      </c>
      <c r="BL585" s="18" t="s">
        <v>208</v>
      </c>
      <c r="BM585" s="254" t="s">
        <v>1028</v>
      </c>
    </row>
    <row r="586" spans="1:65" s="2" customFormat="1" ht="37.8" customHeight="1">
      <c r="A586" s="41"/>
      <c r="B586" s="42"/>
      <c r="C586" s="278" t="s">
        <v>1029</v>
      </c>
      <c r="D586" s="278" t="s">
        <v>183</v>
      </c>
      <c r="E586" s="279" t="s">
        <v>1030</v>
      </c>
      <c r="F586" s="280" t="s">
        <v>1031</v>
      </c>
      <c r="G586" s="281" t="s">
        <v>168</v>
      </c>
      <c r="H586" s="282">
        <v>245.3</v>
      </c>
      <c r="I586" s="283"/>
      <c r="J586" s="284">
        <f>ROUND(I586*H586,2)</f>
        <v>0</v>
      </c>
      <c r="K586" s="285"/>
      <c r="L586" s="286"/>
      <c r="M586" s="287" t="s">
        <v>1</v>
      </c>
      <c r="N586" s="288" t="s">
        <v>43</v>
      </c>
      <c r="O586" s="94"/>
      <c r="P586" s="252">
        <f>O586*H586</f>
        <v>0</v>
      </c>
      <c r="Q586" s="252">
        <v>0.00014</v>
      </c>
      <c r="R586" s="252">
        <f>Q586*H586</f>
        <v>0.034342</v>
      </c>
      <c r="S586" s="252">
        <v>0</v>
      </c>
      <c r="T586" s="253">
        <f>S586*H586</f>
        <v>0</v>
      </c>
      <c r="U586" s="41"/>
      <c r="V586" s="41"/>
      <c r="W586" s="41"/>
      <c r="X586" s="41"/>
      <c r="Y586" s="41"/>
      <c r="Z586" s="41"/>
      <c r="AA586" s="41"/>
      <c r="AB586" s="41"/>
      <c r="AC586" s="41"/>
      <c r="AD586" s="41"/>
      <c r="AE586" s="41"/>
      <c r="AR586" s="254" t="s">
        <v>213</v>
      </c>
      <c r="AT586" s="254" t="s">
        <v>183</v>
      </c>
      <c r="AU586" s="254" t="s">
        <v>88</v>
      </c>
      <c r="AY586" s="18" t="s">
        <v>162</v>
      </c>
      <c r="BE586" s="142">
        <f>IF(N586="základní",J586,0)</f>
        <v>0</v>
      </c>
      <c r="BF586" s="142">
        <f>IF(N586="snížená",J586,0)</f>
        <v>0</v>
      </c>
      <c r="BG586" s="142">
        <f>IF(N586="zákl. přenesená",J586,0)</f>
        <v>0</v>
      </c>
      <c r="BH586" s="142">
        <f>IF(N586="sníž. přenesená",J586,0)</f>
        <v>0</v>
      </c>
      <c r="BI586" s="142">
        <f>IF(N586="nulová",J586,0)</f>
        <v>0</v>
      </c>
      <c r="BJ586" s="18" t="s">
        <v>86</v>
      </c>
      <c r="BK586" s="142">
        <f>ROUND(I586*H586,2)</f>
        <v>0</v>
      </c>
      <c r="BL586" s="18" t="s">
        <v>208</v>
      </c>
      <c r="BM586" s="254" t="s">
        <v>1032</v>
      </c>
    </row>
    <row r="587" spans="1:51" s="13" customFormat="1" ht="12">
      <c r="A587" s="13"/>
      <c r="B587" s="255"/>
      <c r="C587" s="256"/>
      <c r="D587" s="257" t="s">
        <v>171</v>
      </c>
      <c r="E587" s="256"/>
      <c r="F587" s="259" t="s">
        <v>1033</v>
      </c>
      <c r="G587" s="256"/>
      <c r="H587" s="260">
        <v>245.3</v>
      </c>
      <c r="I587" s="261"/>
      <c r="J587" s="256"/>
      <c r="K587" s="256"/>
      <c r="L587" s="262"/>
      <c r="M587" s="263"/>
      <c r="N587" s="264"/>
      <c r="O587" s="264"/>
      <c r="P587" s="264"/>
      <c r="Q587" s="264"/>
      <c r="R587" s="264"/>
      <c r="S587" s="264"/>
      <c r="T587" s="265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T587" s="266" t="s">
        <v>171</v>
      </c>
      <c r="AU587" s="266" t="s">
        <v>88</v>
      </c>
      <c r="AV587" s="13" t="s">
        <v>88</v>
      </c>
      <c r="AW587" s="13" t="s">
        <v>4</v>
      </c>
      <c r="AX587" s="13" t="s">
        <v>86</v>
      </c>
      <c r="AY587" s="266" t="s">
        <v>162</v>
      </c>
    </row>
    <row r="588" spans="1:65" s="2" customFormat="1" ht="24.15" customHeight="1">
      <c r="A588" s="41"/>
      <c r="B588" s="42"/>
      <c r="C588" s="242" t="s">
        <v>1034</v>
      </c>
      <c r="D588" s="242" t="s">
        <v>165</v>
      </c>
      <c r="E588" s="243" t="s">
        <v>1035</v>
      </c>
      <c r="F588" s="244" t="s">
        <v>1036</v>
      </c>
      <c r="G588" s="245" t="s">
        <v>513</v>
      </c>
      <c r="H588" s="246">
        <v>0.005</v>
      </c>
      <c r="I588" s="247"/>
      <c r="J588" s="248">
        <f>ROUND(I588*H588,2)</f>
        <v>0</v>
      </c>
      <c r="K588" s="249"/>
      <c r="L588" s="44"/>
      <c r="M588" s="250" t="s">
        <v>1</v>
      </c>
      <c r="N588" s="251" t="s">
        <v>43</v>
      </c>
      <c r="O588" s="94"/>
      <c r="P588" s="252">
        <f>O588*H588</f>
        <v>0</v>
      </c>
      <c r="Q588" s="252">
        <v>0</v>
      </c>
      <c r="R588" s="252">
        <f>Q588*H588</f>
        <v>0</v>
      </c>
      <c r="S588" s="252">
        <v>0</v>
      </c>
      <c r="T588" s="253">
        <f>S588*H588</f>
        <v>0</v>
      </c>
      <c r="U588" s="41"/>
      <c r="V588" s="41"/>
      <c r="W588" s="41"/>
      <c r="X588" s="41"/>
      <c r="Y588" s="41"/>
      <c r="Z588" s="41"/>
      <c r="AA588" s="41"/>
      <c r="AB588" s="41"/>
      <c r="AC588" s="41"/>
      <c r="AD588" s="41"/>
      <c r="AE588" s="41"/>
      <c r="AR588" s="254" t="s">
        <v>208</v>
      </c>
      <c r="AT588" s="254" t="s">
        <v>165</v>
      </c>
      <c r="AU588" s="254" t="s">
        <v>88</v>
      </c>
      <c r="AY588" s="18" t="s">
        <v>162</v>
      </c>
      <c r="BE588" s="142">
        <f>IF(N588="základní",J588,0)</f>
        <v>0</v>
      </c>
      <c r="BF588" s="142">
        <f>IF(N588="snížená",J588,0)</f>
        <v>0</v>
      </c>
      <c r="BG588" s="142">
        <f>IF(N588="zákl. přenesená",J588,0)</f>
        <v>0</v>
      </c>
      <c r="BH588" s="142">
        <f>IF(N588="sníž. přenesená",J588,0)</f>
        <v>0</v>
      </c>
      <c r="BI588" s="142">
        <f>IF(N588="nulová",J588,0)</f>
        <v>0</v>
      </c>
      <c r="BJ588" s="18" t="s">
        <v>86</v>
      </c>
      <c r="BK588" s="142">
        <f>ROUND(I588*H588,2)</f>
        <v>0</v>
      </c>
      <c r="BL588" s="18" t="s">
        <v>208</v>
      </c>
      <c r="BM588" s="254" t="s">
        <v>1037</v>
      </c>
    </row>
    <row r="589" spans="1:63" s="12" customFormat="1" ht="22.8" customHeight="1">
      <c r="A589" s="12"/>
      <c r="B589" s="226"/>
      <c r="C589" s="227"/>
      <c r="D589" s="228" t="s">
        <v>77</v>
      </c>
      <c r="E589" s="240" t="s">
        <v>1038</v>
      </c>
      <c r="F589" s="240" t="s">
        <v>1039</v>
      </c>
      <c r="G589" s="227"/>
      <c r="H589" s="227"/>
      <c r="I589" s="230"/>
      <c r="J589" s="241">
        <f>BK589</f>
        <v>0</v>
      </c>
      <c r="K589" s="227"/>
      <c r="L589" s="232"/>
      <c r="M589" s="233"/>
      <c r="N589" s="234"/>
      <c r="O589" s="234"/>
      <c r="P589" s="235">
        <f>SUM(P590:P603)</f>
        <v>0</v>
      </c>
      <c r="Q589" s="234"/>
      <c r="R589" s="235">
        <f>SUM(R590:R603)</f>
        <v>13.772184199999998</v>
      </c>
      <c r="S589" s="234"/>
      <c r="T589" s="236">
        <f>SUM(T590:T603)</f>
        <v>0</v>
      </c>
      <c r="U589" s="12"/>
      <c r="V589" s="12"/>
      <c r="W589" s="12"/>
      <c r="X589" s="12"/>
      <c r="Y589" s="12"/>
      <c r="Z589" s="12"/>
      <c r="AA589" s="12"/>
      <c r="AB589" s="12"/>
      <c r="AC589" s="12"/>
      <c r="AD589" s="12"/>
      <c r="AE589" s="12"/>
      <c r="AR589" s="237" t="s">
        <v>88</v>
      </c>
      <c r="AT589" s="238" t="s">
        <v>77</v>
      </c>
      <c r="AU589" s="238" t="s">
        <v>86</v>
      </c>
      <c r="AY589" s="237" t="s">
        <v>162</v>
      </c>
      <c r="BK589" s="239">
        <f>SUM(BK590:BK603)</f>
        <v>0</v>
      </c>
    </row>
    <row r="590" spans="1:65" s="2" customFormat="1" ht="16.5" customHeight="1">
      <c r="A590" s="41"/>
      <c r="B590" s="42"/>
      <c r="C590" s="242" t="s">
        <v>1040</v>
      </c>
      <c r="D590" s="242" t="s">
        <v>165</v>
      </c>
      <c r="E590" s="243" t="s">
        <v>1041</v>
      </c>
      <c r="F590" s="244" t="s">
        <v>1042</v>
      </c>
      <c r="G590" s="245" t="s">
        <v>168</v>
      </c>
      <c r="H590" s="246">
        <v>400</v>
      </c>
      <c r="I590" s="247"/>
      <c r="J590" s="248">
        <f>ROUND(I590*H590,2)</f>
        <v>0</v>
      </c>
      <c r="K590" s="249"/>
      <c r="L590" s="44"/>
      <c r="M590" s="250" t="s">
        <v>1</v>
      </c>
      <c r="N590" s="251" t="s">
        <v>43</v>
      </c>
      <c r="O590" s="94"/>
      <c r="P590" s="252">
        <f>O590*H590</f>
        <v>0</v>
      </c>
      <c r="Q590" s="252">
        <v>0.0003</v>
      </c>
      <c r="R590" s="252">
        <f>Q590*H590</f>
        <v>0.12</v>
      </c>
      <c r="S590" s="252">
        <v>0</v>
      </c>
      <c r="T590" s="253">
        <f>S590*H590</f>
        <v>0</v>
      </c>
      <c r="U590" s="41"/>
      <c r="V590" s="41"/>
      <c r="W590" s="41"/>
      <c r="X590" s="41"/>
      <c r="Y590" s="41"/>
      <c r="Z590" s="41"/>
      <c r="AA590" s="41"/>
      <c r="AB590" s="41"/>
      <c r="AC590" s="41"/>
      <c r="AD590" s="41"/>
      <c r="AE590" s="41"/>
      <c r="AR590" s="254" t="s">
        <v>208</v>
      </c>
      <c r="AT590" s="254" t="s">
        <v>165</v>
      </c>
      <c r="AU590" s="254" t="s">
        <v>88</v>
      </c>
      <c r="AY590" s="18" t="s">
        <v>162</v>
      </c>
      <c r="BE590" s="142">
        <f>IF(N590="základní",J590,0)</f>
        <v>0</v>
      </c>
      <c r="BF590" s="142">
        <f>IF(N590="snížená",J590,0)</f>
        <v>0</v>
      </c>
      <c r="BG590" s="142">
        <f>IF(N590="zákl. přenesená",J590,0)</f>
        <v>0</v>
      </c>
      <c r="BH590" s="142">
        <f>IF(N590="sníž. přenesená",J590,0)</f>
        <v>0</v>
      </c>
      <c r="BI590" s="142">
        <f>IF(N590="nulová",J590,0)</f>
        <v>0</v>
      </c>
      <c r="BJ590" s="18" t="s">
        <v>86</v>
      </c>
      <c r="BK590" s="142">
        <f>ROUND(I590*H590,2)</f>
        <v>0</v>
      </c>
      <c r="BL590" s="18" t="s">
        <v>208</v>
      </c>
      <c r="BM590" s="254" t="s">
        <v>1043</v>
      </c>
    </row>
    <row r="591" spans="1:65" s="2" customFormat="1" ht="21.75" customHeight="1">
      <c r="A591" s="41"/>
      <c r="B591" s="42"/>
      <c r="C591" s="242" t="s">
        <v>1044</v>
      </c>
      <c r="D591" s="242" t="s">
        <v>165</v>
      </c>
      <c r="E591" s="243" t="s">
        <v>1045</v>
      </c>
      <c r="F591" s="244" t="s">
        <v>1046</v>
      </c>
      <c r="G591" s="245" t="s">
        <v>168</v>
      </c>
      <c r="H591" s="246">
        <v>400</v>
      </c>
      <c r="I591" s="247"/>
      <c r="J591" s="248">
        <f>ROUND(I591*H591,2)</f>
        <v>0</v>
      </c>
      <c r="K591" s="249"/>
      <c r="L591" s="44"/>
      <c r="M591" s="250" t="s">
        <v>1</v>
      </c>
      <c r="N591" s="251" t="s">
        <v>43</v>
      </c>
      <c r="O591" s="94"/>
      <c r="P591" s="252">
        <f>O591*H591</f>
        <v>0</v>
      </c>
      <c r="Q591" s="252">
        <v>0.00758</v>
      </c>
      <c r="R591" s="252">
        <f>Q591*H591</f>
        <v>3.032</v>
      </c>
      <c r="S591" s="252">
        <v>0</v>
      </c>
      <c r="T591" s="253">
        <f>S591*H591</f>
        <v>0</v>
      </c>
      <c r="U591" s="41"/>
      <c r="V591" s="41"/>
      <c r="W591" s="41"/>
      <c r="X591" s="41"/>
      <c r="Y591" s="41"/>
      <c r="Z591" s="41"/>
      <c r="AA591" s="41"/>
      <c r="AB591" s="41"/>
      <c r="AC591" s="41"/>
      <c r="AD591" s="41"/>
      <c r="AE591" s="41"/>
      <c r="AR591" s="254" t="s">
        <v>208</v>
      </c>
      <c r="AT591" s="254" t="s">
        <v>165</v>
      </c>
      <c r="AU591" s="254" t="s">
        <v>88</v>
      </c>
      <c r="AY591" s="18" t="s">
        <v>162</v>
      </c>
      <c r="BE591" s="142">
        <f>IF(N591="základní",J591,0)</f>
        <v>0</v>
      </c>
      <c r="BF591" s="142">
        <f>IF(N591="snížená",J591,0)</f>
        <v>0</v>
      </c>
      <c r="BG591" s="142">
        <f>IF(N591="zákl. přenesená",J591,0)</f>
        <v>0</v>
      </c>
      <c r="BH591" s="142">
        <f>IF(N591="sníž. přenesená",J591,0)</f>
        <v>0</v>
      </c>
      <c r="BI591" s="142">
        <f>IF(N591="nulová",J591,0)</f>
        <v>0</v>
      </c>
      <c r="BJ591" s="18" t="s">
        <v>86</v>
      </c>
      <c r="BK591" s="142">
        <f>ROUND(I591*H591,2)</f>
        <v>0</v>
      </c>
      <c r="BL591" s="18" t="s">
        <v>208</v>
      </c>
      <c r="BM591" s="254" t="s">
        <v>1047</v>
      </c>
    </row>
    <row r="592" spans="1:65" s="2" customFormat="1" ht="24.15" customHeight="1">
      <c r="A592" s="41"/>
      <c r="B592" s="42"/>
      <c r="C592" s="242" t="s">
        <v>1048</v>
      </c>
      <c r="D592" s="242" t="s">
        <v>165</v>
      </c>
      <c r="E592" s="243" t="s">
        <v>1049</v>
      </c>
      <c r="F592" s="244" t="s">
        <v>1050</v>
      </c>
      <c r="G592" s="245" t="s">
        <v>228</v>
      </c>
      <c r="H592" s="246">
        <v>312.99</v>
      </c>
      <c r="I592" s="247"/>
      <c r="J592" s="248">
        <f>ROUND(I592*H592,2)</f>
        <v>0</v>
      </c>
      <c r="K592" s="249"/>
      <c r="L592" s="44"/>
      <c r="M592" s="250" t="s">
        <v>1</v>
      </c>
      <c r="N592" s="251" t="s">
        <v>43</v>
      </c>
      <c r="O592" s="94"/>
      <c r="P592" s="252">
        <f>O592*H592</f>
        <v>0</v>
      </c>
      <c r="Q592" s="252">
        <v>0.00058</v>
      </c>
      <c r="R592" s="252">
        <f>Q592*H592</f>
        <v>0.1815342</v>
      </c>
      <c r="S592" s="252">
        <v>0</v>
      </c>
      <c r="T592" s="253">
        <f>S592*H592</f>
        <v>0</v>
      </c>
      <c r="U592" s="41"/>
      <c r="V592" s="41"/>
      <c r="W592" s="41"/>
      <c r="X592" s="41"/>
      <c r="Y592" s="41"/>
      <c r="Z592" s="41"/>
      <c r="AA592" s="41"/>
      <c r="AB592" s="41"/>
      <c r="AC592" s="41"/>
      <c r="AD592" s="41"/>
      <c r="AE592" s="41"/>
      <c r="AR592" s="254" t="s">
        <v>208</v>
      </c>
      <c r="AT592" s="254" t="s">
        <v>165</v>
      </c>
      <c r="AU592" s="254" t="s">
        <v>88</v>
      </c>
      <c r="AY592" s="18" t="s">
        <v>162</v>
      </c>
      <c r="BE592" s="142">
        <f>IF(N592="základní",J592,0)</f>
        <v>0</v>
      </c>
      <c r="BF592" s="142">
        <f>IF(N592="snížená",J592,0)</f>
        <v>0</v>
      </c>
      <c r="BG592" s="142">
        <f>IF(N592="zákl. přenesená",J592,0)</f>
        <v>0</v>
      </c>
      <c r="BH592" s="142">
        <f>IF(N592="sníž. přenesená",J592,0)</f>
        <v>0</v>
      </c>
      <c r="BI592" s="142">
        <f>IF(N592="nulová",J592,0)</f>
        <v>0</v>
      </c>
      <c r="BJ592" s="18" t="s">
        <v>86</v>
      </c>
      <c r="BK592" s="142">
        <f>ROUND(I592*H592,2)</f>
        <v>0</v>
      </c>
      <c r="BL592" s="18" t="s">
        <v>208</v>
      </c>
      <c r="BM592" s="254" t="s">
        <v>1051</v>
      </c>
    </row>
    <row r="593" spans="1:51" s="13" customFormat="1" ht="12">
      <c r="A593" s="13"/>
      <c r="B593" s="255"/>
      <c r="C593" s="256"/>
      <c r="D593" s="257" t="s">
        <v>171</v>
      </c>
      <c r="E593" s="258" t="s">
        <v>1</v>
      </c>
      <c r="F593" s="259" t="s">
        <v>1052</v>
      </c>
      <c r="G593" s="256"/>
      <c r="H593" s="260">
        <v>312.99</v>
      </c>
      <c r="I593" s="261"/>
      <c r="J593" s="256"/>
      <c r="K593" s="256"/>
      <c r="L593" s="262"/>
      <c r="M593" s="263"/>
      <c r="N593" s="264"/>
      <c r="O593" s="264"/>
      <c r="P593" s="264"/>
      <c r="Q593" s="264"/>
      <c r="R593" s="264"/>
      <c r="S593" s="264"/>
      <c r="T593" s="265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  <c r="AT593" s="266" t="s">
        <v>171</v>
      </c>
      <c r="AU593" s="266" t="s">
        <v>88</v>
      </c>
      <c r="AV593" s="13" t="s">
        <v>88</v>
      </c>
      <c r="AW593" s="13" t="s">
        <v>32</v>
      </c>
      <c r="AX593" s="13" t="s">
        <v>78</v>
      </c>
      <c r="AY593" s="266" t="s">
        <v>162</v>
      </c>
    </row>
    <row r="594" spans="1:51" s="14" customFormat="1" ht="12">
      <c r="A594" s="14"/>
      <c r="B594" s="267"/>
      <c r="C594" s="268"/>
      <c r="D594" s="257" t="s">
        <v>171</v>
      </c>
      <c r="E594" s="269" t="s">
        <v>1</v>
      </c>
      <c r="F594" s="270" t="s">
        <v>173</v>
      </c>
      <c r="G594" s="268"/>
      <c r="H594" s="271">
        <v>312.99</v>
      </c>
      <c r="I594" s="272"/>
      <c r="J594" s="268"/>
      <c r="K594" s="268"/>
      <c r="L594" s="273"/>
      <c r="M594" s="274"/>
      <c r="N594" s="275"/>
      <c r="O594" s="275"/>
      <c r="P594" s="275"/>
      <c r="Q594" s="275"/>
      <c r="R594" s="275"/>
      <c r="S594" s="275"/>
      <c r="T594" s="276"/>
      <c r="U594" s="14"/>
      <c r="V594" s="14"/>
      <c r="W594" s="14"/>
      <c r="X594" s="14"/>
      <c r="Y594" s="14"/>
      <c r="Z594" s="14"/>
      <c r="AA594" s="14"/>
      <c r="AB594" s="14"/>
      <c r="AC594" s="14"/>
      <c r="AD594" s="14"/>
      <c r="AE594" s="14"/>
      <c r="AT594" s="277" t="s">
        <v>171</v>
      </c>
      <c r="AU594" s="277" t="s">
        <v>88</v>
      </c>
      <c r="AV594" s="14" t="s">
        <v>169</v>
      </c>
      <c r="AW594" s="14" t="s">
        <v>32</v>
      </c>
      <c r="AX594" s="14" t="s">
        <v>86</v>
      </c>
      <c r="AY594" s="277" t="s">
        <v>162</v>
      </c>
    </row>
    <row r="595" spans="1:65" s="2" customFormat="1" ht="24.15" customHeight="1">
      <c r="A595" s="41"/>
      <c r="B595" s="42"/>
      <c r="C595" s="242" t="s">
        <v>1053</v>
      </c>
      <c r="D595" s="242" t="s">
        <v>165</v>
      </c>
      <c r="E595" s="243" t="s">
        <v>1054</v>
      </c>
      <c r="F595" s="244" t="s">
        <v>1055</v>
      </c>
      <c r="G595" s="245" t="s">
        <v>168</v>
      </c>
      <c r="H595" s="246">
        <v>400</v>
      </c>
      <c r="I595" s="247"/>
      <c r="J595" s="248">
        <f>ROUND(I595*H595,2)</f>
        <v>0</v>
      </c>
      <c r="K595" s="249"/>
      <c r="L595" s="44"/>
      <c r="M595" s="250" t="s">
        <v>1</v>
      </c>
      <c r="N595" s="251" t="s">
        <v>43</v>
      </c>
      <c r="O595" s="94"/>
      <c r="P595" s="252">
        <f>O595*H595</f>
        <v>0</v>
      </c>
      <c r="Q595" s="252">
        <v>0.0063</v>
      </c>
      <c r="R595" s="252">
        <f>Q595*H595</f>
        <v>2.52</v>
      </c>
      <c r="S595" s="252">
        <v>0</v>
      </c>
      <c r="T595" s="253">
        <f>S595*H595</f>
        <v>0</v>
      </c>
      <c r="U595" s="41"/>
      <c r="V595" s="41"/>
      <c r="W595" s="41"/>
      <c r="X595" s="41"/>
      <c r="Y595" s="41"/>
      <c r="Z595" s="41"/>
      <c r="AA595" s="41"/>
      <c r="AB595" s="41"/>
      <c r="AC595" s="41"/>
      <c r="AD595" s="41"/>
      <c r="AE595" s="41"/>
      <c r="AR595" s="254" t="s">
        <v>208</v>
      </c>
      <c r="AT595" s="254" t="s">
        <v>165</v>
      </c>
      <c r="AU595" s="254" t="s">
        <v>88</v>
      </c>
      <c r="AY595" s="18" t="s">
        <v>162</v>
      </c>
      <c r="BE595" s="142">
        <f>IF(N595="základní",J595,0)</f>
        <v>0</v>
      </c>
      <c r="BF595" s="142">
        <f>IF(N595="snížená",J595,0)</f>
        <v>0</v>
      </c>
      <c r="BG595" s="142">
        <f>IF(N595="zákl. přenesená",J595,0)</f>
        <v>0</v>
      </c>
      <c r="BH595" s="142">
        <f>IF(N595="sníž. přenesená",J595,0)</f>
        <v>0</v>
      </c>
      <c r="BI595" s="142">
        <f>IF(N595="nulová",J595,0)</f>
        <v>0</v>
      </c>
      <c r="BJ595" s="18" t="s">
        <v>86</v>
      </c>
      <c r="BK595" s="142">
        <f>ROUND(I595*H595,2)</f>
        <v>0</v>
      </c>
      <c r="BL595" s="18" t="s">
        <v>208</v>
      </c>
      <c r="BM595" s="254" t="s">
        <v>1056</v>
      </c>
    </row>
    <row r="596" spans="1:65" s="2" customFormat="1" ht="24.15" customHeight="1">
      <c r="A596" s="41"/>
      <c r="B596" s="42"/>
      <c r="C596" s="278" t="s">
        <v>1057</v>
      </c>
      <c r="D596" s="278" t="s">
        <v>183</v>
      </c>
      <c r="E596" s="279" t="s">
        <v>1058</v>
      </c>
      <c r="F596" s="280" t="s">
        <v>1059</v>
      </c>
      <c r="G596" s="281" t="s">
        <v>168</v>
      </c>
      <c r="H596" s="282">
        <v>439.925</v>
      </c>
      <c r="I596" s="283"/>
      <c r="J596" s="284">
        <f>ROUND(I596*H596,2)</f>
        <v>0</v>
      </c>
      <c r="K596" s="285"/>
      <c r="L596" s="286"/>
      <c r="M596" s="287" t="s">
        <v>1</v>
      </c>
      <c r="N596" s="288" t="s">
        <v>43</v>
      </c>
      <c r="O596" s="94"/>
      <c r="P596" s="252">
        <f>O596*H596</f>
        <v>0</v>
      </c>
      <c r="Q596" s="252">
        <v>0.018</v>
      </c>
      <c r="R596" s="252">
        <f>Q596*H596</f>
        <v>7.9186499999999995</v>
      </c>
      <c r="S596" s="252">
        <v>0</v>
      </c>
      <c r="T596" s="253">
        <f>S596*H596</f>
        <v>0</v>
      </c>
      <c r="U596" s="41"/>
      <c r="V596" s="41"/>
      <c r="W596" s="41"/>
      <c r="X596" s="41"/>
      <c r="Y596" s="41"/>
      <c r="Z596" s="41"/>
      <c r="AA596" s="41"/>
      <c r="AB596" s="41"/>
      <c r="AC596" s="41"/>
      <c r="AD596" s="41"/>
      <c r="AE596" s="41"/>
      <c r="AR596" s="254" t="s">
        <v>213</v>
      </c>
      <c r="AT596" s="254" t="s">
        <v>183</v>
      </c>
      <c r="AU596" s="254" t="s">
        <v>88</v>
      </c>
      <c r="AY596" s="18" t="s">
        <v>162</v>
      </c>
      <c r="BE596" s="142">
        <f>IF(N596="základní",J596,0)</f>
        <v>0</v>
      </c>
      <c r="BF596" s="142">
        <f>IF(N596="snížená",J596,0)</f>
        <v>0</v>
      </c>
      <c r="BG596" s="142">
        <f>IF(N596="zákl. přenesená",J596,0)</f>
        <v>0</v>
      </c>
      <c r="BH596" s="142">
        <f>IF(N596="sníž. přenesená",J596,0)</f>
        <v>0</v>
      </c>
      <c r="BI596" s="142">
        <f>IF(N596="nulová",J596,0)</f>
        <v>0</v>
      </c>
      <c r="BJ596" s="18" t="s">
        <v>86</v>
      </c>
      <c r="BK596" s="142">
        <f>ROUND(I596*H596,2)</f>
        <v>0</v>
      </c>
      <c r="BL596" s="18" t="s">
        <v>208</v>
      </c>
      <c r="BM596" s="254" t="s">
        <v>1060</v>
      </c>
    </row>
    <row r="597" spans="1:51" s="13" customFormat="1" ht="12">
      <c r="A597" s="13"/>
      <c r="B597" s="255"/>
      <c r="C597" s="256"/>
      <c r="D597" s="257" t="s">
        <v>171</v>
      </c>
      <c r="E597" s="258" t="s">
        <v>1</v>
      </c>
      <c r="F597" s="259" t="s">
        <v>1061</v>
      </c>
      <c r="G597" s="256"/>
      <c r="H597" s="260">
        <v>408</v>
      </c>
      <c r="I597" s="261"/>
      <c r="J597" s="256"/>
      <c r="K597" s="256"/>
      <c r="L597" s="262"/>
      <c r="M597" s="263"/>
      <c r="N597" s="264"/>
      <c r="O597" s="264"/>
      <c r="P597" s="264"/>
      <c r="Q597" s="264"/>
      <c r="R597" s="264"/>
      <c r="S597" s="264"/>
      <c r="T597" s="265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T597" s="266" t="s">
        <v>171</v>
      </c>
      <c r="AU597" s="266" t="s">
        <v>88</v>
      </c>
      <c r="AV597" s="13" t="s">
        <v>88</v>
      </c>
      <c r="AW597" s="13" t="s">
        <v>32</v>
      </c>
      <c r="AX597" s="13" t="s">
        <v>78</v>
      </c>
      <c r="AY597" s="266" t="s">
        <v>162</v>
      </c>
    </row>
    <row r="598" spans="1:51" s="13" customFormat="1" ht="12">
      <c r="A598" s="13"/>
      <c r="B598" s="255"/>
      <c r="C598" s="256"/>
      <c r="D598" s="257" t="s">
        <v>171</v>
      </c>
      <c r="E598" s="258" t="s">
        <v>1</v>
      </c>
      <c r="F598" s="259" t="s">
        <v>1062</v>
      </c>
      <c r="G598" s="256"/>
      <c r="H598" s="260">
        <v>31.925</v>
      </c>
      <c r="I598" s="261"/>
      <c r="J598" s="256"/>
      <c r="K598" s="256"/>
      <c r="L598" s="262"/>
      <c r="M598" s="263"/>
      <c r="N598" s="264"/>
      <c r="O598" s="264"/>
      <c r="P598" s="264"/>
      <c r="Q598" s="264"/>
      <c r="R598" s="264"/>
      <c r="S598" s="264"/>
      <c r="T598" s="265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  <c r="AT598" s="266" t="s">
        <v>171</v>
      </c>
      <c r="AU598" s="266" t="s">
        <v>88</v>
      </c>
      <c r="AV598" s="13" t="s">
        <v>88</v>
      </c>
      <c r="AW598" s="13" t="s">
        <v>32</v>
      </c>
      <c r="AX598" s="13" t="s">
        <v>78</v>
      </c>
      <c r="AY598" s="266" t="s">
        <v>162</v>
      </c>
    </row>
    <row r="599" spans="1:51" s="14" customFormat="1" ht="12">
      <c r="A599" s="14"/>
      <c r="B599" s="267"/>
      <c r="C599" s="268"/>
      <c r="D599" s="257" t="s">
        <v>171</v>
      </c>
      <c r="E599" s="269" t="s">
        <v>1</v>
      </c>
      <c r="F599" s="270" t="s">
        <v>173</v>
      </c>
      <c r="G599" s="268"/>
      <c r="H599" s="271">
        <v>439.925</v>
      </c>
      <c r="I599" s="272"/>
      <c r="J599" s="268"/>
      <c r="K599" s="268"/>
      <c r="L599" s="273"/>
      <c r="M599" s="274"/>
      <c r="N599" s="275"/>
      <c r="O599" s="275"/>
      <c r="P599" s="275"/>
      <c r="Q599" s="275"/>
      <c r="R599" s="275"/>
      <c r="S599" s="275"/>
      <c r="T599" s="276"/>
      <c r="U599" s="14"/>
      <c r="V599" s="14"/>
      <c r="W599" s="14"/>
      <c r="X599" s="14"/>
      <c r="Y599" s="14"/>
      <c r="Z599" s="14"/>
      <c r="AA599" s="14"/>
      <c r="AB599" s="14"/>
      <c r="AC599" s="14"/>
      <c r="AD599" s="14"/>
      <c r="AE599" s="14"/>
      <c r="AT599" s="277" t="s">
        <v>171</v>
      </c>
      <c r="AU599" s="277" t="s">
        <v>88</v>
      </c>
      <c r="AV599" s="14" t="s">
        <v>169</v>
      </c>
      <c r="AW599" s="14" t="s">
        <v>32</v>
      </c>
      <c r="AX599" s="14" t="s">
        <v>86</v>
      </c>
      <c r="AY599" s="277" t="s">
        <v>162</v>
      </c>
    </row>
    <row r="600" spans="1:65" s="2" customFormat="1" ht="16.5" customHeight="1">
      <c r="A600" s="41"/>
      <c r="B600" s="42"/>
      <c r="C600" s="242" t="s">
        <v>1063</v>
      </c>
      <c r="D600" s="242" t="s">
        <v>165</v>
      </c>
      <c r="E600" s="243" t="s">
        <v>1064</v>
      </c>
      <c r="F600" s="244" t="s">
        <v>1065</v>
      </c>
      <c r="G600" s="245" t="s">
        <v>562</v>
      </c>
      <c r="H600" s="246">
        <v>1317</v>
      </c>
      <c r="I600" s="247"/>
      <c r="J600" s="248">
        <f>ROUND(I600*H600,2)</f>
        <v>0</v>
      </c>
      <c r="K600" s="249"/>
      <c r="L600" s="44"/>
      <c r="M600" s="250" t="s">
        <v>1</v>
      </c>
      <c r="N600" s="251" t="s">
        <v>43</v>
      </c>
      <c r="O600" s="94"/>
      <c r="P600" s="252">
        <f>O600*H600</f>
        <v>0</v>
      </c>
      <c r="Q600" s="252">
        <v>0</v>
      </c>
      <c r="R600" s="252">
        <f>Q600*H600</f>
        <v>0</v>
      </c>
      <c r="S600" s="252">
        <v>0</v>
      </c>
      <c r="T600" s="253">
        <f>S600*H600</f>
        <v>0</v>
      </c>
      <c r="U600" s="41"/>
      <c r="V600" s="41"/>
      <c r="W600" s="41"/>
      <c r="X600" s="41"/>
      <c r="Y600" s="41"/>
      <c r="Z600" s="41"/>
      <c r="AA600" s="41"/>
      <c r="AB600" s="41"/>
      <c r="AC600" s="41"/>
      <c r="AD600" s="41"/>
      <c r="AE600" s="41"/>
      <c r="AR600" s="254" t="s">
        <v>208</v>
      </c>
      <c r="AT600" s="254" t="s">
        <v>165</v>
      </c>
      <c r="AU600" s="254" t="s">
        <v>88</v>
      </c>
      <c r="AY600" s="18" t="s">
        <v>162</v>
      </c>
      <c r="BE600" s="142">
        <f>IF(N600="základní",J600,0)</f>
        <v>0</v>
      </c>
      <c r="BF600" s="142">
        <f>IF(N600="snížená",J600,0)</f>
        <v>0</v>
      </c>
      <c r="BG600" s="142">
        <f>IF(N600="zákl. přenesená",J600,0)</f>
        <v>0</v>
      </c>
      <c r="BH600" s="142">
        <f>IF(N600="sníž. přenesená",J600,0)</f>
        <v>0</v>
      </c>
      <c r="BI600" s="142">
        <f>IF(N600="nulová",J600,0)</f>
        <v>0</v>
      </c>
      <c r="BJ600" s="18" t="s">
        <v>86</v>
      </c>
      <c r="BK600" s="142">
        <f>ROUND(I600*H600,2)</f>
        <v>0</v>
      </c>
      <c r="BL600" s="18" t="s">
        <v>208</v>
      </c>
      <c r="BM600" s="254" t="s">
        <v>1066</v>
      </c>
    </row>
    <row r="601" spans="1:51" s="13" customFormat="1" ht="12">
      <c r="A601" s="13"/>
      <c r="B601" s="255"/>
      <c r="C601" s="256"/>
      <c r="D601" s="257" t="s">
        <v>171</v>
      </c>
      <c r="E601" s="258" t="s">
        <v>1</v>
      </c>
      <c r="F601" s="259" t="s">
        <v>1067</v>
      </c>
      <c r="G601" s="256"/>
      <c r="H601" s="260">
        <v>1317</v>
      </c>
      <c r="I601" s="261"/>
      <c r="J601" s="256"/>
      <c r="K601" s="256"/>
      <c r="L601" s="262"/>
      <c r="M601" s="263"/>
      <c r="N601" s="264"/>
      <c r="O601" s="264"/>
      <c r="P601" s="264"/>
      <c r="Q601" s="264"/>
      <c r="R601" s="264"/>
      <c r="S601" s="264"/>
      <c r="T601" s="265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T601" s="266" t="s">
        <v>171</v>
      </c>
      <c r="AU601" s="266" t="s">
        <v>88</v>
      </c>
      <c r="AV601" s="13" t="s">
        <v>88</v>
      </c>
      <c r="AW601" s="13" t="s">
        <v>32</v>
      </c>
      <c r="AX601" s="13" t="s">
        <v>78</v>
      </c>
      <c r="AY601" s="266" t="s">
        <v>162</v>
      </c>
    </row>
    <row r="602" spans="1:51" s="14" customFormat="1" ht="12">
      <c r="A602" s="14"/>
      <c r="B602" s="267"/>
      <c r="C602" s="268"/>
      <c r="D602" s="257" t="s">
        <v>171</v>
      </c>
      <c r="E602" s="269" t="s">
        <v>1</v>
      </c>
      <c r="F602" s="270" t="s">
        <v>173</v>
      </c>
      <c r="G602" s="268"/>
      <c r="H602" s="271">
        <v>1317</v>
      </c>
      <c r="I602" s="272"/>
      <c r="J602" s="268"/>
      <c r="K602" s="268"/>
      <c r="L602" s="273"/>
      <c r="M602" s="274"/>
      <c r="N602" s="275"/>
      <c r="O602" s="275"/>
      <c r="P602" s="275"/>
      <c r="Q602" s="275"/>
      <c r="R602" s="275"/>
      <c r="S602" s="275"/>
      <c r="T602" s="276"/>
      <c r="U602" s="14"/>
      <c r="V602" s="14"/>
      <c r="W602" s="14"/>
      <c r="X602" s="14"/>
      <c r="Y602" s="14"/>
      <c r="Z602" s="14"/>
      <c r="AA602" s="14"/>
      <c r="AB602" s="14"/>
      <c r="AC602" s="14"/>
      <c r="AD602" s="14"/>
      <c r="AE602" s="14"/>
      <c r="AT602" s="277" t="s">
        <v>171</v>
      </c>
      <c r="AU602" s="277" t="s">
        <v>88</v>
      </c>
      <c r="AV602" s="14" t="s">
        <v>169</v>
      </c>
      <c r="AW602" s="14" t="s">
        <v>32</v>
      </c>
      <c r="AX602" s="14" t="s">
        <v>86</v>
      </c>
      <c r="AY602" s="277" t="s">
        <v>162</v>
      </c>
    </row>
    <row r="603" spans="1:65" s="2" customFormat="1" ht="24.15" customHeight="1">
      <c r="A603" s="41"/>
      <c r="B603" s="42"/>
      <c r="C603" s="242" t="s">
        <v>1068</v>
      </c>
      <c r="D603" s="242" t="s">
        <v>165</v>
      </c>
      <c r="E603" s="243" t="s">
        <v>1069</v>
      </c>
      <c r="F603" s="244" t="s">
        <v>1070</v>
      </c>
      <c r="G603" s="245" t="s">
        <v>513</v>
      </c>
      <c r="H603" s="246">
        <v>13.772</v>
      </c>
      <c r="I603" s="247"/>
      <c r="J603" s="248">
        <f>ROUND(I603*H603,2)</f>
        <v>0</v>
      </c>
      <c r="K603" s="249"/>
      <c r="L603" s="44"/>
      <c r="M603" s="250" t="s">
        <v>1</v>
      </c>
      <c r="N603" s="251" t="s">
        <v>43</v>
      </c>
      <c r="O603" s="94"/>
      <c r="P603" s="252">
        <f>O603*H603</f>
        <v>0</v>
      </c>
      <c r="Q603" s="252">
        <v>0</v>
      </c>
      <c r="R603" s="252">
        <f>Q603*H603</f>
        <v>0</v>
      </c>
      <c r="S603" s="252">
        <v>0</v>
      </c>
      <c r="T603" s="253">
        <f>S603*H603</f>
        <v>0</v>
      </c>
      <c r="U603" s="41"/>
      <c r="V603" s="41"/>
      <c r="W603" s="41"/>
      <c r="X603" s="41"/>
      <c r="Y603" s="41"/>
      <c r="Z603" s="41"/>
      <c r="AA603" s="41"/>
      <c r="AB603" s="41"/>
      <c r="AC603" s="41"/>
      <c r="AD603" s="41"/>
      <c r="AE603" s="41"/>
      <c r="AR603" s="254" t="s">
        <v>208</v>
      </c>
      <c r="AT603" s="254" t="s">
        <v>165</v>
      </c>
      <c r="AU603" s="254" t="s">
        <v>88</v>
      </c>
      <c r="AY603" s="18" t="s">
        <v>162</v>
      </c>
      <c r="BE603" s="142">
        <f>IF(N603="základní",J603,0)</f>
        <v>0</v>
      </c>
      <c r="BF603" s="142">
        <f>IF(N603="snížená",J603,0)</f>
        <v>0</v>
      </c>
      <c r="BG603" s="142">
        <f>IF(N603="zákl. přenesená",J603,0)</f>
        <v>0</v>
      </c>
      <c r="BH603" s="142">
        <f>IF(N603="sníž. přenesená",J603,0)</f>
        <v>0</v>
      </c>
      <c r="BI603" s="142">
        <f>IF(N603="nulová",J603,0)</f>
        <v>0</v>
      </c>
      <c r="BJ603" s="18" t="s">
        <v>86</v>
      </c>
      <c r="BK603" s="142">
        <f>ROUND(I603*H603,2)</f>
        <v>0</v>
      </c>
      <c r="BL603" s="18" t="s">
        <v>208</v>
      </c>
      <c r="BM603" s="254" t="s">
        <v>1071</v>
      </c>
    </row>
    <row r="604" spans="1:63" s="12" customFormat="1" ht="22.8" customHeight="1">
      <c r="A604" s="12"/>
      <c r="B604" s="226"/>
      <c r="C604" s="227"/>
      <c r="D604" s="228" t="s">
        <v>77</v>
      </c>
      <c r="E604" s="240" t="s">
        <v>1072</v>
      </c>
      <c r="F604" s="240" t="s">
        <v>1073</v>
      </c>
      <c r="G604" s="227"/>
      <c r="H604" s="227"/>
      <c r="I604" s="230"/>
      <c r="J604" s="241">
        <f>BK604</f>
        <v>0</v>
      </c>
      <c r="K604" s="227"/>
      <c r="L604" s="232"/>
      <c r="M604" s="233"/>
      <c r="N604" s="234"/>
      <c r="O604" s="234"/>
      <c r="P604" s="235">
        <f>SUM(P605:P607)</f>
        <v>0</v>
      </c>
      <c r="Q604" s="234"/>
      <c r="R604" s="235">
        <f>SUM(R605:R607)</f>
        <v>0.0055000000000000005</v>
      </c>
      <c r="S604" s="234"/>
      <c r="T604" s="236">
        <f>SUM(T605:T607)</f>
        <v>0</v>
      </c>
      <c r="U604" s="12"/>
      <c r="V604" s="12"/>
      <c r="W604" s="12"/>
      <c r="X604" s="12"/>
      <c r="Y604" s="12"/>
      <c r="Z604" s="12"/>
      <c r="AA604" s="12"/>
      <c r="AB604" s="12"/>
      <c r="AC604" s="12"/>
      <c r="AD604" s="12"/>
      <c r="AE604" s="12"/>
      <c r="AR604" s="237" t="s">
        <v>88</v>
      </c>
      <c r="AT604" s="238" t="s">
        <v>77</v>
      </c>
      <c r="AU604" s="238" t="s">
        <v>86</v>
      </c>
      <c r="AY604" s="237" t="s">
        <v>162</v>
      </c>
      <c r="BK604" s="239">
        <f>SUM(BK605:BK607)</f>
        <v>0</v>
      </c>
    </row>
    <row r="605" spans="1:65" s="2" customFormat="1" ht="16.5" customHeight="1">
      <c r="A605" s="41"/>
      <c r="B605" s="42"/>
      <c r="C605" s="242" t="s">
        <v>1074</v>
      </c>
      <c r="D605" s="242" t="s">
        <v>165</v>
      </c>
      <c r="E605" s="243" t="s">
        <v>1075</v>
      </c>
      <c r="F605" s="244" t="s">
        <v>1076</v>
      </c>
      <c r="G605" s="245" t="s">
        <v>562</v>
      </c>
      <c r="H605" s="246">
        <v>10</v>
      </c>
      <c r="I605" s="247"/>
      <c r="J605" s="248">
        <f>ROUND(I605*H605,2)</f>
        <v>0</v>
      </c>
      <c r="K605" s="249"/>
      <c r="L605" s="44"/>
      <c r="M605" s="250" t="s">
        <v>1</v>
      </c>
      <c r="N605" s="251" t="s">
        <v>43</v>
      </c>
      <c r="O605" s="94"/>
      <c r="P605" s="252">
        <f>O605*H605</f>
        <v>0</v>
      </c>
      <c r="Q605" s="252">
        <v>7E-05</v>
      </c>
      <c r="R605" s="252">
        <f>Q605*H605</f>
        <v>0.0006999999999999999</v>
      </c>
      <c r="S605" s="252">
        <v>0</v>
      </c>
      <c r="T605" s="253">
        <f>S605*H605</f>
        <v>0</v>
      </c>
      <c r="U605" s="41"/>
      <c r="V605" s="41"/>
      <c r="W605" s="41"/>
      <c r="X605" s="41"/>
      <c r="Y605" s="41"/>
      <c r="Z605" s="41"/>
      <c r="AA605" s="41"/>
      <c r="AB605" s="41"/>
      <c r="AC605" s="41"/>
      <c r="AD605" s="41"/>
      <c r="AE605" s="41"/>
      <c r="AR605" s="254" t="s">
        <v>208</v>
      </c>
      <c r="AT605" s="254" t="s">
        <v>165</v>
      </c>
      <c r="AU605" s="254" t="s">
        <v>88</v>
      </c>
      <c r="AY605" s="18" t="s">
        <v>162</v>
      </c>
      <c r="BE605" s="142">
        <f>IF(N605="základní",J605,0)</f>
        <v>0</v>
      </c>
      <c r="BF605" s="142">
        <f>IF(N605="snížená",J605,0)</f>
        <v>0</v>
      </c>
      <c r="BG605" s="142">
        <f>IF(N605="zákl. přenesená",J605,0)</f>
        <v>0</v>
      </c>
      <c r="BH605" s="142">
        <f>IF(N605="sníž. přenesená",J605,0)</f>
        <v>0</v>
      </c>
      <c r="BI605" s="142">
        <f>IF(N605="nulová",J605,0)</f>
        <v>0</v>
      </c>
      <c r="BJ605" s="18" t="s">
        <v>86</v>
      </c>
      <c r="BK605" s="142">
        <f>ROUND(I605*H605,2)</f>
        <v>0</v>
      </c>
      <c r="BL605" s="18" t="s">
        <v>208</v>
      </c>
      <c r="BM605" s="254" t="s">
        <v>1077</v>
      </c>
    </row>
    <row r="606" spans="1:65" s="2" customFormat="1" ht="16.5" customHeight="1">
      <c r="A606" s="41"/>
      <c r="B606" s="42"/>
      <c r="C606" s="242" t="s">
        <v>1078</v>
      </c>
      <c r="D606" s="242" t="s">
        <v>165</v>
      </c>
      <c r="E606" s="243" t="s">
        <v>1079</v>
      </c>
      <c r="F606" s="244" t="s">
        <v>1080</v>
      </c>
      <c r="G606" s="245" t="s">
        <v>168</v>
      </c>
      <c r="H606" s="246">
        <v>10</v>
      </c>
      <c r="I606" s="247"/>
      <c r="J606" s="248">
        <f>ROUND(I606*H606,2)</f>
        <v>0</v>
      </c>
      <c r="K606" s="249"/>
      <c r="L606" s="44"/>
      <c r="M606" s="250" t="s">
        <v>1</v>
      </c>
      <c r="N606" s="251" t="s">
        <v>43</v>
      </c>
      <c r="O606" s="94"/>
      <c r="P606" s="252">
        <f>O606*H606</f>
        <v>0</v>
      </c>
      <c r="Q606" s="252">
        <v>0.00048</v>
      </c>
      <c r="R606" s="252">
        <f>Q606*H606</f>
        <v>0.0048000000000000004</v>
      </c>
      <c r="S606" s="252">
        <v>0</v>
      </c>
      <c r="T606" s="253">
        <f>S606*H606</f>
        <v>0</v>
      </c>
      <c r="U606" s="41"/>
      <c r="V606" s="41"/>
      <c r="W606" s="41"/>
      <c r="X606" s="41"/>
      <c r="Y606" s="41"/>
      <c r="Z606" s="41"/>
      <c r="AA606" s="41"/>
      <c r="AB606" s="41"/>
      <c r="AC606" s="41"/>
      <c r="AD606" s="41"/>
      <c r="AE606" s="41"/>
      <c r="AR606" s="254" t="s">
        <v>208</v>
      </c>
      <c r="AT606" s="254" t="s">
        <v>165</v>
      </c>
      <c r="AU606" s="254" t="s">
        <v>88</v>
      </c>
      <c r="AY606" s="18" t="s">
        <v>162</v>
      </c>
      <c r="BE606" s="142">
        <f>IF(N606="základní",J606,0)</f>
        <v>0</v>
      </c>
      <c r="BF606" s="142">
        <f>IF(N606="snížená",J606,0)</f>
        <v>0</v>
      </c>
      <c r="BG606" s="142">
        <f>IF(N606="zákl. přenesená",J606,0)</f>
        <v>0</v>
      </c>
      <c r="BH606" s="142">
        <f>IF(N606="sníž. přenesená",J606,0)</f>
        <v>0</v>
      </c>
      <c r="BI606" s="142">
        <f>IF(N606="nulová",J606,0)</f>
        <v>0</v>
      </c>
      <c r="BJ606" s="18" t="s">
        <v>86</v>
      </c>
      <c r="BK606" s="142">
        <f>ROUND(I606*H606,2)</f>
        <v>0</v>
      </c>
      <c r="BL606" s="18" t="s">
        <v>208</v>
      </c>
      <c r="BM606" s="254" t="s">
        <v>1081</v>
      </c>
    </row>
    <row r="607" spans="1:65" s="2" customFormat="1" ht="24.15" customHeight="1">
      <c r="A607" s="41"/>
      <c r="B607" s="42"/>
      <c r="C607" s="242" t="s">
        <v>1082</v>
      </c>
      <c r="D607" s="242" t="s">
        <v>165</v>
      </c>
      <c r="E607" s="243" t="s">
        <v>1083</v>
      </c>
      <c r="F607" s="244" t="s">
        <v>1084</v>
      </c>
      <c r="G607" s="245" t="s">
        <v>513</v>
      </c>
      <c r="H607" s="246">
        <v>0.006</v>
      </c>
      <c r="I607" s="247"/>
      <c r="J607" s="248">
        <f>ROUND(I607*H607,2)</f>
        <v>0</v>
      </c>
      <c r="K607" s="249"/>
      <c r="L607" s="44"/>
      <c r="M607" s="250" t="s">
        <v>1</v>
      </c>
      <c r="N607" s="251" t="s">
        <v>43</v>
      </c>
      <c r="O607" s="94"/>
      <c r="P607" s="252">
        <f>O607*H607</f>
        <v>0</v>
      </c>
      <c r="Q607" s="252">
        <v>0</v>
      </c>
      <c r="R607" s="252">
        <f>Q607*H607</f>
        <v>0</v>
      </c>
      <c r="S607" s="252">
        <v>0</v>
      </c>
      <c r="T607" s="253">
        <f>S607*H607</f>
        <v>0</v>
      </c>
      <c r="U607" s="41"/>
      <c r="V607" s="41"/>
      <c r="W607" s="41"/>
      <c r="X607" s="41"/>
      <c r="Y607" s="41"/>
      <c r="Z607" s="41"/>
      <c r="AA607" s="41"/>
      <c r="AB607" s="41"/>
      <c r="AC607" s="41"/>
      <c r="AD607" s="41"/>
      <c r="AE607" s="41"/>
      <c r="AR607" s="254" t="s">
        <v>208</v>
      </c>
      <c r="AT607" s="254" t="s">
        <v>165</v>
      </c>
      <c r="AU607" s="254" t="s">
        <v>88</v>
      </c>
      <c r="AY607" s="18" t="s">
        <v>162</v>
      </c>
      <c r="BE607" s="142">
        <f>IF(N607="základní",J607,0)</f>
        <v>0</v>
      </c>
      <c r="BF607" s="142">
        <f>IF(N607="snížená",J607,0)</f>
        <v>0</v>
      </c>
      <c r="BG607" s="142">
        <f>IF(N607="zákl. přenesená",J607,0)</f>
        <v>0</v>
      </c>
      <c r="BH607" s="142">
        <f>IF(N607="sníž. přenesená",J607,0)</f>
        <v>0</v>
      </c>
      <c r="BI607" s="142">
        <f>IF(N607="nulová",J607,0)</f>
        <v>0</v>
      </c>
      <c r="BJ607" s="18" t="s">
        <v>86</v>
      </c>
      <c r="BK607" s="142">
        <f>ROUND(I607*H607,2)</f>
        <v>0</v>
      </c>
      <c r="BL607" s="18" t="s">
        <v>208</v>
      </c>
      <c r="BM607" s="254" t="s">
        <v>1085</v>
      </c>
    </row>
    <row r="608" spans="1:63" s="12" customFormat="1" ht="22.8" customHeight="1">
      <c r="A608" s="12"/>
      <c r="B608" s="226"/>
      <c r="C608" s="227"/>
      <c r="D608" s="228" t="s">
        <v>77</v>
      </c>
      <c r="E608" s="240" t="s">
        <v>1086</v>
      </c>
      <c r="F608" s="240" t="s">
        <v>1087</v>
      </c>
      <c r="G608" s="227"/>
      <c r="H608" s="227"/>
      <c r="I608" s="230"/>
      <c r="J608" s="241">
        <f>BK608</f>
        <v>0</v>
      </c>
      <c r="K608" s="227"/>
      <c r="L608" s="232"/>
      <c r="M608" s="233"/>
      <c r="N608" s="234"/>
      <c r="O608" s="234"/>
      <c r="P608" s="235">
        <f>SUM(P609:P617)</f>
        <v>0</v>
      </c>
      <c r="Q608" s="234"/>
      <c r="R608" s="235">
        <f>SUM(R609:R617)</f>
        <v>6.363552800000001</v>
      </c>
      <c r="S608" s="234"/>
      <c r="T608" s="236">
        <f>SUM(T609:T617)</f>
        <v>0</v>
      </c>
      <c r="U608" s="12"/>
      <c r="V608" s="12"/>
      <c r="W608" s="12"/>
      <c r="X608" s="12"/>
      <c r="Y608" s="12"/>
      <c r="Z608" s="12"/>
      <c r="AA608" s="12"/>
      <c r="AB608" s="12"/>
      <c r="AC608" s="12"/>
      <c r="AD608" s="12"/>
      <c r="AE608" s="12"/>
      <c r="AR608" s="237" t="s">
        <v>88</v>
      </c>
      <c r="AT608" s="238" t="s">
        <v>77</v>
      </c>
      <c r="AU608" s="238" t="s">
        <v>86</v>
      </c>
      <c r="AY608" s="237" t="s">
        <v>162</v>
      </c>
      <c r="BK608" s="239">
        <f>SUM(BK609:BK617)</f>
        <v>0</v>
      </c>
    </row>
    <row r="609" spans="1:65" s="2" customFormat="1" ht="16.5" customHeight="1">
      <c r="A609" s="41"/>
      <c r="B609" s="42"/>
      <c r="C609" s="242" t="s">
        <v>1088</v>
      </c>
      <c r="D609" s="242" t="s">
        <v>165</v>
      </c>
      <c r="E609" s="243" t="s">
        <v>1089</v>
      </c>
      <c r="F609" s="244" t="s">
        <v>1090</v>
      </c>
      <c r="G609" s="245" t="s">
        <v>168</v>
      </c>
      <c r="H609" s="246">
        <v>324.566</v>
      </c>
      <c r="I609" s="247"/>
      <c r="J609" s="248">
        <f>ROUND(I609*H609,2)</f>
        <v>0</v>
      </c>
      <c r="K609" s="249"/>
      <c r="L609" s="44"/>
      <c r="M609" s="250" t="s">
        <v>1</v>
      </c>
      <c r="N609" s="251" t="s">
        <v>43</v>
      </c>
      <c r="O609" s="94"/>
      <c r="P609" s="252">
        <f>O609*H609</f>
        <v>0</v>
      </c>
      <c r="Q609" s="252">
        <v>0.0003</v>
      </c>
      <c r="R609" s="252">
        <f>Q609*H609</f>
        <v>0.09736979999999998</v>
      </c>
      <c r="S609" s="252">
        <v>0</v>
      </c>
      <c r="T609" s="253">
        <f>S609*H609</f>
        <v>0</v>
      </c>
      <c r="U609" s="41"/>
      <c r="V609" s="41"/>
      <c r="W609" s="41"/>
      <c r="X609" s="41"/>
      <c r="Y609" s="41"/>
      <c r="Z609" s="41"/>
      <c r="AA609" s="41"/>
      <c r="AB609" s="41"/>
      <c r="AC609" s="41"/>
      <c r="AD609" s="41"/>
      <c r="AE609" s="41"/>
      <c r="AR609" s="254" t="s">
        <v>208</v>
      </c>
      <c r="AT609" s="254" t="s">
        <v>165</v>
      </c>
      <c r="AU609" s="254" t="s">
        <v>88</v>
      </c>
      <c r="AY609" s="18" t="s">
        <v>162</v>
      </c>
      <c r="BE609" s="142">
        <f>IF(N609="základní",J609,0)</f>
        <v>0</v>
      </c>
      <c r="BF609" s="142">
        <f>IF(N609="snížená",J609,0)</f>
        <v>0</v>
      </c>
      <c r="BG609" s="142">
        <f>IF(N609="zákl. přenesená",J609,0)</f>
        <v>0</v>
      </c>
      <c r="BH609" s="142">
        <f>IF(N609="sníž. přenesená",J609,0)</f>
        <v>0</v>
      </c>
      <c r="BI609" s="142">
        <f>IF(N609="nulová",J609,0)</f>
        <v>0</v>
      </c>
      <c r="BJ609" s="18" t="s">
        <v>86</v>
      </c>
      <c r="BK609" s="142">
        <f>ROUND(I609*H609,2)</f>
        <v>0</v>
      </c>
      <c r="BL609" s="18" t="s">
        <v>208</v>
      </c>
      <c r="BM609" s="254" t="s">
        <v>1091</v>
      </c>
    </row>
    <row r="610" spans="1:65" s="2" customFormat="1" ht="16.5" customHeight="1">
      <c r="A610" s="41"/>
      <c r="B610" s="42"/>
      <c r="C610" s="242" t="s">
        <v>1092</v>
      </c>
      <c r="D610" s="242" t="s">
        <v>165</v>
      </c>
      <c r="E610" s="243" t="s">
        <v>1093</v>
      </c>
      <c r="F610" s="244" t="s">
        <v>1094</v>
      </c>
      <c r="G610" s="245" t="s">
        <v>228</v>
      </c>
      <c r="H610" s="246">
        <v>159.9</v>
      </c>
      <c r="I610" s="247"/>
      <c r="J610" s="248">
        <f>ROUND(I610*H610,2)</f>
        <v>0</v>
      </c>
      <c r="K610" s="249"/>
      <c r="L610" s="44"/>
      <c r="M610" s="250" t="s">
        <v>1</v>
      </c>
      <c r="N610" s="251" t="s">
        <v>43</v>
      </c>
      <c r="O610" s="94"/>
      <c r="P610" s="252">
        <f>O610*H610</f>
        <v>0</v>
      </c>
      <c r="Q610" s="252">
        <v>0.0002</v>
      </c>
      <c r="R610" s="252">
        <f>Q610*H610</f>
        <v>0.03198</v>
      </c>
      <c r="S610" s="252">
        <v>0</v>
      </c>
      <c r="T610" s="253">
        <f>S610*H610</f>
        <v>0</v>
      </c>
      <c r="U610" s="41"/>
      <c r="V610" s="41"/>
      <c r="W610" s="41"/>
      <c r="X610" s="41"/>
      <c r="Y610" s="41"/>
      <c r="Z610" s="41"/>
      <c r="AA610" s="41"/>
      <c r="AB610" s="41"/>
      <c r="AC610" s="41"/>
      <c r="AD610" s="41"/>
      <c r="AE610" s="41"/>
      <c r="AR610" s="254" t="s">
        <v>208</v>
      </c>
      <c r="AT610" s="254" t="s">
        <v>165</v>
      </c>
      <c r="AU610" s="254" t="s">
        <v>88</v>
      </c>
      <c r="AY610" s="18" t="s">
        <v>162</v>
      </c>
      <c r="BE610" s="142">
        <f>IF(N610="základní",J610,0)</f>
        <v>0</v>
      </c>
      <c r="BF610" s="142">
        <f>IF(N610="snížená",J610,0)</f>
        <v>0</v>
      </c>
      <c r="BG610" s="142">
        <f>IF(N610="zákl. přenesená",J610,0)</f>
        <v>0</v>
      </c>
      <c r="BH610" s="142">
        <f>IF(N610="sníž. přenesená",J610,0)</f>
        <v>0</v>
      </c>
      <c r="BI610" s="142">
        <f>IF(N610="nulová",J610,0)</f>
        <v>0</v>
      </c>
      <c r="BJ610" s="18" t="s">
        <v>86</v>
      </c>
      <c r="BK610" s="142">
        <f>ROUND(I610*H610,2)</f>
        <v>0</v>
      </c>
      <c r="BL610" s="18" t="s">
        <v>208</v>
      </c>
      <c r="BM610" s="254" t="s">
        <v>1095</v>
      </c>
    </row>
    <row r="611" spans="1:65" s="2" customFormat="1" ht="16.5" customHeight="1">
      <c r="A611" s="41"/>
      <c r="B611" s="42"/>
      <c r="C611" s="278" t="s">
        <v>1096</v>
      </c>
      <c r="D611" s="278" t="s">
        <v>183</v>
      </c>
      <c r="E611" s="279" t="s">
        <v>1097</v>
      </c>
      <c r="F611" s="280" t="s">
        <v>1098</v>
      </c>
      <c r="G611" s="281" t="s">
        <v>228</v>
      </c>
      <c r="H611" s="282">
        <v>159.9</v>
      </c>
      <c r="I611" s="283"/>
      <c r="J611" s="284">
        <f>ROUND(I611*H611,2)</f>
        <v>0</v>
      </c>
      <c r="K611" s="285"/>
      <c r="L611" s="286"/>
      <c r="M611" s="287" t="s">
        <v>1</v>
      </c>
      <c r="N611" s="288" t="s">
        <v>43</v>
      </c>
      <c r="O611" s="94"/>
      <c r="P611" s="252">
        <f>O611*H611</f>
        <v>0</v>
      </c>
      <c r="Q611" s="252">
        <v>0.0003</v>
      </c>
      <c r="R611" s="252">
        <f>Q611*H611</f>
        <v>0.04797</v>
      </c>
      <c r="S611" s="252">
        <v>0</v>
      </c>
      <c r="T611" s="253">
        <f>S611*H611</f>
        <v>0</v>
      </c>
      <c r="U611" s="41"/>
      <c r="V611" s="41"/>
      <c r="W611" s="41"/>
      <c r="X611" s="41"/>
      <c r="Y611" s="41"/>
      <c r="Z611" s="41"/>
      <c r="AA611" s="41"/>
      <c r="AB611" s="41"/>
      <c r="AC611" s="41"/>
      <c r="AD611" s="41"/>
      <c r="AE611" s="41"/>
      <c r="AR611" s="254" t="s">
        <v>213</v>
      </c>
      <c r="AT611" s="254" t="s">
        <v>183</v>
      </c>
      <c r="AU611" s="254" t="s">
        <v>88</v>
      </c>
      <c r="AY611" s="18" t="s">
        <v>162</v>
      </c>
      <c r="BE611" s="142">
        <f>IF(N611="základní",J611,0)</f>
        <v>0</v>
      </c>
      <c r="BF611" s="142">
        <f>IF(N611="snížená",J611,0)</f>
        <v>0</v>
      </c>
      <c r="BG611" s="142">
        <f>IF(N611="zákl. přenesená",J611,0)</f>
        <v>0</v>
      </c>
      <c r="BH611" s="142">
        <f>IF(N611="sníž. přenesená",J611,0)</f>
        <v>0</v>
      </c>
      <c r="BI611" s="142">
        <f>IF(N611="nulová",J611,0)</f>
        <v>0</v>
      </c>
      <c r="BJ611" s="18" t="s">
        <v>86</v>
      </c>
      <c r="BK611" s="142">
        <f>ROUND(I611*H611,2)</f>
        <v>0</v>
      </c>
      <c r="BL611" s="18" t="s">
        <v>208</v>
      </c>
      <c r="BM611" s="254" t="s">
        <v>1099</v>
      </c>
    </row>
    <row r="612" spans="1:51" s="13" customFormat="1" ht="12">
      <c r="A612" s="13"/>
      <c r="B612" s="255"/>
      <c r="C612" s="256"/>
      <c r="D612" s="257" t="s">
        <v>171</v>
      </c>
      <c r="E612" s="258" t="s">
        <v>1</v>
      </c>
      <c r="F612" s="259" t="s">
        <v>1100</v>
      </c>
      <c r="G612" s="256"/>
      <c r="H612" s="260">
        <v>159.9</v>
      </c>
      <c r="I612" s="261"/>
      <c r="J612" s="256"/>
      <c r="K612" s="256"/>
      <c r="L612" s="262"/>
      <c r="M612" s="263"/>
      <c r="N612" s="264"/>
      <c r="O612" s="264"/>
      <c r="P612" s="264"/>
      <c r="Q612" s="264"/>
      <c r="R612" s="264"/>
      <c r="S612" s="264"/>
      <c r="T612" s="265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  <c r="AT612" s="266" t="s">
        <v>171</v>
      </c>
      <c r="AU612" s="266" t="s">
        <v>88</v>
      </c>
      <c r="AV612" s="13" t="s">
        <v>88</v>
      </c>
      <c r="AW612" s="13" t="s">
        <v>32</v>
      </c>
      <c r="AX612" s="13" t="s">
        <v>78</v>
      </c>
      <c r="AY612" s="266" t="s">
        <v>162</v>
      </c>
    </row>
    <row r="613" spans="1:51" s="14" customFormat="1" ht="12">
      <c r="A613" s="14"/>
      <c r="B613" s="267"/>
      <c r="C613" s="268"/>
      <c r="D613" s="257" t="s">
        <v>171</v>
      </c>
      <c r="E613" s="269" t="s">
        <v>1</v>
      </c>
      <c r="F613" s="270" t="s">
        <v>173</v>
      </c>
      <c r="G613" s="268"/>
      <c r="H613" s="271">
        <v>159.9</v>
      </c>
      <c r="I613" s="272"/>
      <c r="J613" s="268"/>
      <c r="K613" s="268"/>
      <c r="L613" s="273"/>
      <c r="M613" s="274"/>
      <c r="N613" s="275"/>
      <c r="O613" s="275"/>
      <c r="P613" s="275"/>
      <c r="Q613" s="275"/>
      <c r="R613" s="275"/>
      <c r="S613" s="275"/>
      <c r="T613" s="276"/>
      <c r="U613" s="14"/>
      <c r="V613" s="14"/>
      <c r="W613" s="14"/>
      <c r="X613" s="14"/>
      <c r="Y613" s="14"/>
      <c r="Z613" s="14"/>
      <c r="AA613" s="14"/>
      <c r="AB613" s="14"/>
      <c r="AC613" s="14"/>
      <c r="AD613" s="14"/>
      <c r="AE613" s="14"/>
      <c r="AT613" s="277" t="s">
        <v>171</v>
      </c>
      <c r="AU613" s="277" t="s">
        <v>88</v>
      </c>
      <c r="AV613" s="14" t="s">
        <v>169</v>
      </c>
      <c r="AW613" s="14" t="s">
        <v>32</v>
      </c>
      <c r="AX613" s="14" t="s">
        <v>86</v>
      </c>
      <c r="AY613" s="277" t="s">
        <v>162</v>
      </c>
    </row>
    <row r="614" spans="1:65" s="2" customFormat="1" ht="24.15" customHeight="1">
      <c r="A614" s="41"/>
      <c r="B614" s="42"/>
      <c r="C614" s="242" t="s">
        <v>1101</v>
      </c>
      <c r="D614" s="242" t="s">
        <v>165</v>
      </c>
      <c r="E614" s="243" t="s">
        <v>1102</v>
      </c>
      <c r="F614" s="244" t="s">
        <v>1103</v>
      </c>
      <c r="G614" s="245" t="s">
        <v>168</v>
      </c>
      <c r="H614" s="246">
        <v>324.566</v>
      </c>
      <c r="I614" s="247"/>
      <c r="J614" s="248">
        <f>ROUND(I614*H614,2)</f>
        <v>0</v>
      </c>
      <c r="K614" s="249"/>
      <c r="L614" s="44"/>
      <c r="M614" s="250" t="s">
        <v>1</v>
      </c>
      <c r="N614" s="251" t="s">
        <v>43</v>
      </c>
      <c r="O614" s="94"/>
      <c r="P614" s="252">
        <f>O614*H614</f>
        <v>0</v>
      </c>
      <c r="Q614" s="252">
        <v>0.0052</v>
      </c>
      <c r="R614" s="252">
        <f>Q614*H614</f>
        <v>1.6877431999999999</v>
      </c>
      <c r="S614" s="252">
        <v>0</v>
      </c>
      <c r="T614" s="253">
        <f>S614*H614</f>
        <v>0</v>
      </c>
      <c r="U614" s="41"/>
      <c r="V614" s="41"/>
      <c r="W614" s="41"/>
      <c r="X614" s="41"/>
      <c r="Y614" s="41"/>
      <c r="Z614" s="41"/>
      <c r="AA614" s="41"/>
      <c r="AB614" s="41"/>
      <c r="AC614" s="41"/>
      <c r="AD614" s="41"/>
      <c r="AE614" s="41"/>
      <c r="AR614" s="254" t="s">
        <v>208</v>
      </c>
      <c r="AT614" s="254" t="s">
        <v>165</v>
      </c>
      <c r="AU614" s="254" t="s">
        <v>88</v>
      </c>
      <c r="AY614" s="18" t="s">
        <v>162</v>
      </c>
      <c r="BE614" s="142">
        <f>IF(N614="základní",J614,0)</f>
        <v>0</v>
      </c>
      <c r="BF614" s="142">
        <f>IF(N614="snížená",J614,0)</f>
        <v>0</v>
      </c>
      <c r="BG614" s="142">
        <f>IF(N614="zákl. přenesená",J614,0)</f>
        <v>0</v>
      </c>
      <c r="BH614" s="142">
        <f>IF(N614="sníž. přenesená",J614,0)</f>
        <v>0</v>
      </c>
      <c r="BI614" s="142">
        <f>IF(N614="nulová",J614,0)</f>
        <v>0</v>
      </c>
      <c r="BJ614" s="18" t="s">
        <v>86</v>
      </c>
      <c r="BK614" s="142">
        <f>ROUND(I614*H614,2)</f>
        <v>0</v>
      </c>
      <c r="BL614" s="18" t="s">
        <v>208</v>
      </c>
      <c r="BM614" s="254" t="s">
        <v>1104</v>
      </c>
    </row>
    <row r="615" spans="1:65" s="2" customFormat="1" ht="16.5" customHeight="1">
      <c r="A615" s="41"/>
      <c r="B615" s="42"/>
      <c r="C615" s="278" t="s">
        <v>1105</v>
      </c>
      <c r="D615" s="278" t="s">
        <v>183</v>
      </c>
      <c r="E615" s="279" t="s">
        <v>1106</v>
      </c>
      <c r="F615" s="280" t="s">
        <v>1107</v>
      </c>
      <c r="G615" s="281" t="s">
        <v>168</v>
      </c>
      <c r="H615" s="282">
        <v>357.023</v>
      </c>
      <c r="I615" s="283"/>
      <c r="J615" s="284">
        <f>ROUND(I615*H615,2)</f>
        <v>0</v>
      </c>
      <c r="K615" s="285"/>
      <c r="L615" s="286"/>
      <c r="M615" s="287" t="s">
        <v>1</v>
      </c>
      <c r="N615" s="288" t="s">
        <v>43</v>
      </c>
      <c r="O615" s="94"/>
      <c r="P615" s="252">
        <f>O615*H615</f>
        <v>0</v>
      </c>
      <c r="Q615" s="252">
        <v>0.0126</v>
      </c>
      <c r="R615" s="252">
        <f>Q615*H615</f>
        <v>4.498489800000001</v>
      </c>
      <c r="S615" s="252">
        <v>0</v>
      </c>
      <c r="T615" s="253">
        <f>S615*H615</f>
        <v>0</v>
      </c>
      <c r="U615" s="41"/>
      <c r="V615" s="41"/>
      <c r="W615" s="41"/>
      <c r="X615" s="41"/>
      <c r="Y615" s="41"/>
      <c r="Z615" s="41"/>
      <c r="AA615" s="41"/>
      <c r="AB615" s="41"/>
      <c r="AC615" s="41"/>
      <c r="AD615" s="41"/>
      <c r="AE615" s="41"/>
      <c r="AR615" s="254" t="s">
        <v>213</v>
      </c>
      <c r="AT615" s="254" t="s">
        <v>183</v>
      </c>
      <c r="AU615" s="254" t="s">
        <v>88</v>
      </c>
      <c r="AY615" s="18" t="s">
        <v>162</v>
      </c>
      <c r="BE615" s="142">
        <f>IF(N615="základní",J615,0)</f>
        <v>0</v>
      </c>
      <c r="BF615" s="142">
        <f>IF(N615="snížená",J615,0)</f>
        <v>0</v>
      </c>
      <c r="BG615" s="142">
        <f>IF(N615="zákl. přenesená",J615,0)</f>
        <v>0</v>
      </c>
      <c r="BH615" s="142">
        <f>IF(N615="sníž. přenesená",J615,0)</f>
        <v>0</v>
      </c>
      <c r="BI615" s="142">
        <f>IF(N615="nulová",J615,0)</f>
        <v>0</v>
      </c>
      <c r="BJ615" s="18" t="s">
        <v>86</v>
      </c>
      <c r="BK615" s="142">
        <f>ROUND(I615*H615,2)</f>
        <v>0</v>
      </c>
      <c r="BL615" s="18" t="s">
        <v>208</v>
      </c>
      <c r="BM615" s="254" t="s">
        <v>1108</v>
      </c>
    </row>
    <row r="616" spans="1:51" s="13" customFormat="1" ht="12">
      <c r="A616" s="13"/>
      <c r="B616" s="255"/>
      <c r="C616" s="256"/>
      <c r="D616" s="257" t="s">
        <v>171</v>
      </c>
      <c r="E616" s="256"/>
      <c r="F616" s="259" t="s">
        <v>1109</v>
      </c>
      <c r="G616" s="256"/>
      <c r="H616" s="260">
        <v>357.023</v>
      </c>
      <c r="I616" s="261"/>
      <c r="J616" s="256"/>
      <c r="K616" s="256"/>
      <c r="L616" s="262"/>
      <c r="M616" s="263"/>
      <c r="N616" s="264"/>
      <c r="O616" s="264"/>
      <c r="P616" s="264"/>
      <c r="Q616" s="264"/>
      <c r="R616" s="264"/>
      <c r="S616" s="264"/>
      <c r="T616" s="265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  <c r="AT616" s="266" t="s">
        <v>171</v>
      </c>
      <c r="AU616" s="266" t="s">
        <v>88</v>
      </c>
      <c r="AV616" s="13" t="s">
        <v>88</v>
      </c>
      <c r="AW616" s="13" t="s">
        <v>4</v>
      </c>
      <c r="AX616" s="13" t="s">
        <v>86</v>
      </c>
      <c r="AY616" s="266" t="s">
        <v>162</v>
      </c>
    </row>
    <row r="617" spans="1:65" s="2" customFormat="1" ht="24.15" customHeight="1">
      <c r="A617" s="41"/>
      <c r="B617" s="42"/>
      <c r="C617" s="242" t="s">
        <v>1110</v>
      </c>
      <c r="D617" s="242" t="s">
        <v>165</v>
      </c>
      <c r="E617" s="243" t="s">
        <v>1111</v>
      </c>
      <c r="F617" s="244" t="s">
        <v>1112</v>
      </c>
      <c r="G617" s="245" t="s">
        <v>513</v>
      </c>
      <c r="H617" s="246">
        <v>6.364</v>
      </c>
      <c r="I617" s="247"/>
      <c r="J617" s="248">
        <f>ROUND(I617*H617,2)</f>
        <v>0</v>
      </c>
      <c r="K617" s="249"/>
      <c r="L617" s="44"/>
      <c r="M617" s="250" t="s">
        <v>1</v>
      </c>
      <c r="N617" s="251" t="s">
        <v>43</v>
      </c>
      <c r="O617" s="94"/>
      <c r="P617" s="252">
        <f>O617*H617</f>
        <v>0</v>
      </c>
      <c r="Q617" s="252">
        <v>0</v>
      </c>
      <c r="R617" s="252">
        <f>Q617*H617</f>
        <v>0</v>
      </c>
      <c r="S617" s="252">
        <v>0</v>
      </c>
      <c r="T617" s="253">
        <f>S617*H617</f>
        <v>0</v>
      </c>
      <c r="U617" s="41"/>
      <c r="V617" s="41"/>
      <c r="W617" s="41"/>
      <c r="X617" s="41"/>
      <c r="Y617" s="41"/>
      <c r="Z617" s="41"/>
      <c r="AA617" s="41"/>
      <c r="AB617" s="41"/>
      <c r="AC617" s="41"/>
      <c r="AD617" s="41"/>
      <c r="AE617" s="41"/>
      <c r="AR617" s="254" t="s">
        <v>208</v>
      </c>
      <c r="AT617" s="254" t="s">
        <v>165</v>
      </c>
      <c r="AU617" s="254" t="s">
        <v>88</v>
      </c>
      <c r="AY617" s="18" t="s">
        <v>162</v>
      </c>
      <c r="BE617" s="142">
        <f>IF(N617="základní",J617,0)</f>
        <v>0</v>
      </c>
      <c r="BF617" s="142">
        <f>IF(N617="snížená",J617,0)</f>
        <v>0</v>
      </c>
      <c r="BG617" s="142">
        <f>IF(N617="zákl. přenesená",J617,0)</f>
        <v>0</v>
      </c>
      <c r="BH617" s="142">
        <f>IF(N617="sníž. přenesená",J617,0)</f>
        <v>0</v>
      </c>
      <c r="BI617" s="142">
        <f>IF(N617="nulová",J617,0)</f>
        <v>0</v>
      </c>
      <c r="BJ617" s="18" t="s">
        <v>86</v>
      </c>
      <c r="BK617" s="142">
        <f>ROUND(I617*H617,2)</f>
        <v>0</v>
      </c>
      <c r="BL617" s="18" t="s">
        <v>208</v>
      </c>
      <c r="BM617" s="254" t="s">
        <v>1113</v>
      </c>
    </row>
    <row r="618" spans="1:63" s="12" customFormat="1" ht="22.8" customHeight="1">
      <c r="A618" s="12"/>
      <c r="B618" s="226"/>
      <c r="C618" s="227"/>
      <c r="D618" s="228" t="s">
        <v>77</v>
      </c>
      <c r="E618" s="240" t="s">
        <v>1114</v>
      </c>
      <c r="F618" s="240" t="s">
        <v>1115</v>
      </c>
      <c r="G618" s="227"/>
      <c r="H618" s="227"/>
      <c r="I618" s="230"/>
      <c r="J618" s="241">
        <f>BK618</f>
        <v>0</v>
      </c>
      <c r="K618" s="227"/>
      <c r="L618" s="232"/>
      <c r="M618" s="233"/>
      <c r="N618" s="234"/>
      <c r="O618" s="234"/>
      <c r="P618" s="235">
        <f>SUM(P619:P625)</f>
        <v>0</v>
      </c>
      <c r="Q618" s="234"/>
      <c r="R618" s="235">
        <f>SUM(R619:R625)</f>
        <v>0.21717033000000002</v>
      </c>
      <c r="S618" s="234"/>
      <c r="T618" s="236">
        <f>SUM(T619:T625)</f>
        <v>0</v>
      </c>
      <c r="U618" s="12"/>
      <c r="V618" s="12"/>
      <c r="W618" s="12"/>
      <c r="X618" s="12"/>
      <c r="Y618" s="12"/>
      <c r="Z618" s="12"/>
      <c r="AA618" s="12"/>
      <c r="AB618" s="12"/>
      <c r="AC618" s="12"/>
      <c r="AD618" s="12"/>
      <c r="AE618" s="12"/>
      <c r="AR618" s="237" t="s">
        <v>88</v>
      </c>
      <c r="AT618" s="238" t="s">
        <v>77</v>
      </c>
      <c r="AU618" s="238" t="s">
        <v>86</v>
      </c>
      <c r="AY618" s="237" t="s">
        <v>162</v>
      </c>
      <c r="BK618" s="239">
        <f>SUM(BK619:BK625)</f>
        <v>0</v>
      </c>
    </row>
    <row r="619" spans="1:65" s="2" customFormat="1" ht="33" customHeight="1">
      <c r="A619" s="41"/>
      <c r="B619" s="42"/>
      <c r="C619" s="242" t="s">
        <v>1116</v>
      </c>
      <c r="D619" s="242" t="s">
        <v>165</v>
      </c>
      <c r="E619" s="243" t="s">
        <v>1117</v>
      </c>
      <c r="F619" s="244" t="s">
        <v>1118</v>
      </c>
      <c r="G619" s="245" t="s">
        <v>168</v>
      </c>
      <c r="H619" s="246">
        <v>122.4</v>
      </c>
      <c r="I619" s="247"/>
      <c r="J619" s="248">
        <f>ROUND(I619*H619,2)</f>
        <v>0</v>
      </c>
      <c r="K619" s="249"/>
      <c r="L619" s="44"/>
      <c r="M619" s="250" t="s">
        <v>1</v>
      </c>
      <c r="N619" s="251" t="s">
        <v>43</v>
      </c>
      <c r="O619" s="94"/>
      <c r="P619" s="252">
        <f>O619*H619</f>
        <v>0</v>
      </c>
      <c r="Q619" s="252">
        <v>2E-05</v>
      </c>
      <c r="R619" s="252">
        <f>Q619*H619</f>
        <v>0.0024480000000000005</v>
      </c>
      <c r="S619" s="252">
        <v>0</v>
      </c>
      <c r="T619" s="253">
        <f>S619*H619</f>
        <v>0</v>
      </c>
      <c r="U619" s="41"/>
      <c r="V619" s="41"/>
      <c r="W619" s="41"/>
      <c r="X619" s="41"/>
      <c r="Y619" s="41"/>
      <c r="Z619" s="41"/>
      <c r="AA619" s="41"/>
      <c r="AB619" s="41"/>
      <c r="AC619" s="41"/>
      <c r="AD619" s="41"/>
      <c r="AE619" s="41"/>
      <c r="AR619" s="254" t="s">
        <v>208</v>
      </c>
      <c r="AT619" s="254" t="s">
        <v>165</v>
      </c>
      <c r="AU619" s="254" t="s">
        <v>88</v>
      </c>
      <c r="AY619" s="18" t="s">
        <v>162</v>
      </c>
      <c r="BE619" s="142">
        <f>IF(N619="základní",J619,0)</f>
        <v>0</v>
      </c>
      <c r="BF619" s="142">
        <f>IF(N619="snížená",J619,0)</f>
        <v>0</v>
      </c>
      <c r="BG619" s="142">
        <f>IF(N619="zákl. přenesená",J619,0)</f>
        <v>0</v>
      </c>
      <c r="BH619" s="142">
        <f>IF(N619="sníž. přenesená",J619,0)</f>
        <v>0</v>
      </c>
      <c r="BI619" s="142">
        <f>IF(N619="nulová",J619,0)</f>
        <v>0</v>
      </c>
      <c r="BJ619" s="18" t="s">
        <v>86</v>
      </c>
      <c r="BK619" s="142">
        <f>ROUND(I619*H619,2)</f>
        <v>0</v>
      </c>
      <c r="BL619" s="18" t="s">
        <v>208</v>
      </c>
      <c r="BM619" s="254" t="s">
        <v>1119</v>
      </c>
    </row>
    <row r="620" spans="1:65" s="2" customFormat="1" ht="33" customHeight="1">
      <c r="A620" s="41"/>
      <c r="B620" s="42"/>
      <c r="C620" s="242" t="s">
        <v>1120</v>
      </c>
      <c r="D620" s="242" t="s">
        <v>165</v>
      </c>
      <c r="E620" s="243" t="s">
        <v>1121</v>
      </c>
      <c r="F620" s="244" t="s">
        <v>1122</v>
      </c>
      <c r="G620" s="245" t="s">
        <v>168</v>
      </c>
      <c r="H620" s="246">
        <v>122.4</v>
      </c>
      <c r="I620" s="247"/>
      <c r="J620" s="248">
        <f>ROUND(I620*H620,2)</f>
        <v>0</v>
      </c>
      <c r="K620" s="249"/>
      <c r="L620" s="44"/>
      <c r="M620" s="250" t="s">
        <v>1</v>
      </c>
      <c r="N620" s="251" t="s">
        <v>43</v>
      </c>
      <c r="O620" s="94"/>
      <c r="P620" s="252">
        <f>O620*H620</f>
        <v>0</v>
      </c>
      <c r="Q620" s="252">
        <v>0.00035</v>
      </c>
      <c r="R620" s="252">
        <f>Q620*H620</f>
        <v>0.04284</v>
      </c>
      <c r="S620" s="252">
        <v>0</v>
      </c>
      <c r="T620" s="253">
        <f>S620*H620</f>
        <v>0</v>
      </c>
      <c r="U620" s="41"/>
      <c r="V620" s="41"/>
      <c r="W620" s="41"/>
      <c r="X620" s="41"/>
      <c r="Y620" s="41"/>
      <c r="Z620" s="41"/>
      <c r="AA620" s="41"/>
      <c r="AB620" s="41"/>
      <c r="AC620" s="41"/>
      <c r="AD620" s="41"/>
      <c r="AE620" s="41"/>
      <c r="AR620" s="254" t="s">
        <v>208</v>
      </c>
      <c r="AT620" s="254" t="s">
        <v>165</v>
      </c>
      <c r="AU620" s="254" t="s">
        <v>88</v>
      </c>
      <c r="AY620" s="18" t="s">
        <v>162</v>
      </c>
      <c r="BE620" s="142">
        <f>IF(N620="základní",J620,0)</f>
        <v>0</v>
      </c>
      <c r="BF620" s="142">
        <f>IF(N620="snížená",J620,0)</f>
        <v>0</v>
      </c>
      <c r="BG620" s="142">
        <f>IF(N620="zákl. přenesená",J620,0)</f>
        <v>0</v>
      </c>
      <c r="BH620" s="142">
        <f>IF(N620="sníž. přenesená",J620,0)</f>
        <v>0</v>
      </c>
      <c r="BI620" s="142">
        <f>IF(N620="nulová",J620,0)</f>
        <v>0</v>
      </c>
      <c r="BJ620" s="18" t="s">
        <v>86</v>
      </c>
      <c r="BK620" s="142">
        <f>ROUND(I620*H620,2)</f>
        <v>0</v>
      </c>
      <c r="BL620" s="18" t="s">
        <v>208</v>
      </c>
      <c r="BM620" s="254" t="s">
        <v>1123</v>
      </c>
    </row>
    <row r="621" spans="1:65" s="2" customFormat="1" ht="24.15" customHeight="1">
      <c r="A621" s="41"/>
      <c r="B621" s="42"/>
      <c r="C621" s="242" t="s">
        <v>1124</v>
      </c>
      <c r="D621" s="242" t="s">
        <v>165</v>
      </c>
      <c r="E621" s="243" t="s">
        <v>1125</v>
      </c>
      <c r="F621" s="244" t="s">
        <v>1126</v>
      </c>
      <c r="G621" s="245" t="s">
        <v>168</v>
      </c>
      <c r="H621" s="246">
        <v>122.4</v>
      </c>
      <c r="I621" s="247"/>
      <c r="J621" s="248">
        <f>ROUND(I621*H621,2)</f>
        <v>0</v>
      </c>
      <c r="K621" s="249"/>
      <c r="L621" s="44"/>
      <c r="M621" s="250" t="s">
        <v>1</v>
      </c>
      <c r="N621" s="251" t="s">
        <v>43</v>
      </c>
      <c r="O621" s="94"/>
      <c r="P621" s="252">
        <f>O621*H621</f>
        <v>0</v>
      </c>
      <c r="Q621" s="252">
        <v>0.00013</v>
      </c>
      <c r="R621" s="252">
        <f>Q621*H621</f>
        <v>0.015912</v>
      </c>
      <c r="S621" s="252">
        <v>0</v>
      </c>
      <c r="T621" s="253">
        <f>S621*H621</f>
        <v>0</v>
      </c>
      <c r="U621" s="41"/>
      <c r="V621" s="41"/>
      <c r="W621" s="41"/>
      <c r="X621" s="41"/>
      <c r="Y621" s="41"/>
      <c r="Z621" s="41"/>
      <c r="AA621" s="41"/>
      <c r="AB621" s="41"/>
      <c r="AC621" s="41"/>
      <c r="AD621" s="41"/>
      <c r="AE621" s="41"/>
      <c r="AR621" s="254" t="s">
        <v>208</v>
      </c>
      <c r="AT621" s="254" t="s">
        <v>165</v>
      </c>
      <c r="AU621" s="254" t="s">
        <v>88</v>
      </c>
      <c r="AY621" s="18" t="s">
        <v>162</v>
      </c>
      <c r="BE621" s="142">
        <f>IF(N621="základní",J621,0)</f>
        <v>0</v>
      </c>
      <c r="BF621" s="142">
        <f>IF(N621="snížená",J621,0)</f>
        <v>0</v>
      </c>
      <c r="BG621" s="142">
        <f>IF(N621="zákl. přenesená",J621,0)</f>
        <v>0</v>
      </c>
      <c r="BH621" s="142">
        <f>IF(N621="sníž. přenesená",J621,0)</f>
        <v>0</v>
      </c>
      <c r="BI621" s="142">
        <f>IF(N621="nulová",J621,0)</f>
        <v>0</v>
      </c>
      <c r="BJ621" s="18" t="s">
        <v>86</v>
      </c>
      <c r="BK621" s="142">
        <f>ROUND(I621*H621,2)</f>
        <v>0</v>
      </c>
      <c r="BL621" s="18" t="s">
        <v>208</v>
      </c>
      <c r="BM621" s="254" t="s">
        <v>1127</v>
      </c>
    </row>
    <row r="622" spans="1:65" s="2" customFormat="1" ht="24.15" customHeight="1">
      <c r="A622" s="41"/>
      <c r="B622" s="42"/>
      <c r="C622" s="242" t="s">
        <v>1128</v>
      </c>
      <c r="D622" s="242" t="s">
        <v>165</v>
      </c>
      <c r="E622" s="243" t="s">
        <v>1129</v>
      </c>
      <c r="F622" s="244" t="s">
        <v>1130</v>
      </c>
      <c r="G622" s="245" t="s">
        <v>168</v>
      </c>
      <c r="H622" s="246">
        <v>122.4</v>
      </c>
      <c r="I622" s="247"/>
      <c r="J622" s="248">
        <f>ROUND(I622*H622,2)</f>
        <v>0</v>
      </c>
      <c r="K622" s="249"/>
      <c r="L622" s="44"/>
      <c r="M622" s="250" t="s">
        <v>1</v>
      </c>
      <c r="N622" s="251" t="s">
        <v>43</v>
      </c>
      <c r="O622" s="94"/>
      <c r="P622" s="252">
        <f>O622*H622</f>
        <v>0</v>
      </c>
      <c r="Q622" s="252">
        <v>0.00012</v>
      </c>
      <c r="R622" s="252">
        <f>Q622*H622</f>
        <v>0.014688000000000001</v>
      </c>
      <c r="S622" s="252">
        <v>0</v>
      </c>
      <c r="T622" s="253">
        <f>S622*H622</f>
        <v>0</v>
      </c>
      <c r="U622" s="41"/>
      <c r="V622" s="41"/>
      <c r="W622" s="41"/>
      <c r="X622" s="41"/>
      <c r="Y622" s="41"/>
      <c r="Z622" s="41"/>
      <c r="AA622" s="41"/>
      <c r="AB622" s="41"/>
      <c r="AC622" s="41"/>
      <c r="AD622" s="41"/>
      <c r="AE622" s="41"/>
      <c r="AR622" s="254" t="s">
        <v>208</v>
      </c>
      <c r="AT622" s="254" t="s">
        <v>165</v>
      </c>
      <c r="AU622" s="254" t="s">
        <v>88</v>
      </c>
      <c r="AY622" s="18" t="s">
        <v>162</v>
      </c>
      <c r="BE622" s="142">
        <f>IF(N622="základní",J622,0)</f>
        <v>0</v>
      </c>
      <c r="BF622" s="142">
        <f>IF(N622="snížená",J622,0)</f>
        <v>0</v>
      </c>
      <c r="BG622" s="142">
        <f>IF(N622="zákl. přenesená",J622,0)</f>
        <v>0</v>
      </c>
      <c r="BH622" s="142">
        <f>IF(N622="sníž. přenesená",J622,0)</f>
        <v>0</v>
      </c>
      <c r="BI622" s="142">
        <f>IF(N622="nulová",J622,0)</f>
        <v>0</v>
      </c>
      <c r="BJ622" s="18" t="s">
        <v>86</v>
      </c>
      <c r="BK622" s="142">
        <f>ROUND(I622*H622,2)</f>
        <v>0</v>
      </c>
      <c r="BL622" s="18" t="s">
        <v>208</v>
      </c>
      <c r="BM622" s="254" t="s">
        <v>1131</v>
      </c>
    </row>
    <row r="623" spans="1:65" s="2" customFormat="1" ht="16.5" customHeight="1">
      <c r="A623" s="41"/>
      <c r="B623" s="42"/>
      <c r="C623" s="242" t="s">
        <v>1132</v>
      </c>
      <c r="D623" s="242" t="s">
        <v>165</v>
      </c>
      <c r="E623" s="243" t="s">
        <v>1133</v>
      </c>
      <c r="F623" s="244" t="s">
        <v>1134</v>
      </c>
      <c r="G623" s="245" t="s">
        <v>168</v>
      </c>
      <c r="H623" s="246">
        <v>672.773</v>
      </c>
      <c r="I623" s="247"/>
      <c r="J623" s="248">
        <f>ROUND(I623*H623,2)</f>
        <v>0</v>
      </c>
      <c r="K623" s="249"/>
      <c r="L623" s="44"/>
      <c r="M623" s="250" t="s">
        <v>1</v>
      </c>
      <c r="N623" s="251" t="s">
        <v>43</v>
      </c>
      <c r="O623" s="94"/>
      <c r="P623" s="252">
        <f>O623*H623</f>
        <v>0</v>
      </c>
      <c r="Q623" s="252">
        <v>0.00021</v>
      </c>
      <c r="R623" s="252">
        <f>Q623*H623</f>
        <v>0.14128233</v>
      </c>
      <c r="S623" s="252">
        <v>0</v>
      </c>
      <c r="T623" s="253">
        <f>S623*H623</f>
        <v>0</v>
      </c>
      <c r="U623" s="41"/>
      <c r="V623" s="41"/>
      <c r="W623" s="41"/>
      <c r="X623" s="41"/>
      <c r="Y623" s="41"/>
      <c r="Z623" s="41"/>
      <c r="AA623" s="41"/>
      <c r="AB623" s="41"/>
      <c r="AC623" s="41"/>
      <c r="AD623" s="41"/>
      <c r="AE623" s="41"/>
      <c r="AR623" s="254" t="s">
        <v>208</v>
      </c>
      <c r="AT623" s="254" t="s">
        <v>165</v>
      </c>
      <c r="AU623" s="254" t="s">
        <v>88</v>
      </c>
      <c r="AY623" s="18" t="s">
        <v>162</v>
      </c>
      <c r="BE623" s="142">
        <f>IF(N623="základní",J623,0)</f>
        <v>0</v>
      </c>
      <c r="BF623" s="142">
        <f>IF(N623="snížená",J623,0)</f>
        <v>0</v>
      </c>
      <c r="BG623" s="142">
        <f>IF(N623="zákl. přenesená",J623,0)</f>
        <v>0</v>
      </c>
      <c r="BH623" s="142">
        <f>IF(N623="sníž. přenesená",J623,0)</f>
        <v>0</v>
      </c>
      <c r="BI623" s="142">
        <f>IF(N623="nulová",J623,0)</f>
        <v>0</v>
      </c>
      <c r="BJ623" s="18" t="s">
        <v>86</v>
      </c>
      <c r="BK623" s="142">
        <f>ROUND(I623*H623,2)</f>
        <v>0</v>
      </c>
      <c r="BL623" s="18" t="s">
        <v>208</v>
      </c>
      <c r="BM623" s="254" t="s">
        <v>1135</v>
      </c>
    </row>
    <row r="624" spans="1:51" s="13" customFormat="1" ht="12">
      <c r="A624" s="13"/>
      <c r="B624" s="255"/>
      <c r="C624" s="256"/>
      <c r="D624" s="257" t="s">
        <v>171</v>
      </c>
      <c r="E624" s="258" t="s">
        <v>1</v>
      </c>
      <c r="F624" s="259" t="s">
        <v>1136</v>
      </c>
      <c r="G624" s="256"/>
      <c r="H624" s="260">
        <v>672.773</v>
      </c>
      <c r="I624" s="261"/>
      <c r="J624" s="256"/>
      <c r="K624" s="256"/>
      <c r="L624" s="262"/>
      <c r="M624" s="263"/>
      <c r="N624" s="264"/>
      <c r="O624" s="264"/>
      <c r="P624" s="264"/>
      <c r="Q624" s="264"/>
      <c r="R624" s="264"/>
      <c r="S624" s="264"/>
      <c r="T624" s="265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  <c r="AT624" s="266" t="s">
        <v>171</v>
      </c>
      <c r="AU624" s="266" t="s">
        <v>88</v>
      </c>
      <c r="AV624" s="13" t="s">
        <v>88</v>
      </c>
      <c r="AW624" s="13" t="s">
        <v>32</v>
      </c>
      <c r="AX624" s="13" t="s">
        <v>78</v>
      </c>
      <c r="AY624" s="266" t="s">
        <v>162</v>
      </c>
    </row>
    <row r="625" spans="1:51" s="14" customFormat="1" ht="12">
      <c r="A625" s="14"/>
      <c r="B625" s="267"/>
      <c r="C625" s="268"/>
      <c r="D625" s="257" t="s">
        <v>171</v>
      </c>
      <c r="E625" s="269" t="s">
        <v>1</v>
      </c>
      <c r="F625" s="270" t="s">
        <v>173</v>
      </c>
      <c r="G625" s="268"/>
      <c r="H625" s="271">
        <v>672.773</v>
      </c>
      <c r="I625" s="272"/>
      <c r="J625" s="268"/>
      <c r="K625" s="268"/>
      <c r="L625" s="273"/>
      <c r="M625" s="274"/>
      <c r="N625" s="275"/>
      <c r="O625" s="275"/>
      <c r="P625" s="275"/>
      <c r="Q625" s="275"/>
      <c r="R625" s="275"/>
      <c r="S625" s="275"/>
      <c r="T625" s="276"/>
      <c r="U625" s="14"/>
      <c r="V625" s="14"/>
      <c r="W625" s="14"/>
      <c r="X625" s="14"/>
      <c r="Y625" s="14"/>
      <c r="Z625" s="14"/>
      <c r="AA625" s="14"/>
      <c r="AB625" s="14"/>
      <c r="AC625" s="14"/>
      <c r="AD625" s="14"/>
      <c r="AE625" s="14"/>
      <c r="AT625" s="277" t="s">
        <v>171</v>
      </c>
      <c r="AU625" s="277" t="s">
        <v>88</v>
      </c>
      <c r="AV625" s="14" t="s">
        <v>169</v>
      </c>
      <c r="AW625" s="14" t="s">
        <v>32</v>
      </c>
      <c r="AX625" s="14" t="s">
        <v>86</v>
      </c>
      <c r="AY625" s="277" t="s">
        <v>162</v>
      </c>
    </row>
    <row r="626" spans="1:63" s="12" customFormat="1" ht="22.8" customHeight="1">
      <c r="A626" s="12"/>
      <c r="B626" s="226"/>
      <c r="C626" s="227"/>
      <c r="D626" s="228" t="s">
        <v>77</v>
      </c>
      <c r="E626" s="240" t="s">
        <v>1137</v>
      </c>
      <c r="F626" s="240" t="s">
        <v>1138</v>
      </c>
      <c r="G626" s="227"/>
      <c r="H626" s="227"/>
      <c r="I626" s="230"/>
      <c r="J626" s="241">
        <f>BK626</f>
        <v>0</v>
      </c>
      <c r="K626" s="227"/>
      <c r="L626" s="232"/>
      <c r="M626" s="233"/>
      <c r="N626" s="234"/>
      <c r="O626" s="234"/>
      <c r="P626" s="235">
        <f>SUM(P627:P642)</f>
        <v>0</v>
      </c>
      <c r="Q626" s="234"/>
      <c r="R626" s="235">
        <f>SUM(R627:R642)</f>
        <v>1.40868284</v>
      </c>
      <c r="S626" s="234"/>
      <c r="T626" s="236">
        <f>SUM(T627:T642)</f>
        <v>0</v>
      </c>
      <c r="U626" s="12"/>
      <c r="V626" s="12"/>
      <c r="W626" s="12"/>
      <c r="X626" s="12"/>
      <c r="Y626" s="12"/>
      <c r="Z626" s="12"/>
      <c r="AA626" s="12"/>
      <c r="AB626" s="12"/>
      <c r="AC626" s="12"/>
      <c r="AD626" s="12"/>
      <c r="AE626" s="12"/>
      <c r="AR626" s="237" t="s">
        <v>88</v>
      </c>
      <c r="AT626" s="238" t="s">
        <v>77</v>
      </c>
      <c r="AU626" s="238" t="s">
        <v>86</v>
      </c>
      <c r="AY626" s="237" t="s">
        <v>162</v>
      </c>
      <c r="BK626" s="239">
        <f>SUM(BK627:BK642)</f>
        <v>0</v>
      </c>
    </row>
    <row r="627" spans="1:65" s="2" customFormat="1" ht="24.15" customHeight="1">
      <c r="A627" s="41"/>
      <c r="B627" s="42"/>
      <c r="C627" s="242" t="s">
        <v>1139</v>
      </c>
      <c r="D627" s="242" t="s">
        <v>165</v>
      </c>
      <c r="E627" s="243" t="s">
        <v>1140</v>
      </c>
      <c r="F627" s="244" t="s">
        <v>1141</v>
      </c>
      <c r="G627" s="245" t="s">
        <v>168</v>
      </c>
      <c r="H627" s="246">
        <v>1674.872</v>
      </c>
      <c r="I627" s="247"/>
      <c r="J627" s="248">
        <f>ROUND(I627*H627,2)</f>
        <v>0</v>
      </c>
      <c r="K627" s="249"/>
      <c r="L627" s="44"/>
      <c r="M627" s="250" t="s">
        <v>1</v>
      </c>
      <c r="N627" s="251" t="s">
        <v>43</v>
      </c>
      <c r="O627" s="94"/>
      <c r="P627" s="252">
        <f>O627*H627</f>
        <v>0</v>
      </c>
      <c r="Q627" s="252">
        <v>0</v>
      </c>
      <c r="R627" s="252">
        <f>Q627*H627</f>
        <v>0</v>
      </c>
      <c r="S627" s="252">
        <v>0</v>
      </c>
      <c r="T627" s="253">
        <f>S627*H627</f>
        <v>0</v>
      </c>
      <c r="U627" s="41"/>
      <c r="V627" s="41"/>
      <c r="W627" s="41"/>
      <c r="X627" s="41"/>
      <c r="Y627" s="41"/>
      <c r="Z627" s="41"/>
      <c r="AA627" s="41"/>
      <c r="AB627" s="41"/>
      <c r="AC627" s="41"/>
      <c r="AD627" s="41"/>
      <c r="AE627" s="41"/>
      <c r="AR627" s="254" t="s">
        <v>208</v>
      </c>
      <c r="AT627" s="254" t="s">
        <v>165</v>
      </c>
      <c r="AU627" s="254" t="s">
        <v>88</v>
      </c>
      <c r="AY627" s="18" t="s">
        <v>162</v>
      </c>
      <c r="BE627" s="142">
        <f>IF(N627="základní",J627,0)</f>
        <v>0</v>
      </c>
      <c r="BF627" s="142">
        <f>IF(N627="snížená",J627,0)</f>
        <v>0</v>
      </c>
      <c r="BG627" s="142">
        <f>IF(N627="zákl. přenesená",J627,0)</f>
        <v>0</v>
      </c>
      <c r="BH627" s="142">
        <f>IF(N627="sníž. přenesená",J627,0)</f>
        <v>0</v>
      </c>
      <c r="BI627" s="142">
        <f>IF(N627="nulová",J627,0)</f>
        <v>0</v>
      </c>
      <c r="BJ627" s="18" t="s">
        <v>86</v>
      </c>
      <c r="BK627" s="142">
        <f>ROUND(I627*H627,2)</f>
        <v>0</v>
      </c>
      <c r="BL627" s="18" t="s">
        <v>208</v>
      </c>
      <c r="BM627" s="254" t="s">
        <v>1142</v>
      </c>
    </row>
    <row r="628" spans="1:65" s="2" customFormat="1" ht="24.15" customHeight="1">
      <c r="A628" s="41"/>
      <c r="B628" s="42"/>
      <c r="C628" s="242" t="s">
        <v>1143</v>
      </c>
      <c r="D628" s="242" t="s">
        <v>165</v>
      </c>
      <c r="E628" s="243" t="s">
        <v>1144</v>
      </c>
      <c r="F628" s="244" t="s">
        <v>1145</v>
      </c>
      <c r="G628" s="245" t="s">
        <v>168</v>
      </c>
      <c r="H628" s="246">
        <v>3062.354</v>
      </c>
      <c r="I628" s="247"/>
      <c r="J628" s="248">
        <f>ROUND(I628*H628,2)</f>
        <v>0</v>
      </c>
      <c r="K628" s="249"/>
      <c r="L628" s="44"/>
      <c r="M628" s="250" t="s">
        <v>1</v>
      </c>
      <c r="N628" s="251" t="s">
        <v>43</v>
      </c>
      <c r="O628" s="94"/>
      <c r="P628" s="252">
        <f>O628*H628</f>
        <v>0</v>
      </c>
      <c r="Q628" s="252">
        <v>0.0002</v>
      </c>
      <c r="R628" s="252">
        <f>Q628*H628</f>
        <v>0.6124708</v>
      </c>
      <c r="S628" s="252">
        <v>0</v>
      </c>
      <c r="T628" s="253">
        <f>S628*H628</f>
        <v>0</v>
      </c>
      <c r="U628" s="41"/>
      <c r="V628" s="41"/>
      <c r="W628" s="41"/>
      <c r="X628" s="41"/>
      <c r="Y628" s="41"/>
      <c r="Z628" s="41"/>
      <c r="AA628" s="41"/>
      <c r="AB628" s="41"/>
      <c r="AC628" s="41"/>
      <c r="AD628" s="41"/>
      <c r="AE628" s="41"/>
      <c r="AR628" s="254" t="s">
        <v>208</v>
      </c>
      <c r="AT628" s="254" t="s">
        <v>165</v>
      </c>
      <c r="AU628" s="254" t="s">
        <v>88</v>
      </c>
      <c r="AY628" s="18" t="s">
        <v>162</v>
      </c>
      <c r="BE628" s="142">
        <f>IF(N628="základní",J628,0)</f>
        <v>0</v>
      </c>
      <c r="BF628" s="142">
        <f>IF(N628="snížená",J628,0)</f>
        <v>0</v>
      </c>
      <c r="BG628" s="142">
        <f>IF(N628="zákl. přenesená",J628,0)</f>
        <v>0</v>
      </c>
      <c r="BH628" s="142">
        <f>IF(N628="sníž. přenesená",J628,0)</f>
        <v>0</v>
      </c>
      <c r="BI628" s="142">
        <f>IF(N628="nulová",J628,0)</f>
        <v>0</v>
      </c>
      <c r="BJ628" s="18" t="s">
        <v>86</v>
      </c>
      <c r="BK628" s="142">
        <f>ROUND(I628*H628,2)</f>
        <v>0</v>
      </c>
      <c r="BL628" s="18" t="s">
        <v>208</v>
      </c>
      <c r="BM628" s="254" t="s">
        <v>1146</v>
      </c>
    </row>
    <row r="629" spans="1:51" s="13" customFormat="1" ht="12">
      <c r="A629" s="13"/>
      <c r="B629" s="255"/>
      <c r="C629" s="256"/>
      <c r="D629" s="257" t="s">
        <v>171</v>
      </c>
      <c r="E629" s="258" t="s">
        <v>1</v>
      </c>
      <c r="F629" s="259" t="s">
        <v>1147</v>
      </c>
      <c r="G629" s="256"/>
      <c r="H629" s="260">
        <v>1387.482</v>
      </c>
      <c r="I629" s="261"/>
      <c r="J629" s="256"/>
      <c r="K629" s="256"/>
      <c r="L629" s="262"/>
      <c r="M629" s="263"/>
      <c r="N629" s="264"/>
      <c r="O629" s="264"/>
      <c r="P629" s="264"/>
      <c r="Q629" s="264"/>
      <c r="R629" s="264"/>
      <c r="S629" s="264"/>
      <c r="T629" s="265"/>
      <c r="U629" s="13"/>
      <c r="V629" s="13"/>
      <c r="W629" s="13"/>
      <c r="X629" s="13"/>
      <c r="Y629" s="13"/>
      <c r="Z629" s="13"/>
      <c r="AA629" s="13"/>
      <c r="AB629" s="13"/>
      <c r="AC629" s="13"/>
      <c r="AD629" s="13"/>
      <c r="AE629" s="13"/>
      <c r="AT629" s="266" t="s">
        <v>171</v>
      </c>
      <c r="AU629" s="266" t="s">
        <v>88</v>
      </c>
      <c r="AV629" s="13" t="s">
        <v>88</v>
      </c>
      <c r="AW629" s="13" t="s">
        <v>32</v>
      </c>
      <c r="AX629" s="13" t="s">
        <v>78</v>
      </c>
      <c r="AY629" s="266" t="s">
        <v>162</v>
      </c>
    </row>
    <row r="630" spans="1:51" s="15" customFormat="1" ht="12">
      <c r="A630" s="15"/>
      <c r="B630" s="289"/>
      <c r="C630" s="290"/>
      <c r="D630" s="257" t="s">
        <v>171</v>
      </c>
      <c r="E630" s="291" t="s">
        <v>1</v>
      </c>
      <c r="F630" s="292" t="s">
        <v>321</v>
      </c>
      <c r="G630" s="290"/>
      <c r="H630" s="293">
        <v>1387.482</v>
      </c>
      <c r="I630" s="294"/>
      <c r="J630" s="290"/>
      <c r="K630" s="290"/>
      <c r="L630" s="295"/>
      <c r="M630" s="296"/>
      <c r="N630" s="297"/>
      <c r="O630" s="297"/>
      <c r="P630" s="297"/>
      <c r="Q630" s="297"/>
      <c r="R630" s="297"/>
      <c r="S630" s="297"/>
      <c r="T630" s="298"/>
      <c r="U630" s="15"/>
      <c r="V630" s="15"/>
      <c r="W630" s="15"/>
      <c r="X630" s="15"/>
      <c r="Y630" s="15"/>
      <c r="Z630" s="15"/>
      <c r="AA630" s="15"/>
      <c r="AB630" s="15"/>
      <c r="AC630" s="15"/>
      <c r="AD630" s="15"/>
      <c r="AE630" s="15"/>
      <c r="AT630" s="299" t="s">
        <v>171</v>
      </c>
      <c r="AU630" s="299" t="s">
        <v>88</v>
      </c>
      <c r="AV630" s="15" t="s">
        <v>163</v>
      </c>
      <c r="AW630" s="15" t="s">
        <v>32</v>
      </c>
      <c r="AX630" s="15" t="s">
        <v>78</v>
      </c>
      <c r="AY630" s="299" t="s">
        <v>162</v>
      </c>
    </row>
    <row r="631" spans="1:51" s="13" customFormat="1" ht="12">
      <c r="A631" s="13"/>
      <c r="B631" s="255"/>
      <c r="C631" s="256"/>
      <c r="D631" s="257" t="s">
        <v>171</v>
      </c>
      <c r="E631" s="258" t="s">
        <v>1</v>
      </c>
      <c r="F631" s="259" t="s">
        <v>1148</v>
      </c>
      <c r="G631" s="256"/>
      <c r="H631" s="260">
        <v>917.136</v>
      </c>
      <c r="I631" s="261"/>
      <c r="J631" s="256"/>
      <c r="K631" s="256"/>
      <c r="L631" s="262"/>
      <c r="M631" s="263"/>
      <c r="N631" s="264"/>
      <c r="O631" s="264"/>
      <c r="P631" s="264"/>
      <c r="Q631" s="264"/>
      <c r="R631" s="264"/>
      <c r="S631" s="264"/>
      <c r="T631" s="265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T631" s="266" t="s">
        <v>171</v>
      </c>
      <c r="AU631" s="266" t="s">
        <v>88</v>
      </c>
      <c r="AV631" s="13" t="s">
        <v>88</v>
      </c>
      <c r="AW631" s="13" t="s">
        <v>32</v>
      </c>
      <c r="AX631" s="13" t="s">
        <v>78</v>
      </c>
      <c r="AY631" s="266" t="s">
        <v>162</v>
      </c>
    </row>
    <row r="632" spans="1:51" s="13" customFormat="1" ht="12">
      <c r="A632" s="13"/>
      <c r="B632" s="255"/>
      <c r="C632" s="256"/>
      <c r="D632" s="257" t="s">
        <v>171</v>
      </c>
      <c r="E632" s="258" t="s">
        <v>1</v>
      </c>
      <c r="F632" s="259" t="s">
        <v>1149</v>
      </c>
      <c r="G632" s="256"/>
      <c r="H632" s="260">
        <v>387.288</v>
      </c>
      <c r="I632" s="261"/>
      <c r="J632" s="256"/>
      <c r="K632" s="256"/>
      <c r="L632" s="262"/>
      <c r="M632" s="263"/>
      <c r="N632" s="264"/>
      <c r="O632" s="264"/>
      <c r="P632" s="264"/>
      <c r="Q632" s="264"/>
      <c r="R632" s="264"/>
      <c r="S632" s="264"/>
      <c r="T632" s="265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  <c r="AT632" s="266" t="s">
        <v>171</v>
      </c>
      <c r="AU632" s="266" t="s">
        <v>88</v>
      </c>
      <c r="AV632" s="13" t="s">
        <v>88</v>
      </c>
      <c r="AW632" s="13" t="s">
        <v>32</v>
      </c>
      <c r="AX632" s="13" t="s">
        <v>78</v>
      </c>
      <c r="AY632" s="266" t="s">
        <v>162</v>
      </c>
    </row>
    <row r="633" spans="1:51" s="13" customFormat="1" ht="12">
      <c r="A633" s="13"/>
      <c r="B633" s="255"/>
      <c r="C633" s="256"/>
      <c r="D633" s="257" t="s">
        <v>171</v>
      </c>
      <c r="E633" s="258" t="s">
        <v>1</v>
      </c>
      <c r="F633" s="259" t="s">
        <v>1150</v>
      </c>
      <c r="G633" s="256"/>
      <c r="H633" s="260">
        <v>137.57</v>
      </c>
      <c r="I633" s="261"/>
      <c r="J633" s="256"/>
      <c r="K633" s="256"/>
      <c r="L633" s="262"/>
      <c r="M633" s="263"/>
      <c r="N633" s="264"/>
      <c r="O633" s="264"/>
      <c r="P633" s="264"/>
      <c r="Q633" s="264"/>
      <c r="R633" s="264"/>
      <c r="S633" s="264"/>
      <c r="T633" s="265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  <c r="AE633" s="13"/>
      <c r="AT633" s="266" t="s">
        <v>171</v>
      </c>
      <c r="AU633" s="266" t="s">
        <v>88</v>
      </c>
      <c r="AV633" s="13" t="s">
        <v>88</v>
      </c>
      <c r="AW633" s="13" t="s">
        <v>32</v>
      </c>
      <c r="AX633" s="13" t="s">
        <v>78</v>
      </c>
      <c r="AY633" s="266" t="s">
        <v>162</v>
      </c>
    </row>
    <row r="634" spans="1:51" s="13" customFormat="1" ht="12">
      <c r="A634" s="13"/>
      <c r="B634" s="255"/>
      <c r="C634" s="256"/>
      <c r="D634" s="257" t="s">
        <v>171</v>
      </c>
      <c r="E634" s="258" t="s">
        <v>1</v>
      </c>
      <c r="F634" s="259" t="s">
        <v>1151</v>
      </c>
      <c r="G634" s="256"/>
      <c r="H634" s="260">
        <v>40.541</v>
      </c>
      <c r="I634" s="261"/>
      <c r="J634" s="256"/>
      <c r="K634" s="256"/>
      <c r="L634" s="262"/>
      <c r="M634" s="263"/>
      <c r="N634" s="264"/>
      <c r="O634" s="264"/>
      <c r="P634" s="264"/>
      <c r="Q634" s="264"/>
      <c r="R634" s="264"/>
      <c r="S634" s="264"/>
      <c r="T634" s="265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  <c r="AT634" s="266" t="s">
        <v>171</v>
      </c>
      <c r="AU634" s="266" t="s">
        <v>88</v>
      </c>
      <c r="AV634" s="13" t="s">
        <v>88</v>
      </c>
      <c r="AW634" s="13" t="s">
        <v>32</v>
      </c>
      <c r="AX634" s="13" t="s">
        <v>78</v>
      </c>
      <c r="AY634" s="266" t="s">
        <v>162</v>
      </c>
    </row>
    <row r="635" spans="1:51" s="13" customFormat="1" ht="12">
      <c r="A635" s="13"/>
      <c r="B635" s="255"/>
      <c r="C635" s="256"/>
      <c r="D635" s="257" t="s">
        <v>171</v>
      </c>
      <c r="E635" s="258" t="s">
        <v>1</v>
      </c>
      <c r="F635" s="259" t="s">
        <v>1152</v>
      </c>
      <c r="G635" s="256"/>
      <c r="H635" s="260">
        <v>17.226</v>
      </c>
      <c r="I635" s="261"/>
      <c r="J635" s="256"/>
      <c r="K635" s="256"/>
      <c r="L635" s="262"/>
      <c r="M635" s="263"/>
      <c r="N635" s="264"/>
      <c r="O635" s="264"/>
      <c r="P635" s="264"/>
      <c r="Q635" s="264"/>
      <c r="R635" s="264"/>
      <c r="S635" s="264"/>
      <c r="T635" s="265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  <c r="AE635" s="13"/>
      <c r="AT635" s="266" t="s">
        <v>171</v>
      </c>
      <c r="AU635" s="266" t="s">
        <v>88</v>
      </c>
      <c r="AV635" s="13" t="s">
        <v>88</v>
      </c>
      <c r="AW635" s="13" t="s">
        <v>32</v>
      </c>
      <c r="AX635" s="13" t="s">
        <v>78</v>
      </c>
      <c r="AY635" s="266" t="s">
        <v>162</v>
      </c>
    </row>
    <row r="636" spans="1:51" s="13" customFormat="1" ht="12">
      <c r="A636" s="13"/>
      <c r="B636" s="255"/>
      <c r="C636" s="256"/>
      <c r="D636" s="257" t="s">
        <v>171</v>
      </c>
      <c r="E636" s="258" t="s">
        <v>1</v>
      </c>
      <c r="F636" s="259" t="s">
        <v>1153</v>
      </c>
      <c r="G636" s="256"/>
      <c r="H636" s="260">
        <v>48.114</v>
      </c>
      <c r="I636" s="261"/>
      <c r="J636" s="256"/>
      <c r="K636" s="256"/>
      <c r="L636" s="262"/>
      <c r="M636" s="263"/>
      <c r="N636" s="264"/>
      <c r="O636" s="264"/>
      <c r="P636" s="264"/>
      <c r="Q636" s="264"/>
      <c r="R636" s="264"/>
      <c r="S636" s="264"/>
      <c r="T636" s="265"/>
      <c r="U636" s="13"/>
      <c r="V636" s="13"/>
      <c r="W636" s="13"/>
      <c r="X636" s="13"/>
      <c r="Y636" s="13"/>
      <c r="Z636" s="13"/>
      <c r="AA636" s="13"/>
      <c r="AB636" s="13"/>
      <c r="AC636" s="13"/>
      <c r="AD636" s="13"/>
      <c r="AE636" s="13"/>
      <c r="AT636" s="266" t="s">
        <v>171</v>
      </c>
      <c r="AU636" s="266" t="s">
        <v>88</v>
      </c>
      <c r="AV636" s="13" t="s">
        <v>88</v>
      </c>
      <c r="AW636" s="13" t="s">
        <v>32</v>
      </c>
      <c r="AX636" s="13" t="s">
        <v>78</v>
      </c>
      <c r="AY636" s="266" t="s">
        <v>162</v>
      </c>
    </row>
    <row r="637" spans="1:51" s="13" customFormat="1" ht="12">
      <c r="A637" s="13"/>
      <c r="B637" s="255"/>
      <c r="C637" s="256"/>
      <c r="D637" s="257" t="s">
        <v>171</v>
      </c>
      <c r="E637" s="258" t="s">
        <v>1</v>
      </c>
      <c r="F637" s="259" t="s">
        <v>1154</v>
      </c>
      <c r="G637" s="256"/>
      <c r="H637" s="260">
        <v>26.136</v>
      </c>
      <c r="I637" s="261"/>
      <c r="J637" s="256"/>
      <c r="K637" s="256"/>
      <c r="L637" s="262"/>
      <c r="M637" s="263"/>
      <c r="N637" s="264"/>
      <c r="O637" s="264"/>
      <c r="P637" s="264"/>
      <c r="Q637" s="264"/>
      <c r="R637" s="264"/>
      <c r="S637" s="264"/>
      <c r="T637" s="265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  <c r="AE637" s="13"/>
      <c r="AT637" s="266" t="s">
        <v>171</v>
      </c>
      <c r="AU637" s="266" t="s">
        <v>88</v>
      </c>
      <c r="AV637" s="13" t="s">
        <v>88</v>
      </c>
      <c r="AW637" s="13" t="s">
        <v>32</v>
      </c>
      <c r="AX637" s="13" t="s">
        <v>78</v>
      </c>
      <c r="AY637" s="266" t="s">
        <v>162</v>
      </c>
    </row>
    <row r="638" spans="1:51" s="13" customFormat="1" ht="12">
      <c r="A638" s="13"/>
      <c r="B638" s="255"/>
      <c r="C638" s="256"/>
      <c r="D638" s="257" t="s">
        <v>171</v>
      </c>
      <c r="E638" s="258" t="s">
        <v>1</v>
      </c>
      <c r="F638" s="259" t="s">
        <v>1155</v>
      </c>
      <c r="G638" s="256"/>
      <c r="H638" s="260">
        <v>57.974</v>
      </c>
      <c r="I638" s="261"/>
      <c r="J638" s="256"/>
      <c r="K638" s="256"/>
      <c r="L638" s="262"/>
      <c r="M638" s="263"/>
      <c r="N638" s="264"/>
      <c r="O638" s="264"/>
      <c r="P638" s="264"/>
      <c r="Q638" s="264"/>
      <c r="R638" s="264"/>
      <c r="S638" s="264"/>
      <c r="T638" s="265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  <c r="AT638" s="266" t="s">
        <v>171</v>
      </c>
      <c r="AU638" s="266" t="s">
        <v>88</v>
      </c>
      <c r="AV638" s="13" t="s">
        <v>88</v>
      </c>
      <c r="AW638" s="13" t="s">
        <v>32</v>
      </c>
      <c r="AX638" s="13" t="s">
        <v>78</v>
      </c>
      <c r="AY638" s="266" t="s">
        <v>162</v>
      </c>
    </row>
    <row r="639" spans="1:51" s="13" customFormat="1" ht="12">
      <c r="A639" s="13"/>
      <c r="B639" s="255"/>
      <c r="C639" s="256"/>
      <c r="D639" s="257" t="s">
        <v>171</v>
      </c>
      <c r="E639" s="258" t="s">
        <v>1</v>
      </c>
      <c r="F639" s="259" t="s">
        <v>1156</v>
      </c>
      <c r="G639" s="256"/>
      <c r="H639" s="260">
        <v>42.887</v>
      </c>
      <c r="I639" s="261"/>
      <c r="J639" s="256"/>
      <c r="K639" s="256"/>
      <c r="L639" s="262"/>
      <c r="M639" s="263"/>
      <c r="N639" s="264"/>
      <c r="O639" s="264"/>
      <c r="P639" s="264"/>
      <c r="Q639" s="264"/>
      <c r="R639" s="264"/>
      <c r="S639" s="264"/>
      <c r="T639" s="265"/>
      <c r="U639" s="13"/>
      <c r="V639" s="13"/>
      <c r="W639" s="13"/>
      <c r="X639" s="13"/>
      <c r="Y639" s="13"/>
      <c r="Z639" s="13"/>
      <c r="AA639" s="13"/>
      <c r="AB639" s="13"/>
      <c r="AC639" s="13"/>
      <c r="AD639" s="13"/>
      <c r="AE639" s="13"/>
      <c r="AT639" s="266" t="s">
        <v>171</v>
      </c>
      <c r="AU639" s="266" t="s">
        <v>88</v>
      </c>
      <c r="AV639" s="13" t="s">
        <v>88</v>
      </c>
      <c r="AW639" s="13" t="s">
        <v>32</v>
      </c>
      <c r="AX639" s="13" t="s">
        <v>78</v>
      </c>
      <c r="AY639" s="266" t="s">
        <v>162</v>
      </c>
    </row>
    <row r="640" spans="1:51" s="15" customFormat="1" ht="12">
      <c r="A640" s="15"/>
      <c r="B640" s="289"/>
      <c r="C640" s="290"/>
      <c r="D640" s="257" t="s">
        <v>171</v>
      </c>
      <c r="E640" s="291" t="s">
        <v>1</v>
      </c>
      <c r="F640" s="292" t="s">
        <v>321</v>
      </c>
      <c r="G640" s="290"/>
      <c r="H640" s="293">
        <v>1674.872</v>
      </c>
      <c r="I640" s="294"/>
      <c r="J640" s="290"/>
      <c r="K640" s="290"/>
      <c r="L640" s="295"/>
      <c r="M640" s="296"/>
      <c r="N640" s="297"/>
      <c r="O640" s="297"/>
      <c r="P640" s="297"/>
      <c r="Q640" s="297"/>
      <c r="R640" s="297"/>
      <c r="S640" s="297"/>
      <c r="T640" s="298"/>
      <c r="U640" s="15"/>
      <c r="V640" s="15"/>
      <c r="W640" s="15"/>
      <c r="X640" s="15"/>
      <c r="Y640" s="15"/>
      <c r="Z640" s="15"/>
      <c r="AA640" s="15"/>
      <c r="AB640" s="15"/>
      <c r="AC640" s="15"/>
      <c r="AD640" s="15"/>
      <c r="AE640" s="15"/>
      <c r="AT640" s="299" t="s">
        <v>171</v>
      </c>
      <c r="AU640" s="299" t="s">
        <v>88</v>
      </c>
      <c r="AV640" s="15" t="s">
        <v>163</v>
      </c>
      <c r="AW640" s="15" t="s">
        <v>32</v>
      </c>
      <c r="AX640" s="15" t="s">
        <v>78</v>
      </c>
      <c r="AY640" s="299" t="s">
        <v>162</v>
      </c>
    </row>
    <row r="641" spans="1:51" s="14" customFormat="1" ht="12">
      <c r="A641" s="14"/>
      <c r="B641" s="267"/>
      <c r="C641" s="268"/>
      <c r="D641" s="257" t="s">
        <v>171</v>
      </c>
      <c r="E641" s="269" t="s">
        <v>1</v>
      </c>
      <c r="F641" s="270" t="s">
        <v>173</v>
      </c>
      <c r="G641" s="268"/>
      <c r="H641" s="271">
        <v>3062.354</v>
      </c>
      <c r="I641" s="272"/>
      <c r="J641" s="268"/>
      <c r="K641" s="268"/>
      <c r="L641" s="273"/>
      <c r="M641" s="274"/>
      <c r="N641" s="275"/>
      <c r="O641" s="275"/>
      <c r="P641" s="275"/>
      <c r="Q641" s="275"/>
      <c r="R641" s="275"/>
      <c r="S641" s="275"/>
      <c r="T641" s="276"/>
      <c r="U641" s="14"/>
      <c r="V641" s="14"/>
      <c r="W641" s="14"/>
      <c r="X641" s="14"/>
      <c r="Y641" s="14"/>
      <c r="Z641" s="14"/>
      <c r="AA641" s="14"/>
      <c r="AB641" s="14"/>
      <c r="AC641" s="14"/>
      <c r="AD641" s="14"/>
      <c r="AE641" s="14"/>
      <c r="AT641" s="277" t="s">
        <v>171</v>
      </c>
      <c r="AU641" s="277" t="s">
        <v>88</v>
      </c>
      <c r="AV641" s="14" t="s">
        <v>169</v>
      </c>
      <c r="AW641" s="14" t="s">
        <v>32</v>
      </c>
      <c r="AX641" s="14" t="s">
        <v>86</v>
      </c>
      <c r="AY641" s="277" t="s">
        <v>162</v>
      </c>
    </row>
    <row r="642" spans="1:65" s="2" customFormat="1" ht="33" customHeight="1">
      <c r="A642" s="41"/>
      <c r="B642" s="42"/>
      <c r="C642" s="242" t="s">
        <v>1157</v>
      </c>
      <c r="D642" s="242" t="s">
        <v>165</v>
      </c>
      <c r="E642" s="243" t="s">
        <v>1158</v>
      </c>
      <c r="F642" s="244" t="s">
        <v>1159</v>
      </c>
      <c r="G642" s="245" t="s">
        <v>168</v>
      </c>
      <c r="H642" s="246">
        <v>3062.354</v>
      </c>
      <c r="I642" s="247"/>
      <c r="J642" s="248">
        <f>ROUND(I642*H642,2)</f>
        <v>0</v>
      </c>
      <c r="K642" s="249"/>
      <c r="L642" s="44"/>
      <c r="M642" s="250" t="s">
        <v>1</v>
      </c>
      <c r="N642" s="251" t="s">
        <v>43</v>
      </c>
      <c r="O642" s="94"/>
      <c r="P642" s="252">
        <f>O642*H642</f>
        <v>0</v>
      </c>
      <c r="Q642" s="252">
        <v>0.00026</v>
      </c>
      <c r="R642" s="252">
        <f>Q642*H642</f>
        <v>0.7962120399999999</v>
      </c>
      <c r="S642" s="252">
        <v>0</v>
      </c>
      <c r="T642" s="253">
        <f>S642*H642</f>
        <v>0</v>
      </c>
      <c r="U642" s="41"/>
      <c r="V642" s="41"/>
      <c r="W642" s="41"/>
      <c r="X642" s="41"/>
      <c r="Y642" s="41"/>
      <c r="Z642" s="41"/>
      <c r="AA642" s="41"/>
      <c r="AB642" s="41"/>
      <c r="AC642" s="41"/>
      <c r="AD642" s="41"/>
      <c r="AE642" s="41"/>
      <c r="AR642" s="254" t="s">
        <v>208</v>
      </c>
      <c r="AT642" s="254" t="s">
        <v>165</v>
      </c>
      <c r="AU642" s="254" t="s">
        <v>88</v>
      </c>
      <c r="AY642" s="18" t="s">
        <v>162</v>
      </c>
      <c r="BE642" s="142">
        <f>IF(N642="základní",J642,0)</f>
        <v>0</v>
      </c>
      <c r="BF642" s="142">
        <f>IF(N642="snížená",J642,0)</f>
        <v>0</v>
      </c>
      <c r="BG642" s="142">
        <f>IF(N642="zákl. přenesená",J642,0)</f>
        <v>0</v>
      </c>
      <c r="BH642" s="142">
        <f>IF(N642="sníž. přenesená",J642,0)</f>
        <v>0</v>
      </c>
      <c r="BI642" s="142">
        <f>IF(N642="nulová",J642,0)</f>
        <v>0</v>
      </c>
      <c r="BJ642" s="18" t="s">
        <v>86</v>
      </c>
      <c r="BK642" s="142">
        <f>ROUND(I642*H642,2)</f>
        <v>0</v>
      </c>
      <c r="BL642" s="18" t="s">
        <v>208</v>
      </c>
      <c r="BM642" s="254" t="s">
        <v>1160</v>
      </c>
    </row>
    <row r="643" spans="1:63" s="12" customFormat="1" ht="22.8" customHeight="1">
      <c r="A643" s="12"/>
      <c r="B643" s="226"/>
      <c r="C643" s="227"/>
      <c r="D643" s="228" t="s">
        <v>77</v>
      </c>
      <c r="E643" s="240" t="s">
        <v>1161</v>
      </c>
      <c r="F643" s="240" t="s">
        <v>1162</v>
      </c>
      <c r="G643" s="227"/>
      <c r="H643" s="227"/>
      <c r="I643" s="230"/>
      <c r="J643" s="241">
        <f>BK643</f>
        <v>0</v>
      </c>
      <c r="K643" s="227"/>
      <c r="L643" s="232"/>
      <c r="M643" s="233"/>
      <c r="N643" s="234"/>
      <c r="O643" s="234"/>
      <c r="P643" s="235">
        <f>SUM(P644:P654)</f>
        <v>0</v>
      </c>
      <c r="Q643" s="234"/>
      <c r="R643" s="235">
        <f>SUM(R644:R654)</f>
        <v>0</v>
      </c>
      <c r="S643" s="234"/>
      <c r="T643" s="236">
        <f>SUM(T644:T654)</f>
        <v>7.530093999999999</v>
      </c>
      <c r="U643" s="12"/>
      <c r="V643" s="12"/>
      <c r="W643" s="12"/>
      <c r="X643" s="12"/>
      <c r="Y643" s="12"/>
      <c r="Z643" s="12"/>
      <c r="AA643" s="12"/>
      <c r="AB643" s="12"/>
      <c r="AC643" s="12"/>
      <c r="AD643" s="12"/>
      <c r="AE643" s="12"/>
      <c r="AR643" s="237" t="s">
        <v>88</v>
      </c>
      <c r="AT643" s="238" t="s">
        <v>77</v>
      </c>
      <c r="AU643" s="238" t="s">
        <v>86</v>
      </c>
      <c r="AY643" s="237" t="s">
        <v>162</v>
      </c>
      <c r="BK643" s="239">
        <f>SUM(BK644:BK654)</f>
        <v>0</v>
      </c>
    </row>
    <row r="644" spans="1:65" s="2" customFormat="1" ht="37.8" customHeight="1">
      <c r="A644" s="41"/>
      <c r="B644" s="42"/>
      <c r="C644" s="242" t="s">
        <v>1163</v>
      </c>
      <c r="D644" s="242" t="s">
        <v>165</v>
      </c>
      <c r="E644" s="243" t="s">
        <v>1164</v>
      </c>
      <c r="F644" s="244" t="s">
        <v>1165</v>
      </c>
      <c r="G644" s="245" t="s">
        <v>168</v>
      </c>
      <c r="H644" s="246">
        <v>342.277</v>
      </c>
      <c r="I644" s="247"/>
      <c r="J644" s="248">
        <f>ROUND(I644*H644,2)</f>
        <v>0</v>
      </c>
      <c r="K644" s="249"/>
      <c r="L644" s="44"/>
      <c r="M644" s="250" t="s">
        <v>1</v>
      </c>
      <c r="N644" s="251" t="s">
        <v>43</v>
      </c>
      <c r="O644" s="94"/>
      <c r="P644" s="252">
        <f>O644*H644</f>
        <v>0</v>
      </c>
      <c r="Q644" s="252">
        <v>0</v>
      </c>
      <c r="R644" s="252">
        <f>Q644*H644</f>
        <v>0</v>
      </c>
      <c r="S644" s="252">
        <v>0.022</v>
      </c>
      <c r="T644" s="253">
        <f>S644*H644</f>
        <v>7.530093999999999</v>
      </c>
      <c r="U644" s="41"/>
      <c r="V644" s="41"/>
      <c r="W644" s="41"/>
      <c r="X644" s="41"/>
      <c r="Y644" s="41"/>
      <c r="Z644" s="41"/>
      <c r="AA644" s="41"/>
      <c r="AB644" s="41"/>
      <c r="AC644" s="41"/>
      <c r="AD644" s="41"/>
      <c r="AE644" s="41"/>
      <c r="AR644" s="254" t="s">
        <v>169</v>
      </c>
      <c r="AT644" s="254" t="s">
        <v>165</v>
      </c>
      <c r="AU644" s="254" t="s">
        <v>88</v>
      </c>
      <c r="AY644" s="18" t="s">
        <v>162</v>
      </c>
      <c r="BE644" s="142">
        <f>IF(N644="základní",J644,0)</f>
        <v>0</v>
      </c>
      <c r="BF644" s="142">
        <f>IF(N644="snížená",J644,0)</f>
        <v>0</v>
      </c>
      <c r="BG644" s="142">
        <f>IF(N644="zákl. přenesená",J644,0)</f>
        <v>0</v>
      </c>
      <c r="BH644" s="142">
        <f>IF(N644="sníž. přenesená",J644,0)</f>
        <v>0</v>
      </c>
      <c r="BI644" s="142">
        <f>IF(N644="nulová",J644,0)</f>
        <v>0</v>
      </c>
      <c r="BJ644" s="18" t="s">
        <v>86</v>
      </c>
      <c r="BK644" s="142">
        <f>ROUND(I644*H644,2)</f>
        <v>0</v>
      </c>
      <c r="BL644" s="18" t="s">
        <v>169</v>
      </c>
      <c r="BM644" s="254" t="s">
        <v>1166</v>
      </c>
    </row>
    <row r="645" spans="1:51" s="13" customFormat="1" ht="12">
      <c r="A645" s="13"/>
      <c r="B645" s="255"/>
      <c r="C645" s="256"/>
      <c r="D645" s="257" t="s">
        <v>171</v>
      </c>
      <c r="E645" s="258" t="s">
        <v>1</v>
      </c>
      <c r="F645" s="259" t="s">
        <v>1167</v>
      </c>
      <c r="G645" s="256"/>
      <c r="H645" s="260">
        <v>113.246</v>
      </c>
      <c r="I645" s="261"/>
      <c r="J645" s="256"/>
      <c r="K645" s="256"/>
      <c r="L645" s="262"/>
      <c r="M645" s="263"/>
      <c r="N645" s="264"/>
      <c r="O645" s="264"/>
      <c r="P645" s="264"/>
      <c r="Q645" s="264"/>
      <c r="R645" s="264"/>
      <c r="S645" s="264"/>
      <c r="T645" s="265"/>
      <c r="U645" s="13"/>
      <c r="V645" s="13"/>
      <c r="W645" s="13"/>
      <c r="X645" s="13"/>
      <c r="Y645" s="13"/>
      <c r="Z645" s="13"/>
      <c r="AA645" s="13"/>
      <c r="AB645" s="13"/>
      <c r="AC645" s="13"/>
      <c r="AD645" s="13"/>
      <c r="AE645" s="13"/>
      <c r="AT645" s="266" t="s">
        <v>171</v>
      </c>
      <c r="AU645" s="266" t="s">
        <v>88</v>
      </c>
      <c r="AV645" s="13" t="s">
        <v>88</v>
      </c>
      <c r="AW645" s="13" t="s">
        <v>32</v>
      </c>
      <c r="AX645" s="13" t="s">
        <v>78</v>
      </c>
      <c r="AY645" s="266" t="s">
        <v>162</v>
      </c>
    </row>
    <row r="646" spans="1:51" s="13" customFormat="1" ht="12">
      <c r="A646" s="13"/>
      <c r="B646" s="255"/>
      <c r="C646" s="256"/>
      <c r="D646" s="257" t="s">
        <v>171</v>
      </c>
      <c r="E646" s="258" t="s">
        <v>1</v>
      </c>
      <c r="F646" s="259" t="s">
        <v>1168</v>
      </c>
      <c r="G646" s="256"/>
      <c r="H646" s="260">
        <v>14.267</v>
      </c>
      <c r="I646" s="261"/>
      <c r="J646" s="256"/>
      <c r="K646" s="256"/>
      <c r="L646" s="262"/>
      <c r="M646" s="263"/>
      <c r="N646" s="264"/>
      <c r="O646" s="264"/>
      <c r="P646" s="264"/>
      <c r="Q646" s="264"/>
      <c r="R646" s="264"/>
      <c r="S646" s="264"/>
      <c r="T646" s="265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  <c r="AE646" s="13"/>
      <c r="AT646" s="266" t="s">
        <v>171</v>
      </c>
      <c r="AU646" s="266" t="s">
        <v>88</v>
      </c>
      <c r="AV646" s="13" t="s">
        <v>88</v>
      </c>
      <c r="AW646" s="13" t="s">
        <v>32</v>
      </c>
      <c r="AX646" s="13" t="s">
        <v>78</v>
      </c>
      <c r="AY646" s="266" t="s">
        <v>162</v>
      </c>
    </row>
    <row r="647" spans="1:51" s="13" customFormat="1" ht="12">
      <c r="A647" s="13"/>
      <c r="B647" s="255"/>
      <c r="C647" s="256"/>
      <c r="D647" s="257" t="s">
        <v>171</v>
      </c>
      <c r="E647" s="258" t="s">
        <v>1</v>
      </c>
      <c r="F647" s="259" t="s">
        <v>1169</v>
      </c>
      <c r="G647" s="256"/>
      <c r="H647" s="260">
        <v>9.833</v>
      </c>
      <c r="I647" s="261"/>
      <c r="J647" s="256"/>
      <c r="K647" s="256"/>
      <c r="L647" s="262"/>
      <c r="M647" s="263"/>
      <c r="N647" s="264"/>
      <c r="O647" s="264"/>
      <c r="P647" s="264"/>
      <c r="Q647" s="264"/>
      <c r="R647" s="264"/>
      <c r="S647" s="264"/>
      <c r="T647" s="265"/>
      <c r="U647" s="13"/>
      <c r="V647" s="13"/>
      <c r="W647" s="13"/>
      <c r="X647" s="13"/>
      <c r="Y647" s="13"/>
      <c r="Z647" s="13"/>
      <c r="AA647" s="13"/>
      <c r="AB647" s="13"/>
      <c r="AC647" s="13"/>
      <c r="AD647" s="13"/>
      <c r="AE647" s="13"/>
      <c r="AT647" s="266" t="s">
        <v>171</v>
      </c>
      <c r="AU647" s="266" t="s">
        <v>88</v>
      </c>
      <c r="AV647" s="13" t="s">
        <v>88</v>
      </c>
      <c r="AW647" s="13" t="s">
        <v>32</v>
      </c>
      <c r="AX647" s="13" t="s">
        <v>78</v>
      </c>
      <c r="AY647" s="266" t="s">
        <v>162</v>
      </c>
    </row>
    <row r="648" spans="1:51" s="13" customFormat="1" ht="12">
      <c r="A648" s="13"/>
      <c r="B648" s="255"/>
      <c r="C648" s="256"/>
      <c r="D648" s="257" t="s">
        <v>171</v>
      </c>
      <c r="E648" s="258" t="s">
        <v>1</v>
      </c>
      <c r="F648" s="259" t="s">
        <v>1170</v>
      </c>
      <c r="G648" s="256"/>
      <c r="H648" s="260">
        <v>126.39</v>
      </c>
      <c r="I648" s="261"/>
      <c r="J648" s="256"/>
      <c r="K648" s="256"/>
      <c r="L648" s="262"/>
      <c r="M648" s="263"/>
      <c r="N648" s="264"/>
      <c r="O648" s="264"/>
      <c r="P648" s="264"/>
      <c r="Q648" s="264"/>
      <c r="R648" s="264"/>
      <c r="S648" s="264"/>
      <c r="T648" s="265"/>
      <c r="U648" s="13"/>
      <c r="V648" s="13"/>
      <c r="W648" s="13"/>
      <c r="X648" s="13"/>
      <c r="Y648" s="13"/>
      <c r="Z648" s="13"/>
      <c r="AA648" s="13"/>
      <c r="AB648" s="13"/>
      <c r="AC648" s="13"/>
      <c r="AD648" s="13"/>
      <c r="AE648" s="13"/>
      <c r="AT648" s="266" t="s">
        <v>171</v>
      </c>
      <c r="AU648" s="266" t="s">
        <v>88</v>
      </c>
      <c r="AV648" s="13" t="s">
        <v>88</v>
      </c>
      <c r="AW648" s="13" t="s">
        <v>32</v>
      </c>
      <c r="AX648" s="13" t="s">
        <v>78</v>
      </c>
      <c r="AY648" s="266" t="s">
        <v>162</v>
      </c>
    </row>
    <row r="649" spans="1:51" s="13" customFormat="1" ht="12">
      <c r="A649" s="13"/>
      <c r="B649" s="255"/>
      <c r="C649" s="256"/>
      <c r="D649" s="257" t="s">
        <v>171</v>
      </c>
      <c r="E649" s="258" t="s">
        <v>1</v>
      </c>
      <c r="F649" s="259" t="s">
        <v>1171</v>
      </c>
      <c r="G649" s="256"/>
      <c r="H649" s="260">
        <v>43.361</v>
      </c>
      <c r="I649" s="261"/>
      <c r="J649" s="256"/>
      <c r="K649" s="256"/>
      <c r="L649" s="262"/>
      <c r="M649" s="263"/>
      <c r="N649" s="264"/>
      <c r="O649" s="264"/>
      <c r="P649" s="264"/>
      <c r="Q649" s="264"/>
      <c r="R649" s="264"/>
      <c r="S649" s="264"/>
      <c r="T649" s="265"/>
      <c r="U649" s="13"/>
      <c r="V649" s="13"/>
      <c r="W649" s="13"/>
      <c r="X649" s="13"/>
      <c r="Y649" s="13"/>
      <c r="Z649" s="13"/>
      <c r="AA649" s="13"/>
      <c r="AB649" s="13"/>
      <c r="AC649" s="13"/>
      <c r="AD649" s="13"/>
      <c r="AE649" s="13"/>
      <c r="AT649" s="266" t="s">
        <v>171</v>
      </c>
      <c r="AU649" s="266" t="s">
        <v>88</v>
      </c>
      <c r="AV649" s="13" t="s">
        <v>88</v>
      </c>
      <c r="AW649" s="13" t="s">
        <v>32</v>
      </c>
      <c r="AX649" s="13" t="s">
        <v>78</v>
      </c>
      <c r="AY649" s="266" t="s">
        <v>162</v>
      </c>
    </row>
    <row r="650" spans="1:51" s="13" customFormat="1" ht="12">
      <c r="A650" s="13"/>
      <c r="B650" s="255"/>
      <c r="C650" s="256"/>
      <c r="D650" s="257" t="s">
        <v>171</v>
      </c>
      <c r="E650" s="258" t="s">
        <v>1</v>
      </c>
      <c r="F650" s="259" t="s">
        <v>1172</v>
      </c>
      <c r="G650" s="256"/>
      <c r="H650" s="260">
        <v>11.774</v>
      </c>
      <c r="I650" s="261"/>
      <c r="J650" s="256"/>
      <c r="K650" s="256"/>
      <c r="L650" s="262"/>
      <c r="M650" s="263"/>
      <c r="N650" s="264"/>
      <c r="O650" s="264"/>
      <c r="P650" s="264"/>
      <c r="Q650" s="264"/>
      <c r="R650" s="264"/>
      <c r="S650" s="264"/>
      <c r="T650" s="265"/>
      <c r="U650" s="13"/>
      <c r="V650" s="13"/>
      <c r="W650" s="13"/>
      <c r="X650" s="13"/>
      <c r="Y650" s="13"/>
      <c r="Z650" s="13"/>
      <c r="AA650" s="13"/>
      <c r="AB650" s="13"/>
      <c r="AC650" s="13"/>
      <c r="AD650" s="13"/>
      <c r="AE650" s="13"/>
      <c r="AT650" s="266" t="s">
        <v>171</v>
      </c>
      <c r="AU650" s="266" t="s">
        <v>88</v>
      </c>
      <c r="AV650" s="13" t="s">
        <v>88</v>
      </c>
      <c r="AW650" s="13" t="s">
        <v>32</v>
      </c>
      <c r="AX650" s="13" t="s">
        <v>78</v>
      </c>
      <c r="AY650" s="266" t="s">
        <v>162</v>
      </c>
    </row>
    <row r="651" spans="1:51" s="13" customFormat="1" ht="12">
      <c r="A651" s="13"/>
      <c r="B651" s="255"/>
      <c r="C651" s="256"/>
      <c r="D651" s="257" t="s">
        <v>171</v>
      </c>
      <c r="E651" s="258" t="s">
        <v>1</v>
      </c>
      <c r="F651" s="259" t="s">
        <v>1173</v>
      </c>
      <c r="G651" s="256"/>
      <c r="H651" s="260">
        <v>13.771</v>
      </c>
      <c r="I651" s="261"/>
      <c r="J651" s="256"/>
      <c r="K651" s="256"/>
      <c r="L651" s="262"/>
      <c r="M651" s="263"/>
      <c r="N651" s="264"/>
      <c r="O651" s="264"/>
      <c r="P651" s="264"/>
      <c r="Q651" s="264"/>
      <c r="R651" s="264"/>
      <c r="S651" s="264"/>
      <c r="T651" s="265"/>
      <c r="U651" s="13"/>
      <c r="V651" s="13"/>
      <c r="W651" s="13"/>
      <c r="X651" s="13"/>
      <c r="Y651" s="13"/>
      <c r="Z651" s="13"/>
      <c r="AA651" s="13"/>
      <c r="AB651" s="13"/>
      <c r="AC651" s="13"/>
      <c r="AD651" s="13"/>
      <c r="AE651" s="13"/>
      <c r="AT651" s="266" t="s">
        <v>171</v>
      </c>
      <c r="AU651" s="266" t="s">
        <v>88</v>
      </c>
      <c r="AV651" s="13" t="s">
        <v>88</v>
      </c>
      <c r="AW651" s="13" t="s">
        <v>32</v>
      </c>
      <c r="AX651" s="13" t="s">
        <v>78</v>
      </c>
      <c r="AY651" s="266" t="s">
        <v>162</v>
      </c>
    </row>
    <row r="652" spans="1:51" s="13" customFormat="1" ht="12">
      <c r="A652" s="13"/>
      <c r="B652" s="255"/>
      <c r="C652" s="256"/>
      <c r="D652" s="257" t="s">
        <v>171</v>
      </c>
      <c r="E652" s="258" t="s">
        <v>1</v>
      </c>
      <c r="F652" s="259" t="s">
        <v>1174</v>
      </c>
      <c r="G652" s="256"/>
      <c r="H652" s="260">
        <v>9.635</v>
      </c>
      <c r="I652" s="261"/>
      <c r="J652" s="256"/>
      <c r="K652" s="256"/>
      <c r="L652" s="262"/>
      <c r="M652" s="263"/>
      <c r="N652" s="264"/>
      <c r="O652" s="264"/>
      <c r="P652" s="264"/>
      <c r="Q652" s="264"/>
      <c r="R652" s="264"/>
      <c r="S652" s="264"/>
      <c r="T652" s="265"/>
      <c r="U652" s="13"/>
      <c r="V652" s="13"/>
      <c r="W652" s="13"/>
      <c r="X652" s="13"/>
      <c r="Y652" s="13"/>
      <c r="Z652" s="13"/>
      <c r="AA652" s="13"/>
      <c r="AB652" s="13"/>
      <c r="AC652" s="13"/>
      <c r="AD652" s="13"/>
      <c r="AE652" s="13"/>
      <c r="AT652" s="266" t="s">
        <v>171</v>
      </c>
      <c r="AU652" s="266" t="s">
        <v>88</v>
      </c>
      <c r="AV652" s="13" t="s">
        <v>88</v>
      </c>
      <c r="AW652" s="13" t="s">
        <v>32</v>
      </c>
      <c r="AX652" s="13" t="s">
        <v>78</v>
      </c>
      <c r="AY652" s="266" t="s">
        <v>162</v>
      </c>
    </row>
    <row r="653" spans="1:51" s="14" customFormat="1" ht="12">
      <c r="A653" s="14"/>
      <c r="B653" s="267"/>
      <c r="C653" s="268"/>
      <c r="D653" s="257" t="s">
        <v>171</v>
      </c>
      <c r="E653" s="269" t="s">
        <v>1</v>
      </c>
      <c r="F653" s="270" t="s">
        <v>173</v>
      </c>
      <c r="G653" s="268"/>
      <c r="H653" s="271">
        <v>342.277</v>
      </c>
      <c r="I653" s="272"/>
      <c r="J653" s="268"/>
      <c r="K653" s="268"/>
      <c r="L653" s="273"/>
      <c r="M653" s="274"/>
      <c r="N653" s="275"/>
      <c r="O653" s="275"/>
      <c r="P653" s="275"/>
      <c r="Q653" s="275"/>
      <c r="R653" s="275"/>
      <c r="S653" s="275"/>
      <c r="T653" s="276"/>
      <c r="U653" s="14"/>
      <c r="V653" s="14"/>
      <c r="W653" s="14"/>
      <c r="X653" s="14"/>
      <c r="Y653" s="14"/>
      <c r="Z653" s="14"/>
      <c r="AA653" s="14"/>
      <c r="AB653" s="14"/>
      <c r="AC653" s="14"/>
      <c r="AD653" s="14"/>
      <c r="AE653" s="14"/>
      <c r="AT653" s="277" t="s">
        <v>171</v>
      </c>
      <c r="AU653" s="277" t="s">
        <v>88</v>
      </c>
      <c r="AV653" s="14" t="s">
        <v>169</v>
      </c>
      <c r="AW653" s="14" t="s">
        <v>32</v>
      </c>
      <c r="AX653" s="14" t="s">
        <v>86</v>
      </c>
      <c r="AY653" s="277" t="s">
        <v>162</v>
      </c>
    </row>
    <row r="654" spans="1:65" s="2" customFormat="1" ht="21.75" customHeight="1">
      <c r="A654" s="41"/>
      <c r="B654" s="42"/>
      <c r="C654" s="242" t="s">
        <v>1175</v>
      </c>
      <c r="D654" s="242" t="s">
        <v>165</v>
      </c>
      <c r="E654" s="243" t="s">
        <v>1176</v>
      </c>
      <c r="F654" s="244" t="s">
        <v>1177</v>
      </c>
      <c r="G654" s="245" t="s">
        <v>168</v>
      </c>
      <c r="H654" s="246">
        <v>342.277</v>
      </c>
      <c r="I654" s="247"/>
      <c r="J654" s="248">
        <f>ROUND(I654*H654,2)</f>
        <v>0</v>
      </c>
      <c r="K654" s="249"/>
      <c r="L654" s="44"/>
      <c r="M654" s="250" t="s">
        <v>1</v>
      </c>
      <c r="N654" s="251" t="s">
        <v>43</v>
      </c>
      <c r="O654" s="94"/>
      <c r="P654" s="252">
        <f>O654*H654</f>
        <v>0</v>
      </c>
      <c r="Q654" s="252">
        <v>0</v>
      </c>
      <c r="R654" s="252">
        <f>Q654*H654</f>
        <v>0</v>
      </c>
      <c r="S654" s="252">
        <v>0</v>
      </c>
      <c r="T654" s="253">
        <f>S654*H654</f>
        <v>0</v>
      </c>
      <c r="U654" s="41"/>
      <c r="V654" s="41"/>
      <c r="W654" s="41"/>
      <c r="X654" s="41"/>
      <c r="Y654" s="41"/>
      <c r="Z654" s="41"/>
      <c r="AA654" s="41"/>
      <c r="AB654" s="41"/>
      <c r="AC654" s="41"/>
      <c r="AD654" s="41"/>
      <c r="AE654" s="41"/>
      <c r="AR654" s="254" t="s">
        <v>208</v>
      </c>
      <c r="AT654" s="254" t="s">
        <v>165</v>
      </c>
      <c r="AU654" s="254" t="s">
        <v>88</v>
      </c>
      <c r="AY654" s="18" t="s">
        <v>162</v>
      </c>
      <c r="BE654" s="142">
        <f>IF(N654="základní",J654,0)</f>
        <v>0</v>
      </c>
      <c r="BF654" s="142">
        <f>IF(N654="snížená",J654,0)</f>
        <v>0</v>
      </c>
      <c r="BG654" s="142">
        <f>IF(N654="zákl. přenesená",J654,0)</f>
        <v>0</v>
      </c>
      <c r="BH654" s="142">
        <f>IF(N654="sníž. přenesená",J654,0)</f>
        <v>0</v>
      </c>
      <c r="BI654" s="142">
        <f>IF(N654="nulová",J654,0)</f>
        <v>0</v>
      </c>
      <c r="BJ654" s="18" t="s">
        <v>86</v>
      </c>
      <c r="BK654" s="142">
        <f>ROUND(I654*H654,2)</f>
        <v>0</v>
      </c>
      <c r="BL654" s="18" t="s">
        <v>208</v>
      </c>
      <c r="BM654" s="254" t="s">
        <v>1178</v>
      </c>
    </row>
    <row r="655" spans="1:63" s="12" customFormat="1" ht="25.9" customHeight="1">
      <c r="A655" s="12"/>
      <c r="B655" s="226"/>
      <c r="C655" s="227"/>
      <c r="D655" s="228" t="s">
        <v>77</v>
      </c>
      <c r="E655" s="229" t="s">
        <v>183</v>
      </c>
      <c r="F655" s="229" t="s">
        <v>1179</v>
      </c>
      <c r="G655" s="227"/>
      <c r="H655" s="227"/>
      <c r="I655" s="230"/>
      <c r="J655" s="231">
        <f>BK655</f>
        <v>0</v>
      </c>
      <c r="K655" s="227"/>
      <c r="L655" s="232"/>
      <c r="M655" s="233"/>
      <c r="N655" s="234"/>
      <c r="O655" s="234"/>
      <c r="P655" s="235">
        <f>P656+P659</f>
        <v>0</v>
      </c>
      <c r="Q655" s="234"/>
      <c r="R655" s="235">
        <f>R656+R659</f>
        <v>0</v>
      </c>
      <c r="S655" s="234"/>
      <c r="T655" s="236">
        <f>T656+T659</f>
        <v>0</v>
      </c>
      <c r="U655" s="12"/>
      <c r="V655" s="12"/>
      <c r="W655" s="12"/>
      <c r="X655" s="12"/>
      <c r="Y655" s="12"/>
      <c r="Z655" s="12"/>
      <c r="AA655" s="12"/>
      <c r="AB655" s="12"/>
      <c r="AC655" s="12"/>
      <c r="AD655" s="12"/>
      <c r="AE655" s="12"/>
      <c r="AR655" s="237" t="s">
        <v>163</v>
      </c>
      <c r="AT655" s="238" t="s">
        <v>77</v>
      </c>
      <c r="AU655" s="238" t="s">
        <v>78</v>
      </c>
      <c r="AY655" s="237" t="s">
        <v>162</v>
      </c>
      <c r="BK655" s="239">
        <f>BK656+BK659</f>
        <v>0</v>
      </c>
    </row>
    <row r="656" spans="1:63" s="12" customFormat="1" ht="22.8" customHeight="1">
      <c r="A656" s="12"/>
      <c r="B656" s="226"/>
      <c r="C656" s="227"/>
      <c r="D656" s="228" t="s">
        <v>77</v>
      </c>
      <c r="E656" s="240" t="s">
        <v>1180</v>
      </c>
      <c r="F656" s="240" t="s">
        <v>1181</v>
      </c>
      <c r="G656" s="227"/>
      <c r="H656" s="227"/>
      <c r="I656" s="230"/>
      <c r="J656" s="241">
        <f>BK656</f>
        <v>0</v>
      </c>
      <c r="K656" s="227"/>
      <c r="L656" s="232"/>
      <c r="M656" s="233"/>
      <c r="N656" s="234"/>
      <c r="O656" s="234"/>
      <c r="P656" s="235">
        <f>SUM(P657:P658)</f>
        <v>0</v>
      </c>
      <c r="Q656" s="234"/>
      <c r="R656" s="235">
        <f>SUM(R657:R658)</f>
        <v>0</v>
      </c>
      <c r="S656" s="234"/>
      <c r="T656" s="236">
        <f>SUM(T657:T658)</f>
        <v>0</v>
      </c>
      <c r="U656" s="12"/>
      <c r="V656" s="12"/>
      <c r="W656" s="12"/>
      <c r="X656" s="12"/>
      <c r="Y656" s="12"/>
      <c r="Z656" s="12"/>
      <c r="AA656" s="12"/>
      <c r="AB656" s="12"/>
      <c r="AC656" s="12"/>
      <c r="AD656" s="12"/>
      <c r="AE656" s="12"/>
      <c r="AR656" s="237" t="s">
        <v>163</v>
      </c>
      <c r="AT656" s="238" t="s">
        <v>77</v>
      </c>
      <c r="AU656" s="238" t="s">
        <v>86</v>
      </c>
      <c r="AY656" s="237" t="s">
        <v>162</v>
      </c>
      <c r="BK656" s="239">
        <f>SUM(BK657:BK658)</f>
        <v>0</v>
      </c>
    </row>
    <row r="657" spans="1:65" s="2" customFormat="1" ht="21.75" customHeight="1">
      <c r="A657" s="41"/>
      <c r="B657" s="42"/>
      <c r="C657" s="242" t="s">
        <v>1182</v>
      </c>
      <c r="D657" s="242" t="s">
        <v>165</v>
      </c>
      <c r="E657" s="243" t="s">
        <v>1183</v>
      </c>
      <c r="F657" s="244" t="s">
        <v>1184</v>
      </c>
      <c r="G657" s="245" t="s">
        <v>385</v>
      </c>
      <c r="H657" s="246">
        <v>1</v>
      </c>
      <c r="I657" s="247"/>
      <c r="J657" s="248">
        <f>ROUND(I657*H657,2)</f>
        <v>0</v>
      </c>
      <c r="K657" s="249"/>
      <c r="L657" s="44"/>
      <c r="M657" s="250" t="s">
        <v>1</v>
      </c>
      <c r="N657" s="251" t="s">
        <v>43</v>
      </c>
      <c r="O657" s="94"/>
      <c r="P657" s="252">
        <f>O657*H657</f>
        <v>0</v>
      </c>
      <c r="Q657" s="252">
        <v>0</v>
      </c>
      <c r="R657" s="252">
        <f>Q657*H657</f>
        <v>0</v>
      </c>
      <c r="S657" s="252">
        <v>0</v>
      </c>
      <c r="T657" s="253">
        <f>S657*H657</f>
        <v>0</v>
      </c>
      <c r="U657" s="41"/>
      <c r="V657" s="41"/>
      <c r="W657" s="41"/>
      <c r="X657" s="41"/>
      <c r="Y657" s="41"/>
      <c r="Z657" s="41"/>
      <c r="AA657" s="41"/>
      <c r="AB657" s="41"/>
      <c r="AC657" s="41"/>
      <c r="AD657" s="41"/>
      <c r="AE657" s="41"/>
      <c r="AR657" s="254" t="s">
        <v>519</v>
      </c>
      <c r="AT657" s="254" t="s">
        <v>165</v>
      </c>
      <c r="AU657" s="254" t="s">
        <v>88</v>
      </c>
      <c r="AY657" s="18" t="s">
        <v>162</v>
      </c>
      <c r="BE657" s="142">
        <f>IF(N657="základní",J657,0)</f>
        <v>0</v>
      </c>
      <c r="BF657" s="142">
        <f>IF(N657="snížená",J657,0)</f>
        <v>0</v>
      </c>
      <c r="BG657" s="142">
        <f>IF(N657="zákl. přenesená",J657,0)</f>
        <v>0</v>
      </c>
      <c r="BH657" s="142">
        <f>IF(N657="sníž. přenesená",J657,0)</f>
        <v>0</v>
      </c>
      <c r="BI657" s="142">
        <f>IF(N657="nulová",J657,0)</f>
        <v>0</v>
      </c>
      <c r="BJ657" s="18" t="s">
        <v>86</v>
      </c>
      <c r="BK657" s="142">
        <f>ROUND(I657*H657,2)</f>
        <v>0</v>
      </c>
      <c r="BL657" s="18" t="s">
        <v>519</v>
      </c>
      <c r="BM657" s="254" t="s">
        <v>1185</v>
      </c>
    </row>
    <row r="658" spans="1:65" s="2" customFormat="1" ht="16.5" customHeight="1">
      <c r="A658" s="41"/>
      <c r="B658" s="42"/>
      <c r="C658" s="242" t="s">
        <v>1186</v>
      </c>
      <c r="D658" s="242" t="s">
        <v>165</v>
      </c>
      <c r="E658" s="243" t="s">
        <v>1187</v>
      </c>
      <c r="F658" s="244" t="s">
        <v>1188</v>
      </c>
      <c r="G658" s="245" t="s">
        <v>385</v>
      </c>
      <c r="H658" s="246">
        <v>1</v>
      </c>
      <c r="I658" s="247"/>
      <c r="J658" s="248">
        <f>ROUND(I658*H658,2)</f>
        <v>0</v>
      </c>
      <c r="K658" s="249"/>
      <c r="L658" s="44"/>
      <c r="M658" s="250" t="s">
        <v>1</v>
      </c>
      <c r="N658" s="251" t="s">
        <v>43</v>
      </c>
      <c r="O658" s="94"/>
      <c r="P658" s="252">
        <f>O658*H658</f>
        <v>0</v>
      </c>
      <c r="Q658" s="252">
        <v>0</v>
      </c>
      <c r="R658" s="252">
        <f>Q658*H658</f>
        <v>0</v>
      </c>
      <c r="S658" s="252">
        <v>0</v>
      </c>
      <c r="T658" s="253">
        <f>S658*H658</f>
        <v>0</v>
      </c>
      <c r="U658" s="41"/>
      <c r="V658" s="41"/>
      <c r="W658" s="41"/>
      <c r="X658" s="41"/>
      <c r="Y658" s="41"/>
      <c r="Z658" s="41"/>
      <c r="AA658" s="41"/>
      <c r="AB658" s="41"/>
      <c r="AC658" s="41"/>
      <c r="AD658" s="41"/>
      <c r="AE658" s="41"/>
      <c r="AR658" s="254" t="s">
        <v>519</v>
      </c>
      <c r="AT658" s="254" t="s">
        <v>165</v>
      </c>
      <c r="AU658" s="254" t="s">
        <v>88</v>
      </c>
      <c r="AY658" s="18" t="s">
        <v>162</v>
      </c>
      <c r="BE658" s="142">
        <f>IF(N658="základní",J658,0)</f>
        <v>0</v>
      </c>
      <c r="BF658" s="142">
        <f>IF(N658="snížená",J658,0)</f>
        <v>0</v>
      </c>
      <c r="BG658" s="142">
        <f>IF(N658="zákl. přenesená",J658,0)</f>
        <v>0</v>
      </c>
      <c r="BH658" s="142">
        <f>IF(N658="sníž. přenesená",J658,0)</f>
        <v>0</v>
      </c>
      <c r="BI658" s="142">
        <f>IF(N658="nulová",J658,0)</f>
        <v>0</v>
      </c>
      <c r="BJ658" s="18" t="s">
        <v>86</v>
      </c>
      <c r="BK658" s="142">
        <f>ROUND(I658*H658,2)</f>
        <v>0</v>
      </c>
      <c r="BL658" s="18" t="s">
        <v>519</v>
      </c>
      <c r="BM658" s="254" t="s">
        <v>1189</v>
      </c>
    </row>
    <row r="659" spans="1:63" s="12" customFormat="1" ht="22.8" customHeight="1">
      <c r="A659" s="12"/>
      <c r="B659" s="226"/>
      <c r="C659" s="227"/>
      <c r="D659" s="228" t="s">
        <v>77</v>
      </c>
      <c r="E659" s="240" t="s">
        <v>1190</v>
      </c>
      <c r="F659" s="240" t="s">
        <v>1191</v>
      </c>
      <c r="G659" s="227"/>
      <c r="H659" s="227"/>
      <c r="I659" s="230"/>
      <c r="J659" s="241">
        <f>BK659</f>
        <v>0</v>
      </c>
      <c r="K659" s="227"/>
      <c r="L659" s="232"/>
      <c r="M659" s="233"/>
      <c r="N659" s="234"/>
      <c r="O659" s="234"/>
      <c r="P659" s="235">
        <f>SUM(P660:P661)</f>
        <v>0</v>
      </c>
      <c r="Q659" s="234"/>
      <c r="R659" s="235">
        <f>SUM(R660:R661)</f>
        <v>0</v>
      </c>
      <c r="S659" s="234"/>
      <c r="T659" s="236">
        <f>SUM(T660:T661)</f>
        <v>0</v>
      </c>
      <c r="U659" s="12"/>
      <c r="V659" s="12"/>
      <c r="W659" s="12"/>
      <c r="X659" s="12"/>
      <c r="Y659" s="12"/>
      <c r="Z659" s="12"/>
      <c r="AA659" s="12"/>
      <c r="AB659" s="12"/>
      <c r="AC659" s="12"/>
      <c r="AD659" s="12"/>
      <c r="AE659" s="12"/>
      <c r="AR659" s="237" t="s">
        <v>163</v>
      </c>
      <c r="AT659" s="238" t="s">
        <v>77</v>
      </c>
      <c r="AU659" s="238" t="s">
        <v>86</v>
      </c>
      <c r="AY659" s="237" t="s">
        <v>162</v>
      </c>
      <c r="BK659" s="239">
        <f>SUM(BK660:BK661)</f>
        <v>0</v>
      </c>
    </row>
    <row r="660" spans="1:65" s="2" customFormat="1" ht="21.75" customHeight="1">
      <c r="A660" s="41"/>
      <c r="B660" s="42"/>
      <c r="C660" s="242" t="s">
        <v>1192</v>
      </c>
      <c r="D660" s="242" t="s">
        <v>165</v>
      </c>
      <c r="E660" s="243" t="s">
        <v>1193</v>
      </c>
      <c r="F660" s="244" t="s">
        <v>1194</v>
      </c>
      <c r="G660" s="245" t="s">
        <v>385</v>
      </c>
      <c r="H660" s="246">
        <v>1</v>
      </c>
      <c r="I660" s="247"/>
      <c r="J660" s="248">
        <f>ROUND(I660*H660,2)</f>
        <v>0</v>
      </c>
      <c r="K660" s="249"/>
      <c r="L660" s="44"/>
      <c r="M660" s="250" t="s">
        <v>1</v>
      </c>
      <c r="N660" s="251" t="s">
        <v>43</v>
      </c>
      <c r="O660" s="94"/>
      <c r="P660" s="252">
        <f>O660*H660</f>
        <v>0</v>
      </c>
      <c r="Q660" s="252">
        <v>0</v>
      </c>
      <c r="R660" s="252">
        <f>Q660*H660</f>
        <v>0</v>
      </c>
      <c r="S660" s="252">
        <v>0</v>
      </c>
      <c r="T660" s="253">
        <f>S660*H660</f>
        <v>0</v>
      </c>
      <c r="U660" s="41"/>
      <c r="V660" s="41"/>
      <c r="W660" s="41"/>
      <c r="X660" s="41"/>
      <c r="Y660" s="41"/>
      <c r="Z660" s="41"/>
      <c r="AA660" s="41"/>
      <c r="AB660" s="41"/>
      <c r="AC660" s="41"/>
      <c r="AD660" s="41"/>
      <c r="AE660" s="41"/>
      <c r="AR660" s="254" t="s">
        <v>519</v>
      </c>
      <c r="AT660" s="254" t="s">
        <v>165</v>
      </c>
      <c r="AU660" s="254" t="s">
        <v>88</v>
      </c>
      <c r="AY660" s="18" t="s">
        <v>162</v>
      </c>
      <c r="BE660" s="142">
        <f>IF(N660="základní",J660,0)</f>
        <v>0</v>
      </c>
      <c r="BF660" s="142">
        <f>IF(N660="snížená",J660,0)</f>
        <v>0</v>
      </c>
      <c r="BG660" s="142">
        <f>IF(N660="zákl. přenesená",J660,0)</f>
        <v>0</v>
      </c>
      <c r="BH660" s="142">
        <f>IF(N660="sníž. přenesená",J660,0)</f>
        <v>0</v>
      </c>
      <c r="BI660" s="142">
        <f>IF(N660="nulová",J660,0)</f>
        <v>0</v>
      </c>
      <c r="BJ660" s="18" t="s">
        <v>86</v>
      </c>
      <c r="BK660" s="142">
        <f>ROUND(I660*H660,2)</f>
        <v>0</v>
      </c>
      <c r="BL660" s="18" t="s">
        <v>519</v>
      </c>
      <c r="BM660" s="254" t="s">
        <v>1195</v>
      </c>
    </row>
    <row r="661" spans="1:65" s="2" customFormat="1" ht="16.5" customHeight="1">
      <c r="A661" s="41"/>
      <c r="B661" s="42"/>
      <c r="C661" s="242" t="s">
        <v>1196</v>
      </c>
      <c r="D661" s="242" t="s">
        <v>165</v>
      </c>
      <c r="E661" s="243" t="s">
        <v>1197</v>
      </c>
      <c r="F661" s="244" t="s">
        <v>1198</v>
      </c>
      <c r="G661" s="245" t="s">
        <v>385</v>
      </c>
      <c r="H661" s="246">
        <v>1</v>
      </c>
      <c r="I661" s="247"/>
      <c r="J661" s="248">
        <f>ROUND(I661*H661,2)</f>
        <v>0</v>
      </c>
      <c r="K661" s="249"/>
      <c r="L661" s="44"/>
      <c r="M661" s="250" t="s">
        <v>1</v>
      </c>
      <c r="N661" s="251" t="s">
        <v>43</v>
      </c>
      <c r="O661" s="94"/>
      <c r="P661" s="252">
        <f>O661*H661</f>
        <v>0</v>
      </c>
      <c r="Q661" s="252">
        <v>0</v>
      </c>
      <c r="R661" s="252">
        <f>Q661*H661</f>
        <v>0</v>
      </c>
      <c r="S661" s="252">
        <v>0</v>
      </c>
      <c r="T661" s="253">
        <f>S661*H661</f>
        <v>0</v>
      </c>
      <c r="U661" s="41"/>
      <c r="V661" s="41"/>
      <c r="W661" s="41"/>
      <c r="X661" s="41"/>
      <c r="Y661" s="41"/>
      <c r="Z661" s="41"/>
      <c r="AA661" s="41"/>
      <c r="AB661" s="41"/>
      <c r="AC661" s="41"/>
      <c r="AD661" s="41"/>
      <c r="AE661" s="41"/>
      <c r="AR661" s="254" t="s">
        <v>519</v>
      </c>
      <c r="AT661" s="254" t="s">
        <v>165</v>
      </c>
      <c r="AU661" s="254" t="s">
        <v>88</v>
      </c>
      <c r="AY661" s="18" t="s">
        <v>162</v>
      </c>
      <c r="BE661" s="142">
        <f>IF(N661="základní",J661,0)</f>
        <v>0</v>
      </c>
      <c r="BF661" s="142">
        <f>IF(N661="snížená",J661,0)</f>
        <v>0</v>
      </c>
      <c r="BG661" s="142">
        <f>IF(N661="zákl. přenesená",J661,0)</f>
        <v>0</v>
      </c>
      <c r="BH661" s="142">
        <f>IF(N661="sníž. přenesená",J661,0)</f>
        <v>0</v>
      </c>
      <c r="BI661" s="142">
        <f>IF(N661="nulová",J661,0)</f>
        <v>0</v>
      </c>
      <c r="BJ661" s="18" t="s">
        <v>86</v>
      </c>
      <c r="BK661" s="142">
        <f>ROUND(I661*H661,2)</f>
        <v>0</v>
      </c>
      <c r="BL661" s="18" t="s">
        <v>519</v>
      </c>
      <c r="BM661" s="254" t="s">
        <v>1199</v>
      </c>
    </row>
    <row r="662" spans="1:63" s="12" customFormat="1" ht="25.9" customHeight="1">
      <c r="A662" s="12"/>
      <c r="B662" s="226"/>
      <c r="C662" s="227"/>
      <c r="D662" s="228" t="s">
        <v>77</v>
      </c>
      <c r="E662" s="229" t="s">
        <v>1200</v>
      </c>
      <c r="F662" s="229" t="s">
        <v>1201</v>
      </c>
      <c r="G662" s="227"/>
      <c r="H662" s="227"/>
      <c r="I662" s="230"/>
      <c r="J662" s="231">
        <f>BK662</f>
        <v>0</v>
      </c>
      <c r="K662" s="227"/>
      <c r="L662" s="232"/>
      <c r="M662" s="233"/>
      <c r="N662" s="234"/>
      <c r="O662" s="234"/>
      <c r="P662" s="235">
        <f>SUM(P663:P665)</f>
        <v>0</v>
      </c>
      <c r="Q662" s="234"/>
      <c r="R662" s="235">
        <f>SUM(R663:R665)</f>
        <v>0</v>
      </c>
      <c r="S662" s="234"/>
      <c r="T662" s="236">
        <f>SUM(T663:T665)</f>
        <v>0</v>
      </c>
      <c r="U662" s="12"/>
      <c r="V662" s="12"/>
      <c r="W662" s="12"/>
      <c r="X662" s="12"/>
      <c r="Y662" s="12"/>
      <c r="Z662" s="12"/>
      <c r="AA662" s="12"/>
      <c r="AB662" s="12"/>
      <c r="AC662" s="12"/>
      <c r="AD662" s="12"/>
      <c r="AE662" s="12"/>
      <c r="AR662" s="237" t="s">
        <v>169</v>
      </c>
      <c r="AT662" s="238" t="s">
        <v>77</v>
      </c>
      <c r="AU662" s="238" t="s">
        <v>78</v>
      </c>
      <c r="AY662" s="237" t="s">
        <v>162</v>
      </c>
      <c r="BK662" s="239">
        <f>SUM(BK663:BK665)</f>
        <v>0</v>
      </c>
    </row>
    <row r="663" spans="1:65" s="2" customFormat="1" ht="21.75" customHeight="1">
      <c r="A663" s="41"/>
      <c r="B663" s="42"/>
      <c r="C663" s="242" t="s">
        <v>1202</v>
      </c>
      <c r="D663" s="242" t="s">
        <v>165</v>
      </c>
      <c r="E663" s="243" t="s">
        <v>1203</v>
      </c>
      <c r="F663" s="244" t="s">
        <v>1204</v>
      </c>
      <c r="G663" s="245" t="s">
        <v>552</v>
      </c>
      <c r="H663" s="246">
        <v>16</v>
      </c>
      <c r="I663" s="247"/>
      <c r="J663" s="248">
        <f>ROUND(I663*H663,2)</f>
        <v>0</v>
      </c>
      <c r="K663" s="249"/>
      <c r="L663" s="44"/>
      <c r="M663" s="250" t="s">
        <v>1</v>
      </c>
      <c r="N663" s="251" t="s">
        <v>43</v>
      </c>
      <c r="O663" s="94"/>
      <c r="P663" s="252">
        <f>O663*H663</f>
        <v>0</v>
      </c>
      <c r="Q663" s="252">
        <v>0</v>
      </c>
      <c r="R663" s="252">
        <f>Q663*H663</f>
        <v>0</v>
      </c>
      <c r="S663" s="252">
        <v>0</v>
      </c>
      <c r="T663" s="253">
        <f>S663*H663</f>
        <v>0</v>
      </c>
      <c r="U663" s="41"/>
      <c r="V663" s="41"/>
      <c r="W663" s="41"/>
      <c r="X663" s="41"/>
      <c r="Y663" s="41"/>
      <c r="Z663" s="41"/>
      <c r="AA663" s="41"/>
      <c r="AB663" s="41"/>
      <c r="AC663" s="41"/>
      <c r="AD663" s="41"/>
      <c r="AE663" s="41"/>
      <c r="AR663" s="254" t="s">
        <v>1205</v>
      </c>
      <c r="AT663" s="254" t="s">
        <v>165</v>
      </c>
      <c r="AU663" s="254" t="s">
        <v>86</v>
      </c>
      <c r="AY663" s="18" t="s">
        <v>162</v>
      </c>
      <c r="BE663" s="142">
        <f>IF(N663="základní",J663,0)</f>
        <v>0</v>
      </c>
      <c r="BF663" s="142">
        <f>IF(N663="snížená",J663,0)</f>
        <v>0</v>
      </c>
      <c r="BG663" s="142">
        <f>IF(N663="zákl. přenesená",J663,0)</f>
        <v>0</v>
      </c>
      <c r="BH663" s="142">
        <f>IF(N663="sníž. přenesená",J663,0)</f>
        <v>0</v>
      </c>
      <c r="BI663" s="142">
        <f>IF(N663="nulová",J663,0)</f>
        <v>0</v>
      </c>
      <c r="BJ663" s="18" t="s">
        <v>86</v>
      </c>
      <c r="BK663" s="142">
        <f>ROUND(I663*H663,2)</f>
        <v>0</v>
      </c>
      <c r="BL663" s="18" t="s">
        <v>1205</v>
      </c>
      <c r="BM663" s="254" t="s">
        <v>1206</v>
      </c>
    </row>
    <row r="664" spans="1:65" s="2" customFormat="1" ht="24.15" customHeight="1">
      <c r="A664" s="41"/>
      <c r="B664" s="42"/>
      <c r="C664" s="242" t="s">
        <v>1207</v>
      </c>
      <c r="D664" s="242" t="s">
        <v>165</v>
      </c>
      <c r="E664" s="243" t="s">
        <v>1208</v>
      </c>
      <c r="F664" s="244" t="s">
        <v>1209</v>
      </c>
      <c r="G664" s="245" t="s">
        <v>552</v>
      </c>
      <c r="H664" s="246">
        <v>8</v>
      </c>
      <c r="I664" s="247"/>
      <c r="J664" s="248">
        <f>ROUND(I664*H664,2)</f>
        <v>0</v>
      </c>
      <c r="K664" s="249"/>
      <c r="L664" s="44"/>
      <c r="M664" s="250" t="s">
        <v>1</v>
      </c>
      <c r="N664" s="251" t="s">
        <v>43</v>
      </c>
      <c r="O664" s="94"/>
      <c r="P664" s="252">
        <f>O664*H664</f>
        <v>0</v>
      </c>
      <c r="Q664" s="252">
        <v>0</v>
      </c>
      <c r="R664" s="252">
        <f>Q664*H664</f>
        <v>0</v>
      </c>
      <c r="S664" s="252">
        <v>0</v>
      </c>
      <c r="T664" s="253">
        <f>S664*H664</f>
        <v>0</v>
      </c>
      <c r="U664" s="41"/>
      <c r="V664" s="41"/>
      <c r="W664" s="41"/>
      <c r="X664" s="41"/>
      <c r="Y664" s="41"/>
      <c r="Z664" s="41"/>
      <c r="AA664" s="41"/>
      <c r="AB664" s="41"/>
      <c r="AC664" s="41"/>
      <c r="AD664" s="41"/>
      <c r="AE664" s="41"/>
      <c r="AR664" s="254" t="s">
        <v>1205</v>
      </c>
      <c r="AT664" s="254" t="s">
        <v>165</v>
      </c>
      <c r="AU664" s="254" t="s">
        <v>86</v>
      </c>
      <c r="AY664" s="18" t="s">
        <v>162</v>
      </c>
      <c r="BE664" s="142">
        <f>IF(N664="základní",J664,0)</f>
        <v>0</v>
      </c>
      <c r="BF664" s="142">
        <f>IF(N664="snížená",J664,0)</f>
        <v>0</v>
      </c>
      <c r="BG664" s="142">
        <f>IF(N664="zákl. přenesená",J664,0)</f>
        <v>0</v>
      </c>
      <c r="BH664" s="142">
        <f>IF(N664="sníž. přenesená",J664,0)</f>
        <v>0</v>
      </c>
      <c r="BI664" s="142">
        <f>IF(N664="nulová",J664,0)</f>
        <v>0</v>
      </c>
      <c r="BJ664" s="18" t="s">
        <v>86</v>
      </c>
      <c r="BK664" s="142">
        <f>ROUND(I664*H664,2)</f>
        <v>0</v>
      </c>
      <c r="BL664" s="18" t="s">
        <v>1205</v>
      </c>
      <c r="BM664" s="254" t="s">
        <v>1210</v>
      </c>
    </row>
    <row r="665" spans="1:65" s="2" customFormat="1" ht="37.8" customHeight="1">
      <c r="A665" s="41"/>
      <c r="B665" s="42"/>
      <c r="C665" s="242" t="s">
        <v>1211</v>
      </c>
      <c r="D665" s="242" t="s">
        <v>165</v>
      </c>
      <c r="E665" s="243" t="s">
        <v>1212</v>
      </c>
      <c r="F665" s="244" t="s">
        <v>1213</v>
      </c>
      <c r="G665" s="245" t="s">
        <v>552</v>
      </c>
      <c r="H665" s="246">
        <v>16</v>
      </c>
      <c r="I665" s="247"/>
      <c r="J665" s="248">
        <f>ROUND(I665*H665,2)</f>
        <v>0</v>
      </c>
      <c r="K665" s="249"/>
      <c r="L665" s="44"/>
      <c r="M665" s="250" t="s">
        <v>1</v>
      </c>
      <c r="N665" s="251" t="s">
        <v>43</v>
      </c>
      <c r="O665" s="94"/>
      <c r="P665" s="252">
        <f>O665*H665</f>
        <v>0</v>
      </c>
      <c r="Q665" s="252">
        <v>0</v>
      </c>
      <c r="R665" s="252">
        <f>Q665*H665</f>
        <v>0</v>
      </c>
      <c r="S665" s="252">
        <v>0</v>
      </c>
      <c r="T665" s="253">
        <f>S665*H665</f>
        <v>0</v>
      </c>
      <c r="U665" s="41"/>
      <c r="V665" s="41"/>
      <c r="W665" s="41"/>
      <c r="X665" s="41"/>
      <c r="Y665" s="41"/>
      <c r="Z665" s="41"/>
      <c r="AA665" s="41"/>
      <c r="AB665" s="41"/>
      <c r="AC665" s="41"/>
      <c r="AD665" s="41"/>
      <c r="AE665" s="41"/>
      <c r="AR665" s="254" t="s">
        <v>1205</v>
      </c>
      <c r="AT665" s="254" t="s">
        <v>165</v>
      </c>
      <c r="AU665" s="254" t="s">
        <v>86</v>
      </c>
      <c r="AY665" s="18" t="s">
        <v>162</v>
      </c>
      <c r="BE665" s="142">
        <f>IF(N665="základní",J665,0)</f>
        <v>0</v>
      </c>
      <c r="BF665" s="142">
        <f>IF(N665="snížená",J665,0)</f>
        <v>0</v>
      </c>
      <c r="BG665" s="142">
        <f>IF(N665="zákl. přenesená",J665,0)</f>
        <v>0</v>
      </c>
      <c r="BH665" s="142">
        <f>IF(N665="sníž. přenesená",J665,0)</f>
        <v>0</v>
      </c>
      <c r="BI665" s="142">
        <f>IF(N665="nulová",J665,0)</f>
        <v>0</v>
      </c>
      <c r="BJ665" s="18" t="s">
        <v>86</v>
      </c>
      <c r="BK665" s="142">
        <f>ROUND(I665*H665,2)</f>
        <v>0</v>
      </c>
      <c r="BL665" s="18" t="s">
        <v>1205</v>
      </c>
      <c r="BM665" s="254" t="s">
        <v>1214</v>
      </c>
    </row>
    <row r="666" spans="1:63" s="12" customFormat="1" ht="25.9" customHeight="1">
      <c r="A666" s="12"/>
      <c r="B666" s="226"/>
      <c r="C666" s="227"/>
      <c r="D666" s="228" t="s">
        <v>77</v>
      </c>
      <c r="E666" s="229" t="s">
        <v>140</v>
      </c>
      <c r="F666" s="229" t="s">
        <v>1215</v>
      </c>
      <c r="G666" s="227"/>
      <c r="H666" s="227"/>
      <c r="I666" s="230"/>
      <c r="J666" s="231">
        <f>BK666</f>
        <v>0</v>
      </c>
      <c r="K666" s="227"/>
      <c r="L666" s="232"/>
      <c r="M666" s="233"/>
      <c r="N666" s="234"/>
      <c r="O666" s="234"/>
      <c r="P666" s="235">
        <f>P667+P670</f>
        <v>0</v>
      </c>
      <c r="Q666" s="234"/>
      <c r="R666" s="235">
        <f>R667+R670</f>
        <v>0</v>
      </c>
      <c r="S666" s="234"/>
      <c r="T666" s="236">
        <f>T667+T670</f>
        <v>0</v>
      </c>
      <c r="U666" s="12"/>
      <c r="V666" s="12"/>
      <c r="W666" s="12"/>
      <c r="X666" s="12"/>
      <c r="Y666" s="12"/>
      <c r="Z666" s="12"/>
      <c r="AA666" s="12"/>
      <c r="AB666" s="12"/>
      <c r="AC666" s="12"/>
      <c r="AD666" s="12"/>
      <c r="AE666" s="12"/>
      <c r="AR666" s="237" t="s">
        <v>174</v>
      </c>
      <c r="AT666" s="238" t="s">
        <v>77</v>
      </c>
      <c r="AU666" s="238" t="s">
        <v>78</v>
      </c>
      <c r="AY666" s="237" t="s">
        <v>162</v>
      </c>
      <c r="BK666" s="239">
        <f>BK667+BK670</f>
        <v>0</v>
      </c>
    </row>
    <row r="667" spans="1:63" s="12" customFormat="1" ht="22.8" customHeight="1">
      <c r="A667" s="12"/>
      <c r="B667" s="226"/>
      <c r="C667" s="227"/>
      <c r="D667" s="228" t="s">
        <v>77</v>
      </c>
      <c r="E667" s="240" t="s">
        <v>1216</v>
      </c>
      <c r="F667" s="240" t="s">
        <v>139</v>
      </c>
      <c r="G667" s="227"/>
      <c r="H667" s="227"/>
      <c r="I667" s="230"/>
      <c r="J667" s="241">
        <f>BK667</f>
        <v>0</v>
      </c>
      <c r="K667" s="227"/>
      <c r="L667" s="232"/>
      <c r="M667" s="233"/>
      <c r="N667" s="234"/>
      <c r="O667" s="234"/>
      <c r="P667" s="235">
        <f>SUM(P668:P669)</f>
        <v>0</v>
      </c>
      <c r="Q667" s="234"/>
      <c r="R667" s="235">
        <f>SUM(R668:R669)</f>
        <v>0</v>
      </c>
      <c r="S667" s="234"/>
      <c r="T667" s="236">
        <f>SUM(T668:T669)</f>
        <v>0</v>
      </c>
      <c r="U667" s="12"/>
      <c r="V667" s="12"/>
      <c r="W667" s="12"/>
      <c r="X667" s="12"/>
      <c r="Y667" s="12"/>
      <c r="Z667" s="12"/>
      <c r="AA667" s="12"/>
      <c r="AB667" s="12"/>
      <c r="AC667" s="12"/>
      <c r="AD667" s="12"/>
      <c r="AE667" s="12"/>
      <c r="AR667" s="237" t="s">
        <v>174</v>
      </c>
      <c r="AT667" s="238" t="s">
        <v>77</v>
      </c>
      <c r="AU667" s="238" t="s">
        <v>86</v>
      </c>
      <c r="AY667" s="237" t="s">
        <v>162</v>
      </c>
      <c r="BK667" s="239">
        <f>SUM(BK668:BK669)</f>
        <v>0</v>
      </c>
    </row>
    <row r="668" spans="1:65" s="2" customFormat="1" ht="16.5" customHeight="1">
      <c r="A668" s="41"/>
      <c r="B668" s="42"/>
      <c r="C668" s="242" t="s">
        <v>1217</v>
      </c>
      <c r="D668" s="242" t="s">
        <v>165</v>
      </c>
      <c r="E668" s="243" t="s">
        <v>1218</v>
      </c>
      <c r="F668" s="244" t="s">
        <v>1219</v>
      </c>
      <c r="G668" s="245" t="s">
        <v>380</v>
      </c>
      <c r="H668" s="246">
        <v>1</v>
      </c>
      <c r="I668" s="247"/>
      <c r="J668" s="248">
        <f>ROUND(I668*H668,2)</f>
        <v>0</v>
      </c>
      <c r="K668" s="249"/>
      <c r="L668" s="44"/>
      <c r="M668" s="250" t="s">
        <v>1</v>
      </c>
      <c r="N668" s="251" t="s">
        <v>43</v>
      </c>
      <c r="O668" s="94"/>
      <c r="P668" s="252">
        <f>O668*H668</f>
        <v>0</v>
      </c>
      <c r="Q668" s="252">
        <v>0</v>
      </c>
      <c r="R668" s="252">
        <f>Q668*H668</f>
        <v>0</v>
      </c>
      <c r="S668" s="252">
        <v>0</v>
      </c>
      <c r="T668" s="253">
        <f>S668*H668</f>
        <v>0</v>
      </c>
      <c r="U668" s="41"/>
      <c r="V668" s="41"/>
      <c r="W668" s="41"/>
      <c r="X668" s="41"/>
      <c r="Y668" s="41"/>
      <c r="Z668" s="41"/>
      <c r="AA668" s="41"/>
      <c r="AB668" s="41"/>
      <c r="AC668" s="41"/>
      <c r="AD668" s="41"/>
      <c r="AE668" s="41"/>
      <c r="AR668" s="254" t="s">
        <v>1220</v>
      </c>
      <c r="AT668" s="254" t="s">
        <v>165</v>
      </c>
      <c r="AU668" s="254" t="s">
        <v>88</v>
      </c>
      <c r="AY668" s="18" t="s">
        <v>162</v>
      </c>
      <c r="BE668" s="142">
        <f>IF(N668="základní",J668,0)</f>
        <v>0</v>
      </c>
      <c r="BF668" s="142">
        <f>IF(N668="snížená",J668,0)</f>
        <v>0</v>
      </c>
      <c r="BG668" s="142">
        <f>IF(N668="zákl. přenesená",J668,0)</f>
        <v>0</v>
      </c>
      <c r="BH668" s="142">
        <f>IF(N668="sníž. přenesená",J668,0)</f>
        <v>0</v>
      </c>
      <c r="BI668" s="142">
        <f>IF(N668="nulová",J668,0)</f>
        <v>0</v>
      </c>
      <c r="BJ668" s="18" t="s">
        <v>86</v>
      </c>
      <c r="BK668" s="142">
        <f>ROUND(I668*H668,2)</f>
        <v>0</v>
      </c>
      <c r="BL668" s="18" t="s">
        <v>1220</v>
      </c>
      <c r="BM668" s="254" t="s">
        <v>1221</v>
      </c>
    </row>
    <row r="669" spans="1:65" s="2" customFormat="1" ht="21.75" customHeight="1">
      <c r="A669" s="41"/>
      <c r="B669" s="42"/>
      <c r="C669" s="242" t="s">
        <v>1222</v>
      </c>
      <c r="D669" s="242" t="s">
        <v>165</v>
      </c>
      <c r="E669" s="243" t="s">
        <v>1223</v>
      </c>
      <c r="F669" s="244" t="s">
        <v>1224</v>
      </c>
      <c r="G669" s="245" t="s">
        <v>380</v>
      </c>
      <c r="H669" s="246">
        <v>1</v>
      </c>
      <c r="I669" s="247"/>
      <c r="J669" s="248">
        <f>ROUND(I669*H669,2)</f>
        <v>0</v>
      </c>
      <c r="K669" s="249"/>
      <c r="L669" s="44"/>
      <c r="M669" s="250" t="s">
        <v>1</v>
      </c>
      <c r="N669" s="251" t="s">
        <v>43</v>
      </c>
      <c r="O669" s="94"/>
      <c r="P669" s="252">
        <f>O669*H669</f>
        <v>0</v>
      </c>
      <c r="Q669" s="252">
        <v>0</v>
      </c>
      <c r="R669" s="252">
        <f>Q669*H669</f>
        <v>0</v>
      </c>
      <c r="S669" s="252">
        <v>0</v>
      </c>
      <c r="T669" s="253">
        <f>S669*H669</f>
        <v>0</v>
      </c>
      <c r="U669" s="41"/>
      <c r="V669" s="41"/>
      <c r="W669" s="41"/>
      <c r="X669" s="41"/>
      <c r="Y669" s="41"/>
      <c r="Z669" s="41"/>
      <c r="AA669" s="41"/>
      <c r="AB669" s="41"/>
      <c r="AC669" s="41"/>
      <c r="AD669" s="41"/>
      <c r="AE669" s="41"/>
      <c r="AR669" s="254" t="s">
        <v>1220</v>
      </c>
      <c r="AT669" s="254" t="s">
        <v>165</v>
      </c>
      <c r="AU669" s="254" t="s">
        <v>88</v>
      </c>
      <c r="AY669" s="18" t="s">
        <v>162</v>
      </c>
      <c r="BE669" s="142">
        <f>IF(N669="základní",J669,0)</f>
        <v>0</v>
      </c>
      <c r="BF669" s="142">
        <f>IF(N669="snížená",J669,0)</f>
        <v>0</v>
      </c>
      <c r="BG669" s="142">
        <f>IF(N669="zákl. přenesená",J669,0)</f>
        <v>0</v>
      </c>
      <c r="BH669" s="142">
        <f>IF(N669="sníž. přenesená",J669,0)</f>
        <v>0</v>
      </c>
      <c r="BI669" s="142">
        <f>IF(N669="nulová",J669,0)</f>
        <v>0</v>
      </c>
      <c r="BJ669" s="18" t="s">
        <v>86</v>
      </c>
      <c r="BK669" s="142">
        <f>ROUND(I669*H669,2)</f>
        <v>0</v>
      </c>
      <c r="BL669" s="18" t="s">
        <v>1220</v>
      </c>
      <c r="BM669" s="254" t="s">
        <v>1225</v>
      </c>
    </row>
    <row r="670" spans="1:63" s="12" customFormat="1" ht="22.8" customHeight="1">
      <c r="A670" s="12"/>
      <c r="B670" s="226"/>
      <c r="C670" s="227"/>
      <c r="D670" s="228" t="s">
        <v>77</v>
      </c>
      <c r="E670" s="240" t="s">
        <v>1226</v>
      </c>
      <c r="F670" s="240" t="s">
        <v>1227</v>
      </c>
      <c r="G670" s="227"/>
      <c r="H670" s="227"/>
      <c r="I670" s="230"/>
      <c r="J670" s="241">
        <f>BK670</f>
        <v>0</v>
      </c>
      <c r="K670" s="227"/>
      <c r="L670" s="232"/>
      <c r="M670" s="233"/>
      <c r="N670" s="234"/>
      <c r="O670" s="234"/>
      <c r="P670" s="235">
        <f>P671</f>
        <v>0</v>
      </c>
      <c r="Q670" s="234"/>
      <c r="R670" s="235">
        <f>R671</f>
        <v>0</v>
      </c>
      <c r="S670" s="234"/>
      <c r="T670" s="236">
        <f>T671</f>
        <v>0</v>
      </c>
      <c r="U670" s="12"/>
      <c r="V670" s="12"/>
      <c r="W670" s="12"/>
      <c r="X670" s="12"/>
      <c r="Y670" s="12"/>
      <c r="Z670" s="12"/>
      <c r="AA670" s="12"/>
      <c r="AB670" s="12"/>
      <c r="AC670" s="12"/>
      <c r="AD670" s="12"/>
      <c r="AE670" s="12"/>
      <c r="AR670" s="237" t="s">
        <v>174</v>
      </c>
      <c r="AT670" s="238" t="s">
        <v>77</v>
      </c>
      <c r="AU670" s="238" t="s">
        <v>86</v>
      </c>
      <c r="AY670" s="237" t="s">
        <v>162</v>
      </c>
      <c r="BK670" s="239">
        <f>BK671</f>
        <v>0</v>
      </c>
    </row>
    <row r="671" spans="1:65" s="2" customFormat="1" ht="33" customHeight="1">
      <c r="A671" s="41"/>
      <c r="B671" s="42"/>
      <c r="C671" s="242" t="s">
        <v>1228</v>
      </c>
      <c r="D671" s="242" t="s">
        <v>165</v>
      </c>
      <c r="E671" s="243" t="s">
        <v>1229</v>
      </c>
      <c r="F671" s="244" t="s">
        <v>1230</v>
      </c>
      <c r="G671" s="245" t="s">
        <v>380</v>
      </c>
      <c r="H671" s="246">
        <v>1</v>
      </c>
      <c r="I671" s="247"/>
      <c r="J671" s="248">
        <f>ROUND(I671*H671,2)</f>
        <v>0</v>
      </c>
      <c r="K671" s="249"/>
      <c r="L671" s="44"/>
      <c r="M671" s="310" t="s">
        <v>1</v>
      </c>
      <c r="N671" s="311" t="s">
        <v>43</v>
      </c>
      <c r="O671" s="312"/>
      <c r="P671" s="313">
        <f>O671*H671</f>
        <v>0</v>
      </c>
      <c r="Q671" s="313">
        <v>0</v>
      </c>
      <c r="R671" s="313">
        <f>Q671*H671</f>
        <v>0</v>
      </c>
      <c r="S671" s="313">
        <v>0</v>
      </c>
      <c r="T671" s="314">
        <f>S671*H671</f>
        <v>0</v>
      </c>
      <c r="U671" s="41"/>
      <c r="V671" s="41"/>
      <c r="W671" s="41"/>
      <c r="X671" s="41"/>
      <c r="Y671" s="41"/>
      <c r="Z671" s="41"/>
      <c r="AA671" s="41"/>
      <c r="AB671" s="41"/>
      <c r="AC671" s="41"/>
      <c r="AD671" s="41"/>
      <c r="AE671" s="41"/>
      <c r="AR671" s="254" t="s">
        <v>1220</v>
      </c>
      <c r="AT671" s="254" t="s">
        <v>165</v>
      </c>
      <c r="AU671" s="254" t="s">
        <v>88</v>
      </c>
      <c r="AY671" s="18" t="s">
        <v>162</v>
      </c>
      <c r="BE671" s="142">
        <f>IF(N671="základní",J671,0)</f>
        <v>0</v>
      </c>
      <c r="BF671" s="142">
        <f>IF(N671="snížená",J671,0)</f>
        <v>0</v>
      </c>
      <c r="BG671" s="142">
        <f>IF(N671="zákl. přenesená",J671,0)</f>
        <v>0</v>
      </c>
      <c r="BH671" s="142">
        <f>IF(N671="sníž. přenesená",J671,0)</f>
        <v>0</v>
      </c>
      <c r="BI671" s="142">
        <f>IF(N671="nulová",J671,0)</f>
        <v>0</v>
      </c>
      <c r="BJ671" s="18" t="s">
        <v>86</v>
      </c>
      <c r="BK671" s="142">
        <f>ROUND(I671*H671,2)</f>
        <v>0</v>
      </c>
      <c r="BL671" s="18" t="s">
        <v>1220</v>
      </c>
      <c r="BM671" s="254" t="s">
        <v>1231</v>
      </c>
    </row>
    <row r="672" spans="1:31" s="2" customFormat="1" ht="6.95" customHeight="1">
      <c r="A672" s="41"/>
      <c r="B672" s="69"/>
      <c r="C672" s="70"/>
      <c r="D672" s="70"/>
      <c r="E672" s="70"/>
      <c r="F672" s="70"/>
      <c r="G672" s="70"/>
      <c r="H672" s="70"/>
      <c r="I672" s="70"/>
      <c r="J672" s="70"/>
      <c r="K672" s="70"/>
      <c r="L672" s="44"/>
      <c r="M672" s="41"/>
      <c r="O672" s="41"/>
      <c r="P672" s="41"/>
      <c r="Q672" s="41"/>
      <c r="R672" s="41"/>
      <c r="S672" s="41"/>
      <c r="T672" s="41"/>
      <c r="U672" s="41"/>
      <c r="V672" s="41"/>
      <c r="W672" s="41"/>
      <c r="X672" s="41"/>
      <c r="Y672" s="41"/>
      <c r="Z672" s="41"/>
      <c r="AA672" s="41"/>
      <c r="AB672" s="41"/>
      <c r="AC672" s="41"/>
      <c r="AD672" s="41"/>
      <c r="AE672" s="41"/>
    </row>
  </sheetData>
  <sheetProtection password="CC35" sheet="1" objects="1" scenarios="1" formatColumns="0" formatRows="0" autoFilter="0"/>
  <autoFilter ref="C156:K671"/>
  <mergeCells count="14">
    <mergeCell ref="E7:H7"/>
    <mergeCell ref="E9:H9"/>
    <mergeCell ref="E18:H18"/>
    <mergeCell ref="E27:H27"/>
    <mergeCell ref="E85:H85"/>
    <mergeCell ref="E87:H87"/>
    <mergeCell ref="D131:F131"/>
    <mergeCell ref="D132:F132"/>
    <mergeCell ref="D133:F133"/>
    <mergeCell ref="D134:F134"/>
    <mergeCell ref="D135:F135"/>
    <mergeCell ref="E147:H147"/>
    <mergeCell ref="E149:H14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Karel-PC\Karel</dc:creator>
  <cp:keywords/>
  <dc:description/>
  <cp:lastModifiedBy>Karel-PC\Karel</cp:lastModifiedBy>
  <dcterms:created xsi:type="dcterms:W3CDTF">2022-02-04T07:52:17Z</dcterms:created>
  <dcterms:modified xsi:type="dcterms:W3CDTF">2022-02-04T07:52:23Z</dcterms:modified>
  <cp:category/>
  <cp:version/>
  <cp:contentType/>
  <cp:contentStatus/>
</cp:coreProperties>
</file>