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70" windowHeight="0" firstSheet="16" activeTab="16"/>
  </bookViews>
  <sheets>
    <sheet name="Rekapitulace stavby" sheetId="1" r:id="rId1"/>
    <sheet name="1 - Sekce 1" sheetId="2" state="hidden" r:id="rId2"/>
    <sheet name="2 - Sekce 2" sheetId="3" r:id="rId3"/>
    <sheet name="1 - Sekce 3" sheetId="4" r:id="rId4"/>
    <sheet name="2 - Sekce 4" sheetId="5" state="hidden" r:id="rId5"/>
    <sheet name="3 - Sekce 5" sheetId="6" state="hidden" r:id="rId6"/>
    <sheet name="4 - Sekce 6" sheetId="7" state="hidden" r:id="rId7"/>
    <sheet name="5 - Sekce 7" sheetId="8" r:id="rId8"/>
    <sheet name="1 - Sekce 8" sheetId="9" state="hidden" r:id="rId9"/>
    <sheet name="1 - Sekce 9" sheetId="10" state="hidden" r:id="rId10"/>
    <sheet name="2 - Sekce 10" sheetId="11" state="hidden" r:id="rId11"/>
    <sheet name="3 - Sekce 11" sheetId="12" state="hidden" r:id="rId12"/>
    <sheet name="4 - Sekce 12" sheetId="13" state="hidden" r:id="rId13"/>
    <sheet name="5 - Sekce 13" sheetId="14" state="hidden" r:id="rId14"/>
    <sheet name="1 - Sekce 14" sheetId="15" state="hidden" r:id="rId15"/>
    <sheet name="2 - Sekce 15" sheetId="16" state="hidden" r:id="rId16"/>
    <sheet name="VRN - Ostatní a vedlejší ..." sheetId="17" r:id="rId17"/>
    <sheet name="Pokyny pro vyplnění" sheetId="18" r:id="rId18"/>
  </sheets>
  <definedNames>
    <definedName name="_xlnm._FilterDatabase" localSheetId="1" hidden="1">'1 - Sekce 1'!$C$102:$K$251</definedName>
    <definedName name="_xlnm._FilterDatabase" localSheetId="14" hidden="1">'1 - Sekce 14'!$C$102:$K$259</definedName>
    <definedName name="_xlnm._FilterDatabase" localSheetId="3" hidden="1">'1 - Sekce 3'!$C$101:$K$271</definedName>
    <definedName name="_xlnm._FilterDatabase" localSheetId="8" hidden="1">'1 - Sekce 8'!$C$102:$K$251</definedName>
    <definedName name="_xlnm._FilterDatabase" localSheetId="9" hidden="1">'1 - Sekce 9'!$C$101:$K$267</definedName>
    <definedName name="_xlnm._FilterDatabase" localSheetId="10" hidden="1">'2 - Sekce 10'!$C$102:$K$298</definedName>
    <definedName name="_xlnm._FilterDatabase" localSheetId="15" hidden="1">'2 - Sekce 15'!$C$102:$K$259</definedName>
    <definedName name="_xlnm._FilterDatabase" localSheetId="2" hidden="1">'2 - Sekce 2'!$C$99:$K$224</definedName>
    <definedName name="_xlnm._FilterDatabase" localSheetId="4" hidden="1">'2 - Sekce 4'!$C$102:$K$298</definedName>
    <definedName name="_xlnm._FilterDatabase" localSheetId="11" hidden="1">'3 - Sekce 11'!$C$101:$K$270</definedName>
    <definedName name="_xlnm._FilterDatabase" localSheetId="5" hidden="1">'3 - Sekce 5'!$C$101:$K$270</definedName>
    <definedName name="_xlnm._FilterDatabase" localSheetId="12" hidden="1">'4 - Sekce 12'!$C$102:$K$291</definedName>
    <definedName name="_xlnm._FilterDatabase" localSheetId="6" hidden="1">'4 - Sekce 6'!$C$102:$K$298</definedName>
    <definedName name="_xlnm._FilterDatabase" localSheetId="13" hidden="1">'5 - Sekce 13'!$C$101:$K$269</definedName>
    <definedName name="_xlnm._FilterDatabase" localSheetId="7" hidden="1">'5 - Sekce 7'!$C$101:$K$270</definedName>
    <definedName name="_xlnm._FilterDatabase" localSheetId="16" hidden="1">'VRN - Ostatní a vedlejší ...'!$C$79:$K$86</definedName>
    <definedName name="_xlnm.Print_Area" localSheetId="1">'1 - Sekce 1'!$C$4:$J$41,'1 - Sekce 1'!$C$47:$J$82,'1 - Sekce 1'!$C$88:$K$251</definedName>
    <definedName name="_xlnm.Print_Area" localSheetId="14">'1 - Sekce 14'!$C$4:$J$41,'1 - Sekce 14'!$C$47:$J$82,'1 - Sekce 14'!$C$88:$K$259</definedName>
    <definedName name="_xlnm.Print_Area" localSheetId="3">'1 - Sekce 3'!$C$4:$J$41,'1 - Sekce 3'!$C$47:$J$81,'1 - Sekce 3'!$C$87:$K$271</definedName>
    <definedName name="_xlnm.Print_Area" localSheetId="8">'1 - Sekce 8'!$C$4:$J$41,'1 - Sekce 8'!$C$47:$J$82,'1 - Sekce 8'!$C$88:$K$251</definedName>
    <definedName name="_xlnm.Print_Area" localSheetId="9">'1 - Sekce 9'!$C$4:$J$41,'1 - Sekce 9'!$C$47:$J$81,'1 - Sekce 9'!$C$87:$K$267</definedName>
    <definedName name="_xlnm.Print_Area" localSheetId="10">'2 - Sekce 10'!$C$4:$J$41,'2 - Sekce 10'!$C$47:$J$82,'2 - Sekce 10'!$C$88:$K$298</definedName>
    <definedName name="_xlnm.Print_Area" localSheetId="15">'2 - Sekce 15'!$C$4:$J$41,'2 - Sekce 15'!$C$47:$J$82,'2 - Sekce 15'!$C$88:$K$259</definedName>
    <definedName name="_xlnm.Print_Area" localSheetId="2">'2 - Sekce 2'!$C$4:$J$41,'2 - Sekce 2'!$C$47:$J$79,'2 - Sekce 2'!$C$85:$K$224</definedName>
    <definedName name="_xlnm.Print_Area" localSheetId="4">'2 - Sekce 4'!$C$4:$J$41,'2 - Sekce 4'!$C$47:$J$82,'2 - Sekce 4'!$C$88:$K$298</definedName>
    <definedName name="_xlnm.Print_Area" localSheetId="11">'3 - Sekce 11'!$C$4:$J$41,'3 - Sekce 11'!$C$47:$J$81,'3 - Sekce 11'!$C$87:$K$270</definedName>
    <definedName name="_xlnm.Print_Area" localSheetId="5">'3 - Sekce 5'!$C$4:$J$41,'3 - Sekce 5'!$C$47:$J$81,'3 - Sekce 5'!$C$87:$K$270</definedName>
    <definedName name="_xlnm.Print_Area" localSheetId="12">'4 - Sekce 12'!$C$4:$J$41,'4 - Sekce 12'!$C$47:$J$82,'4 - Sekce 12'!$C$88:$K$291</definedName>
    <definedName name="_xlnm.Print_Area" localSheetId="6">'4 - Sekce 6'!$C$4:$J$41,'4 - Sekce 6'!$C$47:$J$82,'4 - Sekce 6'!$C$88:$K$298</definedName>
    <definedName name="_xlnm.Print_Area" localSheetId="13">'5 - Sekce 13'!$C$4:$J$41,'5 - Sekce 13'!$C$47:$J$81,'5 - Sekce 13'!$C$87:$K$269</definedName>
    <definedName name="_xlnm.Print_Area" localSheetId="7">'5 - Sekce 7'!$C$4:$J$41,'5 - Sekce 7'!$C$47:$J$81,'5 - Sekce 7'!$C$87:$K$270</definedName>
    <definedName name="_xlnm.Print_Area" localSheetId="17">'Pokyny pro vyplnění'!$B$2:$K$71,'Pokyny pro vyplnění'!$B$74:$K$118,'Pokyny pro vyplnění'!$B$121:$K$161,'Pokyny pro vyplnění'!$B$164:$K$218</definedName>
    <definedName name="_xlnm.Print_Area" localSheetId="0">'Rekapitulace stavby'!$D$4:$AO$36,'Rekapitulace stavby'!$C$42:$AQ$76</definedName>
    <definedName name="_xlnm.Print_Area" localSheetId="16">'VRN - Ostatní a vedlejší ...'!$C$4:$J$39,'VRN - Ostatní a vedlejší ...'!$C$45:$J$61,'VRN - Ostatní a vedlejší ...'!$C$67:$K$86</definedName>
    <definedName name="_xlnm.Print_Titles" localSheetId="0">'Rekapitulace stavby'!$52:$52</definedName>
    <definedName name="_xlnm.Print_Titles" localSheetId="1">'1 - Sekce 1'!$102:$102</definedName>
    <definedName name="_xlnm.Print_Titles" localSheetId="2">'2 - Sekce 2'!$99:$99</definedName>
    <definedName name="_xlnm.Print_Titles" localSheetId="3">'1 - Sekce 3'!$101:$101</definedName>
    <definedName name="_xlnm.Print_Titles" localSheetId="4">'2 - Sekce 4'!$102:$102</definedName>
    <definedName name="_xlnm.Print_Titles" localSheetId="5">'3 - Sekce 5'!$101:$101</definedName>
    <definedName name="_xlnm.Print_Titles" localSheetId="6">'4 - Sekce 6'!$102:$102</definedName>
    <definedName name="_xlnm.Print_Titles" localSheetId="7">'5 - Sekce 7'!$101:$101</definedName>
    <definedName name="_xlnm.Print_Titles" localSheetId="8">'1 - Sekce 8'!$102:$102</definedName>
    <definedName name="_xlnm.Print_Titles" localSheetId="9">'1 - Sekce 9'!$101:$101</definedName>
    <definedName name="_xlnm.Print_Titles" localSheetId="10">'2 - Sekce 10'!$102:$102</definedName>
    <definedName name="_xlnm.Print_Titles" localSheetId="11">'3 - Sekce 11'!$101:$101</definedName>
    <definedName name="_xlnm.Print_Titles" localSheetId="12">'4 - Sekce 12'!$102:$102</definedName>
    <definedName name="_xlnm.Print_Titles" localSheetId="13">'5 - Sekce 13'!$101:$101</definedName>
    <definedName name="_xlnm.Print_Titles" localSheetId="14">'1 - Sekce 14'!$102:$102</definedName>
    <definedName name="_xlnm.Print_Titles" localSheetId="15">'2 - Sekce 15'!$102:$102</definedName>
    <definedName name="_xlnm.Print_Titles" localSheetId="16">'VRN - Ostatní a vedlejší ...'!$79:$79</definedName>
  </definedNames>
  <calcPr calcId="162913"/>
</workbook>
</file>

<file path=xl/sharedStrings.xml><?xml version="1.0" encoding="utf-8"?>
<sst xmlns="http://schemas.openxmlformats.org/spreadsheetml/2006/main" count="26911" uniqueCount="1957">
  <si>
    <t>Export Komplet</t>
  </si>
  <si>
    <t>VZ</t>
  </si>
  <si>
    <t>2.0</t>
  </si>
  <si>
    <t/>
  </si>
  <si>
    <t>False</t>
  </si>
  <si>
    <t>{d570ddcd-d102-47f8-9051-22584f9e582e}</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</si>
  <si>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</si>
  <si>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</si>
  <si>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</si>
  <si>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</si>
  <si>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</si>
  <si>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</si>
  <si>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</si>
  <si>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</si>
  <si>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</si>
  <si>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</si>
  <si>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</si>
  <si>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</si>
  <si>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Oprava střechy bytového domu Hrnčířská, Kolín</t>
  </si>
  <si>
    <t>KSO:</t>
  </si>
  <si>
    <t>CC-CZ:</t>
  </si>
  <si>
    <t>Místo:</t>
  </si>
  <si>
    <t xml:space="preserve"> </t>
  </si>
  <si>
    <t>Datum:</t>
  </si>
  <si>
    <t>9. 7. 2021</t>
  </si>
  <si>
    <t>Zadavatel:</t>
  </si>
  <si>
    <t>IČ:</t>
  </si>
  <si>
    <t>DIČ:</t>
  </si>
  <si>
    <t>Uchazeč:</t>
  </si>
  <si>
    <t>Vyplň údaj</t>
  </si>
  <si>
    <t>Projektant:</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</si>
  <si>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</si>
  <si>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</si>
  <si>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</si>
  <si>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</si>
  <si>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</si>
  <si>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</si>
  <si>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</si>
  <si>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</si>
  <si>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</si>
  <si>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</si>
  <si>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</si>
  <si>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</si>
  <si>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</si>
  <si>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</si>
  <si>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</si>
  <si>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</si>
  <si>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</si>
  <si>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</si>
  <si>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</si>
  <si>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</si>
  <si>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</si>
  <si>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</si>
  <si>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</si>
  <si>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</si>
  <si>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</si>
  <si>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</si>
  <si>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</si>
  <si>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</si>
  <si>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</si>
  <si>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</si>
  <si>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</si>
  <si>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</si>
  <si>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</si>
  <si>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</si>
  <si>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</si>
  <si>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</si>
  <si>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</si>
  <si>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</si>
  <si>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</si>
  <si>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</si>
  <si>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</si>
  <si>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</si>
  <si>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Sekce A</t>
  </si>
  <si>
    <t>STA</t>
  </si>
  <si>
    <t>{6fd6fcf3-6b96-4c9a-a6d6-917b52c2c94c}</t>
  </si>
  <si>
    <t>/</t>
  </si>
  <si>
    <t>Sekce 1</t>
  </si>
  <si>
    <t>Soupis</t>
  </si>
  <si>
    <t>2</t>
  </si>
  <si>
    <t>{db5cc174-6a05-40a3-b5f4-2321d904d96a}</t>
  </si>
  <si>
    <t>Sekce 2</t>
  </si>
  <si>
    <t>{0a03a83a-7bce-43aa-a24f-4f6fbffacb1b}</t>
  </si>
  <si>
    <t>Sekce B</t>
  </si>
  <si>
    <t>{6d92de5c-b5c4-461d-9425-a415e70168ac}</t>
  </si>
  <si>
    <t>Sekce 3</t>
  </si>
  <si>
    <t>{9d36556f-d57a-4389-8113-53cfe2a5b253}</t>
  </si>
  <si>
    <t>Sekce 4</t>
  </si>
  <si>
    <t>{593de42e-10c9-4008-a056-623596474220}</t>
  </si>
  <si>
    <t>3</t>
  </si>
  <si>
    <t>Sekce 5</t>
  </si>
  <si>
    <t>{ffa2472c-471f-424e-bac2-379eeb4feaa2}</t>
  </si>
  <si>
    <t>4</t>
  </si>
  <si>
    <t>Sekce 6</t>
  </si>
  <si>
    <t>{230d10cd-8a4c-409d-a775-bca88b9b68ae}</t>
  </si>
  <si>
    <t>5</t>
  </si>
  <si>
    <t>Sekce 7</t>
  </si>
  <si>
    <t>{8fa6994c-520b-4854-a9c4-bd107c7b094e}</t>
  </si>
  <si>
    <t>Sekce C</t>
  </si>
  <si>
    <t>{e94c99fe-2886-4eda-abd0-0b409b08ca5e}</t>
  </si>
  <si>
    <t>Sekce 8</t>
  </si>
  <si>
    <t>{ee4101b1-194b-4177-858f-23c19a65e5bb}</t>
  </si>
  <si>
    <t>Sekce D</t>
  </si>
  <si>
    <t>{289b6f0d-171f-4eb2-aece-f4000a01204b}</t>
  </si>
  <si>
    <t>Sekce 9</t>
  </si>
  <si>
    <t>{85f1bee6-b612-49b4-a60f-d3fbac5c628e}</t>
  </si>
  <si>
    <t>Sekce 10</t>
  </si>
  <si>
    <t>{0b9be850-0dc4-41dc-bc5e-17218b60d254}</t>
  </si>
  <si>
    <t>Sekce 11</t>
  </si>
  <si>
    <t>{994d7270-ace8-47a9-834a-8add4259bd45}</t>
  </si>
  <si>
    <t>Sekce 12</t>
  </si>
  <si>
    <t>{cff51d86-37de-4d93-aa83-595cec425e57}</t>
  </si>
  <si>
    <t>Sekce 13</t>
  </si>
  <si>
    <t>{6b46744c-62ac-45ab-883f-5ad13f7cebb0}</t>
  </si>
  <si>
    <t>Sekce E</t>
  </si>
  <si>
    <t>{6ce64ad7-875a-4c6c-8bdd-9111dae52510}</t>
  </si>
  <si>
    <t>Sekce 14</t>
  </si>
  <si>
    <t>{ad77df50-0791-4a10-a706-858a0ea9fec8}</t>
  </si>
  <si>
    <t>Sekce 15</t>
  </si>
  <si>
    <t>{2385c084-1b2e-442c-bd68-42ec06d1d2ff}</t>
  </si>
  <si>
    <t>VRN</t>
  </si>
  <si>
    <t>Ostatní a vedlejší náklady</t>
  </si>
  <si>
    <t>{9741290a-ac64-4e72-a069-4df116b83d50}</t>
  </si>
  <si>
    <t>KRYCÍ LIST SOUPISU PRACÍ</t>
  </si>
  <si>
    <t>Objekt:</t>
  </si>
  <si>
    <t>1 - Sekce A</t>
  </si>
  <si>
    <t>Soupis:</t>
  </si>
  <si>
    <t>1 - Sekce 1</t>
  </si>
  <si>
    <t>REKAPITULACE ČLENĚNÍ SOUPISU PRACÍ</t>
  </si>
  <si>
    <t>Kód dílu - Popis</t>
  </si>
  <si>
    <t>Cena celkem [CZK]</t>
  </si>
  <si>
    <t>-1</t>
  </si>
  <si>
    <t>HSV - Práce a dodávky HSV</t>
  </si>
  <si>
    <t xml:space="preserve">    6 - Úpravy povrchů, podlahy a osazování výplní</t>
  </si>
  <si>
    <t xml:space="preserve">      62 - Úprava povrchů vnějších</t>
  </si>
  <si>
    <t xml:space="preserve">    9 - Ostatní konstrukce a práce, bourání</t>
  </si>
  <si>
    <t xml:space="preserve">      95 - Různé dokončovací konstrukce a práce pozemních staveb</t>
  </si>
  <si>
    <t xml:space="preserve">      96 - Bourání konstrukcí</t>
  </si>
  <si>
    <t xml:space="preserve">      98 - Sanace</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</si>
  <si>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</si>
  <si>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</si>
  <si>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</si>
  <si>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</si>
  <si>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</si>
  <si>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</si>
  <si>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740 - Elektromontáže </t>
  </si>
  <si>
    <t xml:space="preserve">    762 - Konstrukce tesařské</t>
  </si>
  <si>
    <t xml:space="preserve">    764 - Konstrukce klempířské</t>
  </si>
  <si>
    <t xml:space="preserve">    765 - Krytina skládaná</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</si>
  <si>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</si>
  <si>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</si>
  <si>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</si>
  <si>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</si>
  <si>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</si>
  <si>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</si>
  <si>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</si>
  <si>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</si>
  <si>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</si>
  <si>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</si>
  <si>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</si>
  <si>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</si>
  <si>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</si>
  <si>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</si>
  <si>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</si>
  <si>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</si>
  <si>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</si>
  <si>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</si>
  <si>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</si>
  <si>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62</t>
  </si>
  <si>
    <t>Úprava povrchů vnějších</t>
  </si>
  <si>
    <t>48</t>
  </si>
  <si>
    <t>K</t>
  </si>
  <si>
    <t>622131121</t>
  </si>
  <si>
    <t>Podkladní a spojovací vrstva vnějších omítaných ploch penetrace nanášená ručně stěn</t>
  </si>
  <si>
    <t>m2</t>
  </si>
  <si>
    <t>CS ÚRS 2021 02</t>
  </si>
  <si>
    <t>-632627461</t>
  </si>
  <si>
    <t>Online PSC</t>
  </si>
  <si>
    <t>https://podminky.urs.cz/item/CS_URS_2021_02/622131121</t>
  </si>
  <si>
    <t>VV</t>
  </si>
  <si>
    <t>K3</t>
  </si>
  <si>
    <t>10*0,1</t>
  </si>
  <si>
    <t>45</t>
  </si>
  <si>
    <t>622211021</t>
  </si>
  <si>
    <t>Montáž kontaktního zateplení lepením a mechanickým kotvením z polystyrenových desek na vnější stěny, na podklad betonový nebo z lehčeného betonu, z tvárnic keramických nebo vápenopískových, tloušťky desek přes 80 do 120 mm</t>
  </si>
  <si>
    <t>550781024</t>
  </si>
  <si>
    <t>https://podminky.urs.cz/item/CS_URS_2021_02/622211021</t>
  </si>
  <si>
    <t>46</t>
  </si>
  <si>
    <t>M</t>
  </si>
  <si>
    <t>28375938</t>
  </si>
  <si>
    <t>deska EPS 70 fasádní λ=0,039 tl 100mm</t>
  </si>
  <si>
    <t>8</t>
  </si>
  <si>
    <t>718726255</t>
  </si>
  <si>
    <t>https://podminky.urs.cz/item/CS_URS_2021_02/28375938</t>
  </si>
  <si>
    <t>1*1,05 'Přepočtené koeficientem množství</t>
  </si>
  <si>
    <t>50</t>
  </si>
  <si>
    <t>622251101</t>
  </si>
  <si>
    <t>Montáž kontaktního zateplení lepením a mechanickým kotvením Příplatek k cenám za zápustnou montáž kotev s použitím tepelněizolačních zátek na vnější stěny z polystyrenu</t>
  </si>
  <si>
    <t>-84017148</t>
  </si>
  <si>
    <t>https://podminky.urs.cz/item/CS_URS_2021_02/622251101</t>
  </si>
  <si>
    <t>47</t>
  </si>
  <si>
    <t>622531012</t>
  </si>
  <si>
    <t>Omítka tenkovrstvá silikonová vnějších ploch probarvená bez penetrace zatíraná (škrábaná), zrnitost 1,5 mm stěn</t>
  </si>
  <si>
    <t>761958051</t>
  </si>
  <si>
    <t>https://podminky.urs.cz/item/CS_URS_2021_02/622531012</t>
  </si>
  <si>
    <t>9</t>
  </si>
  <si>
    <t>Ostatní konstrukce a práce, bourání</t>
  </si>
  <si>
    <t>95</t>
  </si>
  <si>
    <t>Různé dokončovací konstrukce a práce pozemních staveb</t>
  </si>
  <si>
    <t>43</t>
  </si>
  <si>
    <t>K009</t>
  </si>
  <si>
    <t>Demontáž a zpětná montáž prvků na střeše (pro realizaci nové skladby střechy) popř. ochrana těchto prvků</t>
  </si>
  <si>
    <t>kpl</t>
  </si>
  <si>
    <t>-1798729000</t>
  </si>
  <si>
    <t>96</t>
  </si>
  <si>
    <t>Bourání konstrukcí</t>
  </si>
  <si>
    <t>44</t>
  </si>
  <si>
    <t>966080103</t>
  </si>
  <si>
    <t>Bourání kontaktního zateplení včetně povrchové úpravy omítkou nebo nátěrem z polystyrénových desek, tloušťky přes 60 do 120 mm</t>
  </si>
  <si>
    <t>391627580</t>
  </si>
  <si>
    <t>https://podminky.urs.cz/item/CS_URS_2021_02/966080103</t>
  </si>
  <si>
    <t>98</t>
  </si>
  <si>
    <t>Sanace</t>
  </si>
  <si>
    <t>58</t>
  </si>
  <si>
    <t>K011</t>
  </si>
  <si>
    <t>Mechanické očištění původní nosné konstrukce, oprava trhlin cement. mlékem</t>
  </si>
  <si>
    <t>1538012382</t>
  </si>
  <si>
    <t>997</t>
  </si>
  <si>
    <t>Přesun sutě</t>
  </si>
  <si>
    <t>19</t>
  </si>
  <si>
    <t>997013213</t>
  </si>
  <si>
    <t>Vnitrostaveništní doprava suti a vybouraných hmot vodorovně do 50 m svisle ručně pro budovy a haly výšky přes 9 do 12 m</t>
  </si>
  <si>
    <t>t</t>
  </si>
  <si>
    <t>923114883</t>
  </si>
  <si>
    <t>https://podminky.urs.cz/item/CS_URS_2021_02/997013213</t>
  </si>
  <si>
    <t>20</t>
  </si>
  <si>
    <t>997013501</t>
  </si>
  <si>
    <t>Odvoz suti a vybouraných hmot na skládku nebo meziskládku se složením, na vzdálenost do 1 km</t>
  </si>
  <si>
    <t>-1800627503</t>
  </si>
  <si>
    <t>https://podminky.urs.cz/item/CS_URS_2021_02/997013501</t>
  </si>
  <si>
    <t>997013509</t>
  </si>
  <si>
    <t>Odvoz suti a vybouraných hmot na skládku nebo meziskládku se složením, na vzdálenost Příplatek k ceně za každý další i započatý 1 km přes 1 km</t>
  </si>
  <si>
    <t>-297166521</t>
  </si>
  <si>
    <t>https://podminky.urs.cz/item/CS_URS_2021_02/997013509</t>
  </si>
  <si>
    <t>2,717*20 'Přepočtené koeficientem množství</t>
  </si>
  <si>
    <t>22</t>
  </si>
  <si>
    <t>997013631</t>
  </si>
  <si>
    <t>Poplatek za uložení stavebního odpadu na skládce (skládkovné) směsného stavebního a demoličního zatříděného do Katalogu odpadů pod kódem 17 09 04</t>
  </si>
  <si>
    <t>-731625109</t>
  </si>
  <si>
    <t>https://podminky.urs.cz/item/CS_URS_2021_02/997013631</t>
  </si>
  <si>
    <t>998</t>
  </si>
  <si>
    <t>Přesun hmot</t>
  </si>
  <si>
    <t>49</t>
  </si>
  <si>
    <t>998018002</t>
  </si>
  <si>
    <t>Přesun hmot pro budovy občanské výstavby, bydlení, výrobu a služby ruční - bez užití mechanizace vodorovná dopravní vzdálenost do 100 m pro budovy s jakoukoliv nosnou konstrukcí výšky přes 6 do 12 m</t>
  </si>
  <si>
    <t>-513953307</t>
  </si>
  <si>
    <t>https://podminky.urs.cz/item/CS_URS_2021_02/998018002</t>
  </si>
  <si>
    <t>PSV</t>
  </si>
  <si>
    <t>Práce a dodávky PSV</t>
  </si>
  <si>
    <t>712</t>
  </si>
  <si>
    <t>Povlakové krytiny</t>
  </si>
  <si>
    <t>30</t>
  </si>
  <si>
    <t>712340831</t>
  </si>
  <si>
    <t>Odstranění povlakové krytiny střech plochých do 10° z přitavených pásů NAIP v plné ploše jednovrstvé</t>
  </si>
  <si>
    <t>16</t>
  </si>
  <si>
    <t>1074145725</t>
  </si>
  <si>
    <t>https://podminky.urs.cz/item/CS_URS_2021_02/712340831</t>
  </si>
  <si>
    <t>27</t>
  </si>
  <si>
    <t>712363803</t>
  </si>
  <si>
    <t>Odstranění povlakové krytiny střech plochých do 10° s mechanicky kotvenou izolací pro jakoukoli tloušťku izolace budovy výšky do 18 m, kotvené do betonu</t>
  </si>
  <si>
    <t>1148377276</t>
  </si>
  <si>
    <t>https://podminky.urs.cz/item/CS_URS_2021_02/712363803</t>
  </si>
  <si>
    <t>712311101</t>
  </si>
  <si>
    <t>Provedení povlakové krytiny střech plochých do 10° natěradly a tmely za studena nátěrem lakem penetračním nebo asfaltovým</t>
  </si>
  <si>
    <t>-646351331</t>
  </si>
  <si>
    <t>https://podminky.urs.cz/item/CS_URS_2021_02/712311101</t>
  </si>
  <si>
    <t>11163150</t>
  </si>
  <si>
    <t>lak penetrační asfaltový</t>
  </si>
  <si>
    <t>32</t>
  </si>
  <si>
    <t>1462087013</t>
  </si>
  <si>
    <t>https://podminky.urs.cz/item/CS_URS_2021_02/11163150</t>
  </si>
  <si>
    <t>163,48*0,00032 'Přepočtené koeficientem množství</t>
  </si>
  <si>
    <t>712341559</t>
  </si>
  <si>
    <t>Provedení povlakové krytiny střech plochých do 10° pásy přitavením NAIP v plné ploše</t>
  </si>
  <si>
    <t>903034726</t>
  </si>
  <si>
    <t>https://podminky.urs.cz/item/CS_URS_2021_02/712341559</t>
  </si>
  <si>
    <t>131,0</t>
  </si>
  <si>
    <t>46,4*(0,45+0,25)</t>
  </si>
  <si>
    <t>Součet</t>
  </si>
  <si>
    <t>62853004</t>
  </si>
  <si>
    <t>pás asfaltový natavitelný modifikovaný SBS tl 4,0mm s vložkou ze skleněné tkaniny a spalitelnou PE fólií nebo jemnozrnným minerálním posypem na horním povrchu</t>
  </si>
  <si>
    <t>653783781</t>
  </si>
  <si>
    <t>https://podminky.urs.cz/item/CS_URS_2021_02/62853004</t>
  </si>
  <si>
    <t>163,48*1,1655 'Přepočtené koeficientem množství</t>
  </si>
  <si>
    <t>25</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</si>
  <si>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</si>
  <si>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</si>
  <si>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kus</t>
  </si>
  <si>
    <t>601812878</t>
  </si>
  <si>
    <t>https://podminky.urs.cz/item/CS_URS_2021_02/712363122</t>
  </si>
  <si>
    <t>26</t>
  </si>
  <si>
    <t>283776x</t>
  </si>
  <si>
    <t>tvarovka koutová nebo rohová</t>
  </si>
  <si>
    <t>665072708</t>
  </si>
  <si>
    <t>10</t>
  </si>
  <si>
    <t>712363604-1</t>
  </si>
  <si>
    <t>Provedení povlakové krytiny střech plochých do 10° s mechanicky kotvenou izolací včetně položení fólie a horkovzdušného svaření tl. tepelné izolace přes 240 mm budovy výšky do 18 m, kotvené do betonu</t>
  </si>
  <si>
    <t>1657844088</t>
  </si>
  <si>
    <t>46,4*(0,35+0,55)</t>
  </si>
  <si>
    <t>11</t>
  </si>
  <si>
    <t>28322012</t>
  </si>
  <si>
    <t>fólie hydroizolační střešní mPVC mechanicky kotvená tl 1,5mm šedá</t>
  </si>
  <si>
    <t>-1643776213</t>
  </si>
  <si>
    <t>https://podminky.urs.cz/item/CS_URS_2021_02/28322012</t>
  </si>
  <si>
    <t>172,76*1,1655 'Přepočtené koeficientem množství</t>
  </si>
  <si>
    <t>12</t>
  </si>
  <si>
    <t>712391171</t>
  </si>
  <si>
    <t>Provedení povlakové krytiny střech plochých do 10° -ostatní práce provedení vrstvy textilní podkladní</t>
  </si>
  <si>
    <t>-1477436896</t>
  </si>
  <si>
    <t>https://podminky.urs.cz/item/CS_URS_2021_02/712391171</t>
  </si>
  <si>
    <t>13</t>
  </si>
  <si>
    <t>69311068</t>
  </si>
  <si>
    <t>geotextilie netkaná separační, ochranná, filtrační, drenážní PP 300g/m2</t>
  </si>
  <si>
    <t>-254188976</t>
  </si>
  <si>
    <t>https://podminky.urs.cz/item/CS_URS_2021_02/69311068</t>
  </si>
  <si>
    <t>172,76*1,155 'Přepočtené koeficientem množství</t>
  </si>
  <si>
    <t>14</t>
  </si>
  <si>
    <t>998712102</t>
  </si>
  <si>
    <t>Přesun hmot pro povlakové krytiny stanovený z hmotnosti přesunovaného materiálu vodorovná dopravní vzdálenost do 50 m v objektech výšky přes 6 do 12 m</t>
  </si>
  <si>
    <t>-793575569</t>
  </si>
  <si>
    <t>https://podminky.urs.cz/item/CS_URS_2021_02/998712102</t>
  </si>
  <si>
    <t>713</t>
  </si>
  <si>
    <t>Izolace tepelné</t>
  </si>
  <si>
    <t>55</t>
  </si>
  <si>
    <t>713130851</t>
  </si>
  <si>
    <t>Odstranění tepelné izolace stěn a příček z rohoží, pásů, dílců, desek, bloků připevněných lepením z polystyrenu, tloušťka izolace do 100 mm</t>
  </si>
  <si>
    <t>360685428</t>
  </si>
  <si>
    <t>https://podminky.urs.cz/item/CS_URS_2021_02/713130851</t>
  </si>
  <si>
    <t>38*(0,3)</t>
  </si>
  <si>
    <t>51,0*0,25</t>
  </si>
  <si>
    <t>53</t>
  </si>
  <si>
    <t>713131143</t>
  </si>
  <si>
    <t>Montáž tepelné izolace stěn rohožemi, pásy, deskami, dílci, bloky (izolační materiál ve specifikaci) lepením celoplošně s mechanickým kotvením</t>
  </si>
  <si>
    <t>-500818945</t>
  </si>
  <si>
    <t>https://podminky.urs.cz/item/CS_URS_2021_02/713131143</t>
  </si>
  <si>
    <t>51*0,25</t>
  </si>
  <si>
    <t>54</t>
  </si>
  <si>
    <t>28375933</t>
  </si>
  <si>
    <t>deska EPS 70 fasádní λ=0,039 tl 50mm</t>
  </si>
  <si>
    <t>-1035448510</t>
  </si>
  <si>
    <t>https://podminky.urs.cz/item/CS_URS_2021_02/28375933</t>
  </si>
  <si>
    <t>12,75*1,05 'Přepočtené koeficientem množství</t>
  </si>
  <si>
    <t>28</t>
  </si>
  <si>
    <t>713140861</t>
  </si>
  <si>
    <t>Odstranění tepelné izolace střech plochých z rohoží, pásů, dílců, desek, bloků nadstřešních izolací připevněných lepením z polystyrenu suchého, tloušťka izolace do 100 mm</t>
  </si>
  <si>
    <t>-42469859</t>
  </si>
  <si>
    <t>https://podminky.urs.cz/item/CS_URS_2021_02/713140861</t>
  </si>
  <si>
    <t>29</t>
  </si>
  <si>
    <t>713140863</t>
  </si>
  <si>
    <t>Odstranění tepelné izolace střech plochých z rohoží, pásů, dílců, desek, bloků nadstřešních izolací připevněných lepením z polystyrenu suchého, tloušťka izolace přes 100 mm</t>
  </si>
  <si>
    <t>-1781231078</t>
  </si>
  <si>
    <t>https://podminky.urs.cz/item/CS_URS_2021_02/713140863</t>
  </si>
  <si>
    <t>713141135</t>
  </si>
  <si>
    <t>Montáž tepelné izolace střech plochých rohožemi, pásy, deskami, dílci, bloky (izolační materiál ve specifikaci) přilepenými za studena bodově, jednovrstvá</t>
  </si>
  <si>
    <t>445371619</t>
  </si>
  <si>
    <t>https://podminky.urs.cz/item/CS_URS_2021_02/713141135</t>
  </si>
  <si>
    <t>28376504-1</t>
  </si>
  <si>
    <t>deska izolační PIR  tl.140mm U= 0,022 W/mK</t>
  </si>
  <si>
    <t>-1683732599</t>
  </si>
  <si>
    <t>131*1,02 'Přepočtené koeficientem množství</t>
  </si>
  <si>
    <t>7</t>
  </si>
  <si>
    <t>713141335</t>
  </si>
  <si>
    <t>Montáž tepelné izolace střech plochých spádovými klíny v ploše přilepenými za studena bodově</t>
  </si>
  <si>
    <t>-1055129902</t>
  </si>
  <si>
    <t>https://podminky.urs.cz/item/CS_URS_2021_02/713141335</t>
  </si>
  <si>
    <t>28376x</t>
  </si>
  <si>
    <t>klín izolační PIR spádový U= 0,022 W/mK</t>
  </si>
  <si>
    <t>m3</t>
  </si>
  <si>
    <t>1586999079</t>
  </si>
  <si>
    <t>131,0*0,1</t>
  </si>
  <si>
    <t>13,1*1,05 'Přepočtené koeficientem množství</t>
  </si>
  <si>
    <t>56</t>
  </si>
  <si>
    <t>713141351</t>
  </si>
  <si>
    <t>Montáž tepelné izolace střech plochých spádovými klíny na zhlaví atiky šířky do 500 mm přilepenými za studena zplna</t>
  </si>
  <si>
    <t>m</t>
  </si>
  <si>
    <t>628370171</t>
  </si>
  <si>
    <t>https://podminky.urs.cz/item/CS_URS_2021_02/713141351</t>
  </si>
  <si>
    <t>38</t>
  </si>
  <si>
    <t>57</t>
  </si>
  <si>
    <t>28376141</t>
  </si>
  <si>
    <t>klín izolační z pěnového polystyrenu EPS 100 spád do 5% U= 0,022 W/mK</t>
  </si>
  <si>
    <t>994349352</t>
  </si>
  <si>
    <t>https://podminky.urs.cz/item/CS_URS_2021_02/28376141</t>
  </si>
  <si>
    <t>38,0*0,3*0,08</t>
  </si>
  <si>
    <t>0,912*1,05 'Přepočtené koeficientem množství</t>
  </si>
  <si>
    <t>998713102</t>
  </si>
  <si>
    <t>Přesun hmot pro izolace tepelné stanovený z hmotnosti přesunovaného materiálu vodorovná dopravní vzdálenost do 50 m v objektech výšky přes 6 m do 12 m</t>
  </si>
  <si>
    <t>-594862238</t>
  </si>
  <si>
    <t>https://podminky.urs.cz/item/CS_URS_2021_02/998713102</t>
  </si>
  <si>
    <t>721</t>
  </si>
  <si>
    <t>Zdravotechnika - vnitřní kanalizace</t>
  </si>
  <si>
    <t>40</t>
  </si>
  <si>
    <t>721210822</t>
  </si>
  <si>
    <t>Demontáž kanalizačního příslušenství střešních vtoků DN 100</t>
  </si>
  <si>
    <t>-1545587264</t>
  </si>
  <si>
    <t>https://podminky.urs.cz/item/CS_URS_2021_02/721210822</t>
  </si>
  <si>
    <t>41</t>
  </si>
  <si>
    <t>721233212</t>
  </si>
  <si>
    <t>Střešní vtoky (vpusti) polypropylenové (PP) pro pochůzné střechy s odtokem svislým DN 110</t>
  </si>
  <si>
    <t>-481578942</t>
  </si>
  <si>
    <t>https://podminky.urs.cz/item/CS_URS_2021_02/721233212</t>
  </si>
  <si>
    <t>59</t>
  </si>
  <si>
    <t>998721102</t>
  </si>
  <si>
    <t>Přesun hmot pro vnitřní kanalizace stanovený z hmotnosti přesunovaného materiálu vodorovná dopravní vzdálenost do 50 m v objektech výšky přes 6 do 12 m</t>
  </si>
  <si>
    <t>-1615680336</t>
  </si>
  <si>
    <t>https://podminky.urs.cz/item/CS_URS_2021_02/998721102</t>
  </si>
  <si>
    <t>740</t>
  </si>
  <si>
    <t xml:space="preserve">Elektromontáže </t>
  </si>
  <si>
    <t>42</t>
  </si>
  <si>
    <t>K008</t>
  </si>
  <si>
    <t>Demontáž a zpětná montáž hromosvodu vč. nového kotvení a revize</t>
  </si>
  <si>
    <t>-167253368</t>
  </si>
  <si>
    <t>762</t>
  </si>
  <si>
    <t>Konstrukce tesařské</t>
  </si>
  <si>
    <t>51</t>
  </si>
  <si>
    <t>762342511-1</t>
  </si>
  <si>
    <t>Montáž podkladních latí kotvených do atiky</t>
  </si>
  <si>
    <t>-509911218</t>
  </si>
  <si>
    <t>K6</t>
  </si>
  <si>
    <t>38,0*2</t>
  </si>
  <si>
    <t>52</t>
  </si>
  <si>
    <t>60514114</t>
  </si>
  <si>
    <t>řezivo jehličnaté lať impregnovaná dl 4 m</t>
  </si>
  <si>
    <t>-920552028</t>
  </si>
  <si>
    <t>https://podminky.urs.cz/item/CS_URS_2021_02/60514114</t>
  </si>
  <si>
    <t>76,0*0,06*0,04</t>
  </si>
  <si>
    <t>0,182*1,1 'Přepočtené koeficientem množství</t>
  </si>
  <si>
    <t>23</t>
  </si>
  <si>
    <t>762361312</t>
  </si>
  <si>
    <t>Konstrukční vrstva pod klempířské prvky pro oplechování horních ploch zdí a nadezdívek (atik) z desek dřevoštěpkových šroubovaných do podkladu, tloušťky desky 22 mm</t>
  </si>
  <si>
    <t>1853873354</t>
  </si>
  <si>
    <t>https://podminky.urs.cz/item/CS_URS_2021_02/762361312</t>
  </si>
  <si>
    <t>38,0*0,5</t>
  </si>
  <si>
    <t>31</t>
  </si>
  <si>
    <t>998762102</t>
  </si>
  <si>
    <t>Přesun hmot pro konstrukce tesařské stanovený z hmotnosti přesunovaného materiálu vodorovná dopravní vzdálenost do 50 m v objektech výšky přes 6 do 12 m</t>
  </si>
  <si>
    <t>-1038120469</t>
  </si>
  <si>
    <t>https://podminky.urs.cz/item/CS_URS_2021_02/998762102</t>
  </si>
  <si>
    <t>764</t>
  </si>
  <si>
    <t>Konstrukce klempířské</t>
  </si>
  <si>
    <t>39</t>
  </si>
  <si>
    <t>764002841</t>
  </si>
  <si>
    <t>Demontáž klempířských konstrukcí oplechování horních ploch zdí a nadezdívek do suti</t>
  </si>
  <si>
    <t>-520736709</t>
  </si>
  <si>
    <t>https://podminky.urs.cz/item/CS_URS_2021_02/764002841</t>
  </si>
  <si>
    <t>33</t>
  </si>
  <si>
    <t>K001</t>
  </si>
  <si>
    <t>D+M prvku K1- KOUTOVÁ lišta z poplastovaného pozink.plech</t>
  </si>
  <si>
    <t>1061727377</t>
  </si>
  <si>
    <t>34</t>
  </si>
  <si>
    <t>K002</t>
  </si>
  <si>
    <t>D+M prvku K2- UZAVIRACÍ U PROFIL lišta z poplastovaného pozink.plech</t>
  </si>
  <si>
    <t>-1693127989</t>
  </si>
  <si>
    <t>35</t>
  </si>
  <si>
    <t>K003</t>
  </si>
  <si>
    <t>D+M prkvu K3- SYST.ZAKLADACÍ LIŠTA-KOTVENO DO ZDIVA</t>
  </si>
  <si>
    <t>677550788</t>
  </si>
  <si>
    <t>36</t>
  </si>
  <si>
    <t>K004</t>
  </si>
  <si>
    <t>D+M prvku K6- ZAVĚTRNÁ OKRAJOVA lišta z poplastovaného pozink.plech</t>
  </si>
  <si>
    <t>564321490</t>
  </si>
  <si>
    <t>37</t>
  </si>
  <si>
    <t>K005</t>
  </si>
  <si>
    <t>D+M prvku K7- ROHOVA lišta z poplastovaného pozink.plech</t>
  </si>
  <si>
    <t>-1188897197</t>
  </si>
  <si>
    <t>998764202</t>
  </si>
  <si>
    <t>Přesun hmot pro konstrukce klempířské stanovený procentní sazbou (%) z ceny vodorovná dopravní vzdálenost do 50 m v objektech výšky přes 6 do 12 m</t>
  </si>
  <si>
    <t>%</t>
  </si>
  <si>
    <t>-721174407</t>
  </si>
  <si>
    <t>https://podminky.urs.cz/item/CS_URS_2021_02/998764202</t>
  </si>
  <si>
    <t>765</t>
  </si>
  <si>
    <t>Krytina skládaná</t>
  </si>
  <si>
    <t>765192001</t>
  </si>
  <si>
    <t>Nouzové zakrytí střechy plachtou</t>
  </si>
  <si>
    <t>-1496471908</t>
  </si>
  <si>
    <t>https://podminky.urs.cz/item/CS_URS_2021_02/765192001</t>
  </si>
  <si>
    <t>Vedlejší rozpočtové náklady</t>
  </si>
  <si>
    <t>60</t>
  </si>
  <si>
    <t>K010</t>
  </si>
  <si>
    <t>Náklady na provádění prací po etapách (řezání, napojování atd.)</t>
  </si>
  <si>
    <t>-1011379121</t>
  </si>
  <si>
    <t>2 - Sekce 2</t>
  </si>
  <si>
    <t>1022145732</t>
  </si>
  <si>
    <t>262899852</t>
  </si>
  <si>
    <t>1258355288</t>
  </si>
  <si>
    <t>-2138935544</t>
  </si>
  <si>
    <t>-151523228</t>
  </si>
  <si>
    <t>3,864*20 'Přepočtené koeficientem množství</t>
  </si>
  <si>
    <t>-1341319148</t>
  </si>
  <si>
    <t>-375039841</t>
  </si>
  <si>
    <t>-1702688469</t>
  </si>
  <si>
    <t>153076988</t>
  </si>
  <si>
    <t>188,1</t>
  </si>
  <si>
    <t>55,0*(0,45+0,25)</t>
  </si>
  <si>
    <t>997783408</t>
  </si>
  <si>
    <t>226,6*0,00032 'Přepočtené koeficientem množství</t>
  </si>
  <si>
    <t>215563028</t>
  </si>
  <si>
    <t>1056282271</t>
  </si>
  <si>
    <t>226,6*1,1655 'Přepočtené koeficientem množství</t>
  </si>
  <si>
    <t>-865603499</t>
  </si>
  <si>
    <t>1357221480</t>
  </si>
  <si>
    <t>1249969351</t>
  </si>
  <si>
    <t>55,0*(0,35+0,55)</t>
  </si>
  <si>
    <t>-777936631</t>
  </si>
  <si>
    <t>237,6*1,1655 'Přepočtené koeficientem množství</t>
  </si>
  <si>
    <t>-1953398700</t>
  </si>
  <si>
    <t>17</t>
  </si>
  <si>
    <t>-1114573516</t>
  </si>
  <si>
    <t>237,6*1,155 'Přepočtené koeficientem množství</t>
  </si>
  <si>
    <t>18</t>
  </si>
  <si>
    <t>2021859826</t>
  </si>
  <si>
    <t>-278588263</t>
  </si>
  <si>
    <t>65*(0,3)</t>
  </si>
  <si>
    <t>101,0*0,25</t>
  </si>
  <si>
    <t>2023345789</t>
  </si>
  <si>
    <t>101*0,25</t>
  </si>
  <si>
    <t>-144030979</t>
  </si>
  <si>
    <t>25,25*1,05 'Přepočtené koeficientem množství</t>
  </si>
  <si>
    <t>1687763725</t>
  </si>
  <si>
    <t>(191,0-1,2*2-0,5)</t>
  </si>
  <si>
    <t>217989326</t>
  </si>
  <si>
    <t>24</t>
  </si>
  <si>
    <t>-1624456663</t>
  </si>
  <si>
    <t>192887941</t>
  </si>
  <si>
    <t>188,1*1,02 'Přepočtené koeficientem množství</t>
  </si>
  <si>
    <t>1294009476</t>
  </si>
  <si>
    <t>-1731292810</t>
  </si>
  <si>
    <t>188,1*0,1</t>
  </si>
  <si>
    <t>18,81*1,05 'Přepočtené koeficientem množství</t>
  </si>
  <si>
    <t>-1695275807</t>
  </si>
  <si>
    <t>65</t>
  </si>
  <si>
    <t>klín izolační z pěnového polystyrenu EPS 100 spád do 5%</t>
  </si>
  <si>
    <t>-1536143594</t>
  </si>
  <si>
    <t>65,00*0,3*0,08</t>
  </si>
  <si>
    <t>1,56*1,05 'Přepočtené koeficientem množství</t>
  </si>
  <si>
    <t>-331606008</t>
  </si>
  <si>
    <t>971344397</t>
  </si>
  <si>
    <t>281166498</t>
  </si>
  <si>
    <t>2073990742</t>
  </si>
  <si>
    <t>-313336693</t>
  </si>
  <si>
    <t>-1791045819</t>
  </si>
  <si>
    <t>65,0*2</t>
  </si>
  <si>
    <t>-1703972854</t>
  </si>
  <si>
    <t>65,0*2*0,06*0,04</t>
  </si>
  <si>
    <t>0,312*1,1 'Přepočtené koeficientem množství</t>
  </si>
  <si>
    <t>545069348</t>
  </si>
  <si>
    <t>65,0*0,5</t>
  </si>
  <si>
    <t>-331141630</t>
  </si>
  <si>
    <t>1512159437</t>
  </si>
  <si>
    <t>244676092</t>
  </si>
  <si>
    <t>-166700665</t>
  </si>
  <si>
    <t>1304451173</t>
  </si>
  <si>
    <t>1108662734</t>
  </si>
  <si>
    <t>-80344277</t>
  </si>
  <si>
    <t>1181843806</t>
  </si>
  <si>
    <t>2 - Sekce B</t>
  </si>
  <si>
    <t>1 - Sekce 3</t>
  </si>
  <si>
    <t>254403549</t>
  </si>
  <si>
    <t>27*0,1</t>
  </si>
  <si>
    <t>K9</t>
  </si>
  <si>
    <t>5*0,1</t>
  </si>
  <si>
    <t>600072997</t>
  </si>
  <si>
    <t>726410035</t>
  </si>
  <si>
    <t>3,2*1,05 'Přepočtené koeficientem množství</t>
  </si>
  <si>
    <t>1905441943</t>
  </si>
  <si>
    <t>-417893305</t>
  </si>
  <si>
    <t>-867565766</t>
  </si>
  <si>
    <t>-1451329031</t>
  </si>
  <si>
    <t>-892089969</t>
  </si>
  <si>
    <t>5517058</t>
  </si>
  <si>
    <t>500771774</t>
  </si>
  <si>
    <t>-1358876096</t>
  </si>
  <si>
    <t>1,559*20 'Přepočtené koeficientem množství</t>
  </si>
  <si>
    <t>1979887652</t>
  </si>
  <si>
    <t>1978947786</t>
  </si>
  <si>
    <t>-240245647</t>
  </si>
  <si>
    <t>-1335259392</t>
  </si>
  <si>
    <t>-620522116</t>
  </si>
  <si>
    <t>77,0</t>
  </si>
  <si>
    <t>(12,5+12,5)*(0,45+0,25)</t>
  </si>
  <si>
    <t>-938619958</t>
  </si>
  <si>
    <t>94,5*0,00032 'Přepočtené koeficientem množství</t>
  </si>
  <si>
    <t>-1978071544</t>
  </si>
  <si>
    <t>-1774788659</t>
  </si>
  <si>
    <t>94,5*1,1655 'Přepočtené koeficientem množství</t>
  </si>
  <si>
    <t>2033365042</t>
  </si>
  <si>
    <t>-892816641</t>
  </si>
  <si>
    <t>1747081284</t>
  </si>
  <si>
    <t>(12,5+12,5)*(0,35+0,55)</t>
  </si>
  <si>
    <t>1438758337</t>
  </si>
  <si>
    <t>99,5*1,1655 'Přepočtené koeficientem množství</t>
  </si>
  <si>
    <t>1666029078</t>
  </si>
  <si>
    <t>511429427</t>
  </si>
  <si>
    <t>99,5*1,155 'Přepočtené koeficientem množství</t>
  </si>
  <si>
    <t>-946588369</t>
  </si>
  <si>
    <t>-1889286606</t>
  </si>
  <si>
    <t>5*(0,3)</t>
  </si>
  <si>
    <t>7*0,25</t>
  </si>
  <si>
    <t>-2004174722</t>
  </si>
  <si>
    <t>-347240583</t>
  </si>
  <si>
    <t>1,75*1,05 'Přepočtené koeficientem množství</t>
  </si>
  <si>
    <t>385645196</t>
  </si>
  <si>
    <t>598586002</t>
  </si>
  <si>
    <t>-599865139</t>
  </si>
  <si>
    <t>-109018338</t>
  </si>
  <si>
    <t>77*1,02 'Přepočtené koeficientem množství</t>
  </si>
  <si>
    <t>1114086708</t>
  </si>
  <si>
    <t>-68207360</t>
  </si>
  <si>
    <t>77,0*0,1</t>
  </si>
  <si>
    <t>7,7*1,05 'Přepočtené koeficientem množství</t>
  </si>
  <si>
    <t>494899412</t>
  </si>
  <si>
    <t>-561817812</t>
  </si>
  <si>
    <t>5,0*0,3*0,08</t>
  </si>
  <si>
    <t>0,12*1,05 'Přepočtené koeficientem množství</t>
  </si>
  <si>
    <t>-772176558</t>
  </si>
  <si>
    <t>1542686122</t>
  </si>
  <si>
    <t>17260171</t>
  </si>
  <si>
    <t>5,0*2</t>
  </si>
  <si>
    <t>-105306292</t>
  </si>
  <si>
    <t>10,0*0,06*0,04</t>
  </si>
  <si>
    <t>0,024*1,1 'Přepočtené koeficientem množství</t>
  </si>
  <si>
    <t>762342511-12</t>
  </si>
  <si>
    <t>Montáž dřevěného hranolu do stropní konstrukce</t>
  </si>
  <si>
    <t>-78052640</t>
  </si>
  <si>
    <t>K5</t>
  </si>
  <si>
    <t>61</t>
  </si>
  <si>
    <t>60515121-1</t>
  </si>
  <si>
    <t>řezivo jehličnaté prkno impregované</t>
  </si>
  <si>
    <t>1388781119</t>
  </si>
  <si>
    <t>12,0*0,16*0,034</t>
  </si>
  <si>
    <t>0,065*1,1 'Přepočtené koeficientem množství</t>
  </si>
  <si>
    <t>-1667883653</t>
  </si>
  <si>
    <t>5,0*0,5</t>
  </si>
  <si>
    <t>12,0*0,3</t>
  </si>
  <si>
    <t>2127005860</t>
  </si>
  <si>
    <t>764002811</t>
  </si>
  <si>
    <t>Demontáž klempířských konstrukcí okapového plechu do suti, v krytině povlakové</t>
  </si>
  <si>
    <t>1683227343</t>
  </si>
  <si>
    <t>https://podminky.urs.cz/item/CS_URS_2021_02/764002811</t>
  </si>
  <si>
    <t>-892643344</t>
  </si>
  <si>
    <t>764002851</t>
  </si>
  <si>
    <t>Demontáž klempířských konstrukcí oplechování parapetů do suti</t>
  </si>
  <si>
    <t>59353550</t>
  </si>
  <si>
    <t>https://podminky.urs.cz/item/CS_URS_2021_02/764002851</t>
  </si>
  <si>
    <t>764004803</t>
  </si>
  <si>
    <t>Demontáž klempířských konstrukcí žlabu podokapního k dalšímu použití</t>
  </si>
  <si>
    <t>-1954719181</t>
  </si>
  <si>
    <t>https://podminky.urs.cz/item/CS_URS_2021_02/764004803</t>
  </si>
  <si>
    <t>6,0+6,0</t>
  </si>
  <si>
    <t>764501103</t>
  </si>
  <si>
    <t>Montáž žlabu podokapního půlkruhového žlabu</t>
  </si>
  <si>
    <t>506387560</t>
  </si>
  <si>
    <t>https://podminky.urs.cz/item/CS_URS_2021_02/764501103</t>
  </si>
  <si>
    <t>-852240285</t>
  </si>
  <si>
    <t>D+M prvku K2- UZAVIRACÍ U PROFIL - lišta z poplastovaného pozink.plech</t>
  </si>
  <si>
    <t>450127329</t>
  </si>
  <si>
    <t>552774464</t>
  </si>
  <si>
    <t>M001</t>
  </si>
  <si>
    <t>D+M prkvu K4- 
SYSTEMOVÉ HALY ŽLABU Á 600 MM</t>
  </si>
  <si>
    <t>-282753902</t>
  </si>
  <si>
    <t>M002</t>
  </si>
  <si>
    <t>D+M prkvu K5- OKAPNIČKOVA lišta z poplastovaného pozink.plech</t>
  </si>
  <si>
    <t>2010950329</t>
  </si>
  <si>
    <t>-2020945156</t>
  </si>
  <si>
    <t>-338383083</t>
  </si>
  <si>
    <t>K006</t>
  </si>
  <si>
    <t>D+M prvku K8- VENKOVNI OKENNÍ PARAPET:
PARAPETNÍ PLECH POZINKOVANÝ 
ROZMĚR DÉLKOVÝ-DLE ŠÍŘE OKEN</t>
  </si>
  <si>
    <t>1016001918</t>
  </si>
  <si>
    <t>K007</t>
  </si>
  <si>
    <t>D+M prvku K9- SYST.ZAKLADACÍ LIŠTA-KOTVENO DO ZDIVA</t>
  </si>
  <si>
    <t>2066111258</t>
  </si>
  <si>
    <t>1757909207</t>
  </si>
  <si>
    <t>-806477664</t>
  </si>
  <si>
    <t>63</t>
  </si>
  <si>
    <t>2128795455</t>
  </si>
  <si>
    <t>2 - Sekce 4</t>
  </si>
  <si>
    <t xml:space="preserve">      63 - Podlahy a podlahové konstrukce</t>
  </si>
  <si>
    <t>315509609</t>
  </si>
  <si>
    <t>12*0,1</t>
  </si>
  <si>
    <t>13*0,1</t>
  </si>
  <si>
    <t>-1860663101</t>
  </si>
  <si>
    <t>-1175081372</t>
  </si>
  <si>
    <t>2,5*1,05 'Přepočtené koeficientem množství</t>
  </si>
  <si>
    <t>-1990715853</t>
  </si>
  <si>
    <t>1153260672</t>
  </si>
  <si>
    <t>Podlahy a podlahové konstrukce</t>
  </si>
  <si>
    <t>636311122</t>
  </si>
  <si>
    <t>Kladení dlažby z betonových dlaždic na sucho na terče z umělé hmoty o rozměru dlažby 50x50 cm, o výšce terče přes 25 do 70 mm</t>
  </si>
  <si>
    <t>1427429393</t>
  </si>
  <si>
    <t>https://podminky.urs.cz/item/CS_URS_2021_02/636311122</t>
  </si>
  <si>
    <t>36,0</t>
  </si>
  <si>
    <t>59245620</t>
  </si>
  <si>
    <t>dlažba desková betonová 500x500x60mm přírodní</t>
  </si>
  <si>
    <t>276214755</t>
  </si>
  <si>
    <t>https://podminky.urs.cz/item/CS_URS_2021_02/59245620</t>
  </si>
  <si>
    <t>36*1,1 'Přepočtené koeficientem množství</t>
  </si>
  <si>
    <t>-972048254</t>
  </si>
  <si>
    <t>1342700661</t>
  </si>
  <si>
    <t>66</t>
  </si>
  <si>
    <t>965042141</t>
  </si>
  <si>
    <t>Bourání mazanin betonových nebo z litého asfaltu tl. do 100 mm, plochy přes 4 m2</t>
  </si>
  <si>
    <t>1310874741</t>
  </si>
  <si>
    <t>https://podminky.urs.cz/item/CS_URS_2021_02/965042141</t>
  </si>
  <si>
    <t>36,0*0,1</t>
  </si>
  <si>
    <t>67</t>
  </si>
  <si>
    <t>965049111</t>
  </si>
  <si>
    <t>Bourání mazanin Příplatek k cenám za bourání mazanin betonových se svařovanou sítí, tl. do 100 mm</t>
  </si>
  <si>
    <t>-1561332250</t>
  </si>
  <si>
    <t>https://podminky.urs.cz/item/CS_URS_2021_02/965049111</t>
  </si>
  <si>
    <t>965081213</t>
  </si>
  <si>
    <t>Bourání podlah z dlaždic bez podkladního lože nebo mazaniny, s jakoukoliv výplní spár keramických nebo xylolitových tl. do 10 mm, plochy přes 1 m2</t>
  </si>
  <si>
    <t>723517109</t>
  </si>
  <si>
    <t>https://podminky.urs.cz/item/CS_URS_2021_02/965081213</t>
  </si>
  <si>
    <t>68</t>
  </si>
  <si>
    <t>1348135554</t>
  </si>
  <si>
    <t>-2038938266</t>
  </si>
  <si>
    <t>405503632</t>
  </si>
  <si>
    <t>2079338329</t>
  </si>
  <si>
    <t>11,399*20 'Přepočtené koeficientem množství</t>
  </si>
  <si>
    <t>1072554778</t>
  </si>
  <si>
    <t>1210779169</t>
  </si>
  <si>
    <t>-1175854423</t>
  </si>
  <si>
    <t>-1160416446</t>
  </si>
  <si>
    <t>-309465904</t>
  </si>
  <si>
    <t>92</t>
  </si>
  <si>
    <t>(30,2+11,0)*(0,45+0,25)</t>
  </si>
  <si>
    <t>780901334</t>
  </si>
  <si>
    <t>120,84*0,00032 'Přepočtené koeficientem množství</t>
  </si>
  <si>
    <t>1334775736</t>
  </si>
  <si>
    <t>-1825884308</t>
  </si>
  <si>
    <t>120,84*1,1655 'Přepočtené koeficientem množství</t>
  </si>
  <si>
    <t>138226421</t>
  </si>
  <si>
    <t>-265310933</t>
  </si>
  <si>
    <t>-1361347465</t>
  </si>
  <si>
    <t>(30,2+11,0)*(0,35+0,55)</t>
  </si>
  <si>
    <t>-505588300</t>
  </si>
  <si>
    <t>129,08*1,1655 'Přepočtené koeficientem množství</t>
  </si>
  <si>
    <t>1701605</t>
  </si>
  <si>
    <t>-918855296</t>
  </si>
  <si>
    <t>129,08*1,155 'Přepočtené koeficientem množství</t>
  </si>
  <si>
    <t>712391172</t>
  </si>
  <si>
    <t>Provedení povlakové krytiny střech plochých do 10° -ostatní práce provedení vrstvy textilní ochranné</t>
  </si>
  <si>
    <t>452897101</t>
  </si>
  <si>
    <t>https://podminky.urs.cz/item/CS_URS_2021_02/712391172</t>
  </si>
  <si>
    <t>-769836872</t>
  </si>
  <si>
    <t>36*1,155 'Přepočtené koeficientem množství</t>
  </si>
  <si>
    <t>-2078401300</t>
  </si>
  <si>
    <t>-2079075846</t>
  </si>
  <si>
    <t>29*(0,25+0,3)</t>
  </si>
  <si>
    <t>-692507740</t>
  </si>
  <si>
    <t>29*0,25</t>
  </si>
  <si>
    <t>-2141232621</t>
  </si>
  <si>
    <t>7,25*1,05 'Přepočtené koeficientem množství</t>
  </si>
  <si>
    <t>695896136</t>
  </si>
  <si>
    <t>56,0+36,0</t>
  </si>
  <si>
    <t>1222189804</t>
  </si>
  <si>
    <t>-992332345</t>
  </si>
  <si>
    <t>1294648738</t>
  </si>
  <si>
    <t>56*1,02 'Přepočtené koeficientem množství</t>
  </si>
  <si>
    <t>195749151</t>
  </si>
  <si>
    <t>1890940230</t>
  </si>
  <si>
    <t>56,0*0,1</t>
  </si>
  <si>
    <t>5,6*1,05 'Přepočtené koeficientem množství</t>
  </si>
  <si>
    <t>70</t>
  </si>
  <si>
    <t>-259690830</t>
  </si>
  <si>
    <t>71</t>
  </si>
  <si>
    <t>28376504-12</t>
  </si>
  <si>
    <t>deska izolační PIR  tl.140mm U= 0,025 W/mK</t>
  </si>
  <si>
    <t>-1208453726</t>
  </si>
  <si>
    <t>36*1,02 'Přepočtené koeficientem množství</t>
  </si>
  <si>
    <t>72</t>
  </si>
  <si>
    <t>683969054</t>
  </si>
  <si>
    <t>73</t>
  </si>
  <si>
    <t>28376x2</t>
  </si>
  <si>
    <t>klín izolační PIR spádový U= 0,025 W/mK</t>
  </si>
  <si>
    <t>-125357418</t>
  </si>
  <si>
    <t>36,00*0,1</t>
  </si>
  <si>
    <t>3,6*1,05 'Přepočtené koeficientem množství</t>
  </si>
  <si>
    <t>888960263</t>
  </si>
  <si>
    <t>-1366529134</t>
  </si>
  <si>
    <t>29,0*0,3*0,08</t>
  </si>
  <si>
    <t>0,696*1,05 'Přepočtené koeficientem množství</t>
  </si>
  <si>
    <t>-1536028002</t>
  </si>
  <si>
    <t>-1438344004</t>
  </si>
  <si>
    <t>-1287635407</t>
  </si>
  <si>
    <t>29,0*2</t>
  </si>
  <si>
    <t>1927968074</t>
  </si>
  <si>
    <t>58,0*0,06*0,04</t>
  </si>
  <si>
    <t>0,139*1,1 'Přepočtené koeficientem množství</t>
  </si>
  <si>
    <t>-1329148630</t>
  </si>
  <si>
    <t>64</t>
  </si>
  <si>
    <t>-1919644048</t>
  </si>
  <si>
    <t>16,0*0,16*0,034</t>
  </si>
  <si>
    <t>0,087*1,1 'Přepočtené koeficientem množství</t>
  </si>
  <si>
    <t>667743696</t>
  </si>
  <si>
    <t>16,0*0,5</t>
  </si>
  <si>
    <t>16,0*0,3</t>
  </si>
  <si>
    <t>-1851130334</t>
  </si>
  <si>
    <t>-20388984</t>
  </si>
  <si>
    <t>1380744534</t>
  </si>
  <si>
    <t>-197802900</t>
  </si>
  <si>
    <t>-356373479</t>
  </si>
  <si>
    <t>1269171515</t>
  </si>
  <si>
    <t>1209037685</t>
  </si>
  <si>
    <t>-1055640768</t>
  </si>
  <si>
    <t>1053209552</t>
  </si>
  <si>
    <t>-2032303283</t>
  </si>
  <si>
    <t>-1815430149</t>
  </si>
  <si>
    <t>1787166411</t>
  </si>
  <si>
    <t>1982127644</t>
  </si>
  <si>
    <t>-543711037</t>
  </si>
  <si>
    <t>-327893587</t>
  </si>
  <si>
    <t>-1057632167</t>
  </si>
  <si>
    <t>-828304746</t>
  </si>
  <si>
    <t>69</t>
  </si>
  <si>
    <t>-167738119</t>
  </si>
  <si>
    <t>3 - Sekce 5</t>
  </si>
  <si>
    <t>244292205</t>
  </si>
  <si>
    <t>16*0,1</t>
  </si>
  <si>
    <t>3,0*0,1</t>
  </si>
  <si>
    <t>542104783</t>
  </si>
  <si>
    <t>-1284269458</t>
  </si>
  <si>
    <t>1,9*1,05 'Přepočtené koeficientem množství</t>
  </si>
  <si>
    <t>554425217</t>
  </si>
  <si>
    <t>-30277506</t>
  </si>
  <si>
    <t>-845943169</t>
  </si>
  <si>
    <t>-376213244</t>
  </si>
  <si>
    <t>1883757243</t>
  </si>
  <si>
    <t>175964581</t>
  </si>
  <si>
    <t>-1230929061</t>
  </si>
  <si>
    <t>454187850</t>
  </si>
  <si>
    <t>1,204*20 'Přepočtené koeficientem množství</t>
  </si>
  <si>
    <t>-1443680816</t>
  </si>
  <si>
    <t>-566304837</t>
  </si>
  <si>
    <t>1043154754</t>
  </si>
  <si>
    <t>343862415</t>
  </si>
  <si>
    <t>-781560065</t>
  </si>
  <si>
    <t>-149086871</t>
  </si>
  <si>
    <t>72,8*0,00032 'Přepočtené koeficientem množství</t>
  </si>
  <si>
    <t>-963149349</t>
  </si>
  <si>
    <t>58,1</t>
  </si>
  <si>
    <t>(10,5+10,5)*(0,45+0,25)</t>
  </si>
  <si>
    <t>2009669265</t>
  </si>
  <si>
    <t>72,8*1,1655 'Přepočtené koeficientem množství</t>
  </si>
  <si>
    <t>-577702661</t>
  </si>
  <si>
    <t>303090073</t>
  </si>
  <si>
    <t>-1183115868</t>
  </si>
  <si>
    <t>(10,5+10,5)*(0,35+0,55)</t>
  </si>
  <si>
    <t>1296490837</t>
  </si>
  <si>
    <t>77*1,1655 'Přepočtené koeficientem množství</t>
  </si>
  <si>
    <t>-1670570654</t>
  </si>
  <si>
    <t>-1825867657</t>
  </si>
  <si>
    <t>77*1,155 'Přepočtené koeficientem množství</t>
  </si>
  <si>
    <t>198581703</t>
  </si>
  <si>
    <t>1346705933</t>
  </si>
  <si>
    <t>3,0*(0,3)</t>
  </si>
  <si>
    <t>18,0*0,25</t>
  </si>
  <si>
    <t>-2012423254</t>
  </si>
  <si>
    <t>-812203681</t>
  </si>
  <si>
    <t>4,5*1,05 'Přepočtené koeficientem množství</t>
  </si>
  <si>
    <t>-961475735</t>
  </si>
  <si>
    <t>(62,0-1,7*2-0,5)</t>
  </si>
  <si>
    <t>21939204</t>
  </si>
  <si>
    <t>108271209</t>
  </si>
  <si>
    <t>1589499023</t>
  </si>
  <si>
    <t>58,1*1,02 'Přepočtené koeficientem množství</t>
  </si>
  <si>
    <t>587976713</t>
  </si>
  <si>
    <t>386928047</t>
  </si>
  <si>
    <t>58,1*0,1</t>
  </si>
  <si>
    <t>5,81*1,05 'Přepočtené koeficientem množství</t>
  </si>
  <si>
    <t>2121883198</t>
  </si>
  <si>
    <t>3,0</t>
  </si>
  <si>
    <t>-394863762</t>
  </si>
  <si>
    <t>3,0*0,3*0,08</t>
  </si>
  <si>
    <t>0,072*1,05 'Přepočtené koeficientem množství</t>
  </si>
  <si>
    <t>-1720996799</t>
  </si>
  <si>
    <t>-268329211</t>
  </si>
  <si>
    <t>1613749887</t>
  </si>
  <si>
    <t>3,0*2</t>
  </si>
  <si>
    <t>864700475</t>
  </si>
  <si>
    <t>3,0*0,06*0,04</t>
  </si>
  <si>
    <t>0,007*1,1 'Přepočtené koeficientem množství</t>
  </si>
  <si>
    <t>-762201984</t>
  </si>
  <si>
    <t>1644730453</t>
  </si>
  <si>
    <t>10,0*0,16*0,034</t>
  </si>
  <si>
    <t>0,054*1,1 'Přepočtené koeficientem množství</t>
  </si>
  <si>
    <t>734542164</t>
  </si>
  <si>
    <t>3,0*0,5</t>
  </si>
  <si>
    <t>10,0*0,3</t>
  </si>
  <si>
    <t>836285573</t>
  </si>
  <si>
    <t>1525445983</t>
  </si>
  <si>
    <t>-110114464</t>
  </si>
  <si>
    <t>376971347</t>
  </si>
  <si>
    <t>1090773834</t>
  </si>
  <si>
    <t>-1997568859</t>
  </si>
  <si>
    <t>1339237018</t>
  </si>
  <si>
    <t>-1831194764</t>
  </si>
  <si>
    <t>1585967012</t>
  </si>
  <si>
    <t>180312983</t>
  </si>
  <si>
    <t>-685987911</t>
  </si>
  <si>
    <t>-1568190322</t>
  </si>
  <si>
    <t>-1981055998</t>
  </si>
  <si>
    <t>474050159</t>
  </si>
  <si>
    <t>-43967119</t>
  </si>
  <si>
    <t>39307952</t>
  </si>
  <si>
    <t>499907762</t>
  </si>
  <si>
    <t>1908702993</t>
  </si>
  <si>
    <t>4 - Sekce 6</t>
  </si>
  <si>
    <t>-995716182</t>
  </si>
  <si>
    <t>13,0*0,1</t>
  </si>
  <si>
    <t>-1493195964</t>
  </si>
  <si>
    <t>-387665377</t>
  </si>
  <si>
    <t>-858857588</t>
  </si>
  <si>
    <t>1740933532</t>
  </si>
  <si>
    <t>-96967117</t>
  </si>
  <si>
    <t>743041870</t>
  </si>
  <si>
    <t>997908179</t>
  </si>
  <si>
    <t>847816798</t>
  </si>
  <si>
    <t>-321532969</t>
  </si>
  <si>
    <t>-2070956411</t>
  </si>
  <si>
    <t>-842033820</t>
  </si>
  <si>
    <t>-770956736</t>
  </si>
  <si>
    <t>1347041799</t>
  </si>
  <si>
    <t>-1109822745</t>
  </si>
  <si>
    <t>-95549452</t>
  </si>
  <si>
    <t>11,372*20 'Přepočtené koeficientem množství</t>
  </si>
  <si>
    <t>1243995046</t>
  </si>
  <si>
    <t>-678790345</t>
  </si>
  <si>
    <t>1363897656</t>
  </si>
  <si>
    <t>-2040033646</t>
  </si>
  <si>
    <t>-160329974</t>
  </si>
  <si>
    <t>91</t>
  </si>
  <si>
    <t>(30,5+10,5)*(0,45+0,25)</t>
  </si>
  <si>
    <t>-1941004183</t>
  </si>
  <si>
    <t>119,7*0,00032 'Přepočtené koeficientem množství</t>
  </si>
  <si>
    <t>-462548873</t>
  </si>
  <si>
    <t>-1075394021</t>
  </si>
  <si>
    <t>119,7*1,1655 'Přepočtené koeficientem množství</t>
  </si>
  <si>
    <t>-544257155</t>
  </si>
  <si>
    <t>-878664316</t>
  </si>
  <si>
    <t>1048659560</t>
  </si>
  <si>
    <t>(30,5+10,5)*(0,35+0,55)</t>
  </si>
  <si>
    <t>-1908281966</t>
  </si>
  <si>
    <t>127,9*1,1655 'Přepočtené koeficientem množství</t>
  </si>
  <si>
    <t>-217566949</t>
  </si>
  <si>
    <t>659798598</t>
  </si>
  <si>
    <t>127,9*1,155 'Přepočtené koeficientem množství</t>
  </si>
  <si>
    <t>1516009541</t>
  </si>
  <si>
    <t>-1154195317</t>
  </si>
  <si>
    <t>1771443224</t>
  </si>
  <si>
    <t>-295074049</t>
  </si>
  <si>
    <t>528954866</t>
  </si>
  <si>
    <t>-1548107565</t>
  </si>
  <si>
    <t>1426789280</t>
  </si>
  <si>
    <t>56,0+35,0</t>
  </si>
  <si>
    <t>703862537</t>
  </si>
  <si>
    <t>627742999</t>
  </si>
  <si>
    <t>deska izolační PIR  tl.140mm  U= 0,022 W/mK</t>
  </si>
  <si>
    <t>-148218947</t>
  </si>
  <si>
    <t>903965147</t>
  </si>
  <si>
    <t>klín izolační PIR spádový  U= 0,022 W/mK</t>
  </si>
  <si>
    <t>-1893438965</t>
  </si>
  <si>
    <t>-310435084</t>
  </si>
  <si>
    <t>-229172812</t>
  </si>
  <si>
    <t>-76792923</t>
  </si>
  <si>
    <t>1686457204</t>
  </si>
  <si>
    <t>-116706060</t>
  </si>
  <si>
    <t>889177135</t>
  </si>
  <si>
    <t>-285494181</t>
  </si>
  <si>
    <t>-1921701307</t>
  </si>
  <si>
    <t>1329554490</t>
  </si>
  <si>
    <t>-1603718931</t>
  </si>
  <si>
    <t>1832571940</t>
  </si>
  <si>
    <t>1514765238</t>
  </si>
  <si>
    <t>14,0*0,16*0,034</t>
  </si>
  <si>
    <t>0,076*1,1 'Přepočtené koeficientem množství</t>
  </si>
  <si>
    <t>-56917021</t>
  </si>
  <si>
    <t>29,0*0,5</t>
  </si>
  <si>
    <t>14,0*0,3</t>
  </si>
  <si>
    <t>317177132</t>
  </si>
  <si>
    <t>-1745786136</t>
  </si>
  <si>
    <t>-1811308242</t>
  </si>
  <si>
    <t>-1869505151</t>
  </si>
  <si>
    <t>-519960538</t>
  </si>
  <si>
    <t>2075913034</t>
  </si>
  <si>
    <t>494435197</t>
  </si>
  <si>
    <t>-671422137</t>
  </si>
  <si>
    <t>-508451127</t>
  </si>
  <si>
    <t>-2138189282</t>
  </si>
  <si>
    <t>2043038789</t>
  </si>
  <si>
    <t>-1641367723</t>
  </si>
  <si>
    <t>520044563</t>
  </si>
  <si>
    <t>2112045712</t>
  </si>
  <si>
    <t>-695502439</t>
  </si>
  <si>
    <t>-733738331</t>
  </si>
  <si>
    <t>1648316305</t>
  </si>
  <si>
    <t>-1153368355</t>
  </si>
  <si>
    <t>5 - Sekce 7</t>
  </si>
  <si>
    <t>-261383232</t>
  </si>
  <si>
    <t>-81538232</t>
  </si>
  <si>
    <t>51504881</t>
  </si>
  <si>
    <t>1,7*1,05 'Přepočtené koeficientem množství</t>
  </si>
  <si>
    <t>967840277</t>
  </si>
  <si>
    <t>99790387</t>
  </si>
  <si>
    <t>776238692</t>
  </si>
  <si>
    <t>234169577</t>
  </si>
  <si>
    <t>-1842413443</t>
  </si>
  <si>
    <t>-1904851861</t>
  </si>
  <si>
    <t>1885818960</t>
  </si>
  <si>
    <t>-1270364471</t>
  </si>
  <si>
    <t>1,569*20 'Přepočtené koeficientem množství</t>
  </si>
  <si>
    <t>900335235</t>
  </si>
  <si>
    <t>1090105552</t>
  </si>
  <si>
    <t>-1680036546</t>
  </si>
  <si>
    <t>834558535</t>
  </si>
  <si>
    <t>1421252586</t>
  </si>
  <si>
    <t>80</t>
  </si>
  <si>
    <t>(10,0+12,5)*(0,45+0,25)</t>
  </si>
  <si>
    <t>-57163595</t>
  </si>
  <si>
    <t>95,75*0,00032 'Přepočtené koeficientem množství</t>
  </si>
  <si>
    <t>935950942</t>
  </si>
  <si>
    <t>-408653922</t>
  </si>
  <si>
    <t>95,75*1,1655 'Přepočtené koeficientem množství</t>
  </si>
  <si>
    <t>-1050058004</t>
  </si>
  <si>
    <t>997113878</t>
  </si>
  <si>
    <t>-1402470762</t>
  </si>
  <si>
    <t>(10,0+12,5)*(0,35+0,55)</t>
  </si>
  <si>
    <t>74390598</t>
  </si>
  <si>
    <t>100,25*1,1655 'Přepočtené koeficientem množství</t>
  </si>
  <si>
    <t>2075763673</t>
  </si>
  <si>
    <t>449490642</t>
  </si>
  <si>
    <t>100,25*1,155 'Přepočtené koeficientem množství</t>
  </si>
  <si>
    <t>-578415651</t>
  </si>
  <si>
    <t>152382890</t>
  </si>
  <si>
    <t>-1075169267</t>
  </si>
  <si>
    <t>-1741777247</t>
  </si>
  <si>
    <t>-1049514003</t>
  </si>
  <si>
    <t>80,0</t>
  </si>
  <si>
    <t>-1273208147</t>
  </si>
  <si>
    <t>628420488</t>
  </si>
  <si>
    <t>-733479865</t>
  </si>
  <si>
    <t>80*1,02 'Přepočtené koeficientem množství</t>
  </si>
  <si>
    <t>-219728278</t>
  </si>
  <si>
    <t>1876800703</t>
  </si>
  <si>
    <t>80,0*0,1</t>
  </si>
  <si>
    <t>8*1,05 'Přepočtené koeficientem množství</t>
  </si>
  <si>
    <t>1976577886</t>
  </si>
  <si>
    <t>5,0</t>
  </si>
  <si>
    <t>-795950993</t>
  </si>
  <si>
    <t>-373291340</t>
  </si>
  <si>
    <t>567352939</t>
  </si>
  <si>
    <t>-362348795</t>
  </si>
  <si>
    <t>-1606187927</t>
  </si>
  <si>
    <t>-1406493035</t>
  </si>
  <si>
    <t>214385859</t>
  </si>
  <si>
    <t>454498897</t>
  </si>
  <si>
    <t>244133074</t>
  </si>
  <si>
    <t>277058563</t>
  </si>
  <si>
    <t>1344035081</t>
  </si>
  <si>
    <t>735331478</t>
  </si>
  <si>
    <t>1687085816</t>
  </si>
  <si>
    <t>-2019100791</t>
  </si>
  <si>
    <t>-2090020629</t>
  </si>
  <si>
    <t>1551418653</t>
  </si>
  <si>
    <t>1658403452</t>
  </si>
  <si>
    <t>2097736894</t>
  </si>
  <si>
    <t>1652178721</t>
  </si>
  <si>
    <t>-1215269984</t>
  </si>
  <si>
    <t>1220097835</t>
  </si>
  <si>
    <t>-36657955</t>
  </si>
  <si>
    <t>1434812480</t>
  </si>
  <si>
    <t>2001785481</t>
  </si>
  <si>
    <t>1444595227</t>
  </si>
  <si>
    <t>1764769148</t>
  </si>
  <si>
    <t>3 - Sekce C</t>
  </si>
  <si>
    <t>1 - Sekce 8</t>
  </si>
  <si>
    <t>-431679750</t>
  </si>
  <si>
    <t>25*0,1</t>
  </si>
  <si>
    <t>-1618642487</t>
  </si>
  <si>
    <t>-1963337243</t>
  </si>
  <si>
    <t>-2050423833</t>
  </si>
  <si>
    <t>1896550574</t>
  </si>
  <si>
    <t>1606598725</t>
  </si>
  <si>
    <t>1432047338</t>
  </si>
  <si>
    <t>755549919</t>
  </si>
  <si>
    <t>963636400</t>
  </si>
  <si>
    <t>1634250806</t>
  </si>
  <si>
    <t>-1891641924</t>
  </si>
  <si>
    <t>6,889*20 'Přepočtené koeficientem množství</t>
  </si>
  <si>
    <t>1364641587</t>
  </si>
  <si>
    <t>-1376204794</t>
  </si>
  <si>
    <t>1228992192</t>
  </si>
  <si>
    <t>-189660383</t>
  </si>
  <si>
    <t>-257289732</t>
  </si>
  <si>
    <t>354,5</t>
  </si>
  <si>
    <t>86,0*(0,45+0,25)</t>
  </si>
  <si>
    <t>-1034136870</t>
  </si>
  <si>
    <t>414,7*0,00032 'Přepočtené koeficientem množství</t>
  </si>
  <si>
    <t>-2092675434</t>
  </si>
  <si>
    <t>1480907321</t>
  </si>
  <si>
    <t>414,7*1,1655 'Přepočtené koeficientem množství</t>
  </si>
  <si>
    <t>2066958858</t>
  </si>
  <si>
    <t>432354210</t>
  </si>
  <si>
    <t>-1013220553</t>
  </si>
  <si>
    <t>86,0*(0,35+0,55)</t>
  </si>
  <si>
    <t>-1729204676</t>
  </si>
  <si>
    <t>431,9*1,1655 'Přepočtené koeficientem množství</t>
  </si>
  <si>
    <t>947091478</t>
  </si>
  <si>
    <t>-113784510</t>
  </si>
  <si>
    <t>431,9*1,155 'Přepočtené koeficientem množství</t>
  </si>
  <si>
    <t>-704491962</t>
  </si>
  <si>
    <t>1204151192</t>
  </si>
  <si>
    <t>65*0,3</t>
  </si>
  <si>
    <t>128,0*0,25</t>
  </si>
  <si>
    <t>-249519572</t>
  </si>
  <si>
    <t>1590580179</t>
  </si>
  <si>
    <t>32*1,05 'Přepočtené koeficientem množství</t>
  </si>
  <si>
    <t>2048868370</t>
  </si>
  <si>
    <t>(360,0-0,5-2,5*2)</t>
  </si>
  <si>
    <t>923007170</t>
  </si>
  <si>
    <t>440547874</t>
  </si>
  <si>
    <t>295871342</t>
  </si>
  <si>
    <t>354,5*1,02 'Přepočtené koeficientem množství</t>
  </si>
  <si>
    <t>-1875676904</t>
  </si>
  <si>
    <t>-964280232</t>
  </si>
  <si>
    <t>354,5*0,1</t>
  </si>
  <si>
    <t>35,45*1,05 'Přepočtené koeficientem množství</t>
  </si>
  <si>
    <t>58561264</t>
  </si>
  <si>
    <t>1056360300</t>
  </si>
  <si>
    <t>65,0*0,3*0,08</t>
  </si>
  <si>
    <t>773262321</t>
  </si>
  <si>
    <t>148438791</t>
  </si>
  <si>
    <t>-762408973</t>
  </si>
  <si>
    <t>-1719832491</t>
  </si>
  <si>
    <t>1937041687</t>
  </si>
  <si>
    <t>624410459</t>
  </si>
  <si>
    <t>130,0*0,06*0,04</t>
  </si>
  <si>
    <t>1951942381</t>
  </si>
  <si>
    <t>-1011815829</t>
  </si>
  <si>
    <t>-229713902</t>
  </si>
  <si>
    <t>955279466</t>
  </si>
  <si>
    <t>345885824</t>
  </si>
  <si>
    <t>1149764226</t>
  </si>
  <si>
    <t>646917577</t>
  </si>
  <si>
    <t>-485876891</t>
  </si>
  <si>
    <t>-1439698149</t>
  </si>
  <si>
    <t>-2118916747</t>
  </si>
  <si>
    <t>1004832455</t>
  </si>
  <si>
    <t>4 - Sekce D</t>
  </si>
  <si>
    <t>1 - Sekce 9</t>
  </si>
  <si>
    <t>-2041754010</t>
  </si>
  <si>
    <t>9*0,1</t>
  </si>
  <si>
    <t>-1108631366</t>
  </si>
  <si>
    <t>-1720519284</t>
  </si>
  <si>
    <t>1,4*1,05 'Přepočtené koeficientem množství</t>
  </si>
  <si>
    <t>1586432424</t>
  </si>
  <si>
    <t>-1612104239</t>
  </si>
  <si>
    <t>-1408395613</t>
  </si>
  <si>
    <t>-2045067844</t>
  </si>
  <si>
    <t>1161047177</t>
  </si>
  <si>
    <t>1671975593</t>
  </si>
  <si>
    <t>984179725</t>
  </si>
  <si>
    <t>1395408842</t>
  </si>
  <si>
    <t>1,562*20 'Přepočtené koeficientem množství</t>
  </si>
  <si>
    <t>-55254439</t>
  </si>
  <si>
    <t>-285831536</t>
  </si>
  <si>
    <t>-1211470783</t>
  </si>
  <si>
    <t>-1080231469</t>
  </si>
  <si>
    <t>-2015199206</t>
  </si>
  <si>
    <t>77</t>
  </si>
  <si>
    <t>(12,7+12,7)*(0,45+0,25)</t>
  </si>
  <si>
    <t>1488808950</t>
  </si>
  <si>
    <t>94,78*0,00032 'Přepočtené koeficientem množství</t>
  </si>
  <si>
    <t>-1446438850</t>
  </si>
  <si>
    <t>1170191410</t>
  </si>
  <si>
    <t>94,78*1,1655 'Přepočtené koeficientem množství</t>
  </si>
  <si>
    <t>-844099044</t>
  </si>
  <si>
    <t>-75421828</t>
  </si>
  <si>
    <t>-1855282091</t>
  </si>
  <si>
    <t>(12,7+12,7)*(0,35+0,55)</t>
  </si>
  <si>
    <t>2068666809</t>
  </si>
  <si>
    <t>99,86*1,1655 'Přepočtené koeficientem množství</t>
  </si>
  <si>
    <t>-1092037903</t>
  </si>
  <si>
    <t>2129651572</t>
  </si>
  <si>
    <t>99,86*1,155 'Přepočtené koeficientem množství</t>
  </si>
  <si>
    <t>-1842143331</t>
  </si>
  <si>
    <t>602092831</t>
  </si>
  <si>
    <t>5*0,3</t>
  </si>
  <si>
    <t>20,0*0,25</t>
  </si>
  <si>
    <t>-738600637</t>
  </si>
  <si>
    <t>20*0,25</t>
  </si>
  <si>
    <t>-448572400</t>
  </si>
  <si>
    <t>5*1,05 'Přepočtené koeficientem množství</t>
  </si>
  <si>
    <t>1421014379</t>
  </si>
  <si>
    <t>-1088294205</t>
  </si>
  <si>
    <t>34672975</t>
  </si>
  <si>
    <t>-910959572</t>
  </si>
  <si>
    <t>818408741</t>
  </si>
  <si>
    <t>1314059998</t>
  </si>
  <si>
    <t>-352476933</t>
  </si>
  <si>
    <t>1522733347</t>
  </si>
  <si>
    <t>185637053</t>
  </si>
  <si>
    <t>1781139541</t>
  </si>
  <si>
    <t>1760801737</t>
  </si>
  <si>
    <t>-1602454819</t>
  </si>
  <si>
    <t>-1736057369</t>
  </si>
  <si>
    <t>-1235810827</t>
  </si>
  <si>
    <t>-1225185071</t>
  </si>
  <si>
    <t>-490865376</t>
  </si>
  <si>
    <t>74488951</t>
  </si>
  <si>
    <t>965322065</t>
  </si>
  <si>
    <t>-1914864786</t>
  </si>
  <si>
    <t>-1697915892</t>
  </si>
  <si>
    <t>-2139220601</t>
  </si>
  <si>
    <t>-643607948</t>
  </si>
  <si>
    <t>D+M prvku K2- UZAVIRACÍ U PROFIL -lišta z poplastovaného pozink.plech</t>
  </si>
  <si>
    <t>-1520052983</t>
  </si>
  <si>
    <t>1907427530</t>
  </si>
  <si>
    <t>992550391</t>
  </si>
  <si>
    <t>-1833170766</t>
  </si>
  <si>
    <t>364825660</t>
  </si>
  <si>
    <t>-476030520</t>
  </si>
  <si>
    <t>-1715424094</t>
  </si>
  <si>
    <t>-1521568311</t>
  </si>
  <si>
    <t>-1189244926</t>
  </si>
  <si>
    <t>-477343825</t>
  </si>
  <si>
    <t>708583640</t>
  </si>
  <si>
    <t>2 - Sekce 10</t>
  </si>
  <si>
    <t>1349356139</t>
  </si>
  <si>
    <t>-3855667</t>
  </si>
  <si>
    <t>2077581568</t>
  </si>
  <si>
    <t>2125342706</t>
  </si>
  <si>
    <t>-1721977620</t>
  </si>
  <si>
    <t>203446428</t>
  </si>
  <si>
    <t>-602439586</t>
  </si>
  <si>
    <t>1886778974</t>
  </si>
  <si>
    <t>1181248425</t>
  </si>
  <si>
    <t>1892396448</t>
  </si>
  <si>
    <t>1165461826</t>
  </si>
  <si>
    <t>-1718672631</t>
  </si>
  <si>
    <t>-2009351621</t>
  </si>
  <si>
    <t>-2021123535</t>
  </si>
  <si>
    <t>-520558854</t>
  </si>
  <si>
    <t>-1922663585</t>
  </si>
  <si>
    <t>11,402*20 'Přepočtené koeficientem množství</t>
  </si>
  <si>
    <t>-979764791</t>
  </si>
  <si>
    <t>-1699104901</t>
  </si>
  <si>
    <t>2012515715</t>
  </si>
  <si>
    <t>-1798871277</t>
  </si>
  <si>
    <t>-1980786767</t>
  </si>
  <si>
    <t>94</t>
  </si>
  <si>
    <t>(30,2+10,7)*(0,45+0,25)</t>
  </si>
  <si>
    <t>1445099458</t>
  </si>
  <si>
    <t>122,63*0,00032 'Přepočtené koeficientem množství</t>
  </si>
  <si>
    <t>-1408508290</t>
  </si>
  <si>
    <t>-985829221</t>
  </si>
  <si>
    <t>122,63*1,1655 'Přepočtené koeficientem množství</t>
  </si>
  <si>
    <t>-2011634035</t>
  </si>
  <si>
    <t>229691039</t>
  </si>
  <si>
    <t>-903571176</t>
  </si>
  <si>
    <t>(30,2+10,7)*(0,35+0,55)</t>
  </si>
  <si>
    <t>520584084</t>
  </si>
  <si>
    <t>130,81*1,1655 'Přepočtené koeficientem množství</t>
  </si>
  <si>
    <t>1800174892</t>
  </si>
  <si>
    <t>735244224</t>
  </si>
  <si>
    <t>130,81*1,155 'Přepočtené koeficientem množství</t>
  </si>
  <si>
    <t>-1864400695</t>
  </si>
  <si>
    <t>2025145418</t>
  </si>
  <si>
    <t>1544944017</t>
  </si>
  <si>
    <t>-137553337</t>
  </si>
  <si>
    <t>1495947403</t>
  </si>
  <si>
    <t>-1104702503</t>
  </si>
  <si>
    <t>93038271</t>
  </si>
  <si>
    <t>58,0+36,0</t>
  </si>
  <si>
    <t>-1337631714</t>
  </si>
  <si>
    <t>-1328022109</t>
  </si>
  <si>
    <t>-1053945962</t>
  </si>
  <si>
    <t>58*1,02 'Přepočtené koeficientem množství</t>
  </si>
  <si>
    <t>710125866</t>
  </si>
  <si>
    <t>622012637</t>
  </si>
  <si>
    <t>58,0*0,1</t>
  </si>
  <si>
    <t>5,8*1,05 'Přepočtené koeficientem množství</t>
  </si>
  <si>
    <t>-1374072423</t>
  </si>
  <si>
    <t>28376504-10</t>
  </si>
  <si>
    <t>1418168482</t>
  </si>
  <si>
    <t>-381581524</t>
  </si>
  <si>
    <t>28376x3</t>
  </si>
  <si>
    <t>-345264097</t>
  </si>
  <si>
    <t>-1785333139</t>
  </si>
  <si>
    <t>1261255133</t>
  </si>
  <si>
    <t>29,00*0,3*0,08</t>
  </si>
  <si>
    <t>1656438261</t>
  </si>
  <si>
    <t>-1698580459</t>
  </si>
  <si>
    <t>-1670288702</t>
  </si>
  <si>
    <t>1033183404</t>
  </si>
  <si>
    <t>29,00*0,06*0,04</t>
  </si>
  <si>
    <t>0,07*1,1 'Přepočtené koeficientem množství</t>
  </si>
  <si>
    <t>-403173513</t>
  </si>
  <si>
    <t>887588866</t>
  </si>
  <si>
    <t>217067814</t>
  </si>
  <si>
    <t>-79771407</t>
  </si>
  <si>
    <t>292037902</t>
  </si>
  <si>
    <t>-1266062995</t>
  </si>
  <si>
    <t>1249807008</t>
  </si>
  <si>
    <t>2050943220</t>
  </si>
  <si>
    <t>2104322777</t>
  </si>
  <si>
    <t>996473445</t>
  </si>
  <si>
    <t>-468047215</t>
  </si>
  <si>
    <t>-958466066</t>
  </si>
  <si>
    <t>-265377563</t>
  </si>
  <si>
    <t>-940387174</t>
  </si>
  <si>
    <t>-1146769531</t>
  </si>
  <si>
    <t>-641344096</t>
  </si>
  <si>
    <t>-1379713432</t>
  </si>
  <si>
    <t>-40725393</t>
  </si>
  <si>
    <t>920378242</t>
  </si>
  <si>
    <t>-1157836991</t>
  </si>
  <si>
    <t>1624410738</t>
  </si>
  <si>
    <t>3 - Sekce 11</t>
  </si>
  <si>
    <t>-1088745021</t>
  </si>
  <si>
    <t>3*0,1</t>
  </si>
  <si>
    <t>1950802023</t>
  </si>
  <si>
    <t>-1316966580</t>
  </si>
  <si>
    <t>-673905267</t>
  </si>
  <si>
    <t>-541536424</t>
  </si>
  <si>
    <t>-1469835435</t>
  </si>
  <si>
    <t>1675790922</t>
  </si>
  <si>
    <t>724954591</t>
  </si>
  <si>
    <t>-1805261073</t>
  </si>
  <si>
    <t>981313679</t>
  </si>
  <si>
    <t>-2078966020</t>
  </si>
  <si>
    <t>1,2*20 'Přepočtené koeficientem množství</t>
  </si>
  <si>
    <t>-752631703</t>
  </si>
  <si>
    <t>2062179887</t>
  </si>
  <si>
    <t>801832220</t>
  </si>
  <si>
    <t>-1754801365</t>
  </si>
  <si>
    <t>-706331458</t>
  </si>
  <si>
    <t>58,3</t>
  </si>
  <si>
    <t>(10,0+10,0)*(0,45+0,25)</t>
  </si>
  <si>
    <t>-785888665</t>
  </si>
  <si>
    <t>72,3*0,00032 'Přepočtené koeficientem množství</t>
  </si>
  <si>
    <t>-634002957</t>
  </si>
  <si>
    <t>50052098</t>
  </si>
  <si>
    <t>72,3*1,1655 'Přepočtené koeficientem množství</t>
  </si>
  <si>
    <t>-692636101</t>
  </si>
  <si>
    <t>2097408879</t>
  </si>
  <si>
    <t>1685085450</t>
  </si>
  <si>
    <t>(10,0+10,0)*(0,35+0,55)</t>
  </si>
  <si>
    <t>477824885</t>
  </si>
  <si>
    <t>76,3*1,1655 'Přepočtené koeficientem množství</t>
  </si>
  <si>
    <t>-151529580</t>
  </si>
  <si>
    <t>1960319083</t>
  </si>
  <si>
    <t>76,3*1,155 'Přepočtené koeficientem množství</t>
  </si>
  <si>
    <t>-1826804497</t>
  </si>
  <si>
    <t>246994969</t>
  </si>
  <si>
    <t>3*0,3</t>
  </si>
  <si>
    <t>-1323760594</t>
  </si>
  <si>
    <t>346664542</t>
  </si>
  <si>
    <t>996074495</t>
  </si>
  <si>
    <t>(62,0-1,6*2-0,5)</t>
  </si>
  <si>
    <t>-1137083097</t>
  </si>
  <si>
    <t>-515664108</t>
  </si>
  <si>
    <t>1766799578</t>
  </si>
  <si>
    <t>58,3*1,02 'Přepočtené koeficientem množství</t>
  </si>
  <si>
    <t>1976629222</t>
  </si>
  <si>
    <t>-913184953</t>
  </si>
  <si>
    <t>58,3*0,1</t>
  </si>
  <si>
    <t>5,83*1,05 'Přepočtené koeficientem množství</t>
  </si>
  <si>
    <t>886675982</t>
  </si>
  <si>
    <t>-2003937912</t>
  </si>
  <si>
    <t>-582773237</t>
  </si>
  <si>
    <t>1691346718</t>
  </si>
  <si>
    <t>-417821180</t>
  </si>
  <si>
    <t>-204266715</t>
  </si>
  <si>
    <t>6,0*0,06*0,04</t>
  </si>
  <si>
    <t>0,014*1,1 'Přepočtené koeficientem množství</t>
  </si>
  <si>
    <t>1594821331</t>
  </si>
  <si>
    <t>184533346</t>
  </si>
  <si>
    <t>-2005576442</t>
  </si>
  <si>
    <t>-1081536364</t>
  </si>
  <si>
    <t>807131178</t>
  </si>
  <si>
    <t>-756694412</t>
  </si>
  <si>
    <t>119418146</t>
  </si>
  <si>
    <t>-1736706295</t>
  </si>
  <si>
    <t>-1477410923</t>
  </si>
  <si>
    <t>-1902226675</t>
  </si>
  <si>
    <t>-529231241</t>
  </si>
  <si>
    <t>-635644845</t>
  </si>
  <si>
    <t>-350878531</t>
  </si>
  <si>
    <t>-1007652257</t>
  </si>
  <si>
    <t>1773633444</t>
  </si>
  <si>
    <t>-1738090340</t>
  </si>
  <si>
    <t>2039129993</t>
  </si>
  <si>
    <t>-163176215</t>
  </si>
  <si>
    <t>1251943231</t>
  </si>
  <si>
    <t>2144228798</t>
  </si>
  <si>
    <t>467592024</t>
  </si>
  <si>
    <t>4 - Sekce 12</t>
  </si>
  <si>
    <t>2125260444</t>
  </si>
  <si>
    <t>14*0,1</t>
  </si>
  <si>
    <t>-1967472862</t>
  </si>
  <si>
    <t>1611136241</t>
  </si>
  <si>
    <t>2,4*1,05 'Přepočtené koeficientem množství</t>
  </si>
  <si>
    <t>1968209811</t>
  </si>
  <si>
    <t>1033141881</t>
  </si>
  <si>
    <t>340312295</t>
  </si>
  <si>
    <t>197395931</t>
  </si>
  <si>
    <t>1604294961</t>
  </si>
  <si>
    <t>1574082419</t>
  </si>
  <si>
    <t>-682899570</t>
  </si>
  <si>
    <t>-495364093</t>
  </si>
  <si>
    <t>-136305048</t>
  </si>
  <si>
    <t>-216811248</t>
  </si>
  <si>
    <t>1,983*20 'Přepočtené koeficientem množství</t>
  </si>
  <si>
    <t>-1648723310</t>
  </si>
  <si>
    <t>-332185661</t>
  </si>
  <si>
    <t>-701259812</t>
  </si>
  <si>
    <t>1053152990</t>
  </si>
  <si>
    <t>-557180574</t>
  </si>
  <si>
    <t>(30,0+2,0+2,0)*(0,45+0,25)</t>
  </si>
  <si>
    <t>-685412623</t>
  </si>
  <si>
    <t>114,8*0,00032 'Přepočtené koeficientem množství</t>
  </si>
  <si>
    <t>-317380478</t>
  </si>
  <si>
    <t>1614954101</t>
  </si>
  <si>
    <t>114,8*1,1655 'Přepočtené koeficientem množství</t>
  </si>
  <si>
    <t>-1827208620</t>
  </si>
  <si>
    <t>1594767759</t>
  </si>
  <si>
    <t>-1246960251</t>
  </si>
  <si>
    <t>(30,0+2,0+2,0)*(0,35+0,55)</t>
  </si>
  <si>
    <t>-520447287</t>
  </si>
  <si>
    <t>121,6*1,1655 'Přepočtené koeficientem množství</t>
  </si>
  <si>
    <t>992219400</t>
  </si>
  <si>
    <t>1884132663</t>
  </si>
  <si>
    <t>121,6*1,155 'Přepočtené koeficientem množství</t>
  </si>
  <si>
    <t>136840381</t>
  </si>
  <si>
    <t>2022554106</t>
  </si>
  <si>
    <t>760681673</t>
  </si>
  <si>
    <t>961690528</t>
  </si>
  <si>
    <t>30*(0,25+0,3)</t>
  </si>
  <si>
    <t>-470273149</t>
  </si>
  <si>
    <t>30*0,25</t>
  </si>
  <si>
    <t>1808992451</t>
  </si>
  <si>
    <t>7,5*1,05 'Přepočtené koeficientem množství</t>
  </si>
  <si>
    <t>-1600955276</t>
  </si>
  <si>
    <t>55,0+36,0</t>
  </si>
  <si>
    <t>-2127763444</t>
  </si>
  <si>
    <t>-420002390</t>
  </si>
  <si>
    <t>1448443932</t>
  </si>
  <si>
    <t>55*1,02 'Přepočtené koeficientem množství</t>
  </si>
  <si>
    <t>-1433714892</t>
  </si>
  <si>
    <t>-878956449</t>
  </si>
  <si>
    <t>55,0*0,1</t>
  </si>
  <si>
    <t>5,5*1,05 'Přepočtené koeficientem množství</t>
  </si>
  <si>
    <t>1921686178</t>
  </si>
  <si>
    <t>-147997170</t>
  </si>
  <si>
    <t>1448859552</t>
  </si>
  <si>
    <t>1846974383</t>
  </si>
  <si>
    <t>65825910</t>
  </si>
  <si>
    <t>30,0</t>
  </si>
  <si>
    <t>-287654002</t>
  </si>
  <si>
    <t>30,0*0,3*0,08</t>
  </si>
  <si>
    <t>0,72*1,05 'Přepočtené koeficientem množství</t>
  </si>
  <si>
    <t>-1034605978</t>
  </si>
  <si>
    <t>141943023</t>
  </si>
  <si>
    <t>-5703918</t>
  </si>
  <si>
    <t>30*2</t>
  </si>
  <si>
    <t>-103000989</t>
  </si>
  <si>
    <t>60,0*0,06*0,04</t>
  </si>
  <si>
    <t>0,144*1,1 'Přepočtené koeficientem množství</t>
  </si>
  <si>
    <t>983956501</t>
  </si>
  <si>
    <t>-358041805</t>
  </si>
  <si>
    <t>-497059133</t>
  </si>
  <si>
    <t>30,0*0,5</t>
  </si>
  <si>
    <t>1272815584</t>
  </si>
  <si>
    <t>1177526843</t>
  </si>
  <si>
    <t>-1845123717</t>
  </si>
  <si>
    <t>-158600075</t>
  </si>
  <si>
    <t>-1593205545</t>
  </si>
  <si>
    <t>-1725886944</t>
  </si>
  <si>
    <t>-1947501371</t>
  </si>
  <si>
    <t>1986041292</t>
  </si>
  <si>
    <t>1607932734</t>
  </si>
  <si>
    <t>297569213</t>
  </si>
  <si>
    <t>-535510459</t>
  </si>
  <si>
    <t>-1517400852</t>
  </si>
  <si>
    <t>1456325814</t>
  </si>
  <si>
    <t>1331047778</t>
  </si>
  <si>
    <t>-2067015071</t>
  </si>
  <si>
    <t>-537138535</t>
  </si>
  <si>
    <t>1015728045</t>
  </si>
  <si>
    <t>296553539</t>
  </si>
  <si>
    <t>5 - Sekce 13</t>
  </si>
  <si>
    <t>1807631217</t>
  </si>
  <si>
    <t>8*0,1</t>
  </si>
  <si>
    <t>-1838338602</t>
  </si>
  <si>
    <t>237817730</t>
  </si>
  <si>
    <t>1,3*1,05 'Přepočtené koeficientem množství</t>
  </si>
  <si>
    <t>889542785</t>
  </si>
  <si>
    <t>855323415</t>
  </si>
  <si>
    <t>-1181045688</t>
  </si>
  <si>
    <t>1414341692</t>
  </si>
  <si>
    <t>1282967243</t>
  </si>
  <si>
    <t>396624115</t>
  </si>
  <si>
    <t>2121846101</t>
  </si>
  <si>
    <t>-516372023</t>
  </si>
  <si>
    <t>1,598*20 'Přepočtené koeficientem množství</t>
  </si>
  <si>
    <t>295742556</t>
  </si>
  <si>
    <t>-943139298</t>
  </si>
  <si>
    <t>1250685903</t>
  </si>
  <si>
    <t>-1327954493</t>
  </si>
  <si>
    <t>1996019450</t>
  </si>
  <si>
    <t>79</t>
  </si>
  <si>
    <t>(10,0+12,7)*(0,45+0,25)</t>
  </si>
  <si>
    <t>1145674660</t>
  </si>
  <si>
    <t>94,89*0,00032 'Přepočtené koeficientem množství</t>
  </si>
  <si>
    <t>432559350</t>
  </si>
  <si>
    <t>-630544449</t>
  </si>
  <si>
    <t>94,89*1,1655 'Přepočtené koeficientem množství</t>
  </si>
  <si>
    <t>1373817399</t>
  </si>
  <si>
    <t>2001882434</t>
  </si>
  <si>
    <t>1768418210</t>
  </si>
  <si>
    <t>(10,0+12,7)*(0,35+0,55)</t>
  </si>
  <si>
    <t>-2136223708</t>
  </si>
  <si>
    <t>99,43*1,1655 'Přepočtené koeficientem množství</t>
  </si>
  <si>
    <t>649421047</t>
  </si>
  <si>
    <t>640323746</t>
  </si>
  <si>
    <t>99,43*1,155 'Přepočtené koeficientem množství</t>
  </si>
  <si>
    <t>2097115312</t>
  </si>
  <si>
    <t>2122027861</t>
  </si>
  <si>
    <t>15*(0,25+0,3)</t>
  </si>
  <si>
    <t>504838650</t>
  </si>
  <si>
    <t>15*0,25</t>
  </si>
  <si>
    <t>1110921090</t>
  </si>
  <si>
    <t>3,75*1,05 'Přepočtené koeficientem množství</t>
  </si>
  <si>
    <t>2126947812</t>
  </si>
  <si>
    <t>79,0</t>
  </si>
  <si>
    <t>519891904</t>
  </si>
  <si>
    <t>426232025</t>
  </si>
  <si>
    <t>1900579491</t>
  </si>
  <si>
    <t>79*1,02 'Přepočtené koeficientem množství</t>
  </si>
  <si>
    <t>-1581358146</t>
  </si>
  <si>
    <t>-1686771624</t>
  </si>
  <si>
    <t>79,0*0,1</t>
  </si>
  <si>
    <t>7,9*1,05 'Přepočtené koeficientem množství</t>
  </si>
  <si>
    <t>274791668</t>
  </si>
  <si>
    <t>15,0</t>
  </si>
  <si>
    <t>-75490414</t>
  </si>
  <si>
    <t>15,0*0,3*0,08</t>
  </si>
  <si>
    <t>0,36*1,05 'Přepočtené koeficientem množství</t>
  </si>
  <si>
    <t>-604559662</t>
  </si>
  <si>
    <t>953730604</t>
  </si>
  <si>
    <t>1684450769</t>
  </si>
  <si>
    <t>15,0*2</t>
  </si>
  <si>
    <t>1173500463</t>
  </si>
  <si>
    <t>15,0*0,06*0,04</t>
  </si>
  <si>
    <t>0,036*1,1 'Přepočtené koeficientem množství</t>
  </si>
  <si>
    <t>541269315</t>
  </si>
  <si>
    <t>318998952</t>
  </si>
  <si>
    <t>405918124</t>
  </si>
  <si>
    <t>15,0*0,5</t>
  </si>
  <si>
    <t>-1396325707</t>
  </si>
  <si>
    <t>619165520</t>
  </si>
  <si>
    <t>-1866783098</t>
  </si>
  <si>
    <t>-1493125307</t>
  </si>
  <si>
    <t>-1755072287</t>
  </si>
  <si>
    <t>12,0</t>
  </si>
  <si>
    <t>1269760403</t>
  </si>
  <si>
    <t>-2017386</t>
  </si>
  <si>
    <t>-1046072415</t>
  </si>
  <si>
    <t>1979430490</t>
  </si>
  <si>
    <t>1793057593</t>
  </si>
  <si>
    <t>1080938417</t>
  </si>
  <si>
    <t>-875461966</t>
  </si>
  <si>
    <t>1899929725</t>
  </si>
  <si>
    <t>-297728509</t>
  </si>
  <si>
    <t>-497845299</t>
  </si>
  <si>
    <t>-203827437</t>
  </si>
  <si>
    <t>-571130360</t>
  </si>
  <si>
    <t>-72710591</t>
  </si>
  <si>
    <t>5 - Sekce E</t>
  </si>
  <si>
    <t>1 - Sekce 14</t>
  </si>
  <si>
    <t>-1695868040</t>
  </si>
  <si>
    <t>2*0,1</t>
  </si>
  <si>
    <t>-385627900</t>
  </si>
  <si>
    <t>324993131</t>
  </si>
  <si>
    <t>1,5*1,05 'Přepočtené koeficientem množství</t>
  </si>
  <si>
    <t>-1587462528</t>
  </si>
  <si>
    <t>1951120807</t>
  </si>
  <si>
    <t>-1105267258</t>
  </si>
  <si>
    <t>621019959</t>
  </si>
  <si>
    <t>1161189434</t>
  </si>
  <si>
    <t>729979047</t>
  </si>
  <si>
    <t>1068841652</t>
  </si>
  <si>
    <t>541076486</t>
  </si>
  <si>
    <t>3,591*20 'Přepočtené koeficientem množství</t>
  </si>
  <si>
    <t>-214797288</t>
  </si>
  <si>
    <t>-370630825</t>
  </si>
  <si>
    <t>599399053</t>
  </si>
  <si>
    <t>-1650904814</t>
  </si>
  <si>
    <t>-1942806336</t>
  </si>
  <si>
    <t>170,7</t>
  </si>
  <si>
    <t>61,5*(0,45+0,25)</t>
  </si>
  <si>
    <t>-639628593</t>
  </si>
  <si>
    <t>213,75*0,00032 'Přepočtené koeficientem množství</t>
  </si>
  <si>
    <t>-139621608</t>
  </si>
  <si>
    <t>-1073633398</t>
  </si>
  <si>
    <t>213,75*1,1655 'Přepočtené koeficientem množství</t>
  </si>
  <si>
    <t>1814112464</t>
  </si>
  <si>
    <t>1183016611</t>
  </si>
  <si>
    <t>445718232</t>
  </si>
  <si>
    <t>61,5*(0,35+0,55)</t>
  </si>
  <si>
    <t>1216249663</t>
  </si>
  <si>
    <t>226,05*1,1655 'Přepočtené koeficientem množství</t>
  </si>
  <si>
    <t>-1219796287</t>
  </si>
  <si>
    <t>-545684487</t>
  </si>
  <si>
    <t>226,05*1,155 'Přepočtené koeficientem množství</t>
  </si>
  <si>
    <t>959345923</t>
  </si>
  <si>
    <t>36273073</t>
  </si>
  <si>
    <t>57*(0,3)</t>
  </si>
  <si>
    <t>80,0*0,25</t>
  </si>
  <si>
    <t>-1602691587</t>
  </si>
  <si>
    <t>80*0,25</t>
  </si>
  <si>
    <t>-247276182</t>
  </si>
  <si>
    <t>20*1,05 'Přepočtené koeficientem množství</t>
  </si>
  <si>
    <t>-157459019</t>
  </si>
  <si>
    <t>(173,0-1,8-0,5)</t>
  </si>
  <si>
    <t>1948753978</t>
  </si>
  <si>
    <t>2019701076</t>
  </si>
  <si>
    <t>437190321</t>
  </si>
  <si>
    <t>170,7*1,02 'Přepočtené koeficientem množství</t>
  </si>
  <si>
    <t>-965801105</t>
  </si>
  <si>
    <t>286932369</t>
  </si>
  <si>
    <t>170,7*0,1</t>
  </si>
  <si>
    <t>17,07*1,05 'Přepočtené koeficientem množství</t>
  </si>
  <si>
    <t>498656867</t>
  </si>
  <si>
    <t>57,0</t>
  </si>
  <si>
    <t>-196421583</t>
  </si>
  <si>
    <t>57,0*0,3*0,08</t>
  </si>
  <si>
    <t>1,368*1,05 'Přepočtené koeficientem množství</t>
  </si>
  <si>
    <t>-1540430026</t>
  </si>
  <si>
    <t>257832813</t>
  </si>
  <si>
    <t>-497126328</t>
  </si>
  <si>
    <t>670427267</t>
  </si>
  <si>
    <t>-948248948</t>
  </si>
  <si>
    <t>57,0*2</t>
  </si>
  <si>
    <t>-1061960793</t>
  </si>
  <si>
    <t>57,0*0,06*0,04</t>
  </si>
  <si>
    <t>0,137*1,1 'Přepočtené koeficientem množství</t>
  </si>
  <si>
    <t>-1946951746</t>
  </si>
  <si>
    <t>57,0*0,5</t>
  </si>
  <si>
    <t>1714032762</t>
  </si>
  <si>
    <t>1969730022</t>
  </si>
  <si>
    <t>-1311421215</t>
  </si>
  <si>
    <t>-2136490435</t>
  </si>
  <si>
    <t>-1332165573</t>
  </si>
  <si>
    <t>1527953669</t>
  </si>
  <si>
    <t>-1997652015</t>
  </si>
  <si>
    <t>1105008638</t>
  </si>
  <si>
    <t>-1938754149</t>
  </si>
  <si>
    <t>1423308932</t>
  </si>
  <si>
    <t>-394756389</t>
  </si>
  <si>
    <t>-1007132640</t>
  </si>
  <si>
    <t>-5755207</t>
  </si>
  <si>
    <t>2 - Sekce 15</t>
  </si>
  <si>
    <t>576753181</t>
  </si>
  <si>
    <t>-888744541</t>
  </si>
  <si>
    <t>1084106813</t>
  </si>
  <si>
    <t>1,2*1,05 'Přepočtené koeficientem množství</t>
  </si>
  <si>
    <t>129081332</t>
  </si>
  <si>
    <t>333962242</t>
  </si>
  <si>
    <t>871333354</t>
  </si>
  <si>
    <t>-344037329</t>
  </si>
  <si>
    <t>2,0*0,1</t>
  </si>
  <si>
    <t>-1705220342</t>
  </si>
  <si>
    <t>1687328852</t>
  </si>
  <si>
    <t>1307981090</t>
  </si>
  <si>
    <t>49480715</t>
  </si>
  <si>
    <t>3,434*20 'Přepočtené koeficientem množství</t>
  </si>
  <si>
    <t>992182535</t>
  </si>
  <si>
    <t>-837117370</t>
  </si>
  <si>
    <t>-201597367</t>
  </si>
  <si>
    <t>-35324895</t>
  </si>
  <si>
    <t>-894215781</t>
  </si>
  <si>
    <t>170</t>
  </si>
  <si>
    <t>54,5*(0,45+0,25)</t>
  </si>
  <si>
    <t>-261883682</t>
  </si>
  <si>
    <t>208,15*0,00032 'Přepočtené koeficientem množství</t>
  </si>
  <si>
    <t>1325872108</t>
  </si>
  <si>
    <t>1437254128</t>
  </si>
  <si>
    <t>208,15*1,1655 'Přepočtené koeficientem množství</t>
  </si>
  <si>
    <t>411781174</t>
  </si>
  <si>
    <t>527073473</t>
  </si>
  <si>
    <t>1583264478</t>
  </si>
  <si>
    <t>54,5*(0,35+0,55)</t>
  </si>
  <si>
    <t>-957541993</t>
  </si>
  <si>
    <t>219,05*1,1655 'Přepočtené koeficientem množství</t>
  </si>
  <si>
    <t>-499650092</t>
  </si>
  <si>
    <t>-2061717454</t>
  </si>
  <si>
    <t>219,05*1,155 'Přepočtené koeficientem množství</t>
  </si>
  <si>
    <t>-1485619910</t>
  </si>
  <si>
    <t>-1794038225</t>
  </si>
  <si>
    <t>42*(0,3)</t>
  </si>
  <si>
    <t>56,0*0,25</t>
  </si>
  <si>
    <t>984799935</t>
  </si>
  <si>
    <t>56*0,25</t>
  </si>
  <si>
    <t>-1881202311</t>
  </si>
  <si>
    <t>14*1,05 'Přepočtené koeficientem množství</t>
  </si>
  <si>
    <t>-90532930</t>
  </si>
  <si>
    <t>170,0</t>
  </si>
  <si>
    <t>-797014452</t>
  </si>
  <si>
    <t>124448457</t>
  </si>
  <si>
    <t>1684638226</t>
  </si>
  <si>
    <t>170*1,02 'Přepočtené koeficientem množství</t>
  </si>
  <si>
    <t>-598427163</t>
  </si>
  <si>
    <t>-811526310</t>
  </si>
  <si>
    <t>170,0*0,1</t>
  </si>
  <si>
    <t>17*1,05 'Přepočtené koeficientem množství</t>
  </si>
  <si>
    <t>-1451628801</t>
  </si>
  <si>
    <t>1146432954</t>
  </si>
  <si>
    <t>42,0*0,3*0,08</t>
  </si>
  <si>
    <t>1,008*1,05 'Přepočtené koeficientem množství</t>
  </si>
  <si>
    <t>486042523</t>
  </si>
  <si>
    <t>-1596701763</t>
  </si>
  <si>
    <t>1849198386</t>
  </si>
  <si>
    <t>-23534695</t>
  </si>
  <si>
    <t>1833962658</t>
  </si>
  <si>
    <t>42,0*2</t>
  </si>
  <si>
    <t>-933767804</t>
  </si>
  <si>
    <t>84,0*0,06*0,04</t>
  </si>
  <si>
    <t>0,202*1,1 'Přepočtené koeficientem množství</t>
  </si>
  <si>
    <t>1531554103</t>
  </si>
  <si>
    <t>42,0*0,5</t>
  </si>
  <si>
    <t>-476369783</t>
  </si>
  <si>
    <t>-492162496</t>
  </si>
  <si>
    <t>-483696414</t>
  </si>
  <si>
    <t>-1558963241</t>
  </si>
  <si>
    <t>416834345</t>
  </si>
  <si>
    <t>-427079569</t>
  </si>
  <si>
    <t>-1862728559</t>
  </si>
  <si>
    <t>D+M prvku K7- ROHOVA V lišta z poplastovaného pozink.plech</t>
  </si>
  <si>
    <t>1039119540</t>
  </si>
  <si>
    <t>-1970486972</t>
  </si>
  <si>
    <t>1176188563</t>
  </si>
  <si>
    <t>-1839534648</t>
  </si>
  <si>
    <t>-870884132</t>
  </si>
  <si>
    <t>-1372550898</t>
  </si>
  <si>
    <t>VRN - Ostatní a vedlejší náklady</t>
  </si>
  <si>
    <t>K280</t>
  </si>
  <si>
    <t>Dílenská a výrobní dokumentace (kotevní plány střechy, spádové klíny atd.)</t>
  </si>
  <si>
    <t>29134975</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</si>
  <si>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</si>
  <si>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</si>
  <si>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-1326944067</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</si>
  <si>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</si>
  <si>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</si>
  <si>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-1926524044</t>
  </si>
  <si>
    <t>x5</t>
  </si>
  <si>
    <t>Opatření BOZP v rozsahu NV 591/2006 Sb. a další platné legislativy
Zejména: opatření při práci ve výškách- zřízení ochranného zábradlí, lešení apod. dle uvážení zhotovitele.</t>
  </si>
  <si>
    <t>-70102940</t>
  </si>
  <si>
    <t>K209</t>
  </si>
  <si>
    <t>-1528446870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</si>
  <si>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</si>
  <si>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</si>
  <si>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</si>
  <si>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</si>
  <si>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</si>
  <si>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</si>
  <si>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</si>
  <si>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</si>
  <si>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</si>
  <si>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</si>
  <si>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</si>
  <si>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</si>
  <si>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</si>
  <si>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</si>
  <si>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</si>
  <si>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</si>
  <si>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</si>
  <si>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</si>
  <si>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</si>
  <si>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</si>
  <si>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</si>
  <si>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</si>
  <si>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</si>
  <si>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</si>
  <si>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</si>
  <si>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</si>
  <si>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</si>
  <si>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</si>
  <si>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</si>
  <si>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</si>
  <si>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</si>
  <si>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</si>
  <si>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</si>
  <si>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</si>
  <si>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</si>
  <si>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</si>
  <si>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</si>
  <si>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</si>
  <si>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</si>
  <si>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</si>
  <si>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</si>
  <si>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</si>
  <si>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</si>
  <si>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</si>
  <si>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</si>
  <si>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</si>
  <si>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</si>
  <si>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</si>
  <si>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</si>
  <si>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</si>
  <si>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</si>
  <si>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</si>
  <si>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</si>
  <si>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</si>
  <si>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</si>
  <si>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</si>
  <si>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</si>
  <si>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</si>
  <si>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</si>
  <si>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</si>
  <si>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</si>
  <si>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</si>
  <si>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</si>
  <si>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</si>
  <si>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</si>
  <si>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</si>
  <si>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</si>
  <si>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</si>
  <si>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</si>
  <si>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</si>
  <si>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</si>
  <si>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</si>
  <si>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</si>
  <si>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</si>
  <si>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</si>
  <si>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</si>
  <si>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</si>
  <si>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</si>
  <si>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</si>
  <si>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</si>
  <si>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</si>
  <si>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</si>
  <si>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</si>
  <si>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</si>
  <si>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</si>
  <si>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</si>
  <si>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</si>
  <si>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</si>
  <si>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</si>
  <si>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</si>
  <si>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</si>
  <si>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</si>
  <si>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</si>
  <si>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</si>
  <si>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</si>
  <si>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</si>
  <si>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</si>
  <si>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</si>
  <si>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</si>
  <si>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</si>
  <si>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</si>
  <si>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</si>
  <si>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</si>
  <si>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</si>
  <si>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</si>
  <si>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</si>
  <si>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</si>
  <si>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</si>
  <si>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</si>
  <si>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</si>
  <si>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</si>
  <si>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</si>
  <si>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</si>
  <si>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</si>
  <si>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</si>
  <si>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</si>
  <si>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</si>
  <si>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</si>
  <si>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</si>
  <si>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</si>
  <si>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</si>
  <si>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</si>
  <si>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</si>
  <si>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</si>
  <si>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</si>
  <si>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</si>
  <si>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</si>
  <si>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</si>
  <si>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</si>
  <si>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</si>
  <si>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</si>
  <si>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</si>
  <si>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</si>
  <si>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</si>
  <si>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</si>
  <si>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</si>
  <si>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</si>
  <si>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</si>
  <si>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</si>
  <si>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</si>
  <si>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</si>
  <si>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</si>
  <si>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</si>
  <si>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</si>
  <si>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</si>
  <si>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</si>
  <si>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</si>
  <si>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</si>
  <si>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</si>
  <si>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</si>
  <si>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</si>
  <si>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</si>
  <si>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</si>
  <si>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</si>
  <si>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</si>
  <si>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</si>
  <si>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</si>
  <si>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</si>
  <si>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</si>
  <si>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</si>
  <si>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</si>
  <si>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</si>
  <si>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</si>
  <si>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</si>
  <si>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</si>
  <si>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</si>
  <si>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</si>
  <si>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</si>
  <si>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</si>
  <si>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</si>
  <si>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</si>
  <si>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</si>
  <si>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</si>
  <si>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</si>
  <si>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</si>
  <si>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</si>
  <si>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</si>
  <si>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</si>
  <si>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</si>
  <si>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</si>
  <si>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</si>
  <si>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</si>
  <si>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</si>
  <si>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</si>
  <si>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</si>
  <si>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t xml:space="preserve">Rozpočtová rezerva- uchazeč vyplní čátku 200.000,- Čerpání pouze se souhlasem investora na základě předloženého soupisu více a méně prací - </t>
    </r>
    <r>
      <rPr>
        <sz val="9"/>
        <color rgb="FFFF0000"/>
        <rFont val="Arial CE"/>
        <family val="2"/>
      </rPr>
      <t xml:space="preserve">nenaceňovat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</si>
</sst>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9"/>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3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29"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4" fillId="0" borderId="0" xfId="0" applyNumberFormat="1" applyFont="1" applyAlignment="1">
      <alignmen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0" fontId="0" fillId="0" borderId="0" xfId="0"/>
    <xf numFmtId="0" fontId="22" fillId="4" borderId="7" xfId="0" applyFont="1" applyFill="1" applyBorder="1" applyAlignment="1">
      <alignment horizontal="right" vertical="center"/>
    </xf>
    <xf numFmtId="0" fontId="22" fillId="4" borderId="7" xfId="0" applyFont="1" applyFill="1" applyBorder="1" applyAlignment="1">
      <alignment horizontal="lef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4" borderId="7" xfId="0" applyFont="1" applyFill="1" applyBorder="1" applyAlignment="1">
      <alignment horizontal="center"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30" fillId="0" borderId="0" xfId="0" applyFont="1" applyAlignment="1">
      <alignment horizontal="left" vertical="center" wrapText="1"/>
    </xf>
    <xf numFmtId="0" fontId="26" fillId="0" borderId="0" xfId="0" applyFont="1" applyAlignment="1">
      <alignment horizontal="left" vertical="center" wrapText="1"/>
    </xf>
    <xf numFmtId="4" fontId="24"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22" fillId="4" borderId="6"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41" fillId="0" borderId="0" xfId="0" applyFont="1" applyBorder="1" applyAlignment="1">
      <alignment horizontal="center"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2"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5042141" TargetMode="External" /><Relationship Id="rId9" Type="http://schemas.openxmlformats.org/officeDocument/2006/relationships/hyperlink" Target="https://podminky.urs.cz/item/CS_URS_2021_02/965049111" TargetMode="External" /><Relationship Id="rId10" Type="http://schemas.openxmlformats.org/officeDocument/2006/relationships/hyperlink" Target="https://podminky.urs.cz/item/CS_URS_2021_02/965081213" TargetMode="External" /><Relationship Id="rId11" Type="http://schemas.openxmlformats.org/officeDocument/2006/relationships/hyperlink" Target="https://podminky.urs.cz/item/CS_URS_2021_02/966080103" TargetMode="External" /><Relationship Id="rId12" Type="http://schemas.openxmlformats.org/officeDocument/2006/relationships/hyperlink" Target="https://podminky.urs.cz/item/CS_URS_2021_02/997013213" TargetMode="External" /><Relationship Id="rId13" Type="http://schemas.openxmlformats.org/officeDocument/2006/relationships/hyperlink" Target="https://podminky.urs.cz/item/CS_URS_2021_02/997013501" TargetMode="External" /><Relationship Id="rId14" Type="http://schemas.openxmlformats.org/officeDocument/2006/relationships/hyperlink" Target="https://podminky.urs.cz/item/CS_URS_2021_02/997013509" TargetMode="External" /><Relationship Id="rId15" Type="http://schemas.openxmlformats.org/officeDocument/2006/relationships/hyperlink" Target="https://podminky.urs.cz/item/CS_URS_2021_02/997013631" TargetMode="External" /><Relationship Id="rId16" Type="http://schemas.openxmlformats.org/officeDocument/2006/relationships/hyperlink" Target="https://podminky.urs.cz/item/CS_URS_2021_02/998018002" TargetMode="External" /><Relationship Id="rId17" Type="http://schemas.openxmlformats.org/officeDocument/2006/relationships/hyperlink" Target="https://podminky.urs.cz/item/CS_URS_2021_02/712340831" TargetMode="External" /><Relationship Id="rId18" Type="http://schemas.openxmlformats.org/officeDocument/2006/relationships/hyperlink" Target="https://podminky.urs.cz/item/CS_URS_2021_02/712363803" TargetMode="External" /><Relationship Id="rId19" Type="http://schemas.openxmlformats.org/officeDocument/2006/relationships/hyperlink" Target="https://podminky.urs.cz/item/CS_URS_2021_02/712311101" TargetMode="External" /><Relationship Id="rId20" Type="http://schemas.openxmlformats.org/officeDocument/2006/relationships/hyperlink" Target="https://podminky.urs.cz/item/CS_URS_2021_02/11163150" TargetMode="External" /><Relationship Id="rId21" Type="http://schemas.openxmlformats.org/officeDocument/2006/relationships/hyperlink" Target="https://podminky.urs.cz/item/CS_URS_2021_02/712341559" TargetMode="External" /><Relationship Id="rId22" Type="http://schemas.openxmlformats.org/officeDocument/2006/relationships/hyperlink" Target="https://podminky.urs.cz/item/CS_URS_2021_02/62853004" TargetMode="External" /><Relationship Id="rId23" Type="http://schemas.openxmlformats.org/officeDocument/2006/relationships/hyperlink" Target="https://podminky.urs.cz/item/CS_URS_2021_02/712363122" TargetMode="External" /><Relationship Id="rId24" Type="http://schemas.openxmlformats.org/officeDocument/2006/relationships/hyperlink" Target="https://podminky.urs.cz/item/CS_URS_2021_02/28322012" TargetMode="External" /><Relationship Id="rId25" Type="http://schemas.openxmlformats.org/officeDocument/2006/relationships/hyperlink" Target="https://podminky.urs.cz/item/CS_URS_2021_02/712391171" TargetMode="External" /><Relationship Id="rId26" Type="http://schemas.openxmlformats.org/officeDocument/2006/relationships/hyperlink" Target="https://podminky.urs.cz/item/CS_URS_2021_02/69311068" TargetMode="External" /><Relationship Id="rId27" Type="http://schemas.openxmlformats.org/officeDocument/2006/relationships/hyperlink" Target="https://podminky.urs.cz/item/CS_URS_2021_02/712391172" TargetMode="External" /><Relationship Id="rId28" Type="http://schemas.openxmlformats.org/officeDocument/2006/relationships/hyperlink" Target="https://podminky.urs.cz/item/CS_URS_2021_02/69311068" TargetMode="External" /><Relationship Id="rId29" Type="http://schemas.openxmlformats.org/officeDocument/2006/relationships/hyperlink" Target="https://podminky.urs.cz/item/CS_URS_2021_02/998712102" TargetMode="External" /><Relationship Id="rId30" Type="http://schemas.openxmlformats.org/officeDocument/2006/relationships/hyperlink" Target="https://podminky.urs.cz/item/CS_URS_2021_02/713130851" TargetMode="External" /><Relationship Id="rId31" Type="http://schemas.openxmlformats.org/officeDocument/2006/relationships/hyperlink" Target="https://podminky.urs.cz/item/CS_URS_2021_02/713131143" TargetMode="External" /><Relationship Id="rId32" Type="http://schemas.openxmlformats.org/officeDocument/2006/relationships/hyperlink" Target="https://podminky.urs.cz/item/CS_URS_2021_02/28375933" TargetMode="External" /><Relationship Id="rId33" Type="http://schemas.openxmlformats.org/officeDocument/2006/relationships/hyperlink" Target="https://podminky.urs.cz/item/CS_URS_2021_02/713140861" TargetMode="External" /><Relationship Id="rId34" Type="http://schemas.openxmlformats.org/officeDocument/2006/relationships/hyperlink" Target="https://podminky.urs.cz/item/CS_URS_2021_02/713140863" TargetMode="External" /><Relationship Id="rId35" Type="http://schemas.openxmlformats.org/officeDocument/2006/relationships/hyperlink" Target="https://podminky.urs.cz/item/CS_URS_2021_02/713141135" TargetMode="External" /><Relationship Id="rId36" Type="http://schemas.openxmlformats.org/officeDocument/2006/relationships/hyperlink" Target="https://podminky.urs.cz/item/CS_URS_2021_02/713141335" TargetMode="External" /><Relationship Id="rId37" Type="http://schemas.openxmlformats.org/officeDocument/2006/relationships/hyperlink" Target="https://podminky.urs.cz/item/CS_URS_2021_02/713141135" TargetMode="External" /><Relationship Id="rId38" Type="http://schemas.openxmlformats.org/officeDocument/2006/relationships/hyperlink" Target="https://podminky.urs.cz/item/CS_URS_2021_02/713141335" TargetMode="External" /><Relationship Id="rId39" Type="http://schemas.openxmlformats.org/officeDocument/2006/relationships/hyperlink" Target="https://podminky.urs.cz/item/CS_URS_2021_02/713141351" TargetMode="External" /><Relationship Id="rId40" Type="http://schemas.openxmlformats.org/officeDocument/2006/relationships/hyperlink" Target="https://podminky.urs.cz/item/CS_URS_2021_02/28376141" TargetMode="External" /><Relationship Id="rId41" Type="http://schemas.openxmlformats.org/officeDocument/2006/relationships/hyperlink" Target="https://podminky.urs.cz/item/CS_URS_2021_02/998713102" TargetMode="External" /><Relationship Id="rId42" Type="http://schemas.openxmlformats.org/officeDocument/2006/relationships/hyperlink" Target="https://podminky.urs.cz/item/CS_URS_2021_02/60514114" TargetMode="External" /><Relationship Id="rId43" Type="http://schemas.openxmlformats.org/officeDocument/2006/relationships/hyperlink" Target="https://podminky.urs.cz/item/CS_URS_2021_02/762361312" TargetMode="External" /><Relationship Id="rId44" Type="http://schemas.openxmlformats.org/officeDocument/2006/relationships/hyperlink" Target="https://podminky.urs.cz/item/CS_URS_2021_02/998762102" TargetMode="External" /><Relationship Id="rId45" Type="http://schemas.openxmlformats.org/officeDocument/2006/relationships/hyperlink" Target="https://podminky.urs.cz/item/CS_URS_2021_02/764002811" TargetMode="External" /><Relationship Id="rId46" Type="http://schemas.openxmlformats.org/officeDocument/2006/relationships/hyperlink" Target="https://podminky.urs.cz/item/CS_URS_2021_02/764002841" TargetMode="External" /><Relationship Id="rId47" Type="http://schemas.openxmlformats.org/officeDocument/2006/relationships/hyperlink" Target="https://podminky.urs.cz/item/CS_URS_2021_02/764002851" TargetMode="External" /><Relationship Id="rId48" Type="http://schemas.openxmlformats.org/officeDocument/2006/relationships/hyperlink" Target="https://podminky.urs.cz/item/CS_URS_2021_02/764004803" TargetMode="External" /><Relationship Id="rId49" Type="http://schemas.openxmlformats.org/officeDocument/2006/relationships/hyperlink" Target="https://podminky.urs.cz/item/CS_URS_2021_02/764501103" TargetMode="External" /><Relationship Id="rId50" Type="http://schemas.openxmlformats.org/officeDocument/2006/relationships/hyperlink" Target="https://podminky.urs.cz/item/CS_URS_2021_02/998764202" TargetMode="External" /><Relationship Id="rId51" Type="http://schemas.openxmlformats.org/officeDocument/2006/relationships/hyperlink" Target="https://podminky.urs.cz/item/CS_URS_2021_02/765192001" TargetMode="External" /><Relationship Id="rId5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6080103" TargetMode="External" /><Relationship Id="rId9" Type="http://schemas.openxmlformats.org/officeDocument/2006/relationships/hyperlink" Target="https://podminky.urs.cz/item/CS_URS_2021_02/997013213" TargetMode="External" /><Relationship Id="rId10" Type="http://schemas.openxmlformats.org/officeDocument/2006/relationships/hyperlink" Target="https://podminky.urs.cz/item/CS_URS_2021_02/997013501" TargetMode="External" /><Relationship Id="rId11" Type="http://schemas.openxmlformats.org/officeDocument/2006/relationships/hyperlink" Target="https://podminky.urs.cz/item/CS_URS_2021_02/997013509" TargetMode="External" /><Relationship Id="rId12" Type="http://schemas.openxmlformats.org/officeDocument/2006/relationships/hyperlink" Target="https://podminky.urs.cz/item/CS_URS_2021_02/997013631" TargetMode="External" /><Relationship Id="rId13" Type="http://schemas.openxmlformats.org/officeDocument/2006/relationships/hyperlink" Target="https://podminky.urs.cz/item/CS_URS_2021_02/998018002" TargetMode="External" /><Relationship Id="rId14" Type="http://schemas.openxmlformats.org/officeDocument/2006/relationships/hyperlink" Target="https://podminky.urs.cz/item/CS_URS_2021_02/712340831" TargetMode="External" /><Relationship Id="rId15" Type="http://schemas.openxmlformats.org/officeDocument/2006/relationships/hyperlink" Target="https://podminky.urs.cz/item/CS_URS_2021_02/712363803" TargetMode="External" /><Relationship Id="rId16" Type="http://schemas.openxmlformats.org/officeDocument/2006/relationships/hyperlink" Target="https://podminky.urs.cz/item/CS_URS_2021_02/712311101" TargetMode="External" /><Relationship Id="rId17" Type="http://schemas.openxmlformats.org/officeDocument/2006/relationships/hyperlink" Target="https://podminky.urs.cz/item/CS_URS_2021_02/11163150" TargetMode="External" /><Relationship Id="rId18" Type="http://schemas.openxmlformats.org/officeDocument/2006/relationships/hyperlink" Target="https://podminky.urs.cz/item/CS_URS_2021_02/712341559" TargetMode="External" /><Relationship Id="rId19" Type="http://schemas.openxmlformats.org/officeDocument/2006/relationships/hyperlink" Target="https://podminky.urs.cz/item/CS_URS_2021_02/62853004" TargetMode="External" /><Relationship Id="rId20" Type="http://schemas.openxmlformats.org/officeDocument/2006/relationships/hyperlink" Target="https://podminky.urs.cz/item/CS_URS_2021_02/712363122" TargetMode="External" /><Relationship Id="rId21" Type="http://schemas.openxmlformats.org/officeDocument/2006/relationships/hyperlink" Target="https://podminky.urs.cz/item/CS_URS_2021_02/28322012" TargetMode="External" /><Relationship Id="rId22" Type="http://schemas.openxmlformats.org/officeDocument/2006/relationships/hyperlink" Target="https://podminky.urs.cz/item/CS_URS_2021_02/712391171" TargetMode="External" /><Relationship Id="rId23" Type="http://schemas.openxmlformats.org/officeDocument/2006/relationships/hyperlink" Target="https://podminky.urs.cz/item/CS_URS_2021_02/69311068" TargetMode="External" /><Relationship Id="rId24" Type="http://schemas.openxmlformats.org/officeDocument/2006/relationships/hyperlink" Target="https://podminky.urs.cz/item/CS_URS_2021_02/712391172" TargetMode="External" /><Relationship Id="rId25" Type="http://schemas.openxmlformats.org/officeDocument/2006/relationships/hyperlink" Target="https://podminky.urs.cz/item/CS_URS_2021_02/69311068" TargetMode="External" /><Relationship Id="rId26" Type="http://schemas.openxmlformats.org/officeDocument/2006/relationships/hyperlink" Target="https://podminky.urs.cz/item/CS_URS_2021_02/998712102" TargetMode="External" /><Relationship Id="rId27" Type="http://schemas.openxmlformats.org/officeDocument/2006/relationships/hyperlink" Target="https://podminky.urs.cz/item/CS_URS_2021_02/713130851" TargetMode="External" /><Relationship Id="rId28" Type="http://schemas.openxmlformats.org/officeDocument/2006/relationships/hyperlink" Target="https://podminky.urs.cz/item/CS_URS_2021_02/713131143" TargetMode="External" /><Relationship Id="rId29" Type="http://schemas.openxmlformats.org/officeDocument/2006/relationships/hyperlink" Target="https://podminky.urs.cz/item/CS_URS_2021_02/28375933" TargetMode="External" /><Relationship Id="rId30" Type="http://schemas.openxmlformats.org/officeDocument/2006/relationships/hyperlink" Target="https://podminky.urs.cz/item/CS_URS_2021_02/713140861" TargetMode="External" /><Relationship Id="rId31" Type="http://schemas.openxmlformats.org/officeDocument/2006/relationships/hyperlink" Target="https://podminky.urs.cz/item/CS_URS_2021_02/713140863" TargetMode="External" /><Relationship Id="rId32" Type="http://schemas.openxmlformats.org/officeDocument/2006/relationships/hyperlink" Target="https://podminky.urs.cz/item/CS_URS_2021_02/713141135" TargetMode="External" /><Relationship Id="rId33" Type="http://schemas.openxmlformats.org/officeDocument/2006/relationships/hyperlink" Target="https://podminky.urs.cz/item/CS_URS_2021_02/713141335" TargetMode="External" /><Relationship Id="rId34" Type="http://schemas.openxmlformats.org/officeDocument/2006/relationships/hyperlink" Target="https://podminky.urs.cz/item/CS_URS_2021_02/713141135" TargetMode="External" /><Relationship Id="rId35" Type="http://schemas.openxmlformats.org/officeDocument/2006/relationships/hyperlink" Target="https://podminky.urs.cz/item/CS_URS_2021_02/713141335" TargetMode="External" /><Relationship Id="rId36" Type="http://schemas.openxmlformats.org/officeDocument/2006/relationships/hyperlink" Target="https://podminky.urs.cz/item/CS_URS_2021_02/713141351" TargetMode="External" /><Relationship Id="rId37" Type="http://schemas.openxmlformats.org/officeDocument/2006/relationships/hyperlink" Target="https://podminky.urs.cz/item/CS_URS_2021_02/28376141" TargetMode="External" /><Relationship Id="rId38" Type="http://schemas.openxmlformats.org/officeDocument/2006/relationships/hyperlink" Target="https://podminky.urs.cz/item/CS_URS_2021_02/998713102" TargetMode="External" /><Relationship Id="rId39" Type="http://schemas.openxmlformats.org/officeDocument/2006/relationships/hyperlink" Target="https://podminky.urs.cz/item/CS_URS_2021_02/60514114" TargetMode="External" /><Relationship Id="rId40" Type="http://schemas.openxmlformats.org/officeDocument/2006/relationships/hyperlink" Target="https://podminky.urs.cz/item/CS_URS_2021_02/762361312" TargetMode="External" /><Relationship Id="rId41" Type="http://schemas.openxmlformats.org/officeDocument/2006/relationships/hyperlink" Target="https://podminky.urs.cz/item/CS_URS_2021_02/998762102" TargetMode="External" /><Relationship Id="rId42" Type="http://schemas.openxmlformats.org/officeDocument/2006/relationships/hyperlink" Target="https://podminky.urs.cz/item/CS_URS_2021_02/764002811" TargetMode="External" /><Relationship Id="rId43" Type="http://schemas.openxmlformats.org/officeDocument/2006/relationships/hyperlink" Target="https://podminky.urs.cz/item/CS_URS_2021_02/764002841" TargetMode="External" /><Relationship Id="rId44" Type="http://schemas.openxmlformats.org/officeDocument/2006/relationships/hyperlink" Target="https://podminky.urs.cz/item/CS_URS_2021_02/764002851" TargetMode="External" /><Relationship Id="rId45" Type="http://schemas.openxmlformats.org/officeDocument/2006/relationships/hyperlink" Target="https://podminky.urs.cz/item/CS_URS_2021_02/764004803" TargetMode="External" /><Relationship Id="rId46" Type="http://schemas.openxmlformats.org/officeDocument/2006/relationships/hyperlink" Target="https://podminky.urs.cz/item/CS_URS_2021_02/764501103" TargetMode="External" /><Relationship Id="rId47" Type="http://schemas.openxmlformats.org/officeDocument/2006/relationships/hyperlink" Target="https://podminky.urs.cz/item/CS_URS_2021_02/998764202" TargetMode="External" /><Relationship Id="rId48" Type="http://schemas.openxmlformats.org/officeDocument/2006/relationships/hyperlink" Target="https://podminky.urs.cz/item/CS_URS_2021_02/765192001" TargetMode="External" /><Relationship Id="rId49"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60514114" TargetMode="External" /><Relationship Id="rId36" Type="http://schemas.openxmlformats.org/officeDocument/2006/relationships/hyperlink" Target="https://podminky.urs.cz/item/CS_URS_2021_02/762361312" TargetMode="External" /><Relationship Id="rId37" Type="http://schemas.openxmlformats.org/officeDocument/2006/relationships/hyperlink" Target="https://podminky.urs.cz/item/CS_URS_2021_02/998762102"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764002851" TargetMode="External" /><Relationship Id="rId40" Type="http://schemas.openxmlformats.org/officeDocument/2006/relationships/hyperlink" Target="https://podminky.urs.cz/item/CS_URS_2021_02/998764202" TargetMode="External" /><Relationship Id="rId41" Type="http://schemas.openxmlformats.org/officeDocument/2006/relationships/hyperlink" Target="https://podminky.urs.cz/item/CS_URS_2021_02/765192001" TargetMode="External" /><Relationship Id="rId4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60514114" TargetMode="External" /><Relationship Id="rId36" Type="http://schemas.openxmlformats.org/officeDocument/2006/relationships/hyperlink" Target="https://podminky.urs.cz/item/CS_URS_2021_02/762361312" TargetMode="External" /><Relationship Id="rId37" Type="http://schemas.openxmlformats.org/officeDocument/2006/relationships/hyperlink" Target="https://podminky.urs.cz/item/CS_URS_2021_02/998762102"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764002851" TargetMode="External" /><Relationship Id="rId40" Type="http://schemas.openxmlformats.org/officeDocument/2006/relationships/hyperlink" Target="https://podminky.urs.cz/item/CS_URS_2021_02/998764202" TargetMode="External" /><Relationship Id="rId41" Type="http://schemas.openxmlformats.org/officeDocument/2006/relationships/hyperlink" Target="https://podminky.urs.cz/item/CS_URS_2021_02/765192001" TargetMode="External" /><Relationship Id="rId42"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998721102" TargetMode="External" /><Relationship Id="rId36" Type="http://schemas.openxmlformats.org/officeDocument/2006/relationships/hyperlink" Target="https://podminky.urs.cz/item/CS_URS_2021_02/60514114" TargetMode="External" /><Relationship Id="rId37" Type="http://schemas.openxmlformats.org/officeDocument/2006/relationships/hyperlink" Target="https://podminky.urs.cz/item/CS_URS_2021_02/762361312" TargetMode="External" /><Relationship Id="rId38" Type="http://schemas.openxmlformats.org/officeDocument/2006/relationships/hyperlink" Target="https://podminky.urs.cz/item/CS_URS_2021_02/998762102" TargetMode="External" /><Relationship Id="rId39" Type="http://schemas.openxmlformats.org/officeDocument/2006/relationships/hyperlink" Target="https://podminky.urs.cz/item/CS_URS_2021_02/764002841" TargetMode="External" /><Relationship Id="rId40" Type="http://schemas.openxmlformats.org/officeDocument/2006/relationships/hyperlink" Target="https://podminky.urs.cz/item/CS_URS_2021_02/998764202" TargetMode="External" /><Relationship Id="rId41" Type="http://schemas.openxmlformats.org/officeDocument/2006/relationships/hyperlink" Target="https://podminky.urs.cz/item/CS_URS_2021_02/765192001" TargetMode="External" /><Relationship Id="rId4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997013213" TargetMode="External" /><Relationship Id="rId2" Type="http://schemas.openxmlformats.org/officeDocument/2006/relationships/hyperlink" Target="https://podminky.urs.cz/item/CS_URS_2021_02/997013501" TargetMode="External" /><Relationship Id="rId3" Type="http://schemas.openxmlformats.org/officeDocument/2006/relationships/hyperlink" Target="https://podminky.urs.cz/item/CS_URS_2021_02/997013509" TargetMode="External" /><Relationship Id="rId4" Type="http://schemas.openxmlformats.org/officeDocument/2006/relationships/hyperlink" Target="https://podminky.urs.cz/item/CS_URS_2021_02/997013631" TargetMode="External" /><Relationship Id="rId5" Type="http://schemas.openxmlformats.org/officeDocument/2006/relationships/hyperlink" Target="https://podminky.urs.cz/item/CS_URS_2021_02/712340831" TargetMode="External" /><Relationship Id="rId6" Type="http://schemas.openxmlformats.org/officeDocument/2006/relationships/hyperlink" Target="https://podminky.urs.cz/item/CS_URS_2021_02/712363803" TargetMode="External" /><Relationship Id="rId7" Type="http://schemas.openxmlformats.org/officeDocument/2006/relationships/hyperlink" Target="https://podminky.urs.cz/item/CS_URS_2021_02/712311101" TargetMode="External" /><Relationship Id="rId8" Type="http://schemas.openxmlformats.org/officeDocument/2006/relationships/hyperlink" Target="https://podminky.urs.cz/item/CS_URS_2021_02/11163150" TargetMode="External" /><Relationship Id="rId9" Type="http://schemas.openxmlformats.org/officeDocument/2006/relationships/hyperlink" Target="https://podminky.urs.cz/item/CS_URS_2021_02/712341559" TargetMode="External" /><Relationship Id="rId10" Type="http://schemas.openxmlformats.org/officeDocument/2006/relationships/hyperlink" Target="https://podminky.urs.cz/item/CS_URS_2021_02/62853004" TargetMode="External" /><Relationship Id="rId11" Type="http://schemas.openxmlformats.org/officeDocument/2006/relationships/hyperlink" Target="https://podminky.urs.cz/item/CS_URS_2021_02/712363122" TargetMode="External" /><Relationship Id="rId12" Type="http://schemas.openxmlformats.org/officeDocument/2006/relationships/hyperlink" Target="https://podminky.urs.cz/item/CS_URS_2021_02/28322012" TargetMode="External" /><Relationship Id="rId13" Type="http://schemas.openxmlformats.org/officeDocument/2006/relationships/hyperlink" Target="https://podminky.urs.cz/item/CS_URS_2021_02/712391171" TargetMode="External" /><Relationship Id="rId14" Type="http://schemas.openxmlformats.org/officeDocument/2006/relationships/hyperlink" Target="https://podminky.urs.cz/item/CS_URS_2021_02/69311068" TargetMode="External" /><Relationship Id="rId15" Type="http://schemas.openxmlformats.org/officeDocument/2006/relationships/hyperlink" Target="https://podminky.urs.cz/item/CS_URS_2021_02/998712102" TargetMode="External" /><Relationship Id="rId16" Type="http://schemas.openxmlformats.org/officeDocument/2006/relationships/hyperlink" Target="https://podminky.urs.cz/item/CS_URS_2021_02/713130851" TargetMode="External" /><Relationship Id="rId17" Type="http://schemas.openxmlformats.org/officeDocument/2006/relationships/hyperlink" Target="https://podminky.urs.cz/item/CS_URS_2021_02/713131143" TargetMode="External" /><Relationship Id="rId18" Type="http://schemas.openxmlformats.org/officeDocument/2006/relationships/hyperlink" Target="https://podminky.urs.cz/item/CS_URS_2021_02/28375933" TargetMode="External" /><Relationship Id="rId19" Type="http://schemas.openxmlformats.org/officeDocument/2006/relationships/hyperlink" Target="https://podminky.urs.cz/item/CS_URS_2021_02/713140861" TargetMode="External" /><Relationship Id="rId20" Type="http://schemas.openxmlformats.org/officeDocument/2006/relationships/hyperlink" Target="https://podminky.urs.cz/item/CS_URS_2021_02/713140863" TargetMode="External" /><Relationship Id="rId21" Type="http://schemas.openxmlformats.org/officeDocument/2006/relationships/hyperlink" Target="https://podminky.urs.cz/item/CS_URS_2021_02/713141135" TargetMode="External" /><Relationship Id="rId22" Type="http://schemas.openxmlformats.org/officeDocument/2006/relationships/hyperlink" Target="https://podminky.urs.cz/item/CS_URS_2021_02/713141335" TargetMode="External" /><Relationship Id="rId23" Type="http://schemas.openxmlformats.org/officeDocument/2006/relationships/hyperlink" Target="https://podminky.urs.cz/item/CS_URS_2021_02/713141351" TargetMode="External" /><Relationship Id="rId24" Type="http://schemas.openxmlformats.org/officeDocument/2006/relationships/hyperlink" Target="https://podminky.urs.cz/item/CS_URS_2021_02/28376141" TargetMode="External" /><Relationship Id="rId25" Type="http://schemas.openxmlformats.org/officeDocument/2006/relationships/hyperlink" Target="https://podminky.urs.cz/item/CS_URS_2021_02/998713102" TargetMode="External" /><Relationship Id="rId26" Type="http://schemas.openxmlformats.org/officeDocument/2006/relationships/hyperlink" Target="https://podminky.urs.cz/item/CS_URS_2021_02/721210822" TargetMode="External" /><Relationship Id="rId27" Type="http://schemas.openxmlformats.org/officeDocument/2006/relationships/hyperlink" Target="https://podminky.urs.cz/item/CS_URS_2021_02/721233212" TargetMode="External" /><Relationship Id="rId28" Type="http://schemas.openxmlformats.org/officeDocument/2006/relationships/hyperlink" Target="https://podminky.urs.cz/item/CS_URS_2021_02/998721102" TargetMode="External" /><Relationship Id="rId29" Type="http://schemas.openxmlformats.org/officeDocument/2006/relationships/hyperlink" Target="https://podminky.urs.cz/item/CS_URS_2021_02/60514114" TargetMode="External" /><Relationship Id="rId30" Type="http://schemas.openxmlformats.org/officeDocument/2006/relationships/hyperlink" Target="https://podminky.urs.cz/item/CS_URS_2021_02/762361312" TargetMode="External" /><Relationship Id="rId31" Type="http://schemas.openxmlformats.org/officeDocument/2006/relationships/hyperlink" Target="https://podminky.urs.cz/item/CS_URS_2021_02/998762102" TargetMode="External" /><Relationship Id="rId32" Type="http://schemas.openxmlformats.org/officeDocument/2006/relationships/hyperlink" Target="https://podminky.urs.cz/item/CS_URS_2021_02/764002841" TargetMode="External" /><Relationship Id="rId33" Type="http://schemas.openxmlformats.org/officeDocument/2006/relationships/hyperlink" Target="https://podminky.urs.cz/item/CS_URS_2021_02/998764202" TargetMode="External" /><Relationship Id="rId34" Type="http://schemas.openxmlformats.org/officeDocument/2006/relationships/hyperlink" Target="https://podminky.urs.cz/item/CS_URS_2021_02/765192001" TargetMode="External" /><Relationship Id="rId3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6080103" TargetMode="External" /><Relationship Id="rId9" Type="http://schemas.openxmlformats.org/officeDocument/2006/relationships/hyperlink" Target="https://podminky.urs.cz/item/CS_URS_2021_02/965042141" TargetMode="External" /><Relationship Id="rId10" Type="http://schemas.openxmlformats.org/officeDocument/2006/relationships/hyperlink" Target="https://podminky.urs.cz/item/CS_URS_2021_02/965049111" TargetMode="External" /><Relationship Id="rId11" Type="http://schemas.openxmlformats.org/officeDocument/2006/relationships/hyperlink" Target="https://podminky.urs.cz/item/CS_URS_2021_02/965081213" TargetMode="External" /><Relationship Id="rId12" Type="http://schemas.openxmlformats.org/officeDocument/2006/relationships/hyperlink" Target="https://podminky.urs.cz/item/CS_URS_2021_02/997013213" TargetMode="External" /><Relationship Id="rId13" Type="http://schemas.openxmlformats.org/officeDocument/2006/relationships/hyperlink" Target="https://podminky.urs.cz/item/CS_URS_2021_02/997013501" TargetMode="External" /><Relationship Id="rId14" Type="http://schemas.openxmlformats.org/officeDocument/2006/relationships/hyperlink" Target="https://podminky.urs.cz/item/CS_URS_2021_02/997013509" TargetMode="External" /><Relationship Id="rId15" Type="http://schemas.openxmlformats.org/officeDocument/2006/relationships/hyperlink" Target="https://podminky.urs.cz/item/CS_URS_2021_02/997013631" TargetMode="External" /><Relationship Id="rId16" Type="http://schemas.openxmlformats.org/officeDocument/2006/relationships/hyperlink" Target="https://podminky.urs.cz/item/CS_URS_2021_02/998018002" TargetMode="External" /><Relationship Id="rId17" Type="http://schemas.openxmlformats.org/officeDocument/2006/relationships/hyperlink" Target="https://podminky.urs.cz/item/CS_URS_2021_02/712340831" TargetMode="External" /><Relationship Id="rId18" Type="http://schemas.openxmlformats.org/officeDocument/2006/relationships/hyperlink" Target="https://podminky.urs.cz/item/CS_URS_2021_02/712363803" TargetMode="External" /><Relationship Id="rId19" Type="http://schemas.openxmlformats.org/officeDocument/2006/relationships/hyperlink" Target="https://podminky.urs.cz/item/CS_URS_2021_02/712311101" TargetMode="External" /><Relationship Id="rId20" Type="http://schemas.openxmlformats.org/officeDocument/2006/relationships/hyperlink" Target="https://podminky.urs.cz/item/CS_URS_2021_02/11163150" TargetMode="External" /><Relationship Id="rId21" Type="http://schemas.openxmlformats.org/officeDocument/2006/relationships/hyperlink" Target="https://podminky.urs.cz/item/CS_URS_2021_02/712341559" TargetMode="External" /><Relationship Id="rId22" Type="http://schemas.openxmlformats.org/officeDocument/2006/relationships/hyperlink" Target="https://podminky.urs.cz/item/CS_URS_2021_02/62853004" TargetMode="External" /><Relationship Id="rId23" Type="http://schemas.openxmlformats.org/officeDocument/2006/relationships/hyperlink" Target="https://podminky.urs.cz/item/CS_URS_2021_02/712363122" TargetMode="External" /><Relationship Id="rId24" Type="http://schemas.openxmlformats.org/officeDocument/2006/relationships/hyperlink" Target="https://podminky.urs.cz/item/CS_URS_2021_02/28322012" TargetMode="External" /><Relationship Id="rId25" Type="http://schemas.openxmlformats.org/officeDocument/2006/relationships/hyperlink" Target="https://podminky.urs.cz/item/CS_URS_2021_02/712391171" TargetMode="External" /><Relationship Id="rId26" Type="http://schemas.openxmlformats.org/officeDocument/2006/relationships/hyperlink" Target="https://podminky.urs.cz/item/CS_URS_2021_02/69311068" TargetMode="External" /><Relationship Id="rId27" Type="http://schemas.openxmlformats.org/officeDocument/2006/relationships/hyperlink" Target="https://podminky.urs.cz/item/CS_URS_2021_02/712391172" TargetMode="External" /><Relationship Id="rId28" Type="http://schemas.openxmlformats.org/officeDocument/2006/relationships/hyperlink" Target="https://podminky.urs.cz/item/CS_URS_2021_02/69311068" TargetMode="External" /><Relationship Id="rId29" Type="http://schemas.openxmlformats.org/officeDocument/2006/relationships/hyperlink" Target="https://podminky.urs.cz/item/CS_URS_2021_02/998712102" TargetMode="External" /><Relationship Id="rId30" Type="http://schemas.openxmlformats.org/officeDocument/2006/relationships/hyperlink" Target="https://podminky.urs.cz/item/CS_URS_2021_02/713130851" TargetMode="External" /><Relationship Id="rId31" Type="http://schemas.openxmlformats.org/officeDocument/2006/relationships/hyperlink" Target="https://podminky.urs.cz/item/CS_URS_2021_02/713131143" TargetMode="External" /><Relationship Id="rId32" Type="http://schemas.openxmlformats.org/officeDocument/2006/relationships/hyperlink" Target="https://podminky.urs.cz/item/CS_URS_2021_02/28375933" TargetMode="External" /><Relationship Id="rId33" Type="http://schemas.openxmlformats.org/officeDocument/2006/relationships/hyperlink" Target="https://podminky.urs.cz/item/CS_URS_2021_02/713140861" TargetMode="External" /><Relationship Id="rId34" Type="http://schemas.openxmlformats.org/officeDocument/2006/relationships/hyperlink" Target="https://podminky.urs.cz/item/CS_URS_2021_02/713140863" TargetMode="External" /><Relationship Id="rId35" Type="http://schemas.openxmlformats.org/officeDocument/2006/relationships/hyperlink" Target="https://podminky.urs.cz/item/CS_URS_2021_02/713141135" TargetMode="External" /><Relationship Id="rId36" Type="http://schemas.openxmlformats.org/officeDocument/2006/relationships/hyperlink" Target="https://podminky.urs.cz/item/CS_URS_2021_02/713141335" TargetMode="External" /><Relationship Id="rId37" Type="http://schemas.openxmlformats.org/officeDocument/2006/relationships/hyperlink" Target="https://podminky.urs.cz/item/CS_URS_2021_02/713141135" TargetMode="External" /><Relationship Id="rId38" Type="http://schemas.openxmlformats.org/officeDocument/2006/relationships/hyperlink" Target="https://podminky.urs.cz/item/CS_URS_2021_02/713141335" TargetMode="External" /><Relationship Id="rId39" Type="http://schemas.openxmlformats.org/officeDocument/2006/relationships/hyperlink" Target="https://podminky.urs.cz/item/CS_URS_2021_02/713141351" TargetMode="External" /><Relationship Id="rId40" Type="http://schemas.openxmlformats.org/officeDocument/2006/relationships/hyperlink" Target="https://podminky.urs.cz/item/CS_URS_2021_02/28376141" TargetMode="External" /><Relationship Id="rId41" Type="http://schemas.openxmlformats.org/officeDocument/2006/relationships/hyperlink" Target="https://podminky.urs.cz/item/CS_URS_2021_02/998713102" TargetMode="External" /><Relationship Id="rId42" Type="http://schemas.openxmlformats.org/officeDocument/2006/relationships/hyperlink" Target="https://podminky.urs.cz/item/CS_URS_2021_02/60514114" TargetMode="External" /><Relationship Id="rId43" Type="http://schemas.openxmlformats.org/officeDocument/2006/relationships/hyperlink" Target="https://podminky.urs.cz/item/CS_URS_2021_02/762361312" TargetMode="External" /><Relationship Id="rId44" Type="http://schemas.openxmlformats.org/officeDocument/2006/relationships/hyperlink" Target="https://podminky.urs.cz/item/CS_URS_2021_02/998762102" TargetMode="External" /><Relationship Id="rId45" Type="http://schemas.openxmlformats.org/officeDocument/2006/relationships/hyperlink" Target="https://podminky.urs.cz/item/CS_URS_2021_02/764002811" TargetMode="External" /><Relationship Id="rId46" Type="http://schemas.openxmlformats.org/officeDocument/2006/relationships/hyperlink" Target="https://podminky.urs.cz/item/CS_URS_2021_02/764002841" TargetMode="External" /><Relationship Id="rId47" Type="http://schemas.openxmlformats.org/officeDocument/2006/relationships/hyperlink" Target="https://podminky.urs.cz/item/CS_URS_2021_02/764002851" TargetMode="External" /><Relationship Id="rId48" Type="http://schemas.openxmlformats.org/officeDocument/2006/relationships/hyperlink" Target="https://podminky.urs.cz/item/CS_URS_2021_02/764004803" TargetMode="External" /><Relationship Id="rId49" Type="http://schemas.openxmlformats.org/officeDocument/2006/relationships/hyperlink" Target="https://podminky.urs.cz/item/CS_URS_2021_02/764501103" TargetMode="External" /><Relationship Id="rId50" Type="http://schemas.openxmlformats.org/officeDocument/2006/relationships/hyperlink" Target="https://podminky.urs.cz/item/CS_URS_2021_02/998764202" TargetMode="External" /><Relationship Id="rId51" Type="http://schemas.openxmlformats.org/officeDocument/2006/relationships/hyperlink" Target="https://podminky.urs.cz/item/CS_URS_2021_02/765192001" TargetMode="External" /><Relationship Id="rId5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5042141" TargetMode="External" /><Relationship Id="rId9" Type="http://schemas.openxmlformats.org/officeDocument/2006/relationships/hyperlink" Target="https://podminky.urs.cz/item/CS_URS_2021_02/965049111" TargetMode="External" /><Relationship Id="rId10" Type="http://schemas.openxmlformats.org/officeDocument/2006/relationships/hyperlink" Target="https://podminky.urs.cz/item/CS_URS_2021_02/965081213" TargetMode="External" /><Relationship Id="rId11" Type="http://schemas.openxmlformats.org/officeDocument/2006/relationships/hyperlink" Target="https://podminky.urs.cz/item/CS_URS_2021_02/966080103" TargetMode="External" /><Relationship Id="rId12" Type="http://schemas.openxmlformats.org/officeDocument/2006/relationships/hyperlink" Target="https://podminky.urs.cz/item/CS_URS_2021_02/997013213" TargetMode="External" /><Relationship Id="rId13" Type="http://schemas.openxmlformats.org/officeDocument/2006/relationships/hyperlink" Target="https://podminky.urs.cz/item/CS_URS_2021_02/997013501" TargetMode="External" /><Relationship Id="rId14" Type="http://schemas.openxmlformats.org/officeDocument/2006/relationships/hyperlink" Target="https://podminky.urs.cz/item/CS_URS_2021_02/997013509" TargetMode="External" /><Relationship Id="rId15" Type="http://schemas.openxmlformats.org/officeDocument/2006/relationships/hyperlink" Target="https://podminky.urs.cz/item/CS_URS_2021_02/997013631" TargetMode="External" /><Relationship Id="rId16" Type="http://schemas.openxmlformats.org/officeDocument/2006/relationships/hyperlink" Target="https://podminky.urs.cz/item/CS_URS_2021_02/998018002" TargetMode="External" /><Relationship Id="rId17" Type="http://schemas.openxmlformats.org/officeDocument/2006/relationships/hyperlink" Target="https://podminky.urs.cz/item/CS_URS_2021_02/712340831" TargetMode="External" /><Relationship Id="rId18" Type="http://schemas.openxmlformats.org/officeDocument/2006/relationships/hyperlink" Target="https://podminky.urs.cz/item/CS_URS_2021_02/712363803" TargetMode="External" /><Relationship Id="rId19" Type="http://schemas.openxmlformats.org/officeDocument/2006/relationships/hyperlink" Target="https://podminky.urs.cz/item/CS_URS_2021_02/712311101" TargetMode="External" /><Relationship Id="rId20" Type="http://schemas.openxmlformats.org/officeDocument/2006/relationships/hyperlink" Target="https://podminky.urs.cz/item/CS_URS_2021_02/11163150" TargetMode="External" /><Relationship Id="rId21" Type="http://schemas.openxmlformats.org/officeDocument/2006/relationships/hyperlink" Target="https://podminky.urs.cz/item/CS_URS_2021_02/712341559" TargetMode="External" /><Relationship Id="rId22" Type="http://schemas.openxmlformats.org/officeDocument/2006/relationships/hyperlink" Target="https://podminky.urs.cz/item/CS_URS_2021_02/62853004" TargetMode="External" /><Relationship Id="rId23" Type="http://schemas.openxmlformats.org/officeDocument/2006/relationships/hyperlink" Target="https://podminky.urs.cz/item/CS_URS_2021_02/712363122" TargetMode="External" /><Relationship Id="rId24" Type="http://schemas.openxmlformats.org/officeDocument/2006/relationships/hyperlink" Target="https://podminky.urs.cz/item/CS_URS_2021_02/28322012" TargetMode="External" /><Relationship Id="rId25" Type="http://schemas.openxmlformats.org/officeDocument/2006/relationships/hyperlink" Target="https://podminky.urs.cz/item/CS_URS_2021_02/712391171" TargetMode="External" /><Relationship Id="rId26" Type="http://schemas.openxmlformats.org/officeDocument/2006/relationships/hyperlink" Target="https://podminky.urs.cz/item/CS_URS_2021_02/69311068" TargetMode="External" /><Relationship Id="rId27" Type="http://schemas.openxmlformats.org/officeDocument/2006/relationships/hyperlink" Target="https://podminky.urs.cz/item/CS_URS_2021_02/712391172" TargetMode="External" /><Relationship Id="rId28" Type="http://schemas.openxmlformats.org/officeDocument/2006/relationships/hyperlink" Target="https://podminky.urs.cz/item/CS_URS_2021_02/69311068" TargetMode="External" /><Relationship Id="rId29" Type="http://schemas.openxmlformats.org/officeDocument/2006/relationships/hyperlink" Target="https://podminky.urs.cz/item/CS_URS_2021_02/998712102" TargetMode="External" /><Relationship Id="rId30" Type="http://schemas.openxmlformats.org/officeDocument/2006/relationships/hyperlink" Target="https://podminky.urs.cz/item/CS_URS_2021_02/713130851" TargetMode="External" /><Relationship Id="rId31" Type="http://schemas.openxmlformats.org/officeDocument/2006/relationships/hyperlink" Target="https://podminky.urs.cz/item/CS_URS_2021_02/713131143" TargetMode="External" /><Relationship Id="rId32" Type="http://schemas.openxmlformats.org/officeDocument/2006/relationships/hyperlink" Target="https://podminky.urs.cz/item/CS_URS_2021_02/28375933" TargetMode="External" /><Relationship Id="rId33" Type="http://schemas.openxmlformats.org/officeDocument/2006/relationships/hyperlink" Target="https://podminky.urs.cz/item/CS_URS_2021_02/713140861" TargetMode="External" /><Relationship Id="rId34" Type="http://schemas.openxmlformats.org/officeDocument/2006/relationships/hyperlink" Target="https://podminky.urs.cz/item/CS_URS_2021_02/713140863" TargetMode="External" /><Relationship Id="rId35" Type="http://schemas.openxmlformats.org/officeDocument/2006/relationships/hyperlink" Target="https://podminky.urs.cz/item/CS_URS_2021_02/713141135" TargetMode="External" /><Relationship Id="rId36" Type="http://schemas.openxmlformats.org/officeDocument/2006/relationships/hyperlink" Target="https://podminky.urs.cz/item/CS_URS_2021_02/713141335" TargetMode="External" /><Relationship Id="rId37" Type="http://schemas.openxmlformats.org/officeDocument/2006/relationships/hyperlink" Target="https://podminky.urs.cz/item/CS_URS_2021_02/713141135" TargetMode="External" /><Relationship Id="rId38" Type="http://schemas.openxmlformats.org/officeDocument/2006/relationships/hyperlink" Target="https://podminky.urs.cz/item/CS_URS_2021_02/713141335" TargetMode="External" /><Relationship Id="rId39" Type="http://schemas.openxmlformats.org/officeDocument/2006/relationships/hyperlink" Target="https://podminky.urs.cz/item/CS_URS_2021_02/713141351" TargetMode="External" /><Relationship Id="rId40" Type="http://schemas.openxmlformats.org/officeDocument/2006/relationships/hyperlink" Target="https://podminky.urs.cz/item/CS_URS_2021_02/28376141" TargetMode="External" /><Relationship Id="rId41" Type="http://schemas.openxmlformats.org/officeDocument/2006/relationships/hyperlink" Target="https://podminky.urs.cz/item/CS_URS_2021_02/998713102" TargetMode="External" /><Relationship Id="rId42" Type="http://schemas.openxmlformats.org/officeDocument/2006/relationships/hyperlink" Target="https://podminky.urs.cz/item/CS_URS_2021_02/60514114" TargetMode="External" /><Relationship Id="rId43" Type="http://schemas.openxmlformats.org/officeDocument/2006/relationships/hyperlink" Target="https://podminky.urs.cz/item/CS_URS_2021_02/762361312" TargetMode="External" /><Relationship Id="rId44" Type="http://schemas.openxmlformats.org/officeDocument/2006/relationships/hyperlink" Target="https://podminky.urs.cz/item/CS_URS_2021_02/998762102" TargetMode="External" /><Relationship Id="rId45" Type="http://schemas.openxmlformats.org/officeDocument/2006/relationships/hyperlink" Target="https://podminky.urs.cz/item/CS_URS_2021_02/764002811" TargetMode="External" /><Relationship Id="rId46" Type="http://schemas.openxmlformats.org/officeDocument/2006/relationships/hyperlink" Target="https://podminky.urs.cz/item/CS_URS_2021_02/764002841" TargetMode="External" /><Relationship Id="rId47" Type="http://schemas.openxmlformats.org/officeDocument/2006/relationships/hyperlink" Target="https://podminky.urs.cz/item/CS_URS_2021_02/764002851" TargetMode="External" /><Relationship Id="rId48" Type="http://schemas.openxmlformats.org/officeDocument/2006/relationships/hyperlink" Target="https://podminky.urs.cz/item/CS_URS_2021_02/764004803" TargetMode="External" /><Relationship Id="rId49" Type="http://schemas.openxmlformats.org/officeDocument/2006/relationships/hyperlink" Target="https://podminky.urs.cz/item/CS_URS_2021_02/764501103" TargetMode="External" /><Relationship Id="rId50" Type="http://schemas.openxmlformats.org/officeDocument/2006/relationships/hyperlink" Target="https://podminky.urs.cz/item/CS_URS_2021_02/998764202" TargetMode="External" /><Relationship Id="rId51" Type="http://schemas.openxmlformats.org/officeDocument/2006/relationships/hyperlink" Target="https://podminky.urs.cz/item/CS_URS_2021_02/765192001" TargetMode="External" /><Relationship Id="rId5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60514114" TargetMode="External" /><Relationship Id="rId36" Type="http://schemas.openxmlformats.org/officeDocument/2006/relationships/hyperlink" Target="https://podminky.urs.cz/item/CS_URS_2021_02/762361312" TargetMode="External" /><Relationship Id="rId37" Type="http://schemas.openxmlformats.org/officeDocument/2006/relationships/hyperlink" Target="https://podminky.urs.cz/item/CS_URS_2021_02/998762102"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998764202" TargetMode="External" /><Relationship Id="rId40" Type="http://schemas.openxmlformats.org/officeDocument/2006/relationships/hyperlink" Target="https://podminky.urs.cz/item/CS_URS_2021_02/765192001" TargetMode="External" /><Relationship Id="rId4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96" t="s">
        <v>6</v>
      </c>
      <c r="AS2" s="297"/>
      <c r="AT2" s="297"/>
      <c r="AU2" s="297"/>
      <c r="AV2" s="297"/>
      <c r="AW2" s="297"/>
      <c r="AX2" s="297"/>
      <c r="AY2" s="297"/>
      <c r="AZ2" s="297"/>
      <c r="BA2" s="297"/>
      <c r="BB2" s="297"/>
      <c r="BC2" s="297"/>
      <c r="BD2" s="297"/>
      <c r="BE2" s="297"/>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14" t="s">
        <v>15</v>
      </c>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R5" s="21"/>
      <c r="BE5" s="311" t="s">
        <v>16</v>
      </c>
      <c r="BS5" s="18" t="s">
        <v>7</v>
      </c>
    </row>
    <row r="6" spans="2:71" s="1" customFormat="1" ht="36.95" customHeight="1">
      <c r="B6" s="21"/>
      <c r="D6" s="27" t="s">
        <v>17</v>
      </c>
      <c r="K6" s="315" t="s">
        <v>18</v>
      </c>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R6" s="21"/>
      <c r="BE6" s="312"/>
      <c r="BS6" s="18" t="s">
        <v>7</v>
      </c>
    </row>
    <row r="7" spans="2:71" s="1" customFormat="1" ht="12" customHeight="1">
      <c r="B7" s="21"/>
      <c r="D7" s="28" t="s">
        <v>19</v>
      </c>
      <c r="K7" s="26" t="s">
        <v>3</v>
      </c>
      <c r="AK7" s="28" t="s">
        <v>20</v>
      </c>
      <c r="AN7" s="26" t="s">
        <v>3</v>
      </c>
      <c r="AR7" s="21"/>
      <c r="BE7" s="312"/>
      <c r="BS7" s="18" t="s">
        <v>7</v>
      </c>
    </row>
    <row r="8" spans="2:71" s="1" customFormat="1" ht="12" customHeight="1">
      <c r="B8" s="21"/>
      <c r="D8" s="28" t="s">
        <v>21</v>
      </c>
      <c r="K8" s="26" t="s">
        <v>22</v>
      </c>
      <c r="AK8" s="28" t="s">
        <v>23</v>
      </c>
      <c r="AN8" s="29" t="s">
        <v>24</v>
      </c>
      <c r="AR8" s="21"/>
      <c r="BE8" s="312"/>
      <c r="BS8" s="18" t="s">
        <v>7</v>
      </c>
    </row>
    <row r="9" spans="2:71" s="1" customFormat="1" ht="14.45" customHeight="1">
      <c r="B9" s="21"/>
      <c r="AR9" s="21"/>
      <c r="BE9" s="312"/>
      <c r="BS9" s="18" t="s">
        <v>7</v>
      </c>
    </row>
    <row r="10" spans="2:71" s="1" customFormat="1" ht="12" customHeight="1">
      <c r="B10" s="21"/>
      <c r="D10" s="28" t="s">
        <v>25</v>
      </c>
      <c r="AK10" s="28" t="s">
        <v>26</v>
      </c>
      <c r="AN10" s="26" t="s">
        <v>3</v>
      </c>
      <c r="AR10" s="21"/>
      <c r="BE10" s="312"/>
      <c r="BS10" s="18" t="s">
        <v>7</v>
      </c>
    </row>
    <row r="11" spans="2:71" s="1" customFormat="1" ht="18.4" customHeight="1">
      <c r="B11" s="21"/>
      <c r="E11" s="26" t="s">
        <v>22</v>
      </c>
      <c r="AK11" s="28" t="s">
        <v>27</v>
      </c>
      <c r="AN11" s="26" t="s">
        <v>3</v>
      </c>
      <c r="AR11" s="21"/>
      <c r="BE11" s="312"/>
      <c r="BS11" s="18" t="s">
        <v>7</v>
      </c>
    </row>
    <row r="12" spans="2:71" s="1" customFormat="1" ht="6.95" customHeight="1">
      <c r="B12" s="21"/>
      <c r="AR12" s="21"/>
      <c r="BE12" s="312"/>
      <c r="BS12" s="18" t="s">
        <v>7</v>
      </c>
    </row>
    <row r="13" spans="2:71" s="1" customFormat="1" ht="12" customHeight="1">
      <c r="B13" s="21"/>
      <c r="D13" s="28" t="s">
        <v>28</v>
      </c>
      <c r="AK13" s="28" t="s">
        <v>26</v>
      </c>
      <c r="AN13" s="30" t="s">
        <v>29</v>
      </c>
      <c r="AR13" s="21"/>
      <c r="BE13" s="312"/>
      <c r="BS13" s="18" t="s">
        <v>7</v>
      </c>
    </row>
    <row r="14" spans="2:71" ht="12.75">
      <c r="B14" s="21"/>
      <c r="E14" s="316" t="s">
        <v>29</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28" t="s">
        <v>27</v>
      </c>
      <c r="AN14" s="30" t="s">
        <v>29</v>
      </c>
      <c r="AR14" s="21"/>
      <c r="BE14" s="312"/>
      <c r="BS14" s="18" t="s">
        <v>7</v>
      </c>
    </row>
    <row r="15" spans="2:71" s="1" customFormat="1" ht="6.95" customHeight="1">
      <c r="B15" s="21"/>
      <c r="AR15" s="21"/>
      <c r="BE15" s="312"/>
      <c r="BS15" s="18" t="s">
        <v>4</v>
      </c>
    </row>
    <row r="16" spans="2:71" s="1" customFormat="1" ht="12" customHeight="1">
      <c r="B16" s="21"/>
      <c r="D16" s="28" t="s">
        <v>30</v>
      </c>
      <c r="AK16" s="28" t="s">
        <v>26</v>
      </c>
      <c r="AN16" s="26" t="s">
        <v>3</v>
      </c>
      <c r="AR16" s="21"/>
      <c r="BE16" s="312"/>
      <c r="BS16" s="18" t="s">
        <v>4</v>
      </c>
    </row>
    <row r="17" spans="2:71" s="1" customFormat="1" ht="18.4" customHeight="1">
      <c r="B17" s="21"/>
      <c r="E17" s="26" t="s">
        <v>22</v>
      </c>
      <c r="AK17" s="28" t="s">
        <v>27</v>
      </c>
      <c r="AN17" s="26" t="s">
        <v>3</v>
      </c>
      <c r="AR17" s="21"/>
      <c r="BE17" s="312"/>
      <c r="BS17" s="18" t="s">
        <v>31</v>
      </c>
    </row>
    <row r="18" spans="2:71" s="1" customFormat="1" ht="6.95" customHeight="1">
      <c r="B18" s="21"/>
      <c r="AR18" s="21"/>
      <c r="BE18" s="312"/>
      <c r="BS18" s="18" t="s">
        <v>7</v>
      </c>
    </row>
    <row r="19" spans="2:71" s="1" customFormat="1" ht="12" customHeight="1">
      <c r="B19" s="21"/>
      <c r="D19" s="28" t="s">
        <v>32</v>
      </c>
      <c r="AK19" s="28" t="s">
        <v>26</v>
      </c>
      <c r="AN19" s="26" t="s">
        <v>3</v>
      </c>
      <c r="AR19" s="21"/>
      <c r="BE19" s="312"/>
      <c r="BS19" s="18" t="s">
        <v>7</v>
      </c>
    </row>
    <row r="20" spans="2:71" s="1" customFormat="1" ht="18.4" customHeight="1">
      <c r="B20" s="21"/>
      <c r="E20" s="26" t="s">
        <v>22</v>
      </c>
      <c r="AK20" s="28" t="s">
        <v>27</v>
      </c>
      <c r="AN20" s="26" t="s">
        <v>3</v>
      </c>
      <c r="AR20" s="21"/>
      <c r="BE20" s="312"/>
      <c r="BS20" s="18" t="s">
        <v>4</v>
      </c>
    </row>
    <row r="21" spans="2:57" s="1" customFormat="1" ht="6.95" customHeight="1">
      <c r="B21" s="21"/>
      <c r="AR21" s="21"/>
      <c r="BE21" s="312"/>
    </row>
    <row r="22" spans="2:57" s="1" customFormat="1" ht="12" customHeight="1">
      <c r="B22" s="21"/>
      <c r="D22" s="28" t="s">
        <v>33</v>
      </c>
      <c r="AR22" s="21"/>
      <c r="BE22" s="312"/>
    </row>
    <row r="23" spans="2:57" s="1" customFormat="1" ht="59.25" customHeight="1">
      <c r="B23" s="21"/>
      <c r="E23" s="318" t="s">
        <v>34</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R23" s="21"/>
      <c r="BE23" s="312"/>
    </row>
    <row r="24" spans="2:57" s="1" customFormat="1" ht="6.95" customHeight="1">
      <c r="B24" s="21"/>
      <c r="AR24" s="21"/>
      <c r="BE24" s="312"/>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12"/>
    </row>
    <row r="26" spans="1:57" s="2" customFormat="1" ht="25.9" customHeight="1">
      <c r="A26" s="33"/>
      <c r="B26" s="34"/>
      <c r="C26" s="33"/>
      <c r="D26" s="35" t="s">
        <v>35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19">
        <f>ROUND(AG54,2)</f>
        <v>0</v>
      </c>
      <c r="AL26" s="320"/>
      <c r="AM26" s="320"/>
      <c r="AN26" s="320"/>
      <c r="AO26" s="320"/>
      <c r="AP26" s="33"/>
      <c r="AQ26" s="33"/>
      <c r="AR26" s="34"/>
      <c r="BE26" s="312"/>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312"/>
    </row>
    <row r="28" spans="1:57" s="2" customFormat="1" ht="12.75">
      <c r="A28" s="33"/>
      <c r="B28" s="34"/>
      <c r="C28" s="33"/>
      <c r="D28" s="33"/>
      <c r="E28" s="33"/>
      <c r="F28" s="33"/>
      <c r="G28" s="33"/>
      <c r="H28" s="33"/>
      <c r="I28" s="33"/>
      <c r="J28" s="33"/>
      <c r="K28" s="33"/>
      <c r="L28" s="321" t="s">
        <v>36</v>
      </c>
      <c r="M28" s="321"/>
      <c r="N28" s="321"/>
      <c r="O28" s="321"/>
      <c r="P28" s="321"/>
      <c r="Q28" s="33"/>
      <c r="R28" s="33"/>
      <c r="S28" s="33"/>
      <c r="T28" s="33"/>
      <c r="U28" s="33"/>
      <c r="V28" s="33"/>
      <c r="W28" s="321" t="s">
        <v>37</v>
      </c>
      <c r="X28" s="321"/>
      <c r="Y28" s="321"/>
      <c r="Z28" s="321"/>
      <c r="AA28" s="321"/>
      <c r="AB28" s="321"/>
      <c r="AC28" s="321"/>
      <c r="AD28" s="321"/>
      <c r="AE28" s="321"/>
      <c r="AF28" s="33"/>
      <c r="AG28" s="33"/>
      <c r="AH28" s="33"/>
      <c r="AI28" s="33"/>
      <c r="AJ28" s="33"/>
      <c r="AK28" s="321" t="s">
        <v>38</v>
      </c>
      <c r="AL28" s="321"/>
      <c r="AM28" s="321"/>
      <c r="AN28" s="321"/>
      <c r="AO28" s="321"/>
      <c r="AP28" s="33"/>
      <c r="AQ28" s="33"/>
      <c r="AR28" s="34"/>
      <c r="BE28" s="312"/>
    </row>
    <row r="29" spans="2:57" s="3" customFormat="1" ht="14.45" customHeight="1">
      <c r="B29" s="38"/>
      <c r="D29" s="28" t="s">
        <v>39</v>
      </c>
      <c r="F29" s="28" t="s">
        <v>40</v>
      </c>
      <c r="L29" s="291">
        <v>0.21</v>
      </c>
      <c r="M29" s="290"/>
      <c r="N29" s="290"/>
      <c r="O29" s="290"/>
      <c r="P29" s="290"/>
      <c r="W29" s="289">
        <f>ROUND(AZ54,2)</f>
        <v>0</v>
      </c>
      <c r="X29" s="290"/>
      <c r="Y29" s="290"/>
      <c r="Z29" s="290"/>
      <c r="AA29" s="290"/>
      <c r="AB29" s="290"/>
      <c r="AC29" s="290"/>
      <c r="AD29" s="290"/>
      <c r="AE29" s="290"/>
      <c r="AK29" s="289">
        <f>ROUND(AV54,2)</f>
        <v>0</v>
      </c>
      <c r="AL29" s="290"/>
      <c r="AM29" s="290"/>
      <c r="AN29" s="290"/>
      <c r="AO29" s="290"/>
      <c r="AR29" s="38"/>
      <c r="BE29" s="313"/>
    </row>
    <row r="30" spans="2:57" s="3" customFormat="1" ht="14.45" customHeight="1">
      <c r="B30" s="38"/>
      <c r="F30" s="28" t="s">
        <v>41</v>
      </c>
      <c r="L30" s="291">
        <v>0.15</v>
      </c>
      <c r="M30" s="290"/>
      <c r="N30" s="290"/>
      <c r="O30" s="290"/>
      <c r="P30" s="290"/>
      <c r="W30" s="289">
        <f>ROUND(BA54,2)</f>
        <v>0</v>
      </c>
      <c r="X30" s="290"/>
      <c r="Y30" s="290"/>
      <c r="Z30" s="290"/>
      <c r="AA30" s="290"/>
      <c r="AB30" s="290"/>
      <c r="AC30" s="290"/>
      <c r="AD30" s="290"/>
      <c r="AE30" s="290"/>
      <c r="AK30" s="289">
        <f>ROUND(AW54,2)</f>
        <v>0</v>
      </c>
      <c r="AL30" s="290"/>
      <c r="AM30" s="290"/>
      <c r="AN30" s="290"/>
      <c r="AO30" s="290"/>
      <c r="AR30" s="38"/>
      <c r="BE30" s="313"/>
    </row>
    <row r="31" spans="2:57" s="3" customFormat="1" ht="14.45" customHeight="1" hidden="1">
      <c r="B31" s="38"/>
      <c r="F31" s="28" t="s">
        <v>42</v>
      </c>
      <c r="L31" s="291">
        <v>0.21</v>
      </c>
      <c r="M31" s="290"/>
      <c r="N31" s="290"/>
      <c r="O31" s="290"/>
      <c r="P31" s="290"/>
      <c r="W31" s="289">
        <f>ROUND(BB54,2)</f>
        <v>0</v>
      </c>
      <c r="X31" s="290"/>
      <c r="Y31" s="290"/>
      <c r="Z31" s="290"/>
      <c r="AA31" s="290"/>
      <c r="AB31" s="290"/>
      <c r="AC31" s="290"/>
      <c r="AD31" s="290"/>
      <c r="AE31" s="290"/>
      <c r="AK31" s="289">
        <v>0</v>
      </c>
      <c r="AL31" s="290"/>
      <c r="AM31" s="290"/>
      <c r="AN31" s="290"/>
      <c r="AO31" s="290"/>
      <c r="AR31" s="38"/>
      <c r="BE31" s="313"/>
    </row>
    <row r="32" spans="2:57" s="3" customFormat="1" ht="14.45" customHeight="1" hidden="1">
      <c r="B32" s="38"/>
      <c r="F32" s="28" t="s">
        <v>43</v>
      </c>
      <c r="L32" s="291">
        <v>0.15</v>
      </c>
      <c r="M32" s="290"/>
      <c r="N32" s="290"/>
      <c r="O32" s="290"/>
      <c r="P32" s="290"/>
      <c r="W32" s="289">
        <f>ROUND(BC54,2)</f>
        <v>0</v>
      </c>
      <c r="X32" s="290"/>
      <c r="Y32" s="290"/>
      <c r="Z32" s="290"/>
      <c r="AA32" s="290"/>
      <c r="AB32" s="290"/>
      <c r="AC32" s="290"/>
      <c r="AD32" s="290"/>
      <c r="AE32" s="290"/>
      <c r="AK32" s="289">
        <v>0</v>
      </c>
      <c r="AL32" s="290"/>
      <c r="AM32" s="290"/>
      <c r="AN32" s="290"/>
      <c r="AO32" s="290"/>
      <c r="AR32" s="38"/>
      <c r="BE32" s="313"/>
    </row>
    <row r="33" spans="2:44" s="3" customFormat="1" ht="14.45" customHeight="1" hidden="1">
      <c r="B33" s="38"/>
      <c r="F33" s="28" t="s">
        <v>44</v>
      </c>
      <c r="L33" s="291">
        <v>0</v>
      </c>
      <c r="M33" s="290"/>
      <c r="N33" s="290"/>
      <c r="O33" s="290"/>
      <c r="P33" s="290"/>
      <c r="W33" s="289">
        <f>ROUND(BD54,2)</f>
        <v>0</v>
      </c>
      <c r="X33" s="290"/>
      <c r="Y33" s="290"/>
      <c r="Z33" s="290"/>
      <c r="AA33" s="290"/>
      <c r="AB33" s="290"/>
      <c r="AC33" s="290"/>
      <c r="AD33" s="290"/>
      <c r="AE33" s="290"/>
      <c r="AK33" s="289">
        <v>0</v>
      </c>
      <c r="AL33" s="290"/>
      <c r="AM33" s="290"/>
      <c r="AN33" s="290"/>
      <c r="AO33" s="290"/>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45</v>
      </c>
      <c r="E35" s="41"/>
      <c r="F35" s="41"/>
      <c r="G35" s="41"/>
      <c r="H35" s="41"/>
      <c r="I35" s="41"/>
      <c r="J35" s="41"/>
      <c r="K35" s="41"/>
      <c r="L35" s="41"/>
      <c r="M35" s="41"/>
      <c r="N35" s="41"/>
      <c r="O35" s="41"/>
      <c r="P35" s="41"/>
      <c r="Q35" s="41"/>
      <c r="R35" s="41"/>
      <c r="S35" s="41"/>
      <c r="T35" s="42" t="s">
        <v>46</v>
      </c>
      <c r="U35" s="41"/>
      <c r="V35" s="41"/>
      <c r="W35" s="41"/>
      <c r="X35" s="295" t="s">
        <v>47</v>
      </c>
      <c r="Y35" s="293"/>
      <c r="Z35" s="293"/>
      <c r="AA35" s="293"/>
      <c r="AB35" s="293"/>
      <c r="AC35" s="41"/>
      <c r="AD35" s="41"/>
      <c r="AE35" s="41"/>
      <c r="AF35" s="41"/>
      <c r="AG35" s="41"/>
      <c r="AH35" s="41"/>
      <c r="AI35" s="41"/>
      <c r="AJ35" s="41"/>
      <c r="AK35" s="292">
        <f>SUM(AK26:AK33)</f>
        <v>0</v>
      </c>
      <c r="AL35" s="293"/>
      <c r="AM35" s="293"/>
      <c r="AN35" s="293"/>
      <c r="AO35" s="294"/>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48</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v>
      </c>
      <c r="AR44" s="47"/>
    </row>
    <row r="45" spans="2:44" s="5" customFormat="1" ht="36.95" customHeight="1">
      <c r="B45" s="48"/>
      <c r="C45" s="49" t="s">
        <v>17</v>
      </c>
      <c r="L45" s="322" t="str">
        <f>K6</f>
        <v>Oprava střechy bytového domu Hrnčířská, Kolín</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23</v>
      </c>
      <c r="AJ47" s="33"/>
      <c r="AK47" s="33"/>
      <c r="AL47" s="33"/>
      <c r="AM47" s="300" t="str">
        <f>IF(AN8="","",AN8)</f>
        <v>9. 7. 2021</v>
      </c>
      <c r="AN47" s="300"/>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25</v>
      </c>
      <c r="D49" s="33"/>
      <c r="E49" s="33"/>
      <c r="F49" s="33"/>
      <c r="G49" s="33"/>
      <c r="H49" s="33"/>
      <c r="I49" s="33"/>
      <c r="J49" s="33"/>
      <c r="K49" s="33"/>
      <c r="L49" s="4" t="str">
        <f>IF(E11="","",E11)</f>
        <v xml:space="preserve"> </v>
      </c>
      <c r="M49" s="33"/>
      <c r="N49" s="33"/>
      <c r="O49" s="33"/>
      <c r="P49" s="33"/>
      <c r="Q49" s="33"/>
      <c r="R49" s="33"/>
      <c r="S49" s="33"/>
      <c r="T49" s="33"/>
      <c r="U49" s="33"/>
      <c r="V49" s="33"/>
      <c r="W49" s="33"/>
      <c r="X49" s="33"/>
      <c r="Y49" s="33"/>
      <c r="Z49" s="33"/>
      <c r="AA49" s="33"/>
      <c r="AB49" s="33"/>
      <c r="AC49" s="33"/>
      <c r="AD49" s="33"/>
      <c r="AE49" s="33"/>
      <c r="AF49" s="33"/>
      <c r="AG49" s="33"/>
      <c r="AH49" s="33"/>
      <c r="AI49" s="28" t="s">
        <v>30</v>
      </c>
      <c r="AJ49" s="33"/>
      <c r="AK49" s="33"/>
      <c r="AL49" s="33"/>
      <c r="AM49" s="301" t="str">
        <f>IF(E17="","",E17)</f>
        <v xml:space="preserve"> </v>
      </c>
      <c r="AN49" s="302"/>
      <c r="AO49" s="302"/>
      <c r="AP49" s="302"/>
      <c r="AQ49" s="33"/>
      <c r="AR49" s="34"/>
      <c r="AS49" s="304" t="s">
        <v>49</v>
      </c>
      <c r="AT49" s="305"/>
      <c r="AU49" s="52"/>
      <c r="AV49" s="52"/>
      <c r="AW49" s="52"/>
      <c r="AX49" s="52"/>
      <c r="AY49" s="52"/>
      <c r="AZ49" s="52"/>
      <c r="BA49" s="52"/>
      <c r="BB49" s="52"/>
      <c r="BC49" s="52"/>
      <c r="BD49" s="53"/>
      <c r="BE49" s="33"/>
    </row>
    <row r="50" spans="1:57" s="2" customFormat="1" ht="15.2" customHeight="1">
      <c r="A50" s="33"/>
      <c r="B50" s="34"/>
      <c r="C50" s="28" t="s">
        <v>28</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32</v>
      </c>
      <c r="AJ50" s="33"/>
      <c r="AK50" s="33"/>
      <c r="AL50" s="33"/>
      <c r="AM50" s="301" t="str">
        <f>IF(E20="","",E20)</f>
        <v xml:space="preserve"> </v>
      </c>
      <c r="AN50" s="302"/>
      <c r="AO50" s="302"/>
      <c r="AP50" s="302"/>
      <c r="AQ50" s="33"/>
      <c r="AR50" s="34"/>
      <c r="AS50" s="306"/>
      <c r="AT50" s="307"/>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306"/>
      <c r="AT51" s="307"/>
      <c r="AU51" s="54"/>
      <c r="AV51" s="54"/>
      <c r="AW51" s="54"/>
      <c r="AX51" s="54"/>
      <c r="AY51" s="54"/>
      <c r="AZ51" s="54"/>
      <c r="BA51" s="54"/>
      <c r="BB51" s="54"/>
      <c r="BC51" s="54"/>
      <c r="BD51" s="55"/>
      <c r="BE51" s="33"/>
    </row>
    <row r="52" spans="1:57" s="2" customFormat="1" ht="29.25" customHeight="1">
      <c r="A52" s="33"/>
      <c r="B52" s="34"/>
      <c r="C52" s="324" t="s">
        <v>50</v>
      </c>
      <c r="D52" s="299"/>
      <c r="E52" s="299"/>
      <c r="F52" s="299"/>
      <c r="G52" s="299"/>
      <c r="H52" s="56"/>
      <c r="I52" s="303" t="s">
        <v>51</v>
      </c>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8" t="s">
        <v>52</v>
      </c>
      <c r="AH52" s="299"/>
      <c r="AI52" s="299"/>
      <c r="AJ52" s="299"/>
      <c r="AK52" s="299"/>
      <c r="AL52" s="299"/>
      <c r="AM52" s="299"/>
      <c r="AN52" s="303" t="s">
        <v>53</v>
      </c>
      <c r="AO52" s="299"/>
      <c r="AP52" s="299"/>
      <c r="AQ52" s="57" t="s">
        <v>54</v>
      </c>
      <c r="AR52" s="34"/>
      <c r="AS52" s="58" t="s">
        <v>55</v>
      </c>
      <c r="AT52" s="59" t="s">
        <v>56</v>
      </c>
      <c r="AU52" s="59" t="s">
        <v>57</v>
      </c>
      <c r="AV52" s="59" t="s">
        <v>58</v>
      </c>
      <c r="AW52" s="59" t="s">
        <v>59</v>
      </c>
      <c r="AX52" s="59" t="s">
        <v>60</v>
      </c>
      <c r="AY52" s="59" t="s">
        <v>61</v>
      </c>
      <c r="AZ52" s="59" t="s">
        <v>62</v>
      </c>
      <c r="BA52" s="59" t="s">
        <v>63</v>
      </c>
      <c r="BB52" s="59" t="s">
        <v>64</v>
      </c>
      <c r="BC52" s="59" t="s">
        <v>65</v>
      </c>
      <c r="BD52" s="60" t="s">
        <v>66</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310">
        <f>ROUND(AG55+AG58+AG64+AG66+AG72+AG75,2)</f>
        <v>0</v>
      </c>
      <c r="AH54" s="310"/>
      <c r="AI54" s="310"/>
      <c r="AJ54" s="310"/>
      <c r="AK54" s="310"/>
      <c r="AL54" s="310"/>
      <c r="AM54" s="310"/>
      <c r="AN54" s="288">
        <f aca="true" t="shared" si="0" ref="AN54:AN75">SUM(AG54,AT54)</f>
        <v>0</v>
      </c>
      <c r="AO54" s="288"/>
      <c r="AP54" s="288"/>
      <c r="AQ54" s="68" t="s">
        <v>3</v>
      </c>
      <c r="AR54" s="64"/>
      <c r="AS54" s="69">
        <f>ROUND(AS55+AS58+AS64+AS66+AS72+AS75,2)</f>
        <v>0</v>
      </c>
      <c r="AT54" s="70">
        <f aca="true" t="shared" si="1" ref="AT54:AT75">ROUND(SUM(AV54:AW54),2)</f>
        <v>0</v>
      </c>
      <c r="AU54" s="71">
        <f>ROUND(AU55+AU58+AU64+AU66+AU72+AU75,5)</f>
        <v>0</v>
      </c>
      <c r="AV54" s="70">
        <f>ROUND(AZ54*L29,2)</f>
        <v>0</v>
      </c>
      <c r="AW54" s="70">
        <f>ROUND(BA54*L30,2)</f>
        <v>0</v>
      </c>
      <c r="AX54" s="70">
        <f>ROUND(BB54*L29,2)</f>
        <v>0</v>
      </c>
      <c r="AY54" s="70">
        <f>ROUND(BC54*L30,2)</f>
        <v>0</v>
      </c>
      <c r="AZ54" s="70">
        <f>ROUND(AZ55+AZ58+AZ64+AZ66+AZ72+AZ75,2)</f>
        <v>0</v>
      </c>
      <c r="BA54" s="70">
        <f>ROUND(BA55+BA58+BA64+BA66+BA72+BA75,2)</f>
        <v>0</v>
      </c>
      <c r="BB54" s="70">
        <f>ROUND(BB55+BB58+BB64+BB66+BB72+BB75,2)</f>
        <v>0</v>
      </c>
      <c r="BC54" s="70">
        <f>ROUND(BC55+BC58+BC64+BC66+BC72+BC75,2)</f>
        <v>0</v>
      </c>
      <c r="BD54" s="72">
        <f>ROUND(BD55+BD58+BD64+BD66+BD72+BD75,2)</f>
        <v>0</v>
      </c>
      <c r="BS54" s="73" t="s">
        <v>68</v>
      </c>
      <c r="BT54" s="73" t="s">
        <v>69</v>
      </c>
      <c r="BU54" s="74" t="s">
        <v>70</v>
      </c>
      <c r="BV54" s="73" t="s">
        <v>71</v>
      </c>
      <c r="BW54" s="73" t="s">
        <v>5</v>
      </c>
      <c r="BX54" s="73" t="s">
        <v>72</v>
      </c>
      <c r="CL54" s="73" t="s">
        <v>3</v>
      </c>
    </row>
    <row r="55" spans="2:91" s="7" customFormat="1" ht="16.5" customHeight="1">
      <c r="B55" s="75"/>
      <c r="C55" s="76"/>
      <c r="D55" s="309" t="s">
        <v>15</v>
      </c>
      <c r="E55" s="309"/>
      <c r="F55" s="309"/>
      <c r="G55" s="309"/>
      <c r="H55" s="309"/>
      <c r="I55" s="77"/>
      <c r="J55" s="309" t="s">
        <v>73</v>
      </c>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285">
        <f>ROUND(SUM(AG56:AG57),2)</f>
        <v>0</v>
      </c>
      <c r="AH55" s="284"/>
      <c r="AI55" s="284"/>
      <c r="AJ55" s="284"/>
      <c r="AK55" s="284"/>
      <c r="AL55" s="284"/>
      <c r="AM55" s="284"/>
      <c r="AN55" s="283">
        <f t="shared" si="0"/>
        <v>0</v>
      </c>
      <c r="AO55" s="284"/>
      <c r="AP55" s="284"/>
      <c r="AQ55" s="78" t="s">
        <v>74</v>
      </c>
      <c r="AR55" s="75"/>
      <c r="AS55" s="79">
        <f>ROUND(SUM(AS56:AS57),2)</f>
        <v>0</v>
      </c>
      <c r="AT55" s="80">
        <f t="shared" si="1"/>
        <v>0</v>
      </c>
      <c r="AU55" s="81">
        <f>ROUND(SUM(AU56:AU57),5)</f>
        <v>0</v>
      </c>
      <c r="AV55" s="80">
        <f>ROUND(AZ55*L29,2)</f>
        <v>0</v>
      </c>
      <c r="AW55" s="80">
        <f>ROUND(BA55*L30,2)</f>
        <v>0</v>
      </c>
      <c r="AX55" s="80">
        <f>ROUND(BB55*L29,2)</f>
        <v>0</v>
      </c>
      <c r="AY55" s="80">
        <f>ROUND(BC55*L30,2)</f>
        <v>0</v>
      </c>
      <c r="AZ55" s="80">
        <f>ROUND(SUM(AZ56:AZ57),2)</f>
        <v>0</v>
      </c>
      <c r="BA55" s="80">
        <f>ROUND(SUM(BA56:BA57),2)</f>
        <v>0</v>
      </c>
      <c r="BB55" s="80">
        <f>ROUND(SUM(BB56:BB57),2)</f>
        <v>0</v>
      </c>
      <c r="BC55" s="80">
        <f>ROUND(SUM(BC56:BC57),2)</f>
        <v>0</v>
      </c>
      <c r="BD55" s="82">
        <f>ROUND(SUM(BD56:BD57),2)</f>
        <v>0</v>
      </c>
      <c r="BS55" s="83" t="s">
        <v>68</v>
      </c>
      <c r="BT55" s="83" t="s">
        <v>15</v>
      </c>
      <c r="BU55" s="83" t="s">
        <v>70</v>
      </c>
      <c r="BV55" s="83" t="s">
        <v>71</v>
      </c>
      <c r="BW55" s="83" t="s">
        <v>75</v>
      </c>
      <c r="BX55" s="83" t="s">
        <v>5</v>
      </c>
      <c r="CL55" s="83" t="s">
        <v>3</v>
      </c>
      <c r="CM55" s="83" t="s">
        <v>15</v>
      </c>
    </row>
    <row r="56" spans="1:90" s="4" customFormat="1" ht="16.5" customHeight="1">
      <c r="A56" s="84" t="s">
        <v>76</v>
      </c>
      <c r="B56" s="47"/>
      <c r="C56" s="10"/>
      <c r="D56" s="10"/>
      <c r="E56" s="308" t="s">
        <v>15</v>
      </c>
      <c r="F56" s="308"/>
      <c r="G56" s="308"/>
      <c r="H56" s="308"/>
      <c r="I56" s="308"/>
      <c r="J56" s="10"/>
      <c r="K56" s="308" t="s">
        <v>77</v>
      </c>
      <c r="L56" s="308"/>
      <c r="M56" s="308"/>
      <c r="N56" s="308"/>
      <c r="O56" s="308"/>
      <c r="P56" s="308"/>
      <c r="Q56" s="308"/>
      <c r="R56" s="308"/>
      <c r="S56" s="308"/>
      <c r="T56" s="308"/>
      <c r="U56" s="308"/>
      <c r="V56" s="308"/>
      <c r="W56" s="308"/>
      <c r="X56" s="308"/>
      <c r="Y56" s="308"/>
      <c r="Z56" s="308"/>
      <c r="AA56" s="308"/>
      <c r="AB56" s="308"/>
      <c r="AC56" s="308"/>
      <c r="AD56" s="308"/>
      <c r="AE56" s="308"/>
      <c r="AF56" s="308"/>
      <c r="AG56" s="286">
        <f>'1 - Sekce 1'!J32</f>
        <v>0</v>
      </c>
      <c r="AH56" s="287"/>
      <c r="AI56" s="287"/>
      <c r="AJ56" s="287"/>
      <c r="AK56" s="287"/>
      <c r="AL56" s="287"/>
      <c r="AM56" s="287"/>
      <c r="AN56" s="286">
        <f t="shared" si="0"/>
        <v>0</v>
      </c>
      <c r="AO56" s="287"/>
      <c r="AP56" s="287"/>
      <c r="AQ56" s="85" t="s">
        <v>78</v>
      </c>
      <c r="AR56" s="47"/>
      <c r="AS56" s="86">
        <v>0</v>
      </c>
      <c r="AT56" s="87">
        <f t="shared" si="1"/>
        <v>0</v>
      </c>
      <c r="AU56" s="88">
        <f>'1 - Sekce 1'!P103</f>
        <v>0</v>
      </c>
      <c r="AV56" s="87">
        <f>'1 - Sekce 1'!J35</f>
        <v>0</v>
      </c>
      <c r="AW56" s="87">
        <f>'1 - Sekce 1'!J36</f>
        <v>0</v>
      </c>
      <c r="AX56" s="87">
        <f>'1 - Sekce 1'!J37</f>
        <v>0</v>
      </c>
      <c r="AY56" s="87">
        <f>'1 - Sekce 1'!J38</f>
        <v>0</v>
      </c>
      <c r="AZ56" s="87">
        <f>'1 - Sekce 1'!F35</f>
        <v>0</v>
      </c>
      <c r="BA56" s="87">
        <f>'1 - Sekce 1'!F36</f>
        <v>0</v>
      </c>
      <c r="BB56" s="87">
        <f>'1 - Sekce 1'!F37</f>
        <v>0</v>
      </c>
      <c r="BC56" s="87">
        <f>'1 - Sekce 1'!F38</f>
        <v>0</v>
      </c>
      <c r="BD56" s="89">
        <f>'1 - Sekce 1'!F39</f>
        <v>0</v>
      </c>
      <c r="BT56" s="26" t="s">
        <v>79</v>
      </c>
      <c r="BV56" s="26" t="s">
        <v>71</v>
      </c>
      <c r="BW56" s="26" t="s">
        <v>80</v>
      </c>
      <c r="BX56" s="26" t="s">
        <v>75</v>
      </c>
      <c r="CL56" s="26" t="s">
        <v>3</v>
      </c>
    </row>
    <row r="57" spans="1:90" s="4" customFormat="1" ht="16.5" customHeight="1">
      <c r="A57" s="84" t="s">
        <v>76</v>
      </c>
      <c r="B57" s="47"/>
      <c r="C57" s="10"/>
      <c r="D57" s="10"/>
      <c r="E57" s="308" t="s">
        <v>79</v>
      </c>
      <c r="F57" s="308"/>
      <c r="G57" s="308"/>
      <c r="H57" s="308"/>
      <c r="I57" s="308"/>
      <c r="J57" s="10"/>
      <c r="K57" s="308" t="s">
        <v>81</v>
      </c>
      <c r="L57" s="308"/>
      <c r="M57" s="308"/>
      <c r="N57" s="308"/>
      <c r="O57" s="308"/>
      <c r="P57" s="308"/>
      <c r="Q57" s="308"/>
      <c r="R57" s="308"/>
      <c r="S57" s="308"/>
      <c r="T57" s="308"/>
      <c r="U57" s="308"/>
      <c r="V57" s="308"/>
      <c r="W57" s="308"/>
      <c r="X57" s="308"/>
      <c r="Y57" s="308"/>
      <c r="Z57" s="308"/>
      <c r="AA57" s="308"/>
      <c r="AB57" s="308"/>
      <c r="AC57" s="308"/>
      <c r="AD57" s="308"/>
      <c r="AE57" s="308"/>
      <c r="AF57" s="308"/>
      <c r="AG57" s="286">
        <f>'2 - Sekce 2'!J32</f>
        <v>0</v>
      </c>
      <c r="AH57" s="287"/>
      <c r="AI57" s="287"/>
      <c r="AJ57" s="287"/>
      <c r="AK57" s="287"/>
      <c r="AL57" s="287"/>
      <c r="AM57" s="287"/>
      <c r="AN57" s="286">
        <f t="shared" si="0"/>
        <v>0</v>
      </c>
      <c r="AO57" s="287"/>
      <c r="AP57" s="287"/>
      <c r="AQ57" s="85" t="s">
        <v>78</v>
      </c>
      <c r="AR57" s="47"/>
      <c r="AS57" s="86">
        <v>0</v>
      </c>
      <c r="AT57" s="87">
        <f t="shared" si="1"/>
        <v>0</v>
      </c>
      <c r="AU57" s="88">
        <f>'2 - Sekce 2'!P100</f>
        <v>0</v>
      </c>
      <c r="AV57" s="87">
        <f>'2 - Sekce 2'!J35</f>
        <v>0</v>
      </c>
      <c r="AW57" s="87">
        <f>'2 - Sekce 2'!J36</f>
        <v>0</v>
      </c>
      <c r="AX57" s="87">
        <f>'2 - Sekce 2'!J37</f>
        <v>0</v>
      </c>
      <c r="AY57" s="87">
        <f>'2 - Sekce 2'!J38</f>
        <v>0</v>
      </c>
      <c r="AZ57" s="87">
        <f>'2 - Sekce 2'!F35</f>
        <v>0</v>
      </c>
      <c r="BA57" s="87">
        <f>'2 - Sekce 2'!F36</f>
        <v>0</v>
      </c>
      <c r="BB57" s="87">
        <f>'2 - Sekce 2'!F37</f>
        <v>0</v>
      </c>
      <c r="BC57" s="87">
        <f>'2 - Sekce 2'!F38</f>
        <v>0</v>
      </c>
      <c r="BD57" s="89">
        <f>'2 - Sekce 2'!F39</f>
        <v>0</v>
      </c>
      <c r="BT57" s="26" t="s">
        <v>79</v>
      </c>
      <c r="BV57" s="26" t="s">
        <v>71</v>
      </c>
      <c r="BW57" s="26" t="s">
        <v>82</v>
      </c>
      <c r="BX57" s="26" t="s">
        <v>75</v>
      </c>
      <c r="CL57" s="26" t="s">
        <v>3</v>
      </c>
    </row>
    <row r="58" spans="2:91" s="7" customFormat="1" ht="16.5" customHeight="1">
      <c r="B58" s="75"/>
      <c r="C58" s="76"/>
      <c r="D58" s="309" t="s">
        <v>79</v>
      </c>
      <c r="E58" s="309"/>
      <c r="F58" s="309"/>
      <c r="G58" s="309"/>
      <c r="H58" s="309"/>
      <c r="I58" s="77"/>
      <c r="J58" s="309" t="s">
        <v>83</v>
      </c>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285">
        <f>ROUND(SUM(AG59:AG63),2)</f>
        <v>0</v>
      </c>
      <c r="AH58" s="284"/>
      <c r="AI58" s="284"/>
      <c r="AJ58" s="284"/>
      <c r="AK58" s="284"/>
      <c r="AL58" s="284"/>
      <c r="AM58" s="284"/>
      <c r="AN58" s="283">
        <f t="shared" si="0"/>
        <v>0</v>
      </c>
      <c r="AO58" s="284"/>
      <c r="AP58" s="284"/>
      <c r="AQ58" s="78" t="s">
        <v>74</v>
      </c>
      <c r="AR58" s="75"/>
      <c r="AS58" s="79">
        <f>ROUND(SUM(AS59:AS63),2)</f>
        <v>0</v>
      </c>
      <c r="AT58" s="80">
        <f t="shared" si="1"/>
        <v>0</v>
      </c>
      <c r="AU58" s="81">
        <f>ROUND(SUM(AU59:AU63),5)</f>
        <v>0</v>
      </c>
      <c r="AV58" s="80">
        <f>ROUND(AZ58*L29,2)</f>
        <v>0</v>
      </c>
      <c r="AW58" s="80">
        <f>ROUND(BA58*L30,2)</f>
        <v>0</v>
      </c>
      <c r="AX58" s="80">
        <f>ROUND(BB58*L29,2)</f>
        <v>0</v>
      </c>
      <c r="AY58" s="80">
        <f>ROUND(BC58*L30,2)</f>
        <v>0</v>
      </c>
      <c r="AZ58" s="80">
        <f>ROUND(SUM(AZ59:AZ63),2)</f>
        <v>0</v>
      </c>
      <c r="BA58" s="80">
        <f>ROUND(SUM(BA59:BA63),2)</f>
        <v>0</v>
      </c>
      <c r="BB58" s="80">
        <f>ROUND(SUM(BB59:BB63),2)</f>
        <v>0</v>
      </c>
      <c r="BC58" s="80">
        <f>ROUND(SUM(BC59:BC63),2)</f>
        <v>0</v>
      </c>
      <c r="BD58" s="82">
        <f>ROUND(SUM(BD59:BD63),2)</f>
        <v>0</v>
      </c>
      <c r="BS58" s="83" t="s">
        <v>68</v>
      </c>
      <c r="BT58" s="83" t="s">
        <v>15</v>
      </c>
      <c r="BU58" s="83" t="s">
        <v>70</v>
      </c>
      <c r="BV58" s="83" t="s">
        <v>71</v>
      </c>
      <c r="BW58" s="83" t="s">
        <v>84</v>
      </c>
      <c r="BX58" s="83" t="s">
        <v>5</v>
      </c>
      <c r="CL58" s="83" t="s">
        <v>3</v>
      </c>
      <c r="CM58" s="83" t="s">
        <v>15</v>
      </c>
    </row>
    <row r="59" spans="1:90" s="4" customFormat="1" ht="16.5" customHeight="1">
      <c r="A59" s="84" t="s">
        <v>76</v>
      </c>
      <c r="B59" s="47"/>
      <c r="C59" s="10"/>
      <c r="D59" s="10"/>
      <c r="E59" s="308" t="s">
        <v>15</v>
      </c>
      <c r="F59" s="308"/>
      <c r="G59" s="308"/>
      <c r="H59" s="308"/>
      <c r="I59" s="308"/>
      <c r="J59" s="10"/>
      <c r="K59" s="308" t="s">
        <v>85</v>
      </c>
      <c r="L59" s="308"/>
      <c r="M59" s="308"/>
      <c r="N59" s="308"/>
      <c r="O59" s="308"/>
      <c r="P59" s="308"/>
      <c r="Q59" s="308"/>
      <c r="R59" s="308"/>
      <c r="S59" s="308"/>
      <c r="T59" s="308"/>
      <c r="U59" s="308"/>
      <c r="V59" s="308"/>
      <c r="W59" s="308"/>
      <c r="X59" s="308"/>
      <c r="Y59" s="308"/>
      <c r="Z59" s="308"/>
      <c r="AA59" s="308"/>
      <c r="AB59" s="308"/>
      <c r="AC59" s="308"/>
      <c r="AD59" s="308"/>
      <c r="AE59" s="308"/>
      <c r="AF59" s="308"/>
      <c r="AG59" s="286">
        <f>'1 - Sekce 3'!J32</f>
        <v>0</v>
      </c>
      <c r="AH59" s="287"/>
      <c r="AI59" s="287"/>
      <c r="AJ59" s="287"/>
      <c r="AK59" s="287"/>
      <c r="AL59" s="287"/>
      <c r="AM59" s="287"/>
      <c r="AN59" s="286">
        <f t="shared" si="0"/>
        <v>0</v>
      </c>
      <c r="AO59" s="287"/>
      <c r="AP59" s="287"/>
      <c r="AQ59" s="85" t="s">
        <v>78</v>
      </c>
      <c r="AR59" s="47"/>
      <c r="AS59" s="86">
        <v>0</v>
      </c>
      <c r="AT59" s="87">
        <f t="shared" si="1"/>
        <v>0</v>
      </c>
      <c r="AU59" s="88">
        <f>'1 - Sekce 3'!P102</f>
        <v>0</v>
      </c>
      <c r="AV59" s="87">
        <f>'1 - Sekce 3'!J35</f>
        <v>0</v>
      </c>
      <c r="AW59" s="87">
        <f>'1 - Sekce 3'!J36</f>
        <v>0</v>
      </c>
      <c r="AX59" s="87">
        <f>'1 - Sekce 3'!J37</f>
        <v>0</v>
      </c>
      <c r="AY59" s="87">
        <f>'1 - Sekce 3'!J38</f>
        <v>0</v>
      </c>
      <c r="AZ59" s="87">
        <f>'1 - Sekce 3'!F35</f>
        <v>0</v>
      </c>
      <c r="BA59" s="87">
        <f>'1 - Sekce 3'!F36</f>
        <v>0</v>
      </c>
      <c r="BB59" s="87">
        <f>'1 - Sekce 3'!F37</f>
        <v>0</v>
      </c>
      <c r="BC59" s="87">
        <f>'1 - Sekce 3'!F38</f>
        <v>0</v>
      </c>
      <c r="BD59" s="89">
        <f>'1 - Sekce 3'!F39</f>
        <v>0</v>
      </c>
      <c r="BT59" s="26" t="s">
        <v>79</v>
      </c>
      <c r="BV59" s="26" t="s">
        <v>71</v>
      </c>
      <c r="BW59" s="26" t="s">
        <v>86</v>
      </c>
      <c r="BX59" s="26" t="s">
        <v>84</v>
      </c>
      <c r="CL59" s="26" t="s">
        <v>3</v>
      </c>
    </row>
    <row r="60" spans="1:90" s="4" customFormat="1" ht="16.5" customHeight="1">
      <c r="A60" s="84" t="s">
        <v>76</v>
      </c>
      <c r="B60" s="47"/>
      <c r="C60" s="10"/>
      <c r="D60" s="10"/>
      <c r="E60" s="308" t="s">
        <v>79</v>
      </c>
      <c r="F60" s="308"/>
      <c r="G60" s="308"/>
      <c r="H60" s="308"/>
      <c r="I60" s="308"/>
      <c r="J60" s="10"/>
      <c r="K60" s="308" t="s">
        <v>87</v>
      </c>
      <c r="L60" s="308"/>
      <c r="M60" s="308"/>
      <c r="N60" s="308"/>
      <c r="O60" s="308"/>
      <c r="P60" s="308"/>
      <c r="Q60" s="308"/>
      <c r="R60" s="308"/>
      <c r="S60" s="308"/>
      <c r="T60" s="308"/>
      <c r="U60" s="308"/>
      <c r="V60" s="308"/>
      <c r="W60" s="308"/>
      <c r="X60" s="308"/>
      <c r="Y60" s="308"/>
      <c r="Z60" s="308"/>
      <c r="AA60" s="308"/>
      <c r="AB60" s="308"/>
      <c r="AC60" s="308"/>
      <c r="AD60" s="308"/>
      <c r="AE60" s="308"/>
      <c r="AF60" s="308"/>
      <c r="AG60" s="286">
        <f>'2 - Sekce 4'!J32</f>
        <v>0</v>
      </c>
      <c r="AH60" s="287"/>
      <c r="AI60" s="287"/>
      <c r="AJ60" s="287"/>
      <c r="AK60" s="287"/>
      <c r="AL60" s="287"/>
      <c r="AM60" s="287"/>
      <c r="AN60" s="286">
        <f t="shared" si="0"/>
        <v>0</v>
      </c>
      <c r="AO60" s="287"/>
      <c r="AP60" s="287"/>
      <c r="AQ60" s="85" t="s">
        <v>78</v>
      </c>
      <c r="AR60" s="47"/>
      <c r="AS60" s="86">
        <v>0</v>
      </c>
      <c r="AT60" s="87">
        <f t="shared" si="1"/>
        <v>0</v>
      </c>
      <c r="AU60" s="88">
        <f>'2 - Sekce 4'!P103</f>
        <v>0</v>
      </c>
      <c r="AV60" s="87">
        <f>'2 - Sekce 4'!J35</f>
        <v>0</v>
      </c>
      <c r="AW60" s="87">
        <f>'2 - Sekce 4'!J36</f>
        <v>0</v>
      </c>
      <c r="AX60" s="87">
        <f>'2 - Sekce 4'!J37</f>
        <v>0</v>
      </c>
      <c r="AY60" s="87">
        <f>'2 - Sekce 4'!J38</f>
        <v>0</v>
      </c>
      <c r="AZ60" s="87">
        <f>'2 - Sekce 4'!F35</f>
        <v>0</v>
      </c>
      <c r="BA60" s="87">
        <f>'2 - Sekce 4'!F36</f>
        <v>0</v>
      </c>
      <c r="BB60" s="87">
        <f>'2 - Sekce 4'!F37</f>
        <v>0</v>
      </c>
      <c r="BC60" s="87">
        <f>'2 - Sekce 4'!F38</f>
        <v>0</v>
      </c>
      <c r="BD60" s="89">
        <f>'2 - Sekce 4'!F39</f>
        <v>0</v>
      </c>
      <c r="BT60" s="26" t="s">
        <v>79</v>
      </c>
      <c r="BV60" s="26" t="s">
        <v>71</v>
      </c>
      <c r="BW60" s="26" t="s">
        <v>88</v>
      </c>
      <c r="BX60" s="26" t="s">
        <v>84</v>
      </c>
      <c r="CL60" s="26" t="s">
        <v>3</v>
      </c>
    </row>
    <row r="61" spans="1:90" s="4" customFormat="1" ht="16.5" customHeight="1">
      <c r="A61" s="84" t="s">
        <v>76</v>
      </c>
      <c r="B61" s="47"/>
      <c r="C61" s="10"/>
      <c r="D61" s="10"/>
      <c r="E61" s="308" t="s">
        <v>89</v>
      </c>
      <c r="F61" s="308"/>
      <c r="G61" s="308"/>
      <c r="H61" s="308"/>
      <c r="I61" s="308"/>
      <c r="J61" s="10"/>
      <c r="K61" s="308" t="s">
        <v>90</v>
      </c>
      <c r="L61" s="308"/>
      <c r="M61" s="308"/>
      <c r="N61" s="308"/>
      <c r="O61" s="308"/>
      <c r="P61" s="308"/>
      <c r="Q61" s="308"/>
      <c r="R61" s="308"/>
      <c r="S61" s="308"/>
      <c r="T61" s="308"/>
      <c r="U61" s="308"/>
      <c r="V61" s="308"/>
      <c r="W61" s="308"/>
      <c r="X61" s="308"/>
      <c r="Y61" s="308"/>
      <c r="Z61" s="308"/>
      <c r="AA61" s="308"/>
      <c r="AB61" s="308"/>
      <c r="AC61" s="308"/>
      <c r="AD61" s="308"/>
      <c r="AE61" s="308"/>
      <c r="AF61" s="308"/>
      <c r="AG61" s="286">
        <f>'3 - Sekce 5'!J32</f>
        <v>0</v>
      </c>
      <c r="AH61" s="287"/>
      <c r="AI61" s="287"/>
      <c r="AJ61" s="287"/>
      <c r="AK61" s="287"/>
      <c r="AL61" s="287"/>
      <c r="AM61" s="287"/>
      <c r="AN61" s="286">
        <f t="shared" si="0"/>
        <v>0</v>
      </c>
      <c r="AO61" s="287"/>
      <c r="AP61" s="287"/>
      <c r="AQ61" s="85" t="s">
        <v>78</v>
      </c>
      <c r="AR61" s="47"/>
      <c r="AS61" s="86">
        <v>0</v>
      </c>
      <c r="AT61" s="87">
        <f t="shared" si="1"/>
        <v>0</v>
      </c>
      <c r="AU61" s="88">
        <f>'3 - Sekce 5'!P102</f>
        <v>0</v>
      </c>
      <c r="AV61" s="87">
        <f>'3 - Sekce 5'!J35</f>
        <v>0</v>
      </c>
      <c r="AW61" s="87">
        <f>'3 - Sekce 5'!J36</f>
        <v>0</v>
      </c>
      <c r="AX61" s="87">
        <f>'3 - Sekce 5'!J37</f>
        <v>0</v>
      </c>
      <c r="AY61" s="87">
        <f>'3 - Sekce 5'!J38</f>
        <v>0</v>
      </c>
      <c r="AZ61" s="87">
        <f>'3 - Sekce 5'!F35</f>
        <v>0</v>
      </c>
      <c r="BA61" s="87">
        <f>'3 - Sekce 5'!F36</f>
        <v>0</v>
      </c>
      <c r="BB61" s="87">
        <f>'3 - Sekce 5'!F37</f>
        <v>0</v>
      </c>
      <c r="BC61" s="87">
        <f>'3 - Sekce 5'!F38</f>
        <v>0</v>
      </c>
      <c r="BD61" s="89">
        <f>'3 - Sekce 5'!F39</f>
        <v>0</v>
      </c>
      <c r="BT61" s="26" t="s">
        <v>79</v>
      </c>
      <c r="BV61" s="26" t="s">
        <v>71</v>
      </c>
      <c r="BW61" s="26" t="s">
        <v>91</v>
      </c>
      <c r="BX61" s="26" t="s">
        <v>84</v>
      </c>
      <c r="CL61" s="26" t="s">
        <v>3</v>
      </c>
    </row>
    <row r="62" spans="1:90" s="4" customFormat="1" ht="16.5" customHeight="1">
      <c r="A62" s="84" t="s">
        <v>76</v>
      </c>
      <c r="B62" s="47"/>
      <c r="C62" s="10"/>
      <c r="D62" s="10"/>
      <c r="E62" s="308" t="s">
        <v>92</v>
      </c>
      <c r="F62" s="308"/>
      <c r="G62" s="308"/>
      <c r="H62" s="308"/>
      <c r="I62" s="308"/>
      <c r="J62" s="10"/>
      <c r="K62" s="308" t="s">
        <v>93</v>
      </c>
      <c r="L62" s="308"/>
      <c r="M62" s="308"/>
      <c r="N62" s="308"/>
      <c r="O62" s="308"/>
      <c r="P62" s="308"/>
      <c r="Q62" s="308"/>
      <c r="R62" s="308"/>
      <c r="S62" s="308"/>
      <c r="T62" s="308"/>
      <c r="U62" s="308"/>
      <c r="V62" s="308"/>
      <c r="W62" s="308"/>
      <c r="X62" s="308"/>
      <c r="Y62" s="308"/>
      <c r="Z62" s="308"/>
      <c r="AA62" s="308"/>
      <c r="AB62" s="308"/>
      <c r="AC62" s="308"/>
      <c r="AD62" s="308"/>
      <c r="AE62" s="308"/>
      <c r="AF62" s="308"/>
      <c r="AG62" s="286">
        <f>'4 - Sekce 6'!J32</f>
        <v>0</v>
      </c>
      <c r="AH62" s="287"/>
      <c r="AI62" s="287"/>
      <c r="AJ62" s="287"/>
      <c r="AK62" s="287"/>
      <c r="AL62" s="287"/>
      <c r="AM62" s="287"/>
      <c r="AN62" s="286">
        <f t="shared" si="0"/>
        <v>0</v>
      </c>
      <c r="AO62" s="287"/>
      <c r="AP62" s="287"/>
      <c r="AQ62" s="85" t="s">
        <v>78</v>
      </c>
      <c r="AR62" s="47"/>
      <c r="AS62" s="86">
        <v>0</v>
      </c>
      <c r="AT62" s="87">
        <f t="shared" si="1"/>
        <v>0</v>
      </c>
      <c r="AU62" s="88">
        <f>'4 - Sekce 6'!P103</f>
        <v>0</v>
      </c>
      <c r="AV62" s="87">
        <f>'4 - Sekce 6'!J35</f>
        <v>0</v>
      </c>
      <c r="AW62" s="87">
        <f>'4 - Sekce 6'!J36</f>
        <v>0</v>
      </c>
      <c r="AX62" s="87">
        <f>'4 - Sekce 6'!J37</f>
        <v>0</v>
      </c>
      <c r="AY62" s="87">
        <f>'4 - Sekce 6'!J38</f>
        <v>0</v>
      </c>
      <c r="AZ62" s="87">
        <f>'4 - Sekce 6'!F35</f>
        <v>0</v>
      </c>
      <c r="BA62" s="87">
        <f>'4 - Sekce 6'!F36</f>
        <v>0</v>
      </c>
      <c r="BB62" s="87">
        <f>'4 - Sekce 6'!F37</f>
        <v>0</v>
      </c>
      <c r="BC62" s="87">
        <f>'4 - Sekce 6'!F38</f>
        <v>0</v>
      </c>
      <c r="BD62" s="89">
        <f>'4 - Sekce 6'!F39</f>
        <v>0</v>
      </c>
      <c r="BT62" s="26" t="s">
        <v>79</v>
      </c>
      <c r="BV62" s="26" t="s">
        <v>71</v>
      </c>
      <c r="BW62" s="26" t="s">
        <v>94</v>
      </c>
      <c r="BX62" s="26" t="s">
        <v>84</v>
      </c>
      <c r="CL62" s="26" t="s">
        <v>3</v>
      </c>
    </row>
    <row r="63" spans="1:90" s="4" customFormat="1" ht="16.5" customHeight="1">
      <c r="A63" s="84" t="s">
        <v>76</v>
      </c>
      <c r="B63" s="47"/>
      <c r="C63" s="10"/>
      <c r="D63" s="10"/>
      <c r="E63" s="308" t="s">
        <v>95</v>
      </c>
      <c r="F63" s="308"/>
      <c r="G63" s="308"/>
      <c r="H63" s="308"/>
      <c r="I63" s="308"/>
      <c r="J63" s="10"/>
      <c r="K63" s="308" t="s">
        <v>96</v>
      </c>
      <c r="L63" s="308"/>
      <c r="M63" s="308"/>
      <c r="N63" s="308"/>
      <c r="O63" s="308"/>
      <c r="P63" s="308"/>
      <c r="Q63" s="308"/>
      <c r="R63" s="308"/>
      <c r="S63" s="308"/>
      <c r="T63" s="308"/>
      <c r="U63" s="308"/>
      <c r="V63" s="308"/>
      <c r="W63" s="308"/>
      <c r="X63" s="308"/>
      <c r="Y63" s="308"/>
      <c r="Z63" s="308"/>
      <c r="AA63" s="308"/>
      <c r="AB63" s="308"/>
      <c r="AC63" s="308"/>
      <c r="AD63" s="308"/>
      <c r="AE63" s="308"/>
      <c r="AF63" s="308"/>
      <c r="AG63" s="286">
        <f>'5 - Sekce 7'!J32</f>
        <v>0</v>
      </c>
      <c r="AH63" s="287"/>
      <c r="AI63" s="287"/>
      <c r="AJ63" s="287"/>
      <c r="AK63" s="287"/>
      <c r="AL63" s="287"/>
      <c r="AM63" s="287"/>
      <c r="AN63" s="286">
        <f t="shared" si="0"/>
        <v>0</v>
      </c>
      <c r="AO63" s="287"/>
      <c r="AP63" s="287"/>
      <c r="AQ63" s="85" t="s">
        <v>78</v>
      </c>
      <c r="AR63" s="47"/>
      <c r="AS63" s="86">
        <v>0</v>
      </c>
      <c r="AT63" s="87">
        <f t="shared" si="1"/>
        <v>0</v>
      </c>
      <c r="AU63" s="88">
        <f>'5 - Sekce 7'!P102</f>
        <v>0</v>
      </c>
      <c r="AV63" s="87">
        <f>'5 - Sekce 7'!J35</f>
        <v>0</v>
      </c>
      <c r="AW63" s="87">
        <f>'5 - Sekce 7'!J36</f>
        <v>0</v>
      </c>
      <c r="AX63" s="87">
        <f>'5 - Sekce 7'!J37</f>
        <v>0</v>
      </c>
      <c r="AY63" s="87">
        <f>'5 - Sekce 7'!J38</f>
        <v>0</v>
      </c>
      <c r="AZ63" s="87">
        <f>'5 - Sekce 7'!F35</f>
        <v>0</v>
      </c>
      <c r="BA63" s="87">
        <f>'5 - Sekce 7'!F36</f>
        <v>0</v>
      </c>
      <c r="BB63" s="87">
        <f>'5 - Sekce 7'!F37</f>
        <v>0</v>
      </c>
      <c r="BC63" s="87">
        <f>'5 - Sekce 7'!F38</f>
        <v>0</v>
      </c>
      <c r="BD63" s="89">
        <f>'5 - Sekce 7'!F39</f>
        <v>0</v>
      </c>
      <c r="BT63" s="26" t="s">
        <v>79</v>
      </c>
      <c r="BV63" s="26" t="s">
        <v>71</v>
      </c>
      <c r="BW63" s="26" t="s">
        <v>97</v>
      </c>
      <c r="BX63" s="26" t="s">
        <v>84</v>
      </c>
      <c r="CL63" s="26" t="s">
        <v>3</v>
      </c>
    </row>
    <row r="64" spans="2:91" s="7" customFormat="1" ht="16.5" customHeight="1">
      <c r="B64" s="75"/>
      <c r="C64" s="76"/>
      <c r="D64" s="309" t="s">
        <v>89</v>
      </c>
      <c r="E64" s="309"/>
      <c r="F64" s="309"/>
      <c r="G64" s="309"/>
      <c r="H64" s="309"/>
      <c r="I64" s="77"/>
      <c r="J64" s="309" t="s">
        <v>98</v>
      </c>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285">
        <f>ROUND(AG65,2)</f>
        <v>0</v>
      </c>
      <c r="AH64" s="284"/>
      <c r="AI64" s="284"/>
      <c r="AJ64" s="284"/>
      <c r="AK64" s="284"/>
      <c r="AL64" s="284"/>
      <c r="AM64" s="284"/>
      <c r="AN64" s="283">
        <f t="shared" si="0"/>
        <v>0</v>
      </c>
      <c r="AO64" s="284"/>
      <c r="AP64" s="284"/>
      <c r="AQ64" s="78" t="s">
        <v>74</v>
      </c>
      <c r="AR64" s="75"/>
      <c r="AS64" s="79">
        <f>ROUND(AS65,2)</f>
        <v>0</v>
      </c>
      <c r="AT64" s="80">
        <f t="shared" si="1"/>
        <v>0</v>
      </c>
      <c r="AU64" s="81">
        <f>ROUND(AU65,5)</f>
        <v>0</v>
      </c>
      <c r="AV64" s="80">
        <f>ROUND(AZ64*L29,2)</f>
        <v>0</v>
      </c>
      <c r="AW64" s="80">
        <f>ROUND(BA64*L30,2)</f>
        <v>0</v>
      </c>
      <c r="AX64" s="80">
        <f>ROUND(BB64*L29,2)</f>
        <v>0</v>
      </c>
      <c r="AY64" s="80">
        <f>ROUND(BC64*L30,2)</f>
        <v>0</v>
      </c>
      <c r="AZ64" s="80">
        <f>ROUND(AZ65,2)</f>
        <v>0</v>
      </c>
      <c r="BA64" s="80">
        <f>ROUND(BA65,2)</f>
        <v>0</v>
      </c>
      <c r="BB64" s="80">
        <f>ROUND(BB65,2)</f>
        <v>0</v>
      </c>
      <c r="BC64" s="80">
        <f>ROUND(BC65,2)</f>
        <v>0</v>
      </c>
      <c r="BD64" s="82">
        <f>ROUND(BD65,2)</f>
        <v>0</v>
      </c>
      <c r="BS64" s="83" t="s">
        <v>68</v>
      </c>
      <c r="BT64" s="83" t="s">
        <v>15</v>
      </c>
      <c r="BU64" s="83" t="s">
        <v>70</v>
      </c>
      <c r="BV64" s="83" t="s">
        <v>71</v>
      </c>
      <c r="BW64" s="83" t="s">
        <v>99</v>
      </c>
      <c r="BX64" s="83" t="s">
        <v>5</v>
      </c>
      <c r="CL64" s="83" t="s">
        <v>3</v>
      </c>
      <c r="CM64" s="83" t="s">
        <v>15</v>
      </c>
    </row>
    <row r="65" spans="1:90" s="4" customFormat="1" ht="16.5" customHeight="1">
      <c r="A65" s="84" t="s">
        <v>76</v>
      </c>
      <c r="B65" s="47"/>
      <c r="C65" s="10"/>
      <c r="D65" s="10"/>
      <c r="E65" s="308" t="s">
        <v>15</v>
      </c>
      <c r="F65" s="308"/>
      <c r="G65" s="308"/>
      <c r="H65" s="308"/>
      <c r="I65" s="308"/>
      <c r="J65" s="10"/>
      <c r="K65" s="308" t="s">
        <v>100</v>
      </c>
      <c r="L65" s="308"/>
      <c r="M65" s="308"/>
      <c r="N65" s="308"/>
      <c r="O65" s="308"/>
      <c r="P65" s="308"/>
      <c r="Q65" s="308"/>
      <c r="R65" s="308"/>
      <c r="S65" s="308"/>
      <c r="T65" s="308"/>
      <c r="U65" s="308"/>
      <c r="V65" s="308"/>
      <c r="W65" s="308"/>
      <c r="X65" s="308"/>
      <c r="Y65" s="308"/>
      <c r="Z65" s="308"/>
      <c r="AA65" s="308"/>
      <c r="AB65" s="308"/>
      <c r="AC65" s="308"/>
      <c r="AD65" s="308"/>
      <c r="AE65" s="308"/>
      <c r="AF65" s="308"/>
      <c r="AG65" s="286">
        <f>'1 - Sekce 8'!J32</f>
        <v>0</v>
      </c>
      <c r="AH65" s="287"/>
      <c r="AI65" s="287"/>
      <c r="AJ65" s="287"/>
      <c r="AK65" s="287"/>
      <c r="AL65" s="287"/>
      <c r="AM65" s="287"/>
      <c r="AN65" s="286">
        <f t="shared" si="0"/>
        <v>0</v>
      </c>
      <c r="AO65" s="287"/>
      <c r="AP65" s="287"/>
      <c r="AQ65" s="85" t="s">
        <v>78</v>
      </c>
      <c r="AR65" s="47"/>
      <c r="AS65" s="86">
        <v>0</v>
      </c>
      <c r="AT65" s="87">
        <f t="shared" si="1"/>
        <v>0</v>
      </c>
      <c r="AU65" s="88">
        <f>'1 - Sekce 8'!P103</f>
        <v>0</v>
      </c>
      <c r="AV65" s="87">
        <f>'1 - Sekce 8'!J35</f>
        <v>0</v>
      </c>
      <c r="AW65" s="87">
        <f>'1 - Sekce 8'!J36</f>
        <v>0</v>
      </c>
      <c r="AX65" s="87">
        <f>'1 - Sekce 8'!J37</f>
        <v>0</v>
      </c>
      <c r="AY65" s="87">
        <f>'1 - Sekce 8'!J38</f>
        <v>0</v>
      </c>
      <c r="AZ65" s="87">
        <f>'1 - Sekce 8'!F35</f>
        <v>0</v>
      </c>
      <c r="BA65" s="87">
        <f>'1 - Sekce 8'!F36</f>
        <v>0</v>
      </c>
      <c r="BB65" s="87">
        <f>'1 - Sekce 8'!F37</f>
        <v>0</v>
      </c>
      <c r="BC65" s="87">
        <f>'1 - Sekce 8'!F38</f>
        <v>0</v>
      </c>
      <c r="BD65" s="89">
        <f>'1 - Sekce 8'!F39</f>
        <v>0</v>
      </c>
      <c r="BT65" s="26" t="s">
        <v>79</v>
      </c>
      <c r="BV65" s="26" t="s">
        <v>71</v>
      </c>
      <c r="BW65" s="26" t="s">
        <v>101</v>
      </c>
      <c r="BX65" s="26" t="s">
        <v>99</v>
      </c>
      <c r="CL65" s="26" t="s">
        <v>3</v>
      </c>
    </row>
    <row r="66" spans="2:91" s="7" customFormat="1" ht="16.5" customHeight="1">
      <c r="B66" s="75"/>
      <c r="C66" s="76"/>
      <c r="D66" s="309" t="s">
        <v>92</v>
      </c>
      <c r="E66" s="309"/>
      <c r="F66" s="309"/>
      <c r="G66" s="309"/>
      <c r="H66" s="309"/>
      <c r="I66" s="77"/>
      <c r="J66" s="309" t="s">
        <v>102</v>
      </c>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285">
        <f>ROUND(SUM(AG67:AG71),2)</f>
        <v>0</v>
      </c>
      <c r="AH66" s="284"/>
      <c r="AI66" s="284"/>
      <c r="AJ66" s="284"/>
      <c r="AK66" s="284"/>
      <c r="AL66" s="284"/>
      <c r="AM66" s="284"/>
      <c r="AN66" s="283">
        <f t="shared" si="0"/>
        <v>0</v>
      </c>
      <c r="AO66" s="284"/>
      <c r="AP66" s="284"/>
      <c r="AQ66" s="78" t="s">
        <v>74</v>
      </c>
      <c r="AR66" s="75"/>
      <c r="AS66" s="79">
        <f>ROUND(SUM(AS67:AS71),2)</f>
        <v>0</v>
      </c>
      <c r="AT66" s="80">
        <f t="shared" si="1"/>
        <v>0</v>
      </c>
      <c r="AU66" s="81">
        <f>ROUND(SUM(AU67:AU71),5)</f>
        <v>0</v>
      </c>
      <c r="AV66" s="80">
        <f>ROUND(AZ66*L29,2)</f>
        <v>0</v>
      </c>
      <c r="AW66" s="80">
        <f>ROUND(BA66*L30,2)</f>
        <v>0</v>
      </c>
      <c r="AX66" s="80">
        <f>ROUND(BB66*L29,2)</f>
        <v>0</v>
      </c>
      <c r="AY66" s="80">
        <f>ROUND(BC66*L30,2)</f>
        <v>0</v>
      </c>
      <c r="AZ66" s="80">
        <f>ROUND(SUM(AZ67:AZ71),2)</f>
        <v>0</v>
      </c>
      <c r="BA66" s="80">
        <f>ROUND(SUM(BA67:BA71),2)</f>
        <v>0</v>
      </c>
      <c r="BB66" s="80">
        <f>ROUND(SUM(BB67:BB71),2)</f>
        <v>0</v>
      </c>
      <c r="BC66" s="80">
        <f>ROUND(SUM(BC67:BC71),2)</f>
        <v>0</v>
      </c>
      <c r="BD66" s="82">
        <f>ROUND(SUM(BD67:BD71),2)</f>
        <v>0</v>
      </c>
      <c r="BS66" s="83" t="s">
        <v>68</v>
      </c>
      <c r="BT66" s="83" t="s">
        <v>15</v>
      </c>
      <c r="BU66" s="83" t="s">
        <v>70</v>
      </c>
      <c r="BV66" s="83" t="s">
        <v>71</v>
      </c>
      <c r="BW66" s="83" t="s">
        <v>103</v>
      </c>
      <c r="BX66" s="83" t="s">
        <v>5</v>
      </c>
      <c r="CL66" s="83" t="s">
        <v>3</v>
      </c>
      <c r="CM66" s="83" t="s">
        <v>15</v>
      </c>
    </row>
    <row r="67" spans="1:90" s="4" customFormat="1" ht="16.5" customHeight="1">
      <c r="A67" s="84" t="s">
        <v>76</v>
      </c>
      <c r="B67" s="47"/>
      <c r="C67" s="10"/>
      <c r="D67" s="10"/>
      <c r="E67" s="308" t="s">
        <v>15</v>
      </c>
      <c r="F67" s="308"/>
      <c r="G67" s="308"/>
      <c r="H67" s="308"/>
      <c r="I67" s="308"/>
      <c r="J67" s="10"/>
      <c r="K67" s="308" t="s">
        <v>104</v>
      </c>
      <c r="L67" s="308"/>
      <c r="M67" s="308"/>
      <c r="N67" s="308"/>
      <c r="O67" s="308"/>
      <c r="P67" s="308"/>
      <c r="Q67" s="308"/>
      <c r="R67" s="308"/>
      <c r="S67" s="308"/>
      <c r="T67" s="308"/>
      <c r="U67" s="308"/>
      <c r="V67" s="308"/>
      <c r="W67" s="308"/>
      <c r="X67" s="308"/>
      <c r="Y67" s="308"/>
      <c r="Z67" s="308"/>
      <c r="AA67" s="308"/>
      <c r="AB67" s="308"/>
      <c r="AC67" s="308"/>
      <c r="AD67" s="308"/>
      <c r="AE67" s="308"/>
      <c r="AF67" s="308"/>
      <c r="AG67" s="286">
        <f>'1 - Sekce 9'!J32</f>
        <v>0</v>
      </c>
      <c r="AH67" s="287"/>
      <c r="AI67" s="287"/>
      <c r="AJ67" s="287"/>
      <c r="AK67" s="287"/>
      <c r="AL67" s="287"/>
      <c r="AM67" s="287"/>
      <c r="AN67" s="286">
        <f t="shared" si="0"/>
        <v>0</v>
      </c>
      <c r="AO67" s="287"/>
      <c r="AP67" s="287"/>
      <c r="AQ67" s="85" t="s">
        <v>78</v>
      </c>
      <c r="AR67" s="47"/>
      <c r="AS67" s="86">
        <v>0</v>
      </c>
      <c r="AT67" s="87">
        <f t="shared" si="1"/>
        <v>0</v>
      </c>
      <c r="AU67" s="88">
        <f>'1 - Sekce 9'!P102</f>
        <v>0</v>
      </c>
      <c r="AV67" s="87">
        <f>'1 - Sekce 9'!J35</f>
        <v>0</v>
      </c>
      <c r="AW67" s="87">
        <f>'1 - Sekce 9'!J36</f>
        <v>0</v>
      </c>
      <c r="AX67" s="87">
        <f>'1 - Sekce 9'!J37</f>
        <v>0</v>
      </c>
      <c r="AY67" s="87">
        <f>'1 - Sekce 9'!J38</f>
        <v>0</v>
      </c>
      <c r="AZ67" s="87">
        <f>'1 - Sekce 9'!F35</f>
        <v>0</v>
      </c>
      <c r="BA67" s="87">
        <f>'1 - Sekce 9'!F36</f>
        <v>0</v>
      </c>
      <c r="BB67" s="87">
        <f>'1 - Sekce 9'!F37</f>
        <v>0</v>
      </c>
      <c r="BC67" s="87">
        <f>'1 - Sekce 9'!F38</f>
        <v>0</v>
      </c>
      <c r="BD67" s="89">
        <f>'1 - Sekce 9'!F39</f>
        <v>0</v>
      </c>
      <c r="BT67" s="26" t="s">
        <v>79</v>
      </c>
      <c r="BV67" s="26" t="s">
        <v>71</v>
      </c>
      <c r="BW67" s="26" t="s">
        <v>105</v>
      </c>
      <c r="BX67" s="26" t="s">
        <v>103</v>
      </c>
      <c r="CL67" s="26" t="s">
        <v>3</v>
      </c>
    </row>
    <row r="68" spans="1:90" s="4" customFormat="1" ht="16.5" customHeight="1">
      <c r="A68" s="84" t="s">
        <v>76</v>
      </c>
      <c r="B68" s="47"/>
      <c r="C68" s="10"/>
      <c r="D68" s="10"/>
      <c r="E68" s="308" t="s">
        <v>79</v>
      </c>
      <c r="F68" s="308"/>
      <c r="G68" s="308"/>
      <c r="H68" s="308"/>
      <c r="I68" s="308"/>
      <c r="J68" s="10"/>
      <c r="K68" s="308" t="s">
        <v>106</v>
      </c>
      <c r="L68" s="308"/>
      <c r="M68" s="308"/>
      <c r="N68" s="308"/>
      <c r="O68" s="308"/>
      <c r="P68" s="308"/>
      <c r="Q68" s="308"/>
      <c r="R68" s="308"/>
      <c r="S68" s="308"/>
      <c r="T68" s="308"/>
      <c r="U68" s="308"/>
      <c r="V68" s="308"/>
      <c r="W68" s="308"/>
      <c r="X68" s="308"/>
      <c r="Y68" s="308"/>
      <c r="Z68" s="308"/>
      <c r="AA68" s="308"/>
      <c r="AB68" s="308"/>
      <c r="AC68" s="308"/>
      <c r="AD68" s="308"/>
      <c r="AE68" s="308"/>
      <c r="AF68" s="308"/>
      <c r="AG68" s="286">
        <f>'2 - Sekce 10'!J32</f>
        <v>0</v>
      </c>
      <c r="AH68" s="287"/>
      <c r="AI68" s="287"/>
      <c r="AJ68" s="287"/>
      <c r="AK68" s="287"/>
      <c r="AL68" s="287"/>
      <c r="AM68" s="287"/>
      <c r="AN68" s="286">
        <f t="shared" si="0"/>
        <v>0</v>
      </c>
      <c r="AO68" s="287"/>
      <c r="AP68" s="287"/>
      <c r="AQ68" s="85" t="s">
        <v>78</v>
      </c>
      <c r="AR68" s="47"/>
      <c r="AS68" s="86">
        <v>0</v>
      </c>
      <c r="AT68" s="87">
        <f t="shared" si="1"/>
        <v>0</v>
      </c>
      <c r="AU68" s="88">
        <f>'2 - Sekce 10'!P103</f>
        <v>0</v>
      </c>
      <c r="AV68" s="87">
        <f>'2 - Sekce 10'!J35</f>
        <v>0</v>
      </c>
      <c r="AW68" s="87">
        <f>'2 - Sekce 10'!J36</f>
        <v>0</v>
      </c>
      <c r="AX68" s="87">
        <f>'2 - Sekce 10'!J37</f>
        <v>0</v>
      </c>
      <c r="AY68" s="87">
        <f>'2 - Sekce 10'!J38</f>
        <v>0</v>
      </c>
      <c r="AZ68" s="87">
        <f>'2 - Sekce 10'!F35</f>
        <v>0</v>
      </c>
      <c r="BA68" s="87">
        <f>'2 - Sekce 10'!F36</f>
        <v>0</v>
      </c>
      <c r="BB68" s="87">
        <f>'2 - Sekce 10'!F37</f>
        <v>0</v>
      </c>
      <c r="BC68" s="87">
        <f>'2 - Sekce 10'!F38</f>
        <v>0</v>
      </c>
      <c r="BD68" s="89">
        <f>'2 - Sekce 10'!F39</f>
        <v>0</v>
      </c>
      <c r="BT68" s="26" t="s">
        <v>79</v>
      </c>
      <c r="BV68" s="26" t="s">
        <v>71</v>
      </c>
      <c r="BW68" s="26" t="s">
        <v>107</v>
      </c>
      <c r="BX68" s="26" t="s">
        <v>103</v>
      </c>
      <c r="CL68" s="26" t="s">
        <v>3</v>
      </c>
    </row>
    <row r="69" spans="1:90" s="4" customFormat="1" ht="16.5" customHeight="1">
      <c r="A69" s="84" t="s">
        <v>76</v>
      </c>
      <c r="B69" s="47"/>
      <c r="C69" s="10"/>
      <c r="D69" s="10"/>
      <c r="E69" s="308" t="s">
        <v>89</v>
      </c>
      <c r="F69" s="308"/>
      <c r="G69" s="308"/>
      <c r="H69" s="308"/>
      <c r="I69" s="308"/>
      <c r="J69" s="10"/>
      <c r="K69" s="308" t="s">
        <v>108</v>
      </c>
      <c r="L69" s="308"/>
      <c r="M69" s="308"/>
      <c r="N69" s="308"/>
      <c r="O69" s="308"/>
      <c r="P69" s="308"/>
      <c r="Q69" s="308"/>
      <c r="R69" s="308"/>
      <c r="S69" s="308"/>
      <c r="T69" s="308"/>
      <c r="U69" s="308"/>
      <c r="V69" s="308"/>
      <c r="W69" s="308"/>
      <c r="X69" s="308"/>
      <c r="Y69" s="308"/>
      <c r="Z69" s="308"/>
      <c r="AA69" s="308"/>
      <c r="AB69" s="308"/>
      <c r="AC69" s="308"/>
      <c r="AD69" s="308"/>
      <c r="AE69" s="308"/>
      <c r="AF69" s="308"/>
      <c r="AG69" s="286">
        <f>'3 - Sekce 11'!J32</f>
        <v>0</v>
      </c>
      <c r="AH69" s="287"/>
      <c r="AI69" s="287"/>
      <c r="AJ69" s="287"/>
      <c r="AK69" s="287"/>
      <c r="AL69" s="287"/>
      <c r="AM69" s="287"/>
      <c r="AN69" s="286">
        <f t="shared" si="0"/>
        <v>0</v>
      </c>
      <c r="AO69" s="287"/>
      <c r="AP69" s="287"/>
      <c r="AQ69" s="85" t="s">
        <v>78</v>
      </c>
      <c r="AR69" s="47"/>
      <c r="AS69" s="86">
        <v>0</v>
      </c>
      <c r="AT69" s="87">
        <f t="shared" si="1"/>
        <v>0</v>
      </c>
      <c r="AU69" s="88">
        <f>'3 - Sekce 11'!P102</f>
        <v>0</v>
      </c>
      <c r="AV69" s="87">
        <f>'3 - Sekce 11'!J35</f>
        <v>0</v>
      </c>
      <c r="AW69" s="87">
        <f>'3 - Sekce 11'!J36</f>
        <v>0</v>
      </c>
      <c r="AX69" s="87">
        <f>'3 - Sekce 11'!J37</f>
        <v>0</v>
      </c>
      <c r="AY69" s="87">
        <f>'3 - Sekce 11'!J38</f>
        <v>0</v>
      </c>
      <c r="AZ69" s="87">
        <f>'3 - Sekce 11'!F35</f>
        <v>0</v>
      </c>
      <c r="BA69" s="87">
        <f>'3 - Sekce 11'!F36</f>
        <v>0</v>
      </c>
      <c r="BB69" s="87">
        <f>'3 - Sekce 11'!F37</f>
        <v>0</v>
      </c>
      <c r="BC69" s="87">
        <f>'3 - Sekce 11'!F38</f>
        <v>0</v>
      </c>
      <c r="BD69" s="89">
        <f>'3 - Sekce 11'!F39</f>
        <v>0</v>
      </c>
      <c r="BT69" s="26" t="s">
        <v>79</v>
      </c>
      <c r="BV69" s="26" t="s">
        <v>71</v>
      </c>
      <c r="BW69" s="26" t="s">
        <v>109</v>
      </c>
      <c r="BX69" s="26" t="s">
        <v>103</v>
      </c>
      <c r="CL69" s="26" t="s">
        <v>3</v>
      </c>
    </row>
    <row r="70" spans="1:90" s="4" customFormat="1" ht="16.5" customHeight="1">
      <c r="A70" s="84" t="s">
        <v>76</v>
      </c>
      <c r="B70" s="47"/>
      <c r="C70" s="10"/>
      <c r="D70" s="10"/>
      <c r="E70" s="308" t="s">
        <v>92</v>
      </c>
      <c r="F70" s="308"/>
      <c r="G70" s="308"/>
      <c r="H70" s="308"/>
      <c r="I70" s="308"/>
      <c r="J70" s="10"/>
      <c r="K70" s="308" t="s">
        <v>110</v>
      </c>
      <c r="L70" s="308"/>
      <c r="M70" s="308"/>
      <c r="N70" s="308"/>
      <c r="O70" s="308"/>
      <c r="P70" s="308"/>
      <c r="Q70" s="308"/>
      <c r="R70" s="308"/>
      <c r="S70" s="308"/>
      <c r="T70" s="308"/>
      <c r="U70" s="308"/>
      <c r="V70" s="308"/>
      <c r="W70" s="308"/>
      <c r="X70" s="308"/>
      <c r="Y70" s="308"/>
      <c r="Z70" s="308"/>
      <c r="AA70" s="308"/>
      <c r="AB70" s="308"/>
      <c r="AC70" s="308"/>
      <c r="AD70" s="308"/>
      <c r="AE70" s="308"/>
      <c r="AF70" s="308"/>
      <c r="AG70" s="286">
        <f>'4 - Sekce 12'!J32</f>
        <v>0</v>
      </c>
      <c r="AH70" s="287"/>
      <c r="AI70" s="287"/>
      <c r="AJ70" s="287"/>
      <c r="AK70" s="287"/>
      <c r="AL70" s="287"/>
      <c r="AM70" s="287"/>
      <c r="AN70" s="286">
        <f t="shared" si="0"/>
        <v>0</v>
      </c>
      <c r="AO70" s="287"/>
      <c r="AP70" s="287"/>
      <c r="AQ70" s="85" t="s">
        <v>78</v>
      </c>
      <c r="AR70" s="47"/>
      <c r="AS70" s="86">
        <v>0</v>
      </c>
      <c r="AT70" s="87">
        <f t="shared" si="1"/>
        <v>0</v>
      </c>
      <c r="AU70" s="88">
        <f>'4 - Sekce 12'!P103</f>
        <v>0</v>
      </c>
      <c r="AV70" s="87">
        <f>'4 - Sekce 12'!J35</f>
        <v>0</v>
      </c>
      <c r="AW70" s="87">
        <f>'4 - Sekce 12'!J36</f>
        <v>0</v>
      </c>
      <c r="AX70" s="87">
        <f>'4 - Sekce 12'!J37</f>
        <v>0</v>
      </c>
      <c r="AY70" s="87">
        <f>'4 - Sekce 12'!J38</f>
        <v>0</v>
      </c>
      <c r="AZ70" s="87">
        <f>'4 - Sekce 12'!F35</f>
        <v>0</v>
      </c>
      <c r="BA70" s="87">
        <f>'4 - Sekce 12'!F36</f>
        <v>0</v>
      </c>
      <c r="BB70" s="87">
        <f>'4 - Sekce 12'!F37</f>
        <v>0</v>
      </c>
      <c r="BC70" s="87">
        <f>'4 - Sekce 12'!F38</f>
        <v>0</v>
      </c>
      <c r="BD70" s="89">
        <f>'4 - Sekce 12'!F39</f>
        <v>0</v>
      </c>
      <c r="BT70" s="26" t="s">
        <v>79</v>
      </c>
      <c r="BV70" s="26" t="s">
        <v>71</v>
      </c>
      <c r="BW70" s="26" t="s">
        <v>111</v>
      </c>
      <c r="BX70" s="26" t="s">
        <v>103</v>
      </c>
      <c r="CL70" s="26" t="s">
        <v>3</v>
      </c>
    </row>
    <row r="71" spans="1:90" s="4" customFormat="1" ht="16.5" customHeight="1">
      <c r="A71" s="84" t="s">
        <v>76</v>
      </c>
      <c r="B71" s="47"/>
      <c r="C71" s="10"/>
      <c r="D71" s="10"/>
      <c r="E71" s="308" t="s">
        <v>95</v>
      </c>
      <c r="F71" s="308"/>
      <c r="G71" s="308"/>
      <c r="H71" s="308"/>
      <c r="I71" s="308"/>
      <c r="J71" s="10"/>
      <c r="K71" s="308" t="s">
        <v>112</v>
      </c>
      <c r="L71" s="308"/>
      <c r="M71" s="308"/>
      <c r="N71" s="308"/>
      <c r="O71" s="308"/>
      <c r="P71" s="308"/>
      <c r="Q71" s="308"/>
      <c r="R71" s="308"/>
      <c r="S71" s="308"/>
      <c r="T71" s="308"/>
      <c r="U71" s="308"/>
      <c r="V71" s="308"/>
      <c r="W71" s="308"/>
      <c r="X71" s="308"/>
      <c r="Y71" s="308"/>
      <c r="Z71" s="308"/>
      <c r="AA71" s="308"/>
      <c r="AB71" s="308"/>
      <c r="AC71" s="308"/>
      <c r="AD71" s="308"/>
      <c r="AE71" s="308"/>
      <c r="AF71" s="308"/>
      <c r="AG71" s="286">
        <f>'5 - Sekce 13'!J32</f>
        <v>0</v>
      </c>
      <c r="AH71" s="287"/>
      <c r="AI71" s="287"/>
      <c r="AJ71" s="287"/>
      <c r="AK71" s="287"/>
      <c r="AL71" s="287"/>
      <c r="AM71" s="287"/>
      <c r="AN71" s="286">
        <f t="shared" si="0"/>
        <v>0</v>
      </c>
      <c r="AO71" s="287"/>
      <c r="AP71" s="287"/>
      <c r="AQ71" s="85" t="s">
        <v>78</v>
      </c>
      <c r="AR71" s="47"/>
      <c r="AS71" s="86">
        <v>0</v>
      </c>
      <c r="AT71" s="87">
        <f t="shared" si="1"/>
        <v>0</v>
      </c>
      <c r="AU71" s="88">
        <f>'5 - Sekce 13'!P102</f>
        <v>0</v>
      </c>
      <c r="AV71" s="87">
        <f>'5 - Sekce 13'!J35</f>
        <v>0</v>
      </c>
      <c r="AW71" s="87">
        <f>'5 - Sekce 13'!J36</f>
        <v>0</v>
      </c>
      <c r="AX71" s="87">
        <f>'5 - Sekce 13'!J37</f>
        <v>0</v>
      </c>
      <c r="AY71" s="87">
        <f>'5 - Sekce 13'!J38</f>
        <v>0</v>
      </c>
      <c r="AZ71" s="87">
        <f>'5 - Sekce 13'!F35</f>
        <v>0</v>
      </c>
      <c r="BA71" s="87">
        <f>'5 - Sekce 13'!F36</f>
        <v>0</v>
      </c>
      <c r="BB71" s="87">
        <f>'5 - Sekce 13'!F37</f>
        <v>0</v>
      </c>
      <c r="BC71" s="87">
        <f>'5 - Sekce 13'!F38</f>
        <v>0</v>
      </c>
      <c r="BD71" s="89">
        <f>'5 - Sekce 13'!F39</f>
        <v>0</v>
      </c>
      <c r="BT71" s="26" t="s">
        <v>79</v>
      </c>
      <c r="BV71" s="26" t="s">
        <v>71</v>
      </c>
      <c r="BW71" s="26" t="s">
        <v>113</v>
      </c>
      <c r="BX71" s="26" t="s">
        <v>103</v>
      </c>
      <c r="CL71" s="26" t="s">
        <v>3</v>
      </c>
    </row>
    <row r="72" spans="2:91" s="7" customFormat="1" ht="16.5" customHeight="1">
      <c r="B72" s="75"/>
      <c r="C72" s="76"/>
      <c r="D72" s="309" t="s">
        <v>95</v>
      </c>
      <c r="E72" s="309"/>
      <c r="F72" s="309"/>
      <c r="G72" s="309"/>
      <c r="H72" s="309"/>
      <c r="I72" s="77"/>
      <c r="J72" s="309" t="s">
        <v>114</v>
      </c>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285">
        <f>ROUND(SUM(AG73:AG74),2)</f>
        <v>0</v>
      </c>
      <c r="AH72" s="284"/>
      <c r="AI72" s="284"/>
      <c r="AJ72" s="284"/>
      <c r="AK72" s="284"/>
      <c r="AL72" s="284"/>
      <c r="AM72" s="284"/>
      <c r="AN72" s="283">
        <f t="shared" si="0"/>
        <v>0</v>
      </c>
      <c r="AO72" s="284"/>
      <c r="AP72" s="284"/>
      <c r="AQ72" s="78" t="s">
        <v>74</v>
      </c>
      <c r="AR72" s="75"/>
      <c r="AS72" s="79">
        <f>ROUND(SUM(AS73:AS74),2)</f>
        <v>0</v>
      </c>
      <c r="AT72" s="80">
        <f t="shared" si="1"/>
        <v>0</v>
      </c>
      <c r="AU72" s="81">
        <f>ROUND(SUM(AU73:AU74),5)</f>
        <v>0</v>
      </c>
      <c r="AV72" s="80">
        <f>ROUND(AZ72*L29,2)</f>
        <v>0</v>
      </c>
      <c r="AW72" s="80">
        <f>ROUND(BA72*L30,2)</f>
        <v>0</v>
      </c>
      <c r="AX72" s="80">
        <f>ROUND(BB72*L29,2)</f>
        <v>0</v>
      </c>
      <c r="AY72" s="80">
        <f>ROUND(BC72*L30,2)</f>
        <v>0</v>
      </c>
      <c r="AZ72" s="80">
        <f>ROUND(SUM(AZ73:AZ74),2)</f>
        <v>0</v>
      </c>
      <c r="BA72" s="80">
        <f>ROUND(SUM(BA73:BA74),2)</f>
        <v>0</v>
      </c>
      <c r="BB72" s="80">
        <f>ROUND(SUM(BB73:BB74),2)</f>
        <v>0</v>
      </c>
      <c r="BC72" s="80">
        <f>ROUND(SUM(BC73:BC74),2)</f>
        <v>0</v>
      </c>
      <c r="BD72" s="82">
        <f>ROUND(SUM(BD73:BD74),2)</f>
        <v>0</v>
      </c>
      <c r="BS72" s="83" t="s">
        <v>68</v>
      </c>
      <c r="BT72" s="83" t="s">
        <v>15</v>
      </c>
      <c r="BU72" s="83" t="s">
        <v>70</v>
      </c>
      <c r="BV72" s="83" t="s">
        <v>71</v>
      </c>
      <c r="BW72" s="83" t="s">
        <v>115</v>
      </c>
      <c r="BX72" s="83" t="s">
        <v>5</v>
      </c>
      <c r="CL72" s="83" t="s">
        <v>3</v>
      </c>
      <c r="CM72" s="83" t="s">
        <v>15</v>
      </c>
    </row>
    <row r="73" spans="1:90" s="4" customFormat="1" ht="16.5" customHeight="1">
      <c r="A73" s="84" t="s">
        <v>76</v>
      </c>
      <c r="B73" s="47"/>
      <c r="C73" s="10"/>
      <c r="D73" s="10"/>
      <c r="E73" s="308" t="s">
        <v>15</v>
      </c>
      <c r="F73" s="308"/>
      <c r="G73" s="308"/>
      <c r="H73" s="308"/>
      <c r="I73" s="308"/>
      <c r="J73" s="10"/>
      <c r="K73" s="308" t="s">
        <v>116</v>
      </c>
      <c r="L73" s="308"/>
      <c r="M73" s="308"/>
      <c r="N73" s="308"/>
      <c r="O73" s="308"/>
      <c r="P73" s="308"/>
      <c r="Q73" s="308"/>
      <c r="R73" s="308"/>
      <c r="S73" s="308"/>
      <c r="T73" s="308"/>
      <c r="U73" s="308"/>
      <c r="V73" s="308"/>
      <c r="W73" s="308"/>
      <c r="X73" s="308"/>
      <c r="Y73" s="308"/>
      <c r="Z73" s="308"/>
      <c r="AA73" s="308"/>
      <c r="AB73" s="308"/>
      <c r="AC73" s="308"/>
      <c r="AD73" s="308"/>
      <c r="AE73" s="308"/>
      <c r="AF73" s="308"/>
      <c r="AG73" s="286">
        <f>'1 - Sekce 14'!J32</f>
        <v>0</v>
      </c>
      <c r="AH73" s="287"/>
      <c r="AI73" s="287"/>
      <c r="AJ73" s="287"/>
      <c r="AK73" s="287"/>
      <c r="AL73" s="287"/>
      <c r="AM73" s="287"/>
      <c r="AN73" s="286">
        <f t="shared" si="0"/>
        <v>0</v>
      </c>
      <c r="AO73" s="287"/>
      <c r="AP73" s="287"/>
      <c r="AQ73" s="85" t="s">
        <v>78</v>
      </c>
      <c r="AR73" s="47"/>
      <c r="AS73" s="86">
        <v>0</v>
      </c>
      <c r="AT73" s="87">
        <f t="shared" si="1"/>
        <v>0</v>
      </c>
      <c r="AU73" s="88">
        <f>'1 - Sekce 14'!P103</f>
        <v>0</v>
      </c>
      <c r="AV73" s="87">
        <f>'1 - Sekce 14'!J35</f>
        <v>0</v>
      </c>
      <c r="AW73" s="87">
        <f>'1 - Sekce 14'!J36</f>
        <v>0</v>
      </c>
      <c r="AX73" s="87">
        <f>'1 - Sekce 14'!J37</f>
        <v>0</v>
      </c>
      <c r="AY73" s="87">
        <f>'1 - Sekce 14'!J38</f>
        <v>0</v>
      </c>
      <c r="AZ73" s="87">
        <f>'1 - Sekce 14'!F35</f>
        <v>0</v>
      </c>
      <c r="BA73" s="87">
        <f>'1 - Sekce 14'!F36</f>
        <v>0</v>
      </c>
      <c r="BB73" s="87">
        <f>'1 - Sekce 14'!F37</f>
        <v>0</v>
      </c>
      <c r="BC73" s="87">
        <f>'1 - Sekce 14'!F38</f>
        <v>0</v>
      </c>
      <c r="BD73" s="89">
        <f>'1 - Sekce 14'!F39</f>
        <v>0</v>
      </c>
      <c r="BT73" s="26" t="s">
        <v>79</v>
      </c>
      <c r="BV73" s="26" t="s">
        <v>71</v>
      </c>
      <c r="BW73" s="26" t="s">
        <v>117</v>
      </c>
      <c r="BX73" s="26" t="s">
        <v>115</v>
      </c>
      <c r="CL73" s="26" t="s">
        <v>3</v>
      </c>
    </row>
    <row r="74" spans="1:90" s="4" customFormat="1" ht="16.5" customHeight="1">
      <c r="A74" s="84" t="s">
        <v>76</v>
      </c>
      <c r="B74" s="47"/>
      <c r="C74" s="10"/>
      <c r="D74" s="10"/>
      <c r="E74" s="308" t="s">
        <v>79</v>
      </c>
      <c r="F74" s="308"/>
      <c r="G74" s="308"/>
      <c r="H74" s="308"/>
      <c r="I74" s="308"/>
      <c r="J74" s="10"/>
      <c r="K74" s="308" t="s">
        <v>118</v>
      </c>
      <c r="L74" s="308"/>
      <c r="M74" s="308"/>
      <c r="N74" s="308"/>
      <c r="O74" s="308"/>
      <c r="P74" s="308"/>
      <c r="Q74" s="308"/>
      <c r="R74" s="308"/>
      <c r="S74" s="308"/>
      <c r="T74" s="308"/>
      <c r="U74" s="308"/>
      <c r="V74" s="308"/>
      <c r="W74" s="308"/>
      <c r="X74" s="308"/>
      <c r="Y74" s="308"/>
      <c r="Z74" s="308"/>
      <c r="AA74" s="308"/>
      <c r="AB74" s="308"/>
      <c r="AC74" s="308"/>
      <c r="AD74" s="308"/>
      <c r="AE74" s="308"/>
      <c r="AF74" s="308"/>
      <c r="AG74" s="286">
        <f>'2 - Sekce 15'!J32</f>
        <v>0</v>
      </c>
      <c r="AH74" s="287"/>
      <c r="AI74" s="287"/>
      <c r="AJ74" s="287"/>
      <c r="AK74" s="287"/>
      <c r="AL74" s="287"/>
      <c r="AM74" s="287"/>
      <c r="AN74" s="286">
        <f t="shared" si="0"/>
        <v>0</v>
      </c>
      <c r="AO74" s="287"/>
      <c r="AP74" s="287"/>
      <c r="AQ74" s="85" t="s">
        <v>78</v>
      </c>
      <c r="AR74" s="47"/>
      <c r="AS74" s="86">
        <v>0</v>
      </c>
      <c r="AT74" s="87">
        <f t="shared" si="1"/>
        <v>0</v>
      </c>
      <c r="AU74" s="88">
        <f>'2 - Sekce 15'!P103</f>
        <v>0</v>
      </c>
      <c r="AV74" s="87">
        <f>'2 - Sekce 15'!J35</f>
        <v>0</v>
      </c>
      <c r="AW74" s="87">
        <f>'2 - Sekce 15'!J36</f>
        <v>0</v>
      </c>
      <c r="AX74" s="87">
        <f>'2 - Sekce 15'!J37</f>
        <v>0</v>
      </c>
      <c r="AY74" s="87">
        <f>'2 - Sekce 15'!J38</f>
        <v>0</v>
      </c>
      <c r="AZ74" s="87">
        <f>'2 - Sekce 15'!F35</f>
        <v>0</v>
      </c>
      <c r="BA74" s="87">
        <f>'2 - Sekce 15'!F36</f>
        <v>0</v>
      </c>
      <c r="BB74" s="87">
        <f>'2 - Sekce 15'!F37</f>
        <v>0</v>
      </c>
      <c r="BC74" s="87">
        <f>'2 - Sekce 15'!F38</f>
        <v>0</v>
      </c>
      <c r="BD74" s="89">
        <f>'2 - Sekce 15'!F39</f>
        <v>0</v>
      </c>
      <c r="BT74" s="26" t="s">
        <v>79</v>
      </c>
      <c r="BV74" s="26" t="s">
        <v>71</v>
      </c>
      <c r="BW74" s="26" t="s">
        <v>119</v>
      </c>
      <c r="BX74" s="26" t="s">
        <v>115</v>
      </c>
      <c r="CL74" s="26" t="s">
        <v>3</v>
      </c>
    </row>
    <row r="75" spans="1:91" s="7" customFormat="1" ht="16.5" customHeight="1">
      <c r="A75" s="84" t="s">
        <v>76</v>
      </c>
      <c r="B75" s="75"/>
      <c r="C75" s="76"/>
      <c r="D75" s="309" t="s">
        <v>120</v>
      </c>
      <c r="E75" s="309"/>
      <c r="F75" s="309"/>
      <c r="G75" s="309"/>
      <c r="H75" s="309"/>
      <c r="I75" s="77"/>
      <c r="J75" s="309" t="s">
        <v>121</v>
      </c>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283">
        <f>'VRN - Ostatní a vedlejší ...'!J30</f>
        <v>0</v>
      </c>
      <c r="AH75" s="284"/>
      <c r="AI75" s="284"/>
      <c r="AJ75" s="284"/>
      <c r="AK75" s="284"/>
      <c r="AL75" s="284"/>
      <c r="AM75" s="284"/>
      <c r="AN75" s="283">
        <f t="shared" si="0"/>
        <v>0</v>
      </c>
      <c r="AO75" s="284"/>
      <c r="AP75" s="284"/>
      <c r="AQ75" s="78" t="s">
        <v>74</v>
      </c>
      <c r="AR75" s="75"/>
      <c r="AS75" s="90">
        <v>0</v>
      </c>
      <c r="AT75" s="91">
        <f t="shared" si="1"/>
        <v>0</v>
      </c>
      <c r="AU75" s="92">
        <f>'VRN - Ostatní a vedlejší ...'!P80</f>
        <v>0</v>
      </c>
      <c r="AV75" s="91">
        <f>'VRN - Ostatní a vedlejší ...'!J33</f>
        <v>0</v>
      </c>
      <c r="AW75" s="91">
        <f>'VRN - Ostatní a vedlejší ...'!J34</f>
        <v>0</v>
      </c>
      <c r="AX75" s="91">
        <f>'VRN - Ostatní a vedlejší ...'!J35</f>
        <v>0</v>
      </c>
      <c r="AY75" s="91">
        <f>'VRN - Ostatní a vedlejší ...'!J36</f>
        <v>0</v>
      </c>
      <c r="AZ75" s="91">
        <f>'VRN - Ostatní a vedlejší ...'!F33</f>
        <v>0</v>
      </c>
      <c r="BA75" s="91">
        <f>'VRN - Ostatní a vedlejší ...'!F34</f>
        <v>0</v>
      </c>
      <c r="BB75" s="91">
        <f>'VRN - Ostatní a vedlejší ...'!F35</f>
        <v>0</v>
      </c>
      <c r="BC75" s="91">
        <f>'VRN - Ostatní a vedlejší ...'!F36</f>
        <v>0</v>
      </c>
      <c r="BD75" s="93">
        <f>'VRN - Ostatní a vedlejší ...'!F37</f>
        <v>0</v>
      </c>
      <c r="BT75" s="83" t="s">
        <v>15</v>
      </c>
      <c r="BV75" s="83" t="s">
        <v>71</v>
      </c>
      <c r="BW75" s="83" t="s">
        <v>122</v>
      </c>
      <c r="BX75" s="83" t="s">
        <v>5</v>
      </c>
      <c r="CL75" s="83" t="s">
        <v>3</v>
      </c>
      <c r="CM75" s="83" t="s">
        <v>15</v>
      </c>
    </row>
    <row r="76" spans="1:57" s="2" customFormat="1" ht="30" customHeight="1">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AS76" s="33"/>
      <c r="AT76" s="33"/>
      <c r="AU76" s="33"/>
      <c r="AV76" s="33"/>
      <c r="AW76" s="33"/>
      <c r="AX76" s="33"/>
      <c r="AY76" s="33"/>
      <c r="AZ76" s="33"/>
      <c r="BA76" s="33"/>
      <c r="BB76" s="33"/>
      <c r="BC76" s="33"/>
      <c r="BD76" s="33"/>
      <c r="BE76" s="33"/>
    </row>
    <row r="77" spans="1:57" s="2" customFormat="1" ht="6.95" customHeight="1">
      <c r="A77" s="33"/>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4"/>
      <c r="AS77" s="33"/>
      <c r="AT77" s="33"/>
      <c r="AU77" s="33"/>
      <c r="AV77" s="33"/>
      <c r="AW77" s="33"/>
      <c r="AX77" s="33"/>
      <c r="AY77" s="33"/>
      <c r="AZ77" s="33"/>
      <c r="BA77" s="33"/>
      <c r="BB77" s="33"/>
      <c r="BC77" s="33"/>
      <c r="BD77" s="33"/>
      <c r="BE77" s="33"/>
    </row>
  </sheetData>
  <mergeCells count="122">
    <mergeCell ref="C52:G52"/>
    <mergeCell ref="D64:H64"/>
    <mergeCell ref="D58:H58"/>
    <mergeCell ref="D55:H55"/>
    <mergeCell ref="E59:I59"/>
    <mergeCell ref="E61:I61"/>
    <mergeCell ref="E56:I56"/>
    <mergeCell ref="E60:I60"/>
    <mergeCell ref="E57:I57"/>
    <mergeCell ref="E62:I62"/>
    <mergeCell ref="E63:I63"/>
    <mergeCell ref="I52:AF52"/>
    <mergeCell ref="J55:AF55"/>
    <mergeCell ref="J64:AF64"/>
    <mergeCell ref="J58:AF58"/>
    <mergeCell ref="K62:AF62"/>
    <mergeCell ref="K59:AF59"/>
    <mergeCell ref="K61:AF61"/>
    <mergeCell ref="K63:AF63"/>
    <mergeCell ref="K56:AF56"/>
    <mergeCell ref="K57:AF57"/>
    <mergeCell ref="K60:AF60"/>
    <mergeCell ref="L45:AO45"/>
    <mergeCell ref="E65:I65"/>
    <mergeCell ref="K65:AF65"/>
    <mergeCell ref="D66:H66"/>
    <mergeCell ref="J66:AF66"/>
    <mergeCell ref="E67:I67"/>
    <mergeCell ref="K67:AF67"/>
    <mergeCell ref="E68:I68"/>
    <mergeCell ref="K68:AF68"/>
    <mergeCell ref="AG62:AM62"/>
    <mergeCell ref="AG63:AM63"/>
    <mergeCell ref="AG60:AM60"/>
    <mergeCell ref="AG61:AM61"/>
    <mergeCell ref="AG64:AM64"/>
    <mergeCell ref="AN63:AP63"/>
    <mergeCell ref="AN62:AP62"/>
    <mergeCell ref="AN61:AP61"/>
    <mergeCell ref="AN60:AP60"/>
    <mergeCell ref="AN64:AP64"/>
    <mergeCell ref="AN65:AP65"/>
    <mergeCell ref="AG65:AM65"/>
    <mergeCell ref="AN66:AP66"/>
    <mergeCell ref="AG66:AM66"/>
    <mergeCell ref="AN67:AP67"/>
    <mergeCell ref="E69:I69"/>
    <mergeCell ref="K69:AF69"/>
    <mergeCell ref="E70:I70"/>
    <mergeCell ref="K70:AF70"/>
    <mergeCell ref="E71:I71"/>
    <mergeCell ref="K71:AF71"/>
    <mergeCell ref="D72:H72"/>
    <mergeCell ref="J72:AF72"/>
    <mergeCell ref="E73:I73"/>
    <mergeCell ref="K73:AF73"/>
    <mergeCell ref="E74:I74"/>
    <mergeCell ref="K74:AF74"/>
    <mergeCell ref="D75:H75"/>
    <mergeCell ref="J75:AF7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9:AM59"/>
    <mergeCell ref="AG58:AM58"/>
    <mergeCell ref="AG57:AM57"/>
    <mergeCell ref="AG56:AM56"/>
    <mergeCell ref="AG55:AM55"/>
    <mergeCell ref="AG52:AM52"/>
    <mergeCell ref="AM47:AN47"/>
    <mergeCell ref="AM49:AP49"/>
    <mergeCell ref="AM50:AP50"/>
    <mergeCell ref="AN58:AP58"/>
    <mergeCell ref="AN52:AP52"/>
    <mergeCell ref="AN59:AP59"/>
    <mergeCell ref="AN55:AP55"/>
    <mergeCell ref="AN56:AP56"/>
    <mergeCell ref="AN57:AP57"/>
    <mergeCell ref="AS49:AT51"/>
    <mergeCell ref="AN72:AP72"/>
    <mergeCell ref="AG72:AM72"/>
    <mergeCell ref="AN73:AP73"/>
    <mergeCell ref="AG73:AM73"/>
    <mergeCell ref="AN74:AP74"/>
    <mergeCell ref="AG74:AM74"/>
    <mergeCell ref="AN75:AP75"/>
    <mergeCell ref="AG75:AM75"/>
    <mergeCell ref="AN54:AP54"/>
    <mergeCell ref="AG67:AM67"/>
    <mergeCell ref="AN68:AP68"/>
    <mergeCell ref="AG68:AM68"/>
    <mergeCell ref="AN69:AP69"/>
    <mergeCell ref="AG69:AM69"/>
    <mergeCell ref="AN70:AP70"/>
    <mergeCell ref="AG70:AM70"/>
    <mergeCell ref="AN71:AP71"/>
    <mergeCell ref="AG71:AM71"/>
  </mergeCells>
  <hyperlinks>
    <hyperlink ref="A56" location="'1 - Sekce 1'!C2" display="/"/>
    <hyperlink ref="A57" location="'2 - Sekce 2'!C2" display="/"/>
    <hyperlink ref="A59" location="'1 - Sekce 3'!C2" display="/"/>
    <hyperlink ref="A60" location="'2 - Sekce 4'!C2" display="/"/>
    <hyperlink ref="A61" location="'3 - Sekce 5'!C2" display="/"/>
    <hyperlink ref="A62" location="'4 - Sekce 6'!C2" display="/"/>
    <hyperlink ref="A63" location="'5 - Sekce 7'!C2" display="/"/>
    <hyperlink ref="A65" location="'1 - Sekce 8'!C2" display="/"/>
    <hyperlink ref="A67" location="'1 - Sekce 9'!C2" display="/"/>
    <hyperlink ref="A68" location="'2 - Sekce 10'!C2" display="/"/>
    <hyperlink ref="A69" location="'3 - Sekce 11'!C2" display="/"/>
    <hyperlink ref="A70" location="'4 - Sekce 12'!C2" display="/"/>
    <hyperlink ref="A71" location="'5 - Sekce 13'!C2" display="/"/>
    <hyperlink ref="A73" location="'1 - Sekce 14'!C2" display="/"/>
    <hyperlink ref="A74" location="'2 - Sekce 15'!C2" display="/"/>
    <hyperlink ref="A75"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105</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1158</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1159</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ROUND((SUM(BE102:BE267)),2)</f>
        <v>0</v>
      </c>
      <c r="G35" s="33"/>
      <c r="H35" s="33"/>
      <c r="I35" s="102">
        <v>0.21</v>
      </c>
      <c r="J35" s="101">
        <f>ROUND(((SUM(BE102:BE267))*I35),2)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ROUND((SUM(BF102:BF267)),2)</f>
        <v>0</v>
      </c>
      <c r="G36" s="33"/>
      <c r="H36" s="33"/>
      <c r="I36" s="102">
        <v>0.15</v>
      </c>
      <c r="J36" s="101">
        <f>ROUND(((SUM(BF102:BF267))*I36),2)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ROUND((SUM(BG102:BG267)),2)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ROUND((SUM(BH102:BH267)),2)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ROUND((SUM(BI102:BI267)),2)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1158</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1 - Sekce 9</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J241</f>
        <v>0</v>
      </c>
      <c r="L78" s="116"/>
    </row>
    <row r="79" spans="2:12" s="10" customFormat="1" ht="19.9" customHeight="1">
      <c r="B79" s="116"/>
      <c r="D79" s="117" t="s">
        <v>148</v>
      </c>
      <c r="E79" s="118"/>
      <c r="F79" s="118"/>
      <c r="G79" s="118"/>
      <c r="H79" s="118"/>
      <c r="I79" s="118"/>
      <c r="J79" s="119">
        <f>J263</f>
        <v>0</v>
      </c>
      <c r="L79" s="116"/>
    </row>
    <row r="80" spans="2:12" s="9" customFormat="1" ht="24.95" customHeight="1">
      <c r="B80" s="112"/>
      <c r="D80" s="113" t="s">
        <v>149</v>
      </c>
      <c r="E80" s="114"/>
      <c r="F80" s="114"/>
      <c r="G80" s="114"/>
      <c r="H80" s="114"/>
      <c r="I80" s="114"/>
      <c r="J80" s="115">
        <f>J266</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6" t="str">
        <f>E7</f>
        <v>Oprava střechy bytového domu Hrnčířská, Kolín</v>
      </c>
      <c r="F90" s="327"/>
      <c r="G90" s="327"/>
      <c r="H90" s="327"/>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6" t="s">
        <v>1158</v>
      </c>
      <c r="F92" s="325"/>
      <c r="G92" s="325"/>
      <c r="H92" s="325"/>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322" t="str">
        <f>E11</f>
        <v>1 - Sekce 9</v>
      </c>
      <c r="F94" s="325"/>
      <c r="G94" s="325"/>
      <c r="H94" s="325"/>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P103+P148+P266</f>
        <v>0</v>
      </c>
      <c r="Q102" s="62"/>
      <c r="R102" s="127">
        <f>R103+R148+R266</f>
        <v>1.8103137999999999</v>
      </c>
      <c r="S102" s="62"/>
      <c r="T102" s="128">
        <f>T103+T148+T266</f>
        <v>1.5623660000000001</v>
      </c>
      <c r="U102" s="33"/>
      <c r="V102" s="33"/>
      <c r="W102" s="33"/>
      <c r="X102" s="33"/>
      <c r="Y102" s="33"/>
      <c r="Z102" s="33"/>
      <c r="AA102" s="33"/>
      <c r="AB102" s="33"/>
      <c r="AC102" s="33"/>
      <c r="AD102" s="33"/>
      <c r="AE102" s="33"/>
      <c r="AT102" s="18" t="s">
        <v>68</v>
      </c>
      <c r="AU102" s="18" t="s">
        <v>131</v>
      </c>
      <c r="BK102" s="129">
        <f>BK103+BK148+BK266</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0.018892999999999997</v>
      </c>
      <c r="S103" s="136"/>
      <c r="T103" s="138">
        <f>T104+T122+T135+T145</f>
        <v>0.0168</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0.018892999999999997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0.018892999999999997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1.4</v>
      </c>
      <c r="I106" s="149"/>
      <c r="J106" s="150">
        <f>ROUND(I106*H106,2)</f>
        <v>0</v>
      </c>
      <c r="K106" s="146" t="s">
        <v>175</v>
      </c>
      <c r="L106" s="34"/>
      <c r="M106" s="151" t="s">
        <v>3</v>
      </c>
      <c r="N106" s="152" t="s">
        <v>41</v>
      </c>
      <c r="O106" s="54"/>
      <c r="P106" s="153">
        <f>O106*H106</f>
        <v>0</v>
      </c>
      <c r="Q106" s="153">
        <v>0.00026</v>
      </c>
      <c r="R106" s="153">
        <f>Q106*H106</f>
        <v>0.00036399999999999996</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1160</v>
      </c>
    </row>
    <row r="107" spans="1:47" s="2" customFormat="1" ht="12">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2">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2">
      <c r="B109" s="170"/>
      <c r="D109" s="163" t="s">
        <v>179</v>
      </c>
      <c r="E109" s="171" t="s">
        <v>3</v>
      </c>
      <c r="F109" s="172" t="s">
        <v>1161</v>
      </c>
      <c r="H109" s="173">
        <v>0.9</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2">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2">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2">
      <c r="B112" s="188"/>
      <c r="D112" s="163" t="s">
        <v>179</v>
      </c>
      <c r="E112" s="189" t="s">
        <v>3</v>
      </c>
      <c r="F112" s="190" t="s">
        <v>288</v>
      </c>
      <c r="H112" s="191">
        <v>1.4</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1.4</v>
      </c>
      <c r="I113" s="149"/>
      <c r="J113" s="150">
        <f>ROUND(I113*H113,2)</f>
        <v>0</v>
      </c>
      <c r="K113" s="146" t="s">
        <v>175</v>
      </c>
      <c r="L113" s="34"/>
      <c r="M113" s="151" t="s">
        <v>3</v>
      </c>
      <c r="N113" s="152" t="s">
        <v>41</v>
      </c>
      <c r="O113" s="54"/>
      <c r="P113" s="153">
        <f>O113*H113</f>
        <v>0</v>
      </c>
      <c r="Q113" s="153">
        <v>0.00852</v>
      </c>
      <c r="R113" s="153">
        <f>Q113*H113</f>
        <v>0.011928</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1162</v>
      </c>
    </row>
    <row r="114" spans="1:47" s="2" customFormat="1" ht="12">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1.47</v>
      </c>
      <c r="I115" s="183"/>
      <c r="J115" s="184">
        <f>ROUND(I115*H115,2)</f>
        <v>0</v>
      </c>
      <c r="K115" s="180" t="s">
        <v>175</v>
      </c>
      <c r="L115" s="185"/>
      <c r="M115" s="186" t="s">
        <v>3</v>
      </c>
      <c r="N115" s="187" t="s">
        <v>41</v>
      </c>
      <c r="O115" s="54"/>
      <c r="P115" s="153">
        <f>O115*H115</f>
        <v>0</v>
      </c>
      <c r="Q115" s="153">
        <v>0.0017</v>
      </c>
      <c r="R115" s="153">
        <f>Q115*H115</f>
        <v>0.002499</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1163</v>
      </c>
    </row>
    <row r="116" spans="1:47" s="2" customFormat="1" ht="12">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2">
      <c r="B117" s="170"/>
      <c r="D117" s="163" t="s">
        <v>179</v>
      </c>
      <c r="F117" s="172" t="s">
        <v>1164</v>
      </c>
      <c r="H117" s="173">
        <v>1.47</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1.4</v>
      </c>
      <c r="I118" s="149"/>
      <c r="J118" s="150">
        <f>ROUND(I118*H118,2)</f>
        <v>0</v>
      </c>
      <c r="K118" s="146" t="s">
        <v>175</v>
      </c>
      <c r="L118" s="34"/>
      <c r="M118" s="151" t="s">
        <v>3</v>
      </c>
      <c r="N118" s="152" t="s">
        <v>41</v>
      </c>
      <c r="O118" s="54"/>
      <c r="P118" s="153">
        <f>O118*H118</f>
        <v>0</v>
      </c>
      <c r="Q118" s="153">
        <v>8E-05</v>
      </c>
      <c r="R118" s="153">
        <f>Q118*H118</f>
        <v>0.000112</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1165</v>
      </c>
    </row>
    <row r="119" spans="1:47" s="2" customFormat="1" ht="12">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1.4</v>
      </c>
      <c r="I120" s="149"/>
      <c r="J120" s="150">
        <f>ROUND(I120*H120,2)</f>
        <v>0</v>
      </c>
      <c r="K120" s="146" t="s">
        <v>175</v>
      </c>
      <c r="L120" s="34"/>
      <c r="M120" s="151" t="s">
        <v>3</v>
      </c>
      <c r="N120" s="152" t="s">
        <v>41</v>
      </c>
      <c r="O120" s="54"/>
      <c r="P120" s="153">
        <f>O120*H120</f>
        <v>0</v>
      </c>
      <c r="Q120" s="153">
        <v>0.00285</v>
      </c>
      <c r="R120" s="153">
        <f>Q120*H120</f>
        <v>0.00399</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1166</v>
      </c>
    </row>
    <row r="121" spans="1:47" s="2" customFormat="1" ht="12">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0.0168</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1167</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0.0168</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1.2</v>
      </c>
      <c r="I126" s="149"/>
      <c r="J126" s="150">
        <f>ROUND(I126*H126,2)</f>
        <v>0</v>
      </c>
      <c r="K126" s="146" t="s">
        <v>175</v>
      </c>
      <c r="L126" s="34"/>
      <c r="M126" s="151" t="s">
        <v>3</v>
      </c>
      <c r="N126" s="152" t="s">
        <v>41</v>
      </c>
      <c r="O126" s="54"/>
      <c r="P126" s="153">
        <f>O126*H126</f>
        <v>0</v>
      </c>
      <c r="Q126" s="153">
        <v>0</v>
      </c>
      <c r="R126" s="153">
        <f>Q126*H126</f>
        <v>0</v>
      </c>
      <c r="S126" s="153">
        <v>0.014</v>
      </c>
      <c r="T126" s="154">
        <f>S126*H126</f>
        <v>0.0168</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1168</v>
      </c>
    </row>
    <row r="127" spans="1:47" s="2" customFormat="1" ht="12">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2">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2">
      <c r="B129" s="170"/>
      <c r="D129" s="163" t="s">
        <v>179</v>
      </c>
      <c r="E129" s="171" t="s">
        <v>3</v>
      </c>
      <c r="F129" s="172" t="s">
        <v>688</v>
      </c>
      <c r="H129" s="173">
        <v>1.2</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2">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2">
      <c r="B131" s="170"/>
      <c r="D131" s="163" t="s">
        <v>179</v>
      </c>
      <c r="E131" s="171" t="s">
        <v>3</v>
      </c>
      <c r="F131" s="172" t="s">
        <v>919</v>
      </c>
      <c r="H131" s="173">
        <v>1.3</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2">
      <c r="B132" s="188"/>
      <c r="D132" s="163" t="s">
        <v>179</v>
      </c>
      <c r="E132" s="189" t="s">
        <v>3</v>
      </c>
      <c r="F132" s="190" t="s">
        <v>288</v>
      </c>
      <c r="H132" s="191">
        <v>2.5</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77</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1169</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1.562</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1170</v>
      </c>
    </row>
    <row r="137" spans="1:47" s="2" customFormat="1" ht="12">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1.562</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1171</v>
      </c>
    </row>
    <row r="139" spans="1:47" s="2" customFormat="1" ht="12">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31.24</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1172</v>
      </c>
    </row>
    <row r="141" spans="1:47" s="2" customFormat="1" ht="12">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2">
      <c r="B142" s="170"/>
      <c r="D142" s="163" t="s">
        <v>179</v>
      </c>
      <c r="F142" s="172" t="s">
        <v>1173</v>
      </c>
      <c r="H142" s="173">
        <v>31.24</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1.562</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1174</v>
      </c>
    </row>
    <row r="144" spans="1:47" s="2" customFormat="1" ht="12">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0.019</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1175</v>
      </c>
    </row>
    <row r="147" spans="1:47" s="2" customFormat="1" ht="12">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P149+P184+P219+P221+P241+P263</f>
        <v>0</v>
      </c>
      <c r="Q148" s="136"/>
      <c r="R148" s="137">
        <f>R149+R184+R219+R221+R241+R263</f>
        <v>1.7914207999999998</v>
      </c>
      <c r="S148" s="136"/>
      <c r="T148" s="138">
        <f>T149+T184+T219+T221+T241+T263</f>
        <v>1.5455660000000002</v>
      </c>
      <c r="AR148" s="131" t="s">
        <v>79</v>
      </c>
      <c r="AT148" s="139" t="s">
        <v>68</v>
      </c>
      <c r="AU148" s="139" t="s">
        <v>69</v>
      </c>
      <c r="AY148" s="131" t="s">
        <v>165</v>
      </c>
      <c r="BK148" s="140">
        <f>BK149+BK184+BK219+BK221+BK241+BK263</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0.9820399</v>
      </c>
      <c r="S149" s="136"/>
      <c r="T149" s="138">
        <f>SUM(T150:T183)</f>
        <v>0.8807860000000001</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94.78</v>
      </c>
      <c r="I150" s="149"/>
      <c r="J150" s="150">
        <f>ROUND(I150*H150,2)</f>
        <v>0</v>
      </c>
      <c r="K150" s="146" t="s">
        <v>175</v>
      </c>
      <c r="L150" s="34"/>
      <c r="M150" s="151" t="s">
        <v>3</v>
      </c>
      <c r="N150" s="152" t="s">
        <v>41</v>
      </c>
      <c r="O150" s="54"/>
      <c r="P150" s="153">
        <f>O150*H150</f>
        <v>0</v>
      </c>
      <c r="Q150" s="153">
        <v>0</v>
      </c>
      <c r="R150" s="153">
        <f>Q150*H150</f>
        <v>0</v>
      </c>
      <c r="S150" s="153">
        <v>0.0055</v>
      </c>
      <c r="T150" s="154">
        <f>S150*H150</f>
        <v>0.52129</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1176</v>
      </c>
    </row>
    <row r="151" spans="1:47" s="2" customFormat="1" ht="12">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99.86</v>
      </c>
      <c r="I152" s="149"/>
      <c r="J152" s="150">
        <f>ROUND(I152*H152,2)</f>
        <v>0</v>
      </c>
      <c r="K152" s="146" t="s">
        <v>175</v>
      </c>
      <c r="L152" s="34"/>
      <c r="M152" s="151" t="s">
        <v>3</v>
      </c>
      <c r="N152" s="152" t="s">
        <v>41</v>
      </c>
      <c r="O152" s="54"/>
      <c r="P152" s="153">
        <f>O152*H152</f>
        <v>0</v>
      </c>
      <c r="Q152" s="153">
        <v>0</v>
      </c>
      <c r="R152" s="153">
        <f>Q152*H152</f>
        <v>0</v>
      </c>
      <c r="S152" s="153">
        <v>0.0036</v>
      </c>
      <c r="T152" s="154">
        <f>S152*H152</f>
        <v>0.359496</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1177</v>
      </c>
    </row>
    <row r="153" spans="1:47" s="2" customFormat="1" ht="12">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94.78</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1178</v>
      </c>
    </row>
    <row r="155" spans="1:47" s="2" customFormat="1" ht="12">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2">
      <c r="B156" s="170"/>
      <c r="D156" s="163" t="s">
        <v>179</v>
      </c>
      <c r="E156" s="171" t="s">
        <v>3</v>
      </c>
      <c r="F156" s="172" t="s">
        <v>1179</v>
      </c>
      <c r="H156" s="173">
        <v>77</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2">
      <c r="B157" s="170"/>
      <c r="D157" s="163" t="s">
        <v>179</v>
      </c>
      <c r="E157" s="171" t="s">
        <v>3</v>
      </c>
      <c r="F157" s="172" t="s">
        <v>1180</v>
      </c>
      <c r="H157" s="173">
        <v>17.78</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2">
      <c r="B158" s="188"/>
      <c r="D158" s="163" t="s">
        <v>179</v>
      </c>
      <c r="E158" s="189" t="s">
        <v>3</v>
      </c>
      <c r="F158" s="190" t="s">
        <v>288</v>
      </c>
      <c r="H158" s="191">
        <v>94.78</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v>
      </c>
      <c r="I159" s="183"/>
      <c r="J159" s="184">
        <f>ROUND(I159*H159,2)</f>
        <v>0</v>
      </c>
      <c r="K159" s="180" t="s">
        <v>175</v>
      </c>
      <c r="L159" s="185"/>
      <c r="M159" s="186" t="s">
        <v>3</v>
      </c>
      <c r="N159" s="187" t="s">
        <v>41</v>
      </c>
      <c r="O159" s="54"/>
      <c r="P159" s="153">
        <f>O159*H159</f>
        <v>0</v>
      </c>
      <c r="Q159" s="153">
        <v>1</v>
      </c>
      <c r="R159" s="153">
        <f>Q159*H159</f>
        <v>0.03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1181</v>
      </c>
    </row>
    <row r="160" spans="1:47" s="2" customFormat="1" ht="12">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2">
      <c r="B161" s="170"/>
      <c r="D161" s="163" t="s">
        <v>179</v>
      </c>
      <c r="F161" s="172" t="s">
        <v>1182</v>
      </c>
      <c r="H161" s="173">
        <v>0.03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94.78</v>
      </c>
      <c r="I162" s="149"/>
      <c r="J162" s="150">
        <f>ROUND(I162*H162,2)</f>
        <v>0</v>
      </c>
      <c r="K162" s="146" t="s">
        <v>175</v>
      </c>
      <c r="L162" s="34"/>
      <c r="M162" s="151" t="s">
        <v>3</v>
      </c>
      <c r="N162" s="152" t="s">
        <v>41</v>
      </c>
      <c r="O162" s="54"/>
      <c r="P162" s="153">
        <f>O162*H162</f>
        <v>0</v>
      </c>
      <c r="Q162" s="153">
        <v>0.00088</v>
      </c>
      <c r="R162" s="153">
        <f>Q162*H162</f>
        <v>0.0834064</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1183</v>
      </c>
    </row>
    <row r="163" spans="1:47" s="2" customFormat="1" ht="12">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110.466</v>
      </c>
      <c r="I164" s="183"/>
      <c r="J164" s="184">
        <f>ROUND(I164*H164,2)</f>
        <v>0</v>
      </c>
      <c r="K164" s="180" t="s">
        <v>175</v>
      </c>
      <c r="L164" s="185"/>
      <c r="M164" s="186" t="s">
        <v>3</v>
      </c>
      <c r="N164" s="187" t="s">
        <v>41</v>
      </c>
      <c r="O164" s="54"/>
      <c r="P164" s="153">
        <f>O164*H164</f>
        <v>0</v>
      </c>
      <c r="Q164" s="153">
        <v>0.0054</v>
      </c>
      <c r="R164" s="153">
        <f>Q164*H164</f>
        <v>0.5965164</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1184</v>
      </c>
    </row>
    <row r="165" spans="1:47" s="2" customFormat="1" ht="12">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2">
      <c r="B166" s="170"/>
      <c r="D166" s="163" t="s">
        <v>179</v>
      </c>
      <c r="F166" s="172" t="s">
        <v>1185</v>
      </c>
      <c r="H166" s="173">
        <v>110.466</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16</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1186</v>
      </c>
    </row>
    <row r="168" spans="1:47" s="2" customFormat="1" ht="12">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16</v>
      </c>
      <c r="I169" s="183"/>
      <c r="J169" s="184">
        <f>ROUND(I169*H169,2)</f>
        <v>0</v>
      </c>
      <c r="K169" s="180" t="s">
        <v>3</v>
      </c>
      <c r="L169" s="185"/>
      <c r="M169" s="186" t="s">
        <v>3</v>
      </c>
      <c r="N169" s="187" t="s">
        <v>41</v>
      </c>
      <c r="O169" s="54"/>
      <c r="P169" s="153">
        <f>O169*H169</f>
        <v>0</v>
      </c>
      <c r="Q169" s="153">
        <v>0.00015</v>
      </c>
      <c r="R169" s="153">
        <f>Q169*H169</f>
        <v>0.0024</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1187</v>
      </c>
    </row>
    <row r="170" spans="1:65" s="2" customFormat="1" ht="55.5" customHeight="1">
      <c r="A170" s="33"/>
      <c r="B170" s="143"/>
      <c r="C170" s="144" t="s">
        <v>471</v>
      </c>
      <c r="D170" s="144" t="s">
        <v>171</v>
      </c>
      <c r="E170" s="145" t="s">
        <v>305</v>
      </c>
      <c r="F170" s="146" t="s">
        <v>306</v>
      </c>
      <c r="G170" s="147" t="s">
        <v>174</v>
      </c>
      <c r="H170" s="148">
        <v>99.86</v>
      </c>
      <c r="I170" s="149"/>
      <c r="J170" s="150">
        <f>ROUND(I170*H170,2)</f>
        <v>0</v>
      </c>
      <c r="K170" s="146" t="s">
        <v>3</v>
      </c>
      <c r="L170" s="34"/>
      <c r="M170" s="151" t="s">
        <v>3</v>
      </c>
      <c r="N170" s="152" t="s">
        <v>41</v>
      </c>
      <c r="O170" s="54"/>
      <c r="P170" s="153">
        <f>O170*H170</f>
        <v>0</v>
      </c>
      <c r="Q170" s="153">
        <v>0.00014</v>
      </c>
      <c r="R170" s="153">
        <f>Q170*H170</f>
        <v>0.013980399999999999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1188</v>
      </c>
    </row>
    <row r="171" spans="2:51" s="14" customFormat="1" ht="12">
      <c r="B171" s="170"/>
      <c r="D171" s="163" t="s">
        <v>179</v>
      </c>
      <c r="E171" s="171" t="s">
        <v>3</v>
      </c>
      <c r="F171" s="172" t="s">
        <v>1179</v>
      </c>
      <c r="H171" s="173">
        <v>77</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1189</v>
      </c>
      <c r="H172" s="173">
        <v>22.86</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99.86</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116.387</v>
      </c>
      <c r="I174" s="183"/>
      <c r="J174" s="184">
        <f>ROUND(I174*H174,2)</f>
        <v>0</v>
      </c>
      <c r="K174" s="180" t="s">
        <v>175</v>
      </c>
      <c r="L174" s="185"/>
      <c r="M174" s="186" t="s">
        <v>3</v>
      </c>
      <c r="N174" s="187" t="s">
        <v>41</v>
      </c>
      <c r="O174" s="54"/>
      <c r="P174" s="153">
        <f>O174*H174</f>
        <v>0</v>
      </c>
      <c r="Q174" s="153">
        <v>0.0019</v>
      </c>
      <c r="R174" s="153">
        <f>Q174*H174</f>
        <v>0.2211353</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1190</v>
      </c>
    </row>
    <row r="175" spans="1:47" s="2" customFormat="1" ht="12">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1191</v>
      </c>
      <c r="H176" s="173">
        <v>116.387</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99.86</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1192</v>
      </c>
    </row>
    <row r="178" spans="1:47" s="2" customFormat="1" ht="12">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115.338</v>
      </c>
      <c r="I179" s="183"/>
      <c r="J179" s="184">
        <f>ROUND(I179*H179,2)</f>
        <v>0</v>
      </c>
      <c r="K179" s="180" t="s">
        <v>175</v>
      </c>
      <c r="L179" s="185"/>
      <c r="M179" s="186" t="s">
        <v>3</v>
      </c>
      <c r="N179" s="187" t="s">
        <v>41</v>
      </c>
      <c r="O179" s="54"/>
      <c r="P179" s="153">
        <f>O179*H179</f>
        <v>0</v>
      </c>
      <c r="Q179" s="153">
        <v>0.0003</v>
      </c>
      <c r="R179" s="153">
        <f>Q179*H179</f>
        <v>0.0346014</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1193</v>
      </c>
    </row>
    <row r="180" spans="1:47" s="2" customFormat="1" ht="12">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1194</v>
      </c>
      <c r="H181" s="173">
        <v>115.338</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0.982</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1195</v>
      </c>
    </row>
    <row r="183" spans="1:47" s="2" customFormat="1" ht="12">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0.6995204999999999</v>
      </c>
      <c r="S184" s="136"/>
      <c r="T184" s="138">
        <f>SUM(T185:T218)</f>
        <v>0.5857</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6.5</v>
      </c>
      <c r="I185" s="149"/>
      <c r="J185" s="150">
        <f>ROUND(I185*H185,2)</f>
        <v>0</v>
      </c>
      <c r="K185" s="146" t="s">
        <v>175</v>
      </c>
      <c r="L185" s="34"/>
      <c r="M185" s="151" t="s">
        <v>3</v>
      </c>
      <c r="N185" s="152" t="s">
        <v>41</v>
      </c>
      <c r="O185" s="54"/>
      <c r="P185" s="153">
        <f>O185*H185</f>
        <v>0</v>
      </c>
      <c r="Q185" s="153">
        <v>0</v>
      </c>
      <c r="R185" s="153">
        <f>Q185*H185</f>
        <v>0</v>
      </c>
      <c r="S185" s="153">
        <v>0.006</v>
      </c>
      <c r="T185" s="154">
        <f>S185*H185</f>
        <v>0.039</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1196</v>
      </c>
    </row>
    <row r="186" spans="1:47" s="2" customFormat="1" ht="12">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2">
      <c r="B187" s="170"/>
      <c r="D187" s="163" t="s">
        <v>179</v>
      </c>
      <c r="E187" s="171" t="s">
        <v>3</v>
      </c>
      <c r="F187" s="172" t="s">
        <v>1197</v>
      </c>
      <c r="H187" s="173">
        <v>1.5</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2">
      <c r="B188" s="170"/>
      <c r="D188" s="163" t="s">
        <v>179</v>
      </c>
      <c r="E188" s="171" t="s">
        <v>3</v>
      </c>
      <c r="F188" s="172" t="s">
        <v>1198</v>
      </c>
      <c r="H188" s="173">
        <v>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2">
      <c r="B189" s="188"/>
      <c r="D189" s="163" t="s">
        <v>179</v>
      </c>
      <c r="E189" s="189" t="s">
        <v>3</v>
      </c>
      <c r="F189" s="190" t="s">
        <v>288</v>
      </c>
      <c r="H189" s="191">
        <v>6.5</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5</v>
      </c>
      <c r="I190" s="149"/>
      <c r="J190" s="150">
        <f>ROUND(I190*H190,2)</f>
        <v>0</v>
      </c>
      <c r="K190" s="146" t="s">
        <v>175</v>
      </c>
      <c r="L190" s="34"/>
      <c r="M190" s="151" t="s">
        <v>3</v>
      </c>
      <c r="N190" s="152" t="s">
        <v>41</v>
      </c>
      <c r="O190" s="54"/>
      <c r="P190" s="153">
        <f>O190*H190</f>
        <v>0</v>
      </c>
      <c r="Q190" s="153">
        <v>0.00606</v>
      </c>
      <c r="R190" s="153">
        <f>Q190*H190</f>
        <v>0.0303</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1199</v>
      </c>
    </row>
    <row r="191" spans="1:47" s="2" customFormat="1" ht="12">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2">
      <c r="B192" s="170"/>
      <c r="D192" s="163" t="s">
        <v>179</v>
      </c>
      <c r="E192" s="171" t="s">
        <v>3</v>
      </c>
      <c r="F192" s="172" t="s">
        <v>1200</v>
      </c>
      <c r="H192" s="173">
        <v>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5.25</v>
      </c>
      <c r="I193" s="183"/>
      <c r="J193" s="184">
        <f>ROUND(I193*H193,2)</f>
        <v>0</v>
      </c>
      <c r="K193" s="180" t="s">
        <v>175</v>
      </c>
      <c r="L193" s="185"/>
      <c r="M193" s="186" t="s">
        <v>3</v>
      </c>
      <c r="N193" s="187" t="s">
        <v>41</v>
      </c>
      <c r="O193" s="54"/>
      <c r="P193" s="153">
        <f>O193*H193</f>
        <v>0</v>
      </c>
      <c r="Q193" s="153">
        <v>0.00085</v>
      </c>
      <c r="R193" s="153">
        <f>Q193*H193</f>
        <v>0.0044624999999999995</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1201</v>
      </c>
    </row>
    <row r="194" spans="1:47" s="2" customFormat="1" ht="12">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2">
      <c r="B195" s="170"/>
      <c r="D195" s="163" t="s">
        <v>179</v>
      </c>
      <c r="F195" s="172" t="s">
        <v>1202</v>
      </c>
      <c r="H195" s="173">
        <v>5.25</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77</v>
      </c>
      <c r="I196" s="149"/>
      <c r="J196" s="150">
        <f>ROUND(I196*H196,2)</f>
        <v>0</v>
      </c>
      <c r="K196" s="146" t="s">
        <v>175</v>
      </c>
      <c r="L196" s="34"/>
      <c r="M196" s="151" t="s">
        <v>3</v>
      </c>
      <c r="N196" s="152" t="s">
        <v>41</v>
      </c>
      <c r="O196" s="54"/>
      <c r="P196" s="153">
        <f>O196*H196</f>
        <v>0</v>
      </c>
      <c r="Q196" s="153">
        <v>0</v>
      </c>
      <c r="R196" s="153">
        <f>Q196*H196</f>
        <v>0</v>
      </c>
      <c r="S196" s="153">
        <v>0.0018</v>
      </c>
      <c r="T196" s="154">
        <f>S196*H196</f>
        <v>0.1386</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1203</v>
      </c>
    </row>
    <row r="197" spans="1:47" s="2" customFormat="1" ht="12">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2">
      <c r="B198" s="170"/>
      <c r="D198" s="163" t="s">
        <v>179</v>
      </c>
      <c r="E198" s="171" t="s">
        <v>3</v>
      </c>
      <c r="F198" s="172" t="s">
        <v>588</v>
      </c>
      <c r="H198" s="173">
        <v>77</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77</v>
      </c>
      <c r="I199" s="149"/>
      <c r="J199" s="150">
        <f>ROUND(I199*H199,2)</f>
        <v>0</v>
      </c>
      <c r="K199" s="146" t="s">
        <v>175</v>
      </c>
      <c r="L199" s="34"/>
      <c r="M199" s="151" t="s">
        <v>3</v>
      </c>
      <c r="N199" s="152" t="s">
        <v>41</v>
      </c>
      <c r="O199" s="54"/>
      <c r="P199" s="153">
        <f>O199*H199</f>
        <v>0</v>
      </c>
      <c r="Q199" s="153">
        <v>0</v>
      </c>
      <c r="R199" s="153">
        <f>Q199*H199</f>
        <v>0</v>
      </c>
      <c r="S199" s="153">
        <v>0.0053</v>
      </c>
      <c r="T199" s="154">
        <f>S199*H199</f>
        <v>0.4081</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1204</v>
      </c>
    </row>
    <row r="200" spans="1:47" s="2" customFormat="1" ht="12">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77</v>
      </c>
      <c r="I201" s="149"/>
      <c r="J201" s="150">
        <f>ROUND(I201*H201,2)</f>
        <v>0</v>
      </c>
      <c r="K201" s="146" t="s">
        <v>175</v>
      </c>
      <c r="L201" s="34"/>
      <c r="M201" s="151" t="s">
        <v>3</v>
      </c>
      <c r="N201" s="152" t="s">
        <v>41</v>
      </c>
      <c r="O201" s="54"/>
      <c r="P201" s="153">
        <f>O201*H201</f>
        <v>0</v>
      </c>
      <c r="Q201" s="153">
        <v>0.00058</v>
      </c>
      <c r="R201" s="153">
        <f>Q201*H201</f>
        <v>0.04466</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1205</v>
      </c>
    </row>
    <row r="202" spans="1:47" s="2" customFormat="1" ht="12">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78.54</v>
      </c>
      <c r="I203" s="183"/>
      <c r="J203" s="184">
        <f>ROUND(I203*H203,2)</f>
        <v>0</v>
      </c>
      <c r="K203" s="180" t="s">
        <v>3</v>
      </c>
      <c r="L203" s="185"/>
      <c r="M203" s="186" t="s">
        <v>3</v>
      </c>
      <c r="N203" s="187" t="s">
        <v>41</v>
      </c>
      <c r="O203" s="54"/>
      <c r="P203" s="153">
        <f>O203*H203</f>
        <v>0</v>
      </c>
      <c r="Q203" s="153">
        <v>0.0042</v>
      </c>
      <c r="R203" s="153">
        <f>Q203*H203</f>
        <v>0.329868</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1206</v>
      </c>
    </row>
    <row r="204" spans="2:51" s="14" customFormat="1" ht="12">
      <c r="B204" s="170"/>
      <c r="D204" s="163" t="s">
        <v>179</v>
      </c>
      <c r="F204" s="172" t="s">
        <v>615</v>
      </c>
      <c r="H204" s="173">
        <v>78.54</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77</v>
      </c>
      <c r="I205" s="149"/>
      <c r="J205" s="150">
        <f>ROUND(I205*H205,2)</f>
        <v>0</v>
      </c>
      <c r="K205" s="146" t="s">
        <v>175</v>
      </c>
      <c r="L205" s="34"/>
      <c r="M205" s="151" t="s">
        <v>3</v>
      </c>
      <c r="N205" s="152" t="s">
        <v>41</v>
      </c>
      <c r="O205" s="54"/>
      <c r="P205" s="153">
        <f>O205*H205</f>
        <v>0</v>
      </c>
      <c r="Q205" s="153">
        <v>0.00058</v>
      </c>
      <c r="R205" s="153">
        <f>Q205*H205</f>
        <v>0.04466</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1207</v>
      </c>
    </row>
    <row r="206" spans="1:47" s="2" customFormat="1" ht="12">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8.085</v>
      </c>
      <c r="I207" s="183"/>
      <c r="J207" s="184">
        <f>ROUND(I207*H207,2)</f>
        <v>0</v>
      </c>
      <c r="K207" s="180" t="s">
        <v>3</v>
      </c>
      <c r="L207" s="185"/>
      <c r="M207" s="186" t="s">
        <v>3</v>
      </c>
      <c r="N207" s="187" t="s">
        <v>41</v>
      </c>
      <c r="O207" s="54"/>
      <c r="P207" s="153">
        <f>O207*H207</f>
        <v>0</v>
      </c>
      <c r="Q207" s="153">
        <v>0.03</v>
      </c>
      <c r="R207" s="153">
        <f>Q207*H207</f>
        <v>0.24255000000000002</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1208</v>
      </c>
    </row>
    <row r="208" spans="2:51" s="14" customFormat="1" ht="12">
      <c r="B208" s="170"/>
      <c r="D208" s="163" t="s">
        <v>179</v>
      </c>
      <c r="E208" s="171" t="s">
        <v>3</v>
      </c>
      <c r="F208" s="172" t="s">
        <v>618</v>
      </c>
      <c r="H208" s="173">
        <v>7.7</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2">
      <c r="B209" s="170"/>
      <c r="D209" s="163" t="s">
        <v>179</v>
      </c>
      <c r="F209" s="172" t="s">
        <v>619</v>
      </c>
      <c r="H209" s="173">
        <v>8.085</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5</v>
      </c>
      <c r="I210" s="149"/>
      <c r="J210" s="150">
        <f>ROUND(I210*H210,2)</f>
        <v>0</v>
      </c>
      <c r="K210" s="146" t="s">
        <v>175</v>
      </c>
      <c r="L210" s="34"/>
      <c r="M210" s="151" t="s">
        <v>3</v>
      </c>
      <c r="N210" s="152" t="s">
        <v>41</v>
      </c>
      <c r="O210" s="54"/>
      <c r="P210" s="153">
        <f>O210*H210</f>
        <v>0</v>
      </c>
      <c r="Q210" s="153">
        <v>0.0001</v>
      </c>
      <c r="R210" s="153">
        <f>Q210*H210</f>
        <v>0.0005</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1209</v>
      </c>
    </row>
    <row r="211" spans="1:47" s="2" customFormat="1" ht="12">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2">
      <c r="B212" s="170"/>
      <c r="D212" s="163" t="s">
        <v>179</v>
      </c>
      <c r="E212" s="171" t="s">
        <v>3</v>
      </c>
      <c r="F212" s="172" t="s">
        <v>1057</v>
      </c>
      <c r="H212" s="173">
        <v>5</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0.126</v>
      </c>
      <c r="I213" s="183"/>
      <c r="J213" s="184">
        <f>ROUND(I213*H213,2)</f>
        <v>0</v>
      </c>
      <c r="K213" s="180" t="s">
        <v>175</v>
      </c>
      <c r="L213" s="185"/>
      <c r="M213" s="186" t="s">
        <v>3</v>
      </c>
      <c r="N213" s="187" t="s">
        <v>41</v>
      </c>
      <c r="O213" s="54"/>
      <c r="P213" s="153">
        <f>O213*H213</f>
        <v>0</v>
      </c>
      <c r="Q213" s="153">
        <v>0.02</v>
      </c>
      <c r="R213" s="153">
        <f>Q213*H213</f>
        <v>0.00252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1210</v>
      </c>
    </row>
    <row r="214" spans="1:47" s="2" customFormat="1" ht="12">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2">
      <c r="B215" s="170"/>
      <c r="D215" s="163" t="s">
        <v>179</v>
      </c>
      <c r="E215" s="171" t="s">
        <v>3</v>
      </c>
      <c r="F215" s="172" t="s">
        <v>622</v>
      </c>
      <c r="H215" s="173">
        <v>0.12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2">
      <c r="B216" s="170"/>
      <c r="D216" s="163" t="s">
        <v>179</v>
      </c>
      <c r="F216" s="172" t="s">
        <v>623</v>
      </c>
      <c r="H216" s="173">
        <v>0.126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0.7</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1211</v>
      </c>
    </row>
    <row r="218" spans="1:47" s="2" customFormat="1" ht="12">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1212</v>
      </c>
    </row>
    <row r="221" spans="2:63" s="12" customFormat="1" ht="22.9" customHeight="1">
      <c r="B221" s="130"/>
      <c r="D221" s="131" t="s">
        <v>68</v>
      </c>
      <c r="E221" s="141" t="s">
        <v>422</v>
      </c>
      <c r="F221" s="141" t="s">
        <v>423</v>
      </c>
      <c r="I221" s="133"/>
      <c r="J221" s="142">
        <f>BK221</f>
        <v>0</v>
      </c>
      <c r="L221" s="130"/>
      <c r="M221" s="135"/>
      <c r="N221" s="136"/>
      <c r="O221" s="136"/>
      <c r="P221" s="137">
        <f>SUM(P222:P240)</f>
        <v>0</v>
      </c>
      <c r="Q221" s="136"/>
      <c r="R221" s="137">
        <f>SUM(R222:R240)</f>
        <v>0.09588</v>
      </c>
      <c r="S221" s="136"/>
      <c r="T221" s="138">
        <f>SUM(T222:T240)</f>
        <v>0</v>
      </c>
      <c r="AR221" s="131" t="s">
        <v>79</v>
      </c>
      <c r="AT221" s="139" t="s">
        <v>68</v>
      </c>
      <c r="AU221" s="139" t="s">
        <v>15</v>
      </c>
      <c r="AY221" s="131" t="s">
        <v>165</v>
      </c>
      <c r="BK221" s="140">
        <f>SUM(BK222:BK240)</f>
        <v>0</v>
      </c>
    </row>
    <row r="222" spans="1:65" s="2" customFormat="1" ht="16.5" customHeight="1">
      <c r="A222" s="33"/>
      <c r="B222" s="143"/>
      <c r="C222" s="144" t="s">
        <v>388</v>
      </c>
      <c r="D222" s="144" t="s">
        <v>171</v>
      </c>
      <c r="E222" s="145" t="s">
        <v>425</v>
      </c>
      <c r="F222" s="146" t="s">
        <v>426</v>
      </c>
      <c r="G222" s="147" t="s">
        <v>384</v>
      </c>
      <c r="H222" s="148">
        <v>10</v>
      </c>
      <c r="I222" s="149"/>
      <c r="J222" s="150">
        <f>ROUND(I222*H222,2)</f>
        <v>0</v>
      </c>
      <c r="K222" s="146" t="s">
        <v>3</v>
      </c>
      <c r="L222" s="34"/>
      <c r="M222" s="151" t="s">
        <v>3</v>
      </c>
      <c r="N222" s="152" t="s">
        <v>41</v>
      </c>
      <c r="O222" s="54"/>
      <c r="P222" s="153">
        <f>O222*H222</f>
        <v>0</v>
      </c>
      <c r="Q222" s="153">
        <v>2E-05</v>
      </c>
      <c r="R222" s="153">
        <f>Q222*H222</f>
        <v>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1213</v>
      </c>
    </row>
    <row r="223" spans="2:51" s="13" customFormat="1" ht="12">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2">
      <c r="B224" s="170"/>
      <c r="D224" s="163" t="s">
        <v>179</v>
      </c>
      <c r="E224" s="171" t="s">
        <v>3</v>
      </c>
      <c r="F224" s="172" t="s">
        <v>627</v>
      </c>
      <c r="H224" s="173">
        <v>10</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0.026</v>
      </c>
      <c r="I225" s="183"/>
      <c r="J225" s="184">
        <f>ROUND(I225*H225,2)</f>
        <v>0</v>
      </c>
      <c r="K225" s="180" t="s">
        <v>175</v>
      </c>
      <c r="L225" s="185"/>
      <c r="M225" s="186" t="s">
        <v>3</v>
      </c>
      <c r="N225" s="187" t="s">
        <v>41</v>
      </c>
      <c r="O225" s="54"/>
      <c r="P225" s="153">
        <f>O225*H225</f>
        <v>0</v>
      </c>
      <c r="Q225" s="153">
        <v>0.55</v>
      </c>
      <c r="R225" s="153">
        <f>Q225*H225</f>
        <v>0.0143</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1214</v>
      </c>
    </row>
    <row r="226" spans="1:47" s="2" customFormat="1" ht="12">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2">
      <c r="B227" s="170"/>
      <c r="D227" s="163" t="s">
        <v>179</v>
      </c>
      <c r="E227" s="171" t="s">
        <v>3</v>
      </c>
      <c r="F227" s="172" t="s">
        <v>629</v>
      </c>
      <c r="H227" s="173">
        <v>0.024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630</v>
      </c>
      <c r="H228" s="173">
        <v>0.026</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14</v>
      </c>
      <c r="I229" s="149"/>
      <c r="J229" s="150">
        <f>ROUND(I229*H229,2)</f>
        <v>0</v>
      </c>
      <c r="K229" s="146" t="s">
        <v>3</v>
      </c>
      <c r="L229" s="34"/>
      <c r="M229" s="151" t="s">
        <v>3</v>
      </c>
      <c r="N229" s="152" t="s">
        <v>41</v>
      </c>
      <c r="O229" s="54"/>
      <c r="P229" s="153">
        <f>O229*H229</f>
        <v>0</v>
      </c>
      <c r="Q229" s="153">
        <v>2E-05</v>
      </c>
      <c r="R229" s="153">
        <f>Q229*H229</f>
        <v>0.00028000000000000003</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1215</v>
      </c>
    </row>
    <row r="230" spans="2:51" s="13" customFormat="1" ht="12">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2">
      <c r="B231" s="170"/>
      <c r="D231" s="163" t="s">
        <v>179</v>
      </c>
      <c r="E231" s="171" t="s">
        <v>3</v>
      </c>
      <c r="F231" s="172" t="s">
        <v>326</v>
      </c>
      <c r="H231" s="173">
        <v>14</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0.084</v>
      </c>
      <c r="I232" s="183"/>
      <c r="J232" s="184">
        <f>ROUND(I232*H232,2)</f>
        <v>0</v>
      </c>
      <c r="K232" s="180" t="s">
        <v>3</v>
      </c>
      <c r="L232" s="185"/>
      <c r="M232" s="186" t="s">
        <v>3</v>
      </c>
      <c r="N232" s="187" t="s">
        <v>41</v>
      </c>
      <c r="O232" s="54"/>
      <c r="P232" s="153">
        <f>O232*H232</f>
        <v>0</v>
      </c>
      <c r="Q232" s="153">
        <v>0.55</v>
      </c>
      <c r="R232" s="153">
        <f>Q232*H232</f>
        <v>0.046200000000000005</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1216</v>
      </c>
    </row>
    <row r="233" spans="2:51" s="14" customFormat="1" ht="12">
      <c r="B233" s="170"/>
      <c r="D233" s="163" t="s">
        <v>179</v>
      </c>
      <c r="E233" s="171" t="s">
        <v>3</v>
      </c>
      <c r="F233" s="172" t="s">
        <v>984</v>
      </c>
      <c r="H233" s="173">
        <v>0.076</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2">
      <c r="B234" s="170"/>
      <c r="D234" s="163" t="s">
        <v>179</v>
      </c>
      <c r="F234" s="172" t="s">
        <v>985</v>
      </c>
      <c r="H234" s="173">
        <v>0.084</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2.5</v>
      </c>
      <c r="I235" s="149"/>
      <c r="J235" s="150">
        <f>ROUND(I235*H235,2)</f>
        <v>0</v>
      </c>
      <c r="K235" s="146" t="s">
        <v>175</v>
      </c>
      <c r="L235" s="34"/>
      <c r="M235" s="151" t="s">
        <v>3</v>
      </c>
      <c r="N235" s="152" t="s">
        <v>41</v>
      </c>
      <c r="O235" s="54"/>
      <c r="P235" s="153">
        <f>O235*H235</f>
        <v>0</v>
      </c>
      <c r="Q235" s="153">
        <v>0.01396</v>
      </c>
      <c r="R235" s="153">
        <f>Q235*H235</f>
        <v>0.0349</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1217</v>
      </c>
    </row>
    <row r="236" spans="1:47" s="2" customFormat="1" ht="12">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2">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642</v>
      </c>
      <c r="H238" s="173">
        <v>2.5</v>
      </c>
      <c r="I238" s="174"/>
      <c r="L238" s="170"/>
      <c r="M238" s="175"/>
      <c r="N238" s="176"/>
      <c r="O238" s="176"/>
      <c r="P238" s="176"/>
      <c r="Q238" s="176"/>
      <c r="R238" s="176"/>
      <c r="S238" s="176"/>
      <c r="T238" s="177"/>
      <c r="AT238" s="171" t="s">
        <v>179</v>
      </c>
      <c r="AU238" s="171" t="s">
        <v>79</v>
      </c>
      <c r="AV238" s="14" t="s">
        <v>79</v>
      </c>
      <c r="AW238" s="14" t="s">
        <v>31</v>
      </c>
      <c r="AX238" s="14" t="s">
        <v>15</v>
      </c>
      <c r="AY238" s="171" t="s">
        <v>165</v>
      </c>
    </row>
    <row r="239" spans="1:65" s="2" customFormat="1" ht="49.15" customHeight="1">
      <c r="A239" s="33"/>
      <c r="B239" s="143"/>
      <c r="C239" s="144" t="s">
        <v>516</v>
      </c>
      <c r="D239" s="144" t="s">
        <v>171</v>
      </c>
      <c r="E239" s="145" t="s">
        <v>444</v>
      </c>
      <c r="F239" s="146" t="s">
        <v>445</v>
      </c>
      <c r="G239" s="147" t="s">
        <v>232</v>
      </c>
      <c r="H239" s="148">
        <v>0.096</v>
      </c>
      <c r="I239" s="149"/>
      <c r="J239" s="150">
        <f>ROUND(I239*H239,2)</f>
        <v>0</v>
      </c>
      <c r="K239" s="146" t="s">
        <v>175</v>
      </c>
      <c r="L239" s="34"/>
      <c r="M239" s="151" t="s">
        <v>3</v>
      </c>
      <c r="N239" s="152" t="s">
        <v>41</v>
      </c>
      <c r="O239" s="54"/>
      <c r="P239" s="153">
        <f>O239*H239</f>
        <v>0</v>
      </c>
      <c r="Q239" s="153">
        <v>0</v>
      </c>
      <c r="R239" s="153">
        <f>Q239*H239</f>
        <v>0</v>
      </c>
      <c r="S239" s="153">
        <v>0</v>
      </c>
      <c r="T239" s="154">
        <f>S239*H239</f>
        <v>0</v>
      </c>
      <c r="U239" s="33"/>
      <c r="V239" s="33"/>
      <c r="W239" s="33"/>
      <c r="X239" s="33"/>
      <c r="Y239" s="33"/>
      <c r="Z239" s="33"/>
      <c r="AA239" s="33"/>
      <c r="AB239" s="33"/>
      <c r="AC239" s="33"/>
      <c r="AD239" s="33"/>
      <c r="AE239" s="33"/>
      <c r="AR239" s="155" t="s">
        <v>264</v>
      </c>
      <c r="AT239" s="155" t="s">
        <v>171</v>
      </c>
      <c r="AU239" s="155" t="s">
        <v>79</v>
      </c>
      <c r="AY239" s="18" t="s">
        <v>165</v>
      </c>
      <c r="BE239" s="156">
        <f>IF(N239="základní",J239,0)</f>
        <v>0</v>
      </c>
      <c r="BF239" s="156">
        <f>IF(N239="snížená",J239,0)</f>
        <v>0</v>
      </c>
      <c r="BG239" s="156">
        <f>IF(N239="zákl. přenesená",J239,0)</f>
        <v>0</v>
      </c>
      <c r="BH239" s="156">
        <f>IF(N239="sníž. přenesená",J239,0)</f>
        <v>0</v>
      </c>
      <c r="BI239" s="156">
        <f>IF(N239="nulová",J239,0)</f>
        <v>0</v>
      </c>
      <c r="BJ239" s="18" t="s">
        <v>79</v>
      </c>
      <c r="BK239" s="156">
        <f>ROUND(I239*H239,2)</f>
        <v>0</v>
      </c>
      <c r="BL239" s="18" t="s">
        <v>264</v>
      </c>
      <c r="BM239" s="155" t="s">
        <v>1218</v>
      </c>
    </row>
    <row r="240" spans="1:47" s="2" customFormat="1" ht="12">
      <c r="A240" s="33"/>
      <c r="B240" s="34"/>
      <c r="C240" s="33"/>
      <c r="D240" s="157" t="s">
        <v>177</v>
      </c>
      <c r="E240" s="33"/>
      <c r="F240" s="158" t="s">
        <v>447</v>
      </c>
      <c r="G240" s="33"/>
      <c r="H240" s="33"/>
      <c r="I240" s="159"/>
      <c r="J240" s="33"/>
      <c r="K240" s="33"/>
      <c r="L240" s="34"/>
      <c r="M240" s="160"/>
      <c r="N240" s="161"/>
      <c r="O240" s="54"/>
      <c r="P240" s="54"/>
      <c r="Q240" s="54"/>
      <c r="R240" s="54"/>
      <c r="S240" s="54"/>
      <c r="T240" s="55"/>
      <c r="U240" s="33"/>
      <c r="V240" s="33"/>
      <c r="W240" s="33"/>
      <c r="X240" s="33"/>
      <c r="Y240" s="33"/>
      <c r="Z240" s="33"/>
      <c r="AA240" s="33"/>
      <c r="AB240" s="33"/>
      <c r="AC240" s="33"/>
      <c r="AD240" s="33"/>
      <c r="AE240" s="33"/>
      <c r="AT240" s="18" t="s">
        <v>177</v>
      </c>
      <c r="AU240" s="18" t="s">
        <v>79</v>
      </c>
    </row>
    <row r="241" spans="2:63" s="12" customFormat="1" ht="22.9" customHeight="1">
      <c r="B241" s="130"/>
      <c r="D241" s="131" t="s">
        <v>68</v>
      </c>
      <c r="E241" s="141" t="s">
        <v>448</v>
      </c>
      <c r="F241" s="141" t="s">
        <v>449</v>
      </c>
      <c r="I241" s="133"/>
      <c r="J241" s="142">
        <f>BK241</f>
        <v>0</v>
      </c>
      <c r="L241" s="130"/>
      <c r="M241" s="135"/>
      <c r="N241" s="136"/>
      <c r="O241" s="136"/>
      <c r="P241" s="137">
        <f>SUM(P242:P262)</f>
        <v>0</v>
      </c>
      <c r="Q241" s="136"/>
      <c r="R241" s="137">
        <f>SUM(R242:R262)</f>
        <v>0</v>
      </c>
      <c r="S241" s="136"/>
      <c r="T241" s="138">
        <f>SUM(T242:T262)</f>
        <v>0.07908</v>
      </c>
      <c r="AR241" s="131" t="s">
        <v>79</v>
      </c>
      <c r="AT241" s="139" t="s">
        <v>68</v>
      </c>
      <c r="AU241" s="139" t="s">
        <v>15</v>
      </c>
      <c r="AY241" s="131" t="s">
        <v>165</v>
      </c>
      <c r="BK241" s="140">
        <f>SUM(BK242:BK262)</f>
        <v>0</v>
      </c>
    </row>
    <row r="242" spans="1:65" s="2" customFormat="1" ht="24.2" customHeight="1">
      <c r="A242" s="33"/>
      <c r="B242" s="143"/>
      <c r="C242" s="144" t="s">
        <v>326</v>
      </c>
      <c r="D242" s="144" t="s">
        <v>171</v>
      </c>
      <c r="E242" s="145" t="s">
        <v>645</v>
      </c>
      <c r="F242" s="146" t="s">
        <v>646</v>
      </c>
      <c r="G242" s="147" t="s">
        <v>384</v>
      </c>
      <c r="H242" s="148">
        <v>14</v>
      </c>
      <c r="I242" s="149"/>
      <c r="J242" s="150">
        <f>ROUND(I242*H242,2)</f>
        <v>0</v>
      </c>
      <c r="K242" s="146" t="s">
        <v>175</v>
      </c>
      <c r="L242" s="34"/>
      <c r="M242" s="151" t="s">
        <v>3</v>
      </c>
      <c r="N242" s="152" t="s">
        <v>41</v>
      </c>
      <c r="O242" s="54"/>
      <c r="P242" s="153">
        <f>O242*H242</f>
        <v>0</v>
      </c>
      <c r="Q242" s="153">
        <v>0</v>
      </c>
      <c r="R242" s="153">
        <f>Q242*H242</f>
        <v>0</v>
      </c>
      <c r="S242" s="153">
        <v>0.00177</v>
      </c>
      <c r="T242" s="154">
        <f>S242*H242</f>
        <v>0.02478</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1219</v>
      </c>
    </row>
    <row r="243" spans="1:47" s="2" customFormat="1" ht="12">
      <c r="A243" s="33"/>
      <c r="B243" s="34"/>
      <c r="C243" s="33"/>
      <c r="D243" s="157" t="s">
        <v>177</v>
      </c>
      <c r="E243" s="33"/>
      <c r="F243" s="158" t="s">
        <v>648</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1:65" s="2" customFormat="1" ht="24.2" customHeight="1">
      <c r="A244" s="33"/>
      <c r="B244" s="143"/>
      <c r="C244" s="144" t="s">
        <v>9</v>
      </c>
      <c r="D244" s="144" t="s">
        <v>171</v>
      </c>
      <c r="E244" s="145" t="s">
        <v>451</v>
      </c>
      <c r="F244" s="146" t="s">
        <v>452</v>
      </c>
      <c r="G244" s="147" t="s">
        <v>384</v>
      </c>
      <c r="H244" s="148">
        <v>5</v>
      </c>
      <c r="I244" s="149"/>
      <c r="J244" s="150">
        <f>ROUND(I244*H244,2)</f>
        <v>0</v>
      </c>
      <c r="K244" s="146" t="s">
        <v>175</v>
      </c>
      <c r="L244" s="34"/>
      <c r="M244" s="151" t="s">
        <v>3</v>
      </c>
      <c r="N244" s="152" t="s">
        <v>41</v>
      </c>
      <c r="O244" s="54"/>
      <c r="P244" s="153">
        <f>O244*H244</f>
        <v>0</v>
      </c>
      <c r="Q244" s="153">
        <v>0</v>
      </c>
      <c r="R244" s="153">
        <f>Q244*H244</f>
        <v>0</v>
      </c>
      <c r="S244" s="153">
        <v>0.00191</v>
      </c>
      <c r="T244" s="154">
        <f>S244*H244</f>
        <v>0.00955</v>
      </c>
      <c r="U244" s="33"/>
      <c r="V244" s="33"/>
      <c r="W244" s="33"/>
      <c r="X244" s="33"/>
      <c r="Y244" s="33"/>
      <c r="Z244" s="33"/>
      <c r="AA244" s="33"/>
      <c r="AB244" s="33"/>
      <c r="AC244" s="33"/>
      <c r="AD244" s="33"/>
      <c r="AE244" s="33"/>
      <c r="AR244" s="155" t="s">
        <v>264</v>
      </c>
      <c r="AT244" s="155" t="s">
        <v>171</v>
      </c>
      <c r="AU244" s="155" t="s">
        <v>79</v>
      </c>
      <c r="AY244" s="18" t="s">
        <v>165</v>
      </c>
      <c r="BE244" s="156">
        <f>IF(N244="základní",J244,0)</f>
        <v>0</v>
      </c>
      <c r="BF244" s="156">
        <f>IF(N244="snížená",J244,0)</f>
        <v>0</v>
      </c>
      <c r="BG244" s="156">
        <f>IF(N244="zákl. přenesená",J244,0)</f>
        <v>0</v>
      </c>
      <c r="BH244" s="156">
        <f>IF(N244="sníž. přenesená",J244,0)</f>
        <v>0</v>
      </c>
      <c r="BI244" s="156">
        <f>IF(N244="nulová",J244,0)</f>
        <v>0</v>
      </c>
      <c r="BJ244" s="18" t="s">
        <v>79</v>
      </c>
      <c r="BK244" s="156">
        <f>ROUND(I244*H244,2)</f>
        <v>0</v>
      </c>
      <c r="BL244" s="18" t="s">
        <v>264</v>
      </c>
      <c r="BM244" s="155" t="s">
        <v>1220</v>
      </c>
    </row>
    <row r="245" spans="1:47" s="2" customFormat="1" ht="12">
      <c r="A245" s="33"/>
      <c r="B245" s="34"/>
      <c r="C245" s="33"/>
      <c r="D245" s="157" t="s">
        <v>177</v>
      </c>
      <c r="E245" s="33"/>
      <c r="F245" s="158" t="s">
        <v>454</v>
      </c>
      <c r="G245" s="33"/>
      <c r="H245" s="33"/>
      <c r="I245" s="159"/>
      <c r="J245" s="33"/>
      <c r="K245" s="33"/>
      <c r="L245" s="34"/>
      <c r="M245" s="160"/>
      <c r="N245" s="161"/>
      <c r="O245" s="54"/>
      <c r="P245" s="54"/>
      <c r="Q245" s="54"/>
      <c r="R245" s="54"/>
      <c r="S245" s="54"/>
      <c r="T245" s="55"/>
      <c r="U245" s="33"/>
      <c r="V245" s="33"/>
      <c r="W245" s="33"/>
      <c r="X245" s="33"/>
      <c r="Y245" s="33"/>
      <c r="Z245" s="33"/>
      <c r="AA245" s="33"/>
      <c r="AB245" s="33"/>
      <c r="AC245" s="33"/>
      <c r="AD245" s="33"/>
      <c r="AE245" s="33"/>
      <c r="AT245" s="18" t="s">
        <v>177</v>
      </c>
      <c r="AU245" s="18" t="s">
        <v>79</v>
      </c>
    </row>
    <row r="246" spans="1:65" s="2" customFormat="1" ht="24.2" customHeight="1">
      <c r="A246" s="33"/>
      <c r="B246" s="143"/>
      <c r="C246" s="144" t="s">
        <v>309</v>
      </c>
      <c r="D246" s="144" t="s">
        <v>171</v>
      </c>
      <c r="E246" s="145" t="s">
        <v>650</v>
      </c>
      <c r="F246" s="146" t="s">
        <v>651</v>
      </c>
      <c r="G246" s="147" t="s">
        <v>384</v>
      </c>
      <c r="H246" s="148">
        <v>5</v>
      </c>
      <c r="I246" s="149"/>
      <c r="J246" s="150">
        <f>ROUND(I246*H246,2)</f>
        <v>0</v>
      </c>
      <c r="K246" s="146" t="s">
        <v>175</v>
      </c>
      <c r="L246" s="34"/>
      <c r="M246" s="151" t="s">
        <v>3</v>
      </c>
      <c r="N246" s="152" t="s">
        <v>41</v>
      </c>
      <c r="O246" s="54"/>
      <c r="P246" s="153">
        <f>O246*H246</f>
        <v>0</v>
      </c>
      <c r="Q246" s="153">
        <v>0</v>
      </c>
      <c r="R246" s="153">
        <f>Q246*H246</f>
        <v>0</v>
      </c>
      <c r="S246" s="153">
        <v>0.00167</v>
      </c>
      <c r="T246" s="154">
        <f>S246*H246</f>
        <v>0.00835</v>
      </c>
      <c r="U246" s="33"/>
      <c r="V246" s="33"/>
      <c r="W246" s="33"/>
      <c r="X246" s="33"/>
      <c r="Y246" s="33"/>
      <c r="Z246" s="33"/>
      <c r="AA246" s="33"/>
      <c r="AB246" s="33"/>
      <c r="AC246" s="33"/>
      <c r="AD246" s="33"/>
      <c r="AE246" s="33"/>
      <c r="AR246" s="155" t="s">
        <v>264</v>
      </c>
      <c r="AT246" s="155" t="s">
        <v>171</v>
      </c>
      <c r="AU246" s="155" t="s">
        <v>79</v>
      </c>
      <c r="AY246" s="18" t="s">
        <v>165</v>
      </c>
      <c r="BE246" s="156">
        <f>IF(N246="základní",J246,0)</f>
        <v>0</v>
      </c>
      <c r="BF246" s="156">
        <f>IF(N246="snížená",J246,0)</f>
        <v>0</v>
      </c>
      <c r="BG246" s="156">
        <f>IF(N246="zákl. přenesená",J246,0)</f>
        <v>0</v>
      </c>
      <c r="BH246" s="156">
        <f>IF(N246="sníž. přenesená",J246,0)</f>
        <v>0</v>
      </c>
      <c r="BI246" s="156">
        <f>IF(N246="nulová",J246,0)</f>
        <v>0</v>
      </c>
      <c r="BJ246" s="18" t="s">
        <v>79</v>
      </c>
      <c r="BK246" s="156">
        <f>ROUND(I246*H246,2)</f>
        <v>0</v>
      </c>
      <c r="BL246" s="18" t="s">
        <v>264</v>
      </c>
      <c r="BM246" s="155" t="s">
        <v>1221</v>
      </c>
    </row>
    <row r="247" spans="1:47" s="2" customFormat="1" ht="12">
      <c r="A247" s="33"/>
      <c r="B247" s="34"/>
      <c r="C247" s="33"/>
      <c r="D247" s="157" t="s">
        <v>177</v>
      </c>
      <c r="E247" s="33"/>
      <c r="F247" s="158" t="s">
        <v>653</v>
      </c>
      <c r="G247" s="33"/>
      <c r="H247" s="33"/>
      <c r="I247" s="159"/>
      <c r="J247" s="33"/>
      <c r="K247" s="33"/>
      <c r="L247" s="34"/>
      <c r="M247" s="160"/>
      <c r="N247" s="161"/>
      <c r="O247" s="54"/>
      <c r="P247" s="54"/>
      <c r="Q247" s="54"/>
      <c r="R247" s="54"/>
      <c r="S247" s="54"/>
      <c r="T247" s="55"/>
      <c r="U247" s="33"/>
      <c r="V247" s="33"/>
      <c r="W247" s="33"/>
      <c r="X247" s="33"/>
      <c r="Y247" s="33"/>
      <c r="Z247" s="33"/>
      <c r="AA247" s="33"/>
      <c r="AB247" s="33"/>
      <c r="AC247" s="33"/>
      <c r="AD247" s="33"/>
      <c r="AE247" s="33"/>
      <c r="AT247" s="18" t="s">
        <v>177</v>
      </c>
      <c r="AU247" s="18" t="s">
        <v>79</v>
      </c>
    </row>
    <row r="248" spans="1:65" s="2" customFormat="1" ht="24.2" customHeight="1">
      <c r="A248" s="33"/>
      <c r="B248" s="143"/>
      <c r="C248" s="144" t="s">
        <v>315</v>
      </c>
      <c r="D248" s="144" t="s">
        <v>171</v>
      </c>
      <c r="E248" s="145" t="s">
        <v>654</v>
      </c>
      <c r="F248" s="146" t="s">
        <v>655</v>
      </c>
      <c r="G248" s="147" t="s">
        <v>384</v>
      </c>
      <c r="H248" s="148">
        <v>14</v>
      </c>
      <c r="I248" s="149"/>
      <c r="J248" s="150">
        <f>ROUND(I248*H248,2)</f>
        <v>0</v>
      </c>
      <c r="K248" s="146" t="s">
        <v>175</v>
      </c>
      <c r="L248" s="34"/>
      <c r="M248" s="151" t="s">
        <v>3</v>
      </c>
      <c r="N248" s="152" t="s">
        <v>41</v>
      </c>
      <c r="O248" s="54"/>
      <c r="P248" s="153">
        <f>O248*H248</f>
        <v>0</v>
      </c>
      <c r="Q248" s="153">
        <v>0</v>
      </c>
      <c r="R248" s="153">
        <f>Q248*H248</f>
        <v>0</v>
      </c>
      <c r="S248" s="153">
        <v>0.0026</v>
      </c>
      <c r="T248" s="154">
        <f>S248*H248</f>
        <v>0.0364</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1222</v>
      </c>
    </row>
    <row r="249" spans="1:47" s="2" customFormat="1" ht="12">
      <c r="A249" s="33"/>
      <c r="B249" s="34"/>
      <c r="C249" s="33"/>
      <c r="D249" s="157" t="s">
        <v>177</v>
      </c>
      <c r="E249" s="33"/>
      <c r="F249" s="158" t="s">
        <v>657</v>
      </c>
      <c r="G249" s="33"/>
      <c r="H249" s="33"/>
      <c r="I249" s="159"/>
      <c r="J249" s="33"/>
      <c r="K249" s="33"/>
      <c r="L249" s="34"/>
      <c r="M249" s="160"/>
      <c r="N249" s="161"/>
      <c r="O249" s="54"/>
      <c r="P249" s="54"/>
      <c r="Q249" s="54"/>
      <c r="R249" s="54"/>
      <c r="S249" s="54"/>
      <c r="T249" s="55"/>
      <c r="U249" s="33"/>
      <c r="V249" s="33"/>
      <c r="W249" s="33"/>
      <c r="X249" s="33"/>
      <c r="Y249" s="33"/>
      <c r="Z249" s="33"/>
      <c r="AA249" s="33"/>
      <c r="AB249" s="33"/>
      <c r="AC249" s="33"/>
      <c r="AD249" s="33"/>
      <c r="AE249" s="33"/>
      <c r="AT249" s="18" t="s">
        <v>177</v>
      </c>
      <c r="AU249" s="18" t="s">
        <v>79</v>
      </c>
    </row>
    <row r="250" spans="1:65" s="2" customFormat="1" ht="16.5" customHeight="1">
      <c r="A250" s="33"/>
      <c r="B250" s="143"/>
      <c r="C250" s="144" t="s">
        <v>320</v>
      </c>
      <c r="D250" s="144" t="s">
        <v>171</v>
      </c>
      <c r="E250" s="145" t="s">
        <v>659</v>
      </c>
      <c r="F250" s="146" t="s">
        <v>660</v>
      </c>
      <c r="G250" s="147" t="s">
        <v>384</v>
      </c>
      <c r="H250" s="148">
        <v>14</v>
      </c>
      <c r="I250" s="149"/>
      <c r="J250" s="150">
        <f>ROUND(I250*H250,2)</f>
        <v>0</v>
      </c>
      <c r="K250" s="146" t="s">
        <v>175</v>
      </c>
      <c r="L250" s="34"/>
      <c r="M250" s="151" t="s">
        <v>3</v>
      </c>
      <c r="N250" s="152" t="s">
        <v>41</v>
      </c>
      <c r="O250" s="54"/>
      <c r="P250" s="153">
        <f>O250*H250</f>
        <v>0</v>
      </c>
      <c r="Q250" s="153">
        <v>0</v>
      </c>
      <c r="R250" s="153">
        <f>Q250*H250</f>
        <v>0</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1223</v>
      </c>
    </row>
    <row r="251" spans="1:47" s="2" customFormat="1" ht="12">
      <c r="A251" s="33"/>
      <c r="B251" s="34"/>
      <c r="C251" s="33"/>
      <c r="D251" s="157" t="s">
        <v>177</v>
      </c>
      <c r="E251" s="33"/>
      <c r="F251" s="158" t="s">
        <v>662</v>
      </c>
      <c r="G251" s="33"/>
      <c r="H251" s="33"/>
      <c r="I251" s="159"/>
      <c r="J251" s="33"/>
      <c r="K251" s="33"/>
      <c r="L251" s="34"/>
      <c r="M251" s="160"/>
      <c r="N251" s="161"/>
      <c r="O251" s="54"/>
      <c r="P251" s="54"/>
      <c r="Q251" s="54"/>
      <c r="R251" s="54"/>
      <c r="S251" s="54"/>
      <c r="T251" s="55"/>
      <c r="U251" s="33"/>
      <c r="V251" s="33"/>
      <c r="W251" s="33"/>
      <c r="X251" s="33"/>
      <c r="Y251" s="33"/>
      <c r="Z251" s="33"/>
      <c r="AA251" s="33"/>
      <c r="AB251" s="33"/>
      <c r="AC251" s="33"/>
      <c r="AD251" s="33"/>
      <c r="AE251" s="33"/>
      <c r="AT251" s="18" t="s">
        <v>177</v>
      </c>
      <c r="AU251" s="18" t="s">
        <v>79</v>
      </c>
    </row>
    <row r="252" spans="1:65" s="2" customFormat="1" ht="24.2" customHeight="1">
      <c r="A252" s="33"/>
      <c r="B252" s="143"/>
      <c r="C252" s="144" t="s">
        <v>15</v>
      </c>
      <c r="D252" s="144" t="s">
        <v>171</v>
      </c>
      <c r="E252" s="145" t="s">
        <v>456</v>
      </c>
      <c r="F252" s="146" t="s">
        <v>457</v>
      </c>
      <c r="G252" s="147" t="s">
        <v>384</v>
      </c>
      <c r="H252" s="148">
        <v>35</v>
      </c>
      <c r="I252" s="149"/>
      <c r="J252" s="150">
        <f aca="true" t="shared" si="0" ref="J252:J261">ROUND(I252*H252,2)</f>
        <v>0</v>
      </c>
      <c r="K252" s="146" t="s">
        <v>3</v>
      </c>
      <c r="L252" s="34"/>
      <c r="M252" s="151" t="s">
        <v>3</v>
      </c>
      <c r="N252" s="152" t="s">
        <v>41</v>
      </c>
      <c r="O252" s="54"/>
      <c r="P252" s="153">
        <f aca="true" t="shared" si="1" ref="P252:P261">O252*H252</f>
        <v>0</v>
      </c>
      <c r="Q252" s="153">
        <v>0</v>
      </c>
      <c r="R252" s="153">
        <f aca="true" t="shared" si="2" ref="R252:R261">Q252*H252</f>
        <v>0</v>
      </c>
      <c r="S252" s="153">
        <v>0</v>
      </c>
      <c r="T252" s="154">
        <f aca="true" t="shared" si="3" ref="T252:T261">S252*H252</f>
        <v>0</v>
      </c>
      <c r="U252" s="33"/>
      <c r="V252" s="33"/>
      <c r="W252" s="33"/>
      <c r="X252" s="33"/>
      <c r="Y252" s="33"/>
      <c r="Z252" s="33"/>
      <c r="AA252" s="33"/>
      <c r="AB252" s="33"/>
      <c r="AC252" s="33"/>
      <c r="AD252" s="33"/>
      <c r="AE252" s="33"/>
      <c r="AR252" s="155" t="s">
        <v>264</v>
      </c>
      <c r="AT252" s="155" t="s">
        <v>171</v>
      </c>
      <c r="AU252" s="155" t="s">
        <v>79</v>
      </c>
      <c r="AY252" s="18" t="s">
        <v>165</v>
      </c>
      <c r="BE252" s="156">
        <f aca="true" t="shared" si="4" ref="BE252:BE261">IF(N252="základní",J252,0)</f>
        <v>0</v>
      </c>
      <c r="BF252" s="156">
        <f aca="true" t="shared" si="5" ref="BF252:BF261">IF(N252="snížená",J252,0)</f>
        <v>0</v>
      </c>
      <c r="BG252" s="156">
        <f aca="true" t="shared" si="6" ref="BG252:BG261">IF(N252="zákl. přenesená",J252,0)</f>
        <v>0</v>
      </c>
      <c r="BH252" s="156">
        <f aca="true" t="shared" si="7" ref="BH252:BH261">IF(N252="sníž. přenesená",J252,0)</f>
        <v>0</v>
      </c>
      <c r="BI252" s="156">
        <f aca="true" t="shared" si="8" ref="BI252:BI261">IF(N252="nulová",J252,0)</f>
        <v>0</v>
      </c>
      <c r="BJ252" s="18" t="s">
        <v>79</v>
      </c>
      <c r="BK252" s="156">
        <f aca="true" t="shared" si="9" ref="BK252:BK261">ROUND(I252*H252,2)</f>
        <v>0</v>
      </c>
      <c r="BL252" s="18" t="s">
        <v>264</v>
      </c>
      <c r="BM252" s="155" t="s">
        <v>1224</v>
      </c>
    </row>
    <row r="253" spans="1:65" s="2" customFormat="1" ht="24.2" customHeight="1">
      <c r="A253" s="33"/>
      <c r="B253" s="143"/>
      <c r="C253" s="144" t="s">
        <v>79</v>
      </c>
      <c r="D253" s="144" t="s">
        <v>171</v>
      </c>
      <c r="E253" s="145" t="s">
        <v>460</v>
      </c>
      <c r="F253" s="146" t="s">
        <v>1225</v>
      </c>
      <c r="G253" s="147" t="s">
        <v>384</v>
      </c>
      <c r="H253" s="148">
        <v>9</v>
      </c>
      <c r="I253" s="149"/>
      <c r="J253" s="150">
        <f t="shared" si="0"/>
        <v>0</v>
      </c>
      <c r="K253" s="146" t="s">
        <v>3</v>
      </c>
      <c r="L253" s="34"/>
      <c r="M253" s="151" t="s">
        <v>3</v>
      </c>
      <c r="N253" s="152" t="s">
        <v>41</v>
      </c>
      <c r="O253" s="54"/>
      <c r="P253" s="153">
        <f t="shared" si="1"/>
        <v>0</v>
      </c>
      <c r="Q253" s="153">
        <v>0</v>
      </c>
      <c r="R253" s="153">
        <f t="shared" si="2"/>
        <v>0</v>
      </c>
      <c r="S253" s="153">
        <v>0</v>
      </c>
      <c r="T253" s="154">
        <f t="shared" si="3"/>
        <v>0</v>
      </c>
      <c r="U253" s="33"/>
      <c r="V253" s="33"/>
      <c r="W253" s="33"/>
      <c r="X253" s="33"/>
      <c r="Y253" s="33"/>
      <c r="Z253" s="33"/>
      <c r="AA253" s="33"/>
      <c r="AB253" s="33"/>
      <c r="AC253" s="33"/>
      <c r="AD253" s="33"/>
      <c r="AE253" s="33"/>
      <c r="AR253" s="155" t="s">
        <v>264</v>
      </c>
      <c r="AT253" s="155" t="s">
        <v>171</v>
      </c>
      <c r="AU253" s="155" t="s">
        <v>79</v>
      </c>
      <c r="AY253" s="18" t="s">
        <v>165</v>
      </c>
      <c r="BE253" s="156">
        <f t="shared" si="4"/>
        <v>0</v>
      </c>
      <c r="BF253" s="156">
        <f t="shared" si="5"/>
        <v>0</v>
      </c>
      <c r="BG253" s="156">
        <f t="shared" si="6"/>
        <v>0</v>
      </c>
      <c r="BH253" s="156">
        <f t="shared" si="7"/>
        <v>0</v>
      </c>
      <c r="BI253" s="156">
        <f t="shared" si="8"/>
        <v>0</v>
      </c>
      <c r="BJ253" s="18" t="s">
        <v>79</v>
      </c>
      <c r="BK253" s="156">
        <f t="shared" si="9"/>
        <v>0</v>
      </c>
      <c r="BL253" s="18" t="s">
        <v>264</v>
      </c>
      <c r="BM253" s="155" t="s">
        <v>1226</v>
      </c>
    </row>
    <row r="254" spans="1:65" s="2" customFormat="1" ht="24.2" customHeight="1">
      <c r="A254" s="33"/>
      <c r="B254" s="143"/>
      <c r="C254" s="144" t="s">
        <v>89</v>
      </c>
      <c r="D254" s="144" t="s">
        <v>171</v>
      </c>
      <c r="E254" s="145" t="s">
        <v>464</v>
      </c>
      <c r="F254" s="146" t="s">
        <v>465</v>
      </c>
      <c r="G254" s="147" t="s">
        <v>384</v>
      </c>
      <c r="H254" s="148">
        <v>9</v>
      </c>
      <c r="I254" s="149"/>
      <c r="J254" s="150">
        <f t="shared" si="0"/>
        <v>0</v>
      </c>
      <c r="K254" s="146" t="s">
        <v>3</v>
      </c>
      <c r="L254" s="34"/>
      <c r="M254" s="151" t="s">
        <v>3</v>
      </c>
      <c r="N254" s="152" t="s">
        <v>41</v>
      </c>
      <c r="O254" s="54"/>
      <c r="P254" s="153">
        <f t="shared" si="1"/>
        <v>0</v>
      </c>
      <c r="Q254" s="153">
        <v>0</v>
      </c>
      <c r="R254" s="153">
        <f t="shared" si="2"/>
        <v>0</v>
      </c>
      <c r="S254" s="153">
        <v>0</v>
      </c>
      <c r="T254" s="154">
        <f t="shared" si="3"/>
        <v>0</v>
      </c>
      <c r="U254" s="33"/>
      <c r="V254" s="33"/>
      <c r="W254" s="33"/>
      <c r="X254" s="33"/>
      <c r="Y254" s="33"/>
      <c r="Z254" s="33"/>
      <c r="AA254" s="33"/>
      <c r="AB254" s="33"/>
      <c r="AC254" s="33"/>
      <c r="AD254" s="33"/>
      <c r="AE254" s="33"/>
      <c r="AR254" s="155" t="s">
        <v>264</v>
      </c>
      <c r="AT254" s="155" t="s">
        <v>171</v>
      </c>
      <c r="AU254" s="155" t="s">
        <v>79</v>
      </c>
      <c r="AY254" s="18" t="s">
        <v>165</v>
      </c>
      <c r="BE254" s="156">
        <f t="shared" si="4"/>
        <v>0</v>
      </c>
      <c r="BF254" s="156">
        <f t="shared" si="5"/>
        <v>0</v>
      </c>
      <c r="BG254" s="156">
        <f t="shared" si="6"/>
        <v>0</v>
      </c>
      <c r="BH254" s="156">
        <f t="shared" si="7"/>
        <v>0</v>
      </c>
      <c r="BI254" s="156">
        <f t="shared" si="8"/>
        <v>0</v>
      </c>
      <c r="BJ254" s="18" t="s">
        <v>79</v>
      </c>
      <c r="BK254" s="156">
        <f t="shared" si="9"/>
        <v>0</v>
      </c>
      <c r="BL254" s="18" t="s">
        <v>264</v>
      </c>
      <c r="BM254" s="155" t="s">
        <v>1227</v>
      </c>
    </row>
    <row r="255" spans="1:65" s="2" customFormat="1" ht="24.2" customHeight="1">
      <c r="A255" s="33"/>
      <c r="B255" s="143"/>
      <c r="C255" s="144" t="s">
        <v>92</v>
      </c>
      <c r="D255" s="144" t="s">
        <v>171</v>
      </c>
      <c r="E255" s="145" t="s">
        <v>667</v>
      </c>
      <c r="F255" s="146" t="s">
        <v>668</v>
      </c>
      <c r="G255" s="147" t="s">
        <v>297</v>
      </c>
      <c r="H255" s="148">
        <v>26</v>
      </c>
      <c r="I255" s="149"/>
      <c r="J255" s="150">
        <f t="shared" si="0"/>
        <v>0</v>
      </c>
      <c r="K255" s="146" t="s">
        <v>3</v>
      </c>
      <c r="L255" s="34"/>
      <c r="M255" s="151" t="s">
        <v>3</v>
      </c>
      <c r="N255" s="152" t="s">
        <v>41</v>
      </c>
      <c r="O255" s="54"/>
      <c r="P255" s="153">
        <f t="shared" si="1"/>
        <v>0</v>
      </c>
      <c r="Q255" s="153">
        <v>0</v>
      </c>
      <c r="R255" s="153">
        <f t="shared" si="2"/>
        <v>0</v>
      </c>
      <c r="S255" s="153">
        <v>0</v>
      </c>
      <c r="T255" s="154">
        <f t="shared" si="3"/>
        <v>0</v>
      </c>
      <c r="U255" s="33"/>
      <c r="V255" s="33"/>
      <c r="W255" s="33"/>
      <c r="X255" s="33"/>
      <c r="Y255" s="33"/>
      <c r="Z255" s="33"/>
      <c r="AA255" s="33"/>
      <c r="AB255" s="33"/>
      <c r="AC255" s="33"/>
      <c r="AD255" s="33"/>
      <c r="AE255" s="33"/>
      <c r="AR255" s="155" t="s">
        <v>264</v>
      </c>
      <c r="AT255" s="155" t="s">
        <v>171</v>
      </c>
      <c r="AU255" s="155" t="s">
        <v>79</v>
      </c>
      <c r="AY255" s="18" t="s">
        <v>165</v>
      </c>
      <c r="BE255" s="156">
        <f t="shared" si="4"/>
        <v>0</v>
      </c>
      <c r="BF255" s="156">
        <f t="shared" si="5"/>
        <v>0</v>
      </c>
      <c r="BG255" s="156">
        <f t="shared" si="6"/>
        <v>0</v>
      </c>
      <c r="BH255" s="156">
        <f t="shared" si="7"/>
        <v>0</v>
      </c>
      <c r="BI255" s="156">
        <f t="shared" si="8"/>
        <v>0</v>
      </c>
      <c r="BJ255" s="18" t="s">
        <v>79</v>
      </c>
      <c r="BK255" s="156">
        <f t="shared" si="9"/>
        <v>0</v>
      </c>
      <c r="BL255" s="18" t="s">
        <v>264</v>
      </c>
      <c r="BM255" s="155" t="s">
        <v>1228</v>
      </c>
    </row>
    <row r="256" spans="1:65" s="2" customFormat="1" ht="24.2" customHeight="1">
      <c r="A256" s="33"/>
      <c r="B256" s="143"/>
      <c r="C256" s="144" t="s">
        <v>95</v>
      </c>
      <c r="D256" s="144" t="s">
        <v>171</v>
      </c>
      <c r="E256" s="145" t="s">
        <v>670</v>
      </c>
      <c r="F256" s="146" t="s">
        <v>671</v>
      </c>
      <c r="G256" s="147" t="s">
        <v>384</v>
      </c>
      <c r="H256" s="148">
        <v>14</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1229</v>
      </c>
    </row>
    <row r="257" spans="1:65" s="2" customFormat="1" ht="24.2" customHeight="1">
      <c r="A257" s="33"/>
      <c r="B257" s="143"/>
      <c r="C257" s="144" t="s">
        <v>166</v>
      </c>
      <c r="D257" s="144" t="s">
        <v>171</v>
      </c>
      <c r="E257" s="145" t="s">
        <v>468</v>
      </c>
      <c r="F257" s="146" t="s">
        <v>469</v>
      </c>
      <c r="G257" s="147" t="s">
        <v>384</v>
      </c>
      <c r="H257" s="148">
        <v>5</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1230</v>
      </c>
    </row>
    <row r="258" spans="1:65" s="2" customFormat="1" ht="24.2" customHeight="1">
      <c r="A258" s="33"/>
      <c r="B258" s="143"/>
      <c r="C258" s="144" t="s">
        <v>370</v>
      </c>
      <c r="D258" s="144" t="s">
        <v>171</v>
      </c>
      <c r="E258" s="145" t="s">
        <v>472</v>
      </c>
      <c r="F258" s="146" t="s">
        <v>473</v>
      </c>
      <c r="G258" s="147" t="s">
        <v>384</v>
      </c>
      <c r="H258" s="148">
        <v>20</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1231</v>
      </c>
    </row>
    <row r="259" spans="1:65" s="2" customFormat="1" ht="37.9" customHeight="1">
      <c r="A259" s="33"/>
      <c r="B259" s="143"/>
      <c r="C259" s="144" t="s">
        <v>191</v>
      </c>
      <c r="D259" s="144" t="s">
        <v>171</v>
      </c>
      <c r="E259" s="145" t="s">
        <v>675</v>
      </c>
      <c r="F259" s="146" t="s">
        <v>676</v>
      </c>
      <c r="G259" s="147" t="s">
        <v>384</v>
      </c>
      <c r="H259" s="148">
        <v>5</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1232</v>
      </c>
    </row>
    <row r="260" spans="1:65" s="2" customFormat="1" ht="24.2" customHeight="1">
      <c r="A260" s="33"/>
      <c r="B260" s="143"/>
      <c r="C260" s="144" t="s">
        <v>205</v>
      </c>
      <c r="D260" s="144" t="s">
        <v>171</v>
      </c>
      <c r="E260" s="145" t="s">
        <v>678</v>
      </c>
      <c r="F260" s="146" t="s">
        <v>679</v>
      </c>
      <c r="G260" s="147" t="s">
        <v>384</v>
      </c>
      <c r="H260" s="148">
        <v>5</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1233</v>
      </c>
    </row>
    <row r="261" spans="1:65" s="2" customFormat="1" ht="44.25" customHeight="1">
      <c r="A261" s="33"/>
      <c r="B261" s="143"/>
      <c r="C261" s="144" t="s">
        <v>304</v>
      </c>
      <c r="D261" s="144" t="s">
        <v>171</v>
      </c>
      <c r="E261" s="145" t="s">
        <v>475</v>
      </c>
      <c r="F261" s="146" t="s">
        <v>476</v>
      </c>
      <c r="G261" s="147" t="s">
        <v>477</v>
      </c>
      <c r="H261" s="196"/>
      <c r="I261" s="149"/>
      <c r="J261" s="150">
        <f t="shared" si="0"/>
        <v>0</v>
      </c>
      <c r="K261" s="146" t="s">
        <v>175</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1234</v>
      </c>
    </row>
    <row r="262" spans="1:47" s="2" customFormat="1" ht="12">
      <c r="A262" s="33"/>
      <c r="B262" s="34"/>
      <c r="C262" s="33"/>
      <c r="D262" s="157" t="s">
        <v>177</v>
      </c>
      <c r="E262" s="33"/>
      <c r="F262" s="158" t="s">
        <v>479</v>
      </c>
      <c r="G262" s="33"/>
      <c r="H262" s="33"/>
      <c r="I262" s="159"/>
      <c r="J262" s="33"/>
      <c r="K262" s="33"/>
      <c r="L262" s="34"/>
      <c r="M262" s="160"/>
      <c r="N262" s="161"/>
      <c r="O262" s="54"/>
      <c r="P262" s="54"/>
      <c r="Q262" s="54"/>
      <c r="R262" s="54"/>
      <c r="S262" s="54"/>
      <c r="T262" s="55"/>
      <c r="U262" s="33"/>
      <c r="V262" s="33"/>
      <c r="W262" s="33"/>
      <c r="X262" s="33"/>
      <c r="Y262" s="33"/>
      <c r="Z262" s="33"/>
      <c r="AA262" s="33"/>
      <c r="AB262" s="33"/>
      <c r="AC262" s="33"/>
      <c r="AD262" s="33"/>
      <c r="AE262" s="33"/>
      <c r="AT262" s="18" t="s">
        <v>177</v>
      </c>
      <c r="AU262" s="18" t="s">
        <v>79</v>
      </c>
    </row>
    <row r="263" spans="2:63" s="12" customFormat="1" ht="22.9" customHeight="1">
      <c r="B263" s="130"/>
      <c r="D263" s="131" t="s">
        <v>68</v>
      </c>
      <c r="E263" s="141" t="s">
        <v>480</v>
      </c>
      <c r="F263" s="141" t="s">
        <v>481</v>
      </c>
      <c r="I263" s="133"/>
      <c r="J263" s="142">
        <f>BK263</f>
        <v>0</v>
      </c>
      <c r="L263" s="130"/>
      <c r="M263" s="135"/>
      <c r="N263" s="136"/>
      <c r="O263" s="136"/>
      <c r="P263" s="137">
        <f>SUM(P264:P265)</f>
        <v>0</v>
      </c>
      <c r="Q263" s="136"/>
      <c r="R263" s="137">
        <f>SUM(R264:R265)</f>
        <v>0.013980399999999999</v>
      </c>
      <c r="S263" s="136"/>
      <c r="T263" s="138">
        <f>SUM(T264:T265)</f>
        <v>0</v>
      </c>
      <c r="AR263" s="131" t="s">
        <v>79</v>
      </c>
      <c r="AT263" s="139" t="s">
        <v>68</v>
      </c>
      <c r="AU263" s="139" t="s">
        <v>15</v>
      </c>
      <c r="AY263" s="131" t="s">
        <v>165</v>
      </c>
      <c r="BK263" s="140">
        <f>SUM(BK264:BK265)</f>
        <v>0</v>
      </c>
    </row>
    <row r="264" spans="1:65" s="2" customFormat="1" ht="16.5" customHeight="1">
      <c r="A264" s="33"/>
      <c r="B264" s="143"/>
      <c r="C264" s="144" t="s">
        <v>209</v>
      </c>
      <c r="D264" s="144" t="s">
        <v>171</v>
      </c>
      <c r="E264" s="145" t="s">
        <v>482</v>
      </c>
      <c r="F264" s="146" t="s">
        <v>483</v>
      </c>
      <c r="G264" s="147" t="s">
        <v>174</v>
      </c>
      <c r="H264" s="148">
        <v>99.86</v>
      </c>
      <c r="I264" s="149"/>
      <c r="J264" s="150">
        <f>ROUND(I264*H264,2)</f>
        <v>0</v>
      </c>
      <c r="K264" s="146" t="s">
        <v>175</v>
      </c>
      <c r="L264" s="34"/>
      <c r="M264" s="151" t="s">
        <v>3</v>
      </c>
      <c r="N264" s="152" t="s">
        <v>41</v>
      </c>
      <c r="O264" s="54"/>
      <c r="P264" s="153">
        <f>O264*H264</f>
        <v>0</v>
      </c>
      <c r="Q264" s="153">
        <v>0.00014</v>
      </c>
      <c r="R264" s="153">
        <f>Q264*H264</f>
        <v>0.013980399999999999</v>
      </c>
      <c r="S264" s="153">
        <v>0</v>
      </c>
      <c r="T264" s="154">
        <f>S264*H264</f>
        <v>0</v>
      </c>
      <c r="U264" s="33"/>
      <c r="V264" s="33"/>
      <c r="W264" s="33"/>
      <c r="X264" s="33"/>
      <c r="Y264" s="33"/>
      <c r="Z264" s="33"/>
      <c r="AA264" s="33"/>
      <c r="AB264" s="33"/>
      <c r="AC264" s="33"/>
      <c r="AD264" s="33"/>
      <c r="AE264" s="33"/>
      <c r="AR264" s="155" t="s">
        <v>264</v>
      </c>
      <c r="AT264" s="155" t="s">
        <v>171</v>
      </c>
      <c r="AU264" s="155" t="s">
        <v>79</v>
      </c>
      <c r="AY264" s="18" t="s">
        <v>165</v>
      </c>
      <c r="BE264" s="156">
        <f>IF(N264="základní",J264,0)</f>
        <v>0</v>
      </c>
      <c r="BF264" s="156">
        <f>IF(N264="snížená",J264,0)</f>
        <v>0</v>
      </c>
      <c r="BG264" s="156">
        <f>IF(N264="zákl. přenesená",J264,0)</f>
        <v>0</v>
      </c>
      <c r="BH264" s="156">
        <f>IF(N264="sníž. přenesená",J264,0)</f>
        <v>0</v>
      </c>
      <c r="BI264" s="156">
        <f>IF(N264="nulová",J264,0)</f>
        <v>0</v>
      </c>
      <c r="BJ264" s="18" t="s">
        <v>79</v>
      </c>
      <c r="BK264" s="156">
        <f>ROUND(I264*H264,2)</f>
        <v>0</v>
      </c>
      <c r="BL264" s="18" t="s">
        <v>264</v>
      </c>
      <c r="BM264" s="155" t="s">
        <v>1235</v>
      </c>
    </row>
    <row r="265" spans="1:47" s="2" customFormat="1" ht="12">
      <c r="A265" s="33"/>
      <c r="B265" s="34"/>
      <c r="C265" s="33"/>
      <c r="D265" s="157" t="s">
        <v>177</v>
      </c>
      <c r="E265" s="33"/>
      <c r="F265" s="158" t="s">
        <v>485</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5.9" customHeight="1">
      <c r="B266" s="130"/>
      <c r="D266" s="131" t="s">
        <v>68</v>
      </c>
      <c r="E266" s="132" t="s">
        <v>120</v>
      </c>
      <c r="F266" s="132" t="s">
        <v>486</v>
      </c>
      <c r="I266" s="133"/>
      <c r="J266" s="134">
        <f>BK266</f>
        <v>0</v>
      </c>
      <c r="L266" s="130"/>
      <c r="M266" s="135"/>
      <c r="N266" s="136"/>
      <c r="O266" s="136"/>
      <c r="P266" s="137">
        <f>P267</f>
        <v>0</v>
      </c>
      <c r="Q266" s="136"/>
      <c r="R266" s="137">
        <f>R267</f>
        <v>0</v>
      </c>
      <c r="S266" s="136"/>
      <c r="T266" s="138">
        <f>T267</f>
        <v>0</v>
      </c>
      <c r="AR266" s="131" t="s">
        <v>95</v>
      </c>
      <c r="AT266" s="139" t="s">
        <v>68</v>
      </c>
      <c r="AU266" s="139" t="s">
        <v>69</v>
      </c>
      <c r="AY266" s="131" t="s">
        <v>165</v>
      </c>
      <c r="BK266" s="140">
        <f>BK267</f>
        <v>0</v>
      </c>
    </row>
    <row r="267" spans="1:65" s="2" customFormat="1" ht="24.2" customHeight="1">
      <c r="A267" s="33"/>
      <c r="B267" s="143"/>
      <c r="C267" s="144" t="s">
        <v>168</v>
      </c>
      <c r="D267" s="144" t="s">
        <v>171</v>
      </c>
      <c r="E267" s="145" t="s">
        <v>488</v>
      </c>
      <c r="F267" s="146" t="s">
        <v>489</v>
      </c>
      <c r="G267" s="147" t="s">
        <v>212</v>
      </c>
      <c r="H267" s="148">
        <v>1</v>
      </c>
      <c r="I267" s="149"/>
      <c r="J267" s="150">
        <f>ROUND(I267*H267,2)</f>
        <v>0</v>
      </c>
      <c r="K267" s="146" t="s">
        <v>3</v>
      </c>
      <c r="L267" s="34"/>
      <c r="M267" s="197" t="s">
        <v>3</v>
      </c>
      <c r="N267" s="198" t="s">
        <v>41</v>
      </c>
      <c r="O267" s="199"/>
      <c r="P267" s="200">
        <f>O267*H267</f>
        <v>0</v>
      </c>
      <c r="Q267" s="200">
        <v>0</v>
      </c>
      <c r="R267" s="200">
        <f>Q267*H267</f>
        <v>0</v>
      </c>
      <c r="S267" s="200">
        <v>0</v>
      </c>
      <c r="T267" s="201">
        <f>S267*H267</f>
        <v>0</v>
      </c>
      <c r="U267" s="33"/>
      <c r="V267" s="33"/>
      <c r="W267" s="33"/>
      <c r="X267" s="33"/>
      <c r="Y267" s="33"/>
      <c r="Z267" s="33"/>
      <c r="AA267" s="33"/>
      <c r="AB267" s="33"/>
      <c r="AC267" s="33"/>
      <c r="AD267" s="33"/>
      <c r="AE267" s="33"/>
      <c r="AR267" s="155" t="s">
        <v>92</v>
      </c>
      <c r="AT267" s="155" t="s">
        <v>171</v>
      </c>
      <c r="AU267" s="155" t="s">
        <v>15</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92</v>
      </c>
      <c r="BM267" s="155" t="s">
        <v>1236</v>
      </c>
    </row>
    <row r="268" spans="1:31" s="2" customFormat="1" ht="6.95" customHeight="1">
      <c r="A268" s="33"/>
      <c r="B268" s="43"/>
      <c r="C268" s="44"/>
      <c r="D268" s="44"/>
      <c r="E268" s="44"/>
      <c r="F268" s="44"/>
      <c r="G268" s="44"/>
      <c r="H268" s="44"/>
      <c r="I268" s="44"/>
      <c r="J268" s="44"/>
      <c r="K268" s="44"/>
      <c r="L268" s="34"/>
      <c r="M268" s="33"/>
      <c r="O268" s="33"/>
      <c r="P268" s="33"/>
      <c r="Q268" s="33"/>
      <c r="R268" s="33"/>
      <c r="S268" s="33"/>
      <c r="T268" s="33"/>
      <c r="U268" s="33"/>
      <c r="V268" s="33"/>
      <c r="W268" s="33"/>
      <c r="X268" s="33"/>
      <c r="Y268" s="33"/>
      <c r="Z268" s="33"/>
      <c r="AA268" s="33"/>
      <c r="AB268" s="33"/>
      <c r="AC268" s="33"/>
      <c r="AD268" s="33"/>
      <c r="AE268" s="33"/>
    </row>
  </sheetData>
  <autoFilter ref="C101:K267"/>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0" r:id="rId35" display="https://podminky.urs.cz/item/CS_URS_2021_02/998762102"/>
    <hyperlink ref="F243" r:id="rId36" display="https://podminky.urs.cz/item/CS_URS_2021_02/764002811"/>
    <hyperlink ref="F245" r:id="rId37" display="https://podminky.urs.cz/item/CS_URS_2021_02/764002841"/>
    <hyperlink ref="F247" r:id="rId38" display="https://podminky.urs.cz/item/CS_URS_2021_02/764002851"/>
    <hyperlink ref="F249" r:id="rId39" display="https://podminky.urs.cz/item/CS_URS_2021_02/764004803"/>
    <hyperlink ref="F251" r:id="rId40" display="https://podminky.urs.cz/item/CS_URS_2021_02/764501103"/>
    <hyperlink ref="F262" r:id="rId41" display="https://podminky.urs.cz/item/CS_URS_2021_02/998764202"/>
    <hyperlink ref="F265"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107</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1158</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1237</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ROUND((SUM(BE103:BE298)),2)</f>
        <v>0</v>
      </c>
      <c r="G35" s="33"/>
      <c r="H35" s="33"/>
      <c r="I35" s="102">
        <v>0.21</v>
      </c>
      <c r="J35" s="101">
        <f>ROUND(((SUM(BE103:BE298))*I35),2)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ROUND((SUM(BF103:BF298)),2)</f>
        <v>0</v>
      </c>
      <c r="G36" s="33"/>
      <c r="H36" s="33"/>
      <c r="I36" s="102">
        <v>0.15</v>
      </c>
      <c r="J36" s="101">
        <f>ROUND(((SUM(BF103:BF298))*I36),2)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ROUND((SUM(BG103:BG298)),2)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ROUND((SUM(BH103:BH298)),2)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ROUND((SUM(BI103:BI298)),2)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1158</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2 - Sekce 10</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J148</f>
        <v>0</v>
      </c>
      <c r="L71" s="116"/>
    </row>
    <row r="72" spans="2:12" s="10" customFormat="1" ht="19.9" customHeight="1">
      <c r="B72" s="116"/>
      <c r="D72" s="117" t="s">
        <v>139</v>
      </c>
      <c r="E72" s="118"/>
      <c r="F72" s="118"/>
      <c r="G72" s="118"/>
      <c r="H72" s="118"/>
      <c r="I72" s="118"/>
      <c r="J72" s="119">
        <f>J150</f>
        <v>0</v>
      </c>
      <c r="L72" s="116"/>
    </row>
    <row r="73" spans="2:12" s="10" customFormat="1" ht="19.9" customHeight="1">
      <c r="B73" s="116"/>
      <c r="D73" s="117" t="s">
        <v>140</v>
      </c>
      <c r="E73" s="118"/>
      <c r="F73" s="118"/>
      <c r="G73" s="118"/>
      <c r="H73" s="118"/>
      <c r="I73" s="118"/>
      <c r="J73" s="119">
        <f>J160</f>
        <v>0</v>
      </c>
      <c r="L73" s="116"/>
    </row>
    <row r="74" spans="2:12" s="9" customFormat="1" ht="24.95" customHeight="1">
      <c r="B74" s="112"/>
      <c r="D74" s="113" t="s">
        <v>141</v>
      </c>
      <c r="E74" s="114"/>
      <c r="F74" s="114"/>
      <c r="G74" s="114"/>
      <c r="H74" s="114"/>
      <c r="I74" s="114"/>
      <c r="J74" s="115">
        <f>J163</f>
        <v>0</v>
      </c>
      <c r="L74" s="112"/>
    </row>
    <row r="75" spans="2:12" s="10" customFormat="1" ht="19.9" customHeight="1">
      <c r="B75" s="116"/>
      <c r="D75" s="117" t="s">
        <v>142</v>
      </c>
      <c r="E75" s="118"/>
      <c r="F75" s="118"/>
      <c r="G75" s="118"/>
      <c r="H75" s="118"/>
      <c r="I75" s="118"/>
      <c r="J75" s="119">
        <f>J164</f>
        <v>0</v>
      </c>
      <c r="L75" s="116"/>
    </row>
    <row r="76" spans="2:12" s="10" customFormat="1" ht="19.9" customHeight="1">
      <c r="B76" s="116"/>
      <c r="D76" s="117" t="s">
        <v>143</v>
      </c>
      <c r="E76" s="118"/>
      <c r="F76" s="118"/>
      <c r="G76" s="118"/>
      <c r="H76" s="118"/>
      <c r="I76" s="118"/>
      <c r="J76" s="119">
        <f>J205</f>
        <v>0</v>
      </c>
      <c r="L76" s="116"/>
    </row>
    <row r="77" spans="2:12" s="10" customFormat="1" ht="19.9" customHeight="1">
      <c r="B77" s="116"/>
      <c r="D77" s="117" t="s">
        <v>145</v>
      </c>
      <c r="E77" s="118"/>
      <c r="F77" s="118"/>
      <c r="G77" s="118"/>
      <c r="H77" s="118"/>
      <c r="I77" s="118"/>
      <c r="J77" s="119">
        <f>J247</f>
        <v>0</v>
      </c>
      <c r="L77" s="116"/>
    </row>
    <row r="78" spans="2:12" s="10" customFormat="1" ht="19.9" customHeight="1">
      <c r="B78" s="116"/>
      <c r="D78" s="117" t="s">
        <v>146</v>
      </c>
      <c r="E78" s="118"/>
      <c r="F78" s="118"/>
      <c r="G78" s="118"/>
      <c r="H78" s="118"/>
      <c r="I78" s="118"/>
      <c r="J78" s="119">
        <f>J249</f>
        <v>0</v>
      </c>
      <c r="L78" s="116"/>
    </row>
    <row r="79" spans="2:12" s="10" customFormat="1" ht="19.9" customHeight="1">
      <c r="B79" s="116"/>
      <c r="D79" s="117" t="s">
        <v>147</v>
      </c>
      <c r="E79" s="118"/>
      <c r="F79" s="118"/>
      <c r="G79" s="118"/>
      <c r="H79" s="118"/>
      <c r="I79" s="118"/>
      <c r="J79" s="119">
        <f>J272</f>
        <v>0</v>
      </c>
      <c r="L79" s="116"/>
    </row>
    <row r="80" spans="2:12" s="10" customFormat="1" ht="19.9" customHeight="1">
      <c r="B80" s="116"/>
      <c r="D80" s="117" t="s">
        <v>148</v>
      </c>
      <c r="E80" s="118"/>
      <c r="F80" s="118"/>
      <c r="G80" s="118"/>
      <c r="H80" s="118"/>
      <c r="I80" s="118"/>
      <c r="J80" s="119">
        <f>J294</f>
        <v>0</v>
      </c>
      <c r="L80" s="116"/>
    </row>
    <row r="81" spans="2:12" s="9" customFormat="1" ht="24.95" customHeight="1">
      <c r="B81" s="112"/>
      <c r="D81" s="113" t="s">
        <v>149</v>
      </c>
      <c r="E81" s="114"/>
      <c r="F81" s="114"/>
      <c r="G81" s="114"/>
      <c r="H81" s="114"/>
      <c r="I81" s="114"/>
      <c r="J81" s="115">
        <f>J297</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1158</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2 - Sekce 10</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P104+P163+P297</f>
        <v>0</v>
      </c>
      <c r="Q103" s="62"/>
      <c r="R103" s="127">
        <f>R104+R163+R297</f>
        <v>7.865849650000001</v>
      </c>
      <c r="S103" s="62"/>
      <c r="T103" s="128">
        <f>T104+T163+T297</f>
        <v>11.401961</v>
      </c>
      <c r="U103" s="33"/>
      <c r="V103" s="33"/>
      <c r="W103" s="33"/>
      <c r="X103" s="33"/>
      <c r="Y103" s="33"/>
      <c r="Z103" s="33"/>
      <c r="AA103" s="33"/>
      <c r="AB103" s="33"/>
      <c r="AC103" s="33"/>
      <c r="AD103" s="33"/>
      <c r="AE103" s="33"/>
      <c r="AT103" s="18" t="s">
        <v>68</v>
      </c>
      <c r="AU103" s="18" t="s">
        <v>131</v>
      </c>
      <c r="BK103" s="129">
        <f>BK104+BK163+BK297</f>
        <v>0</v>
      </c>
    </row>
    <row r="104" spans="2:63" s="12" customFormat="1" ht="25.9" customHeight="1">
      <c r="B104" s="130"/>
      <c r="D104" s="131" t="s">
        <v>68</v>
      </c>
      <c r="E104" s="132" t="s">
        <v>163</v>
      </c>
      <c r="F104" s="132" t="s">
        <v>164</v>
      </c>
      <c r="I104" s="133"/>
      <c r="J104" s="134">
        <f>BK104</f>
        <v>0</v>
      </c>
      <c r="L104" s="130"/>
      <c r="M104" s="135"/>
      <c r="N104" s="136"/>
      <c r="O104" s="136"/>
      <c r="P104" s="137">
        <f>P105+P130+P150+P160</f>
        <v>0</v>
      </c>
      <c r="Q104" s="136"/>
      <c r="R104" s="137">
        <f>R105+R130+R150+R160</f>
        <v>5.332937500000001</v>
      </c>
      <c r="S104" s="136"/>
      <c r="T104" s="138">
        <f>T105+T130+T150+T160</f>
        <v>9.3552</v>
      </c>
      <c r="AR104" s="131" t="s">
        <v>15</v>
      </c>
      <c r="AT104" s="139" t="s">
        <v>68</v>
      </c>
      <c r="AU104" s="139" t="s">
        <v>69</v>
      </c>
      <c r="AY104" s="131" t="s">
        <v>165</v>
      </c>
      <c r="BK104" s="140">
        <f>BK105+BK130+BK150+BK160</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5.332937500000001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0.0337375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1238</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688</v>
      </c>
      <c r="H110" s="173">
        <v>1.2</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2">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2">
      <c r="B112" s="170"/>
      <c r="D112" s="163" t="s">
        <v>179</v>
      </c>
      <c r="E112" s="171" t="s">
        <v>3</v>
      </c>
      <c r="F112" s="172" t="s">
        <v>689</v>
      </c>
      <c r="H112" s="173">
        <v>1.3</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2">
      <c r="B113" s="188"/>
      <c r="D113" s="163" t="s">
        <v>179</v>
      </c>
      <c r="E113" s="189" t="s">
        <v>3</v>
      </c>
      <c r="F113" s="190" t="s">
        <v>288</v>
      </c>
      <c r="H113" s="191">
        <v>2.5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2.5</v>
      </c>
      <c r="I114" s="149"/>
      <c r="J114" s="150">
        <f>ROUND(I114*H114,2)</f>
        <v>0</v>
      </c>
      <c r="K114" s="146" t="s">
        <v>175</v>
      </c>
      <c r="L114" s="34"/>
      <c r="M114" s="151" t="s">
        <v>3</v>
      </c>
      <c r="N114" s="152" t="s">
        <v>41</v>
      </c>
      <c r="O114" s="54"/>
      <c r="P114" s="153">
        <f>O114*H114</f>
        <v>0</v>
      </c>
      <c r="Q114" s="153">
        <v>0.00852</v>
      </c>
      <c r="R114" s="153">
        <f>Q114*H114</f>
        <v>0.0213</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1239</v>
      </c>
    </row>
    <row r="115" spans="1:47" s="2" customFormat="1" ht="12">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2.625</v>
      </c>
      <c r="I116" s="183"/>
      <c r="J116" s="184">
        <f>ROUND(I116*H116,2)</f>
        <v>0</v>
      </c>
      <c r="K116" s="180" t="s">
        <v>175</v>
      </c>
      <c r="L116" s="185"/>
      <c r="M116" s="186" t="s">
        <v>3</v>
      </c>
      <c r="N116" s="187" t="s">
        <v>41</v>
      </c>
      <c r="O116" s="54"/>
      <c r="P116" s="153">
        <f>O116*H116</f>
        <v>0</v>
      </c>
      <c r="Q116" s="153">
        <v>0.0017</v>
      </c>
      <c r="R116" s="153">
        <f>Q116*H116</f>
        <v>0.0044624999999999995</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1240</v>
      </c>
    </row>
    <row r="117" spans="1:47" s="2" customFormat="1" ht="12">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2">
      <c r="B118" s="170"/>
      <c r="D118" s="163" t="s">
        <v>179</v>
      </c>
      <c r="F118" s="172" t="s">
        <v>692</v>
      </c>
      <c r="H118" s="173">
        <v>2.625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2.5</v>
      </c>
      <c r="I119" s="149"/>
      <c r="J119" s="150">
        <f>ROUND(I119*H119,2)</f>
        <v>0</v>
      </c>
      <c r="K119" s="146" t="s">
        <v>175</v>
      </c>
      <c r="L119" s="34"/>
      <c r="M119" s="151" t="s">
        <v>3</v>
      </c>
      <c r="N119" s="152" t="s">
        <v>41</v>
      </c>
      <c r="O119" s="54"/>
      <c r="P119" s="153">
        <f>O119*H119</f>
        <v>0</v>
      </c>
      <c r="Q119" s="153">
        <v>8E-05</v>
      </c>
      <c r="R119" s="153">
        <f>Q119*H119</f>
        <v>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1241</v>
      </c>
    </row>
    <row r="120" spans="1:47" s="2" customFormat="1" ht="12">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2.5</v>
      </c>
      <c r="I121" s="149"/>
      <c r="J121" s="150">
        <f>ROUND(I121*H121,2)</f>
        <v>0</v>
      </c>
      <c r="K121" s="146" t="s">
        <v>175</v>
      </c>
      <c r="L121" s="34"/>
      <c r="M121" s="151" t="s">
        <v>3</v>
      </c>
      <c r="N121" s="152" t="s">
        <v>41</v>
      </c>
      <c r="O121" s="54"/>
      <c r="P121" s="153">
        <f>O121*H121</f>
        <v>0</v>
      </c>
      <c r="Q121" s="153">
        <v>0.00285</v>
      </c>
      <c r="R121" s="153">
        <f>Q121*H121</f>
        <v>0.007125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1242</v>
      </c>
    </row>
    <row r="122" spans="1:47" s="2" customFormat="1" ht="12">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1243</v>
      </c>
    </row>
    <row r="125" spans="1:47" s="2" customFormat="1" ht="12">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2">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1244</v>
      </c>
    </row>
    <row r="128" spans="1:47" s="2" customFormat="1" ht="12">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2">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P131+P133+P148</f>
        <v>0</v>
      </c>
      <c r="Q130" s="136"/>
      <c r="R130" s="137">
        <f>R131+R133+R148</f>
        <v>0</v>
      </c>
      <c r="S130" s="136"/>
      <c r="T130" s="138">
        <f>T131+T133+T148</f>
        <v>9.3552</v>
      </c>
      <c r="AR130" s="131" t="s">
        <v>15</v>
      </c>
      <c r="AT130" s="139" t="s">
        <v>68</v>
      </c>
      <c r="AU130" s="139" t="s">
        <v>15</v>
      </c>
      <c r="AY130" s="131" t="s">
        <v>165</v>
      </c>
      <c r="BK130" s="140">
        <f>BK131+BK133+BK148</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1245</v>
      </c>
    </row>
    <row r="133" spans="2:63" s="12" customFormat="1" ht="20.85" customHeight="1">
      <c r="B133" s="130"/>
      <c r="D133" s="131" t="s">
        <v>68</v>
      </c>
      <c r="E133" s="141" t="s">
        <v>214</v>
      </c>
      <c r="F133" s="141" t="s">
        <v>215</v>
      </c>
      <c r="I133" s="133"/>
      <c r="J133" s="142">
        <f>BK133</f>
        <v>0</v>
      </c>
      <c r="L133" s="130"/>
      <c r="M133" s="135"/>
      <c r="N133" s="136"/>
      <c r="O133" s="136"/>
      <c r="P133" s="137">
        <f>SUM(P134:P147)</f>
        <v>0</v>
      </c>
      <c r="Q133" s="136"/>
      <c r="R133" s="137">
        <f>SUM(R134:R147)</f>
        <v>0</v>
      </c>
      <c r="S133" s="136"/>
      <c r="T133" s="138">
        <f>SUM(T134:T147)</f>
        <v>9.3552</v>
      </c>
      <c r="AR133" s="131" t="s">
        <v>15</v>
      </c>
      <c r="AT133" s="139" t="s">
        <v>68</v>
      </c>
      <c r="AU133" s="139" t="s">
        <v>79</v>
      </c>
      <c r="AY133" s="131" t="s">
        <v>165</v>
      </c>
      <c r="BK133" s="140">
        <f>SUM(BK134:BK147)</f>
        <v>0</v>
      </c>
    </row>
    <row r="134" spans="1:65" s="2" customFormat="1" ht="24.2" customHeight="1">
      <c r="A134" s="33"/>
      <c r="B134" s="143"/>
      <c r="C134" s="144" t="s">
        <v>540</v>
      </c>
      <c r="D134" s="144" t="s">
        <v>171</v>
      </c>
      <c r="E134" s="145" t="s">
        <v>709</v>
      </c>
      <c r="F134" s="146" t="s">
        <v>710</v>
      </c>
      <c r="G134" s="147" t="s">
        <v>377</v>
      </c>
      <c r="H134" s="148">
        <v>3.6</v>
      </c>
      <c r="I134" s="149"/>
      <c r="J134" s="150">
        <f>ROUND(I134*H134,2)</f>
        <v>0</v>
      </c>
      <c r="K134" s="146" t="s">
        <v>175</v>
      </c>
      <c r="L134" s="34"/>
      <c r="M134" s="151" t="s">
        <v>3</v>
      </c>
      <c r="N134" s="152" t="s">
        <v>41</v>
      </c>
      <c r="O134" s="54"/>
      <c r="P134" s="153">
        <f>O134*H134</f>
        <v>0</v>
      </c>
      <c r="Q134" s="153">
        <v>0</v>
      </c>
      <c r="R134" s="153">
        <f>Q134*H134</f>
        <v>0</v>
      </c>
      <c r="S134" s="153">
        <v>2.2</v>
      </c>
      <c r="T134" s="154">
        <f>S134*H134</f>
        <v>7.920000000000001</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1246</v>
      </c>
    </row>
    <row r="135" spans="1:47" s="2" customFormat="1" ht="12">
      <c r="A135" s="33"/>
      <c r="B135" s="34"/>
      <c r="C135" s="33"/>
      <c r="D135" s="157" t="s">
        <v>177</v>
      </c>
      <c r="E135" s="33"/>
      <c r="F135" s="158" t="s">
        <v>712</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4" customFormat="1" ht="12">
      <c r="B136" s="170"/>
      <c r="D136" s="163" t="s">
        <v>179</v>
      </c>
      <c r="E136" s="171" t="s">
        <v>3</v>
      </c>
      <c r="F136" s="172" t="s">
        <v>713</v>
      </c>
      <c r="H136" s="173">
        <v>3.6</v>
      </c>
      <c r="I136" s="174"/>
      <c r="L136" s="170"/>
      <c r="M136" s="175"/>
      <c r="N136" s="176"/>
      <c r="O136" s="176"/>
      <c r="P136" s="176"/>
      <c r="Q136" s="176"/>
      <c r="R136" s="176"/>
      <c r="S136" s="176"/>
      <c r="T136" s="177"/>
      <c r="AT136" s="171" t="s">
        <v>179</v>
      </c>
      <c r="AU136" s="171" t="s">
        <v>89</v>
      </c>
      <c r="AV136" s="14" t="s">
        <v>79</v>
      </c>
      <c r="AW136" s="14" t="s">
        <v>31</v>
      </c>
      <c r="AX136" s="14" t="s">
        <v>15</v>
      </c>
      <c r="AY136" s="171" t="s">
        <v>165</v>
      </c>
    </row>
    <row r="137" spans="1:65" s="2" customFormat="1" ht="33" customHeight="1">
      <c r="A137" s="33"/>
      <c r="B137" s="143"/>
      <c r="C137" s="144" t="s">
        <v>708</v>
      </c>
      <c r="D137" s="144" t="s">
        <v>171</v>
      </c>
      <c r="E137" s="145" t="s">
        <v>715</v>
      </c>
      <c r="F137" s="146" t="s">
        <v>716</v>
      </c>
      <c r="G137" s="147" t="s">
        <v>377</v>
      </c>
      <c r="H137" s="148">
        <v>3.6</v>
      </c>
      <c r="I137" s="149"/>
      <c r="J137" s="150">
        <f>ROUND(I137*H137,2)</f>
        <v>0</v>
      </c>
      <c r="K137" s="146" t="s">
        <v>175</v>
      </c>
      <c r="L137" s="34"/>
      <c r="M137" s="151" t="s">
        <v>3</v>
      </c>
      <c r="N137" s="152" t="s">
        <v>41</v>
      </c>
      <c r="O137" s="54"/>
      <c r="P137" s="153">
        <f>O137*H137</f>
        <v>0</v>
      </c>
      <c r="Q137" s="153">
        <v>0</v>
      </c>
      <c r="R137" s="153">
        <f>Q137*H137</f>
        <v>0</v>
      </c>
      <c r="S137" s="153">
        <v>0.044</v>
      </c>
      <c r="T137" s="154">
        <f>S137*H137</f>
        <v>0.15839999999999999</v>
      </c>
      <c r="U137" s="33"/>
      <c r="V137" s="33"/>
      <c r="W137" s="33"/>
      <c r="X137" s="33"/>
      <c r="Y137" s="33"/>
      <c r="Z137" s="33"/>
      <c r="AA137" s="33"/>
      <c r="AB137" s="33"/>
      <c r="AC137" s="33"/>
      <c r="AD137" s="33"/>
      <c r="AE137" s="33"/>
      <c r="AR137" s="155" t="s">
        <v>92</v>
      </c>
      <c r="AT137" s="155" t="s">
        <v>171</v>
      </c>
      <c r="AU137" s="155" t="s">
        <v>89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1247</v>
      </c>
    </row>
    <row r="138" spans="1:47" s="2" customFormat="1" ht="12">
      <c r="A138" s="33"/>
      <c r="B138" s="34"/>
      <c r="C138" s="33"/>
      <c r="D138" s="157" t="s">
        <v>177</v>
      </c>
      <c r="E138" s="33"/>
      <c r="F138" s="158" t="s">
        <v>718</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89</v>
      </c>
    </row>
    <row r="139" spans="1:65" s="2" customFormat="1" ht="44.25" customHeight="1">
      <c r="A139" s="33"/>
      <c r="B139" s="143"/>
      <c r="C139" s="144" t="s">
        <v>714</v>
      </c>
      <c r="D139" s="144" t="s">
        <v>171</v>
      </c>
      <c r="E139" s="145" t="s">
        <v>719</v>
      </c>
      <c r="F139" s="146" t="s">
        <v>720</v>
      </c>
      <c r="G139" s="147" t="s">
        <v>174</v>
      </c>
      <c r="H139" s="148">
        <v>36</v>
      </c>
      <c r="I139" s="149"/>
      <c r="J139" s="150">
        <f>ROUND(I139*H139,2)</f>
        <v>0</v>
      </c>
      <c r="K139" s="146" t="s">
        <v>175</v>
      </c>
      <c r="L139" s="34"/>
      <c r="M139" s="151" t="s">
        <v>3</v>
      </c>
      <c r="N139" s="152" t="s">
        <v>41</v>
      </c>
      <c r="O139" s="54"/>
      <c r="P139" s="153">
        <f>O139*H139</f>
        <v>0</v>
      </c>
      <c r="Q139" s="153">
        <v>0</v>
      </c>
      <c r="R139" s="153">
        <f>Q139*H139</f>
        <v>0</v>
      </c>
      <c r="S139" s="153">
        <v>0.035</v>
      </c>
      <c r="T139" s="154">
        <f>S139*H139</f>
        <v>1.2600000000000002</v>
      </c>
      <c r="U139" s="33"/>
      <c r="V139" s="33"/>
      <c r="W139" s="33"/>
      <c r="X139" s="33"/>
      <c r="Y139" s="33"/>
      <c r="Z139" s="33"/>
      <c r="AA139" s="33"/>
      <c r="AB139" s="33"/>
      <c r="AC139" s="33"/>
      <c r="AD139" s="33"/>
      <c r="AE139" s="33"/>
      <c r="AR139" s="155" t="s">
        <v>92</v>
      </c>
      <c r="AT139" s="155" t="s">
        <v>171</v>
      </c>
      <c r="AU139" s="155" t="s">
        <v>89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1248</v>
      </c>
    </row>
    <row r="140" spans="1:47" s="2" customFormat="1" ht="12">
      <c r="A140" s="33"/>
      <c r="B140" s="34"/>
      <c r="C140" s="33"/>
      <c r="D140" s="157" t="s">
        <v>177</v>
      </c>
      <c r="E140" s="33"/>
      <c r="F140" s="158" t="s">
        <v>722</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89</v>
      </c>
    </row>
    <row r="141" spans="1:65" s="2" customFormat="1" ht="37.9" customHeight="1">
      <c r="A141" s="33"/>
      <c r="B141" s="143"/>
      <c r="C141" s="144" t="s">
        <v>346</v>
      </c>
      <c r="D141" s="144" t="s">
        <v>171</v>
      </c>
      <c r="E141" s="145" t="s">
        <v>217</v>
      </c>
      <c r="F141" s="146" t="s">
        <v>218</v>
      </c>
      <c r="G141" s="147" t="s">
        <v>174</v>
      </c>
      <c r="H141" s="148">
        <v>1.2</v>
      </c>
      <c r="I141" s="149"/>
      <c r="J141" s="150">
        <f>ROUND(I141*H141,2)</f>
        <v>0</v>
      </c>
      <c r="K141" s="146" t="s">
        <v>175</v>
      </c>
      <c r="L141" s="34"/>
      <c r="M141" s="151" t="s">
        <v>3</v>
      </c>
      <c r="N141" s="152" t="s">
        <v>41</v>
      </c>
      <c r="O141" s="54"/>
      <c r="P141" s="153">
        <f>O141*H141</f>
        <v>0</v>
      </c>
      <c r="Q141" s="153">
        <v>0</v>
      </c>
      <c r="R141" s="153">
        <f>Q141*H141</f>
        <v>0</v>
      </c>
      <c r="S141" s="153">
        <v>0.014</v>
      </c>
      <c r="T141" s="154">
        <f>S141*H141</f>
        <v>0.0168</v>
      </c>
      <c r="U141" s="33"/>
      <c r="V141" s="33"/>
      <c r="W141" s="33"/>
      <c r="X141" s="33"/>
      <c r="Y141" s="33"/>
      <c r="Z141" s="33"/>
      <c r="AA141" s="33"/>
      <c r="AB141" s="33"/>
      <c r="AC141" s="33"/>
      <c r="AD141" s="33"/>
      <c r="AE141" s="33"/>
      <c r="AR141" s="155" t="s">
        <v>92</v>
      </c>
      <c r="AT141" s="155" t="s">
        <v>171</v>
      </c>
      <c r="AU141" s="155" t="s">
        <v>89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1249</v>
      </c>
    </row>
    <row r="142" spans="1:47" s="2" customFormat="1" ht="12">
      <c r="A142" s="33"/>
      <c r="B142" s="34"/>
      <c r="C142" s="33"/>
      <c r="D142" s="157" t="s">
        <v>177</v>
      </c>
      <c r="E142" s="33"/>
      <c r="F142" s="158" t="s">
        <v>220</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89</v>
      </c>
    </row>
    <row r="143" spans="2:51" s="13" customFormat="1" ht="12">
      <c r="B143" s="162"/>
      <c r="D143" s="163" t="s">
        <v>179</v>
      </c>
      <c r="E143" s="164" t="s">
        <v>3</v>
      </c>
      <c r="F143" s="165" t="s">
        <v>180</v>
      </c>
      <c r="H143" s="164" t="s">
        <v>3</v>
      </c>
      <c r="I143" s="166"/>
      <c r="L143" s="162"/>
      <c r="M143" s="167"/>
      <c r="N143" s="168"/>
      <c r="O143" s="168"/>
      <c r="P143" s="168"/>
      <c r="Q143" s="168"/>
      <c r="R143" s="168"/>
      <c r="S143" s="168"/>
      <c r="T143" s="169"/>
      <c r="AT143" s="164" t="s">
        <v>179</v>
      </c>
      <c r="AU143" s="164" t="s">
        <v>89</v>
      </c>
      <c r="AV143" s="13" t="s">
        <v>15</v>
      </c>
      <c r="AW143" s="13" t="s">
        <v>31</v>
      </c>
      <c r="AX143" s="13" t="s">
        <v>69</v>
      </c>
      <c r="AY143" s="164" t="s">
        <v>165</v>
      </c>
    </row>
    <row r="144" spans="2:51" s="14" customFormat="1" ht="12">
      <c r="B144" s="170"/>
      <c r="D144" s="163" t="s">
        <v>179</v>
      </c>
      <c r="E144" s="171" t="s">
        <v>3</v>
      </c>
      <c r="F144" s="172" t="s">
        <v>688</v>
      </c>
      <c r="H144" s="173">
        <v>1.2</v>
      </c>
      <c r="I144" s="174"/>
      <c r="L144" s="170"/>
      <c r="M144" s="175"/>
      <c r="N144" s="176"/>
      <c r="O144" s="176"/>
      <c r="P144" s="176"/>
      <c r="Q144" s="176"/>
      <c r="R144" s="176"/>
      <c r="S144" s="176"/>
      <c r="T144" s="177"/>
      <c r="AT144" s="171" t="s">
        <v>179</v>
      </c>
      <c r="AU144" s="171" t="s">
        <v>89</v>
      </c>
      <c r="AV144" s="14" t="s">
        <v>79</v>
      </c>
      <c r="AW144" s="14" t="s">
        <v>31</v>
      </c>
      <c r="AX144" s="14" t="s">
        <v>69</v>
      </c>
      <c r="AY144" s="171" t="s">
        <v>165</v>
      </c>
    </row>
    <row r="145" spans="2:51" s="13" customFormat="1" ht="12">
      <c r="B145" s="162"/>
      <c r="D145" s="163" t="s">
        <v>179</v>
      </c>
      <c r="E145" s="164" t="s">
        <v>3</v>
      </c>
      <c r="F145" s="165" t="s">
        <v>569</v>
      </c>
      <c r="H145" s="164" t="s">
        <v>3</v>
      </c>
      <c r="I145" s="166"/>
      <c r="L145" s="162"/>
      <c r="M145" s="167"/>
      <c r="N145" s="168"/>
      <c r="O145" s="168"/>
      <c r="P145" s="168"/>
      <c r="Q145" s="168"/>
      <c r="R145" s="168"/>
      <c r="S145" s="168"/>
      <c r="T145" s="169"/>
      <c r="AT145" s="164" t="s">
        <v>179</v>
      </c>
      <c r="AU145" s="164" t="s">
        <v>89</v>
      </c>
      <c r="AV145" s="13" t="s">
        <v>15</v>
      </c>
      <c r="AW145" s="13" t="s">
        <v>31</v>
      </c>
      <c r="AX145" s="13" t="s">
        <v>69</v>
      </c>
      <c r="AY145" s="164" t="s">
        <v>165</v>
      </c>
    </row>
    <row r="146" spans="2:51" s="14" customFormat="1" ht="12">
      <c r="B146" s="170"/>
      <c r="D146" s="163" t="s">
        <v>179</v>
      </c>
      <c r="E146" s="171" t="s">
        <v>3</v>
      </c>
      <c r="F146" s="172" t="s">
        <v>919</v>
      </c>
      <c r="H146" s="173">
        <v>1.3</v>
      </c>
      <c r="I146" s="174"/>
      <c r="L146" s="170"/>
      <c r="M146" s="175"/>
      <c r="N146" s="176"/>
      <c r="O146" s="176"/>
      <c r="P146" s="176"/>
      <c r="Q146" s="176"/>
      <c r="R146" s="176"/>
      <c r="S146" s="176"/>
      <c r="T146" s="177"/>
      <c r="AT146" s="171" t="s">
        <v>179</v>
      </c>
      <c r="AU146" s="171" t="s">
        <v>89</v>
      </c>
      <c r="AV146" s="14" t="s">
        <v>79</v>
      </c>
      <c r="AW146" s="14" t="s">
        <v>31</v>
      </c>
      <c r="AX146" s="14" t="s">
        <v>69</v>
      </c>
      <c r="AY146" s="171" t="s">
        <v>165</v>
      </c>
    </row>
    <row r="147" spans="2:51" s="15" customFormat="1" ht="12">
      <c r="B147" s="188"/>
      <c r="D147" s="163" t="s">
        <v>179</v>
      </c>
      <c r="E147" s="189" t="s">
        <v>3</v>
      </c>
      <c r="F147" s="190" t="s">
        <v>288</v>
      </c>
      <c r="H147" s="191">
        <v>2.5</v>
      </c>
      <c r="I147" s="192"/>
      <c r="L147" s="188"/>
      <c r="M147" s="193"/>
      <c r="N147" s="194"/>
      <c r="O147" s="194"/>
      <c r="P147" s="194"/>
      <c r="Q147" s="194"/>
      <c r="R147" s="194"/>
      <c r="S147" s="194"/>
      <c r="T147" s="195"/>
      <c r="AT147" s="189" t="s">
        <v>179</v>
      </c>
      <c r="AU147" s="189" t="s">
        <v>89</v>
      </c>
      <c r="AV147" s="15" t="s">
        <v>92</v>
      </c>
      <c r="AW147" s="15" t="s">
        <v>31</v>
      </c>
      <c r="AX147" s="15" t="s">
        <v>15</v>
      </c>
      <c r="AY147" s="189" t="s">
        <v>165</v>
      </c>
    </row>
    <row r="148" spans="2:63" s="12" customFormat="1" ht="20.85" customHeight="1">
      <c r="B148" s="130"/>
      <c r="D148" s="131" t="s">
        <v>68</v>
      </c>
      <c r="E148" s="141" t="s">
        <v>221</v>
      </c>
      <c r="F148" s="141" t="s">
        <v>222</v>
      </c>
      <c r="I148" s="133"/>
      <c r="J148" s="142">
        <f>BK148</f>
        <v>0</v>
      </c>
      <c r="L148" s="130"/>
      <c r="M148" s="135"/>
      <c r="N148" s="136"/>
      <c r="O148" s="136"/>
      <c r="P148" s="137">
        <f>P149</f>
        <v>0</v>
      </c>
      <c r="Q148" s="136"/>
      <c r="R148" s="137">
        <f>R149</f>
        <v>0</v>
      </c>
      <c r="S148" s="136"/>
      <c r="T148" s="138">
        <f>T149</f>
        <v>0</v>
      </c>
      <c r="AR148" s="131" t="s">
        <v>15</v>
      </c>
      <c r="AT148" s="139" t="s">
        <v>68</v>
      </c>
      <c r="AU148" s="139" t="s">
        <v>79</v>
      </c>
      <c r="AY148" s="131" t="s">
        <v>165</v>
      </c>
      <c r="BK148" s="140">
        <f>BK149</f>
        <v>0</v>
      </c>
    </row>
    <row r="149" spans="1:65" s="2" customFormat="1" ht="24.2" customHeight="1">
      <c r="A149" s="33"/>
      <c r="B149" s="143"/>
      <c r="C149" s="144" t="s">
        <v>723</v>
      </c>
      <c r="D149" s="144" t="s">
        <v>171</v>
      </c>
      <c r="E149" s="145" t="s">
        <v>224</v>
      </c>
      <c r="F149" s="146" t="s">
        <v>225</v>
      </c>
      <c r="G149" s="147" t="s">
        <v>174</v>
      </c>
      <c r="H149" s="148">
        <v>94</v>
      </c>
      <c r="I149" s="149"/>
      <c r="J149" s="150">
        <f>ROUND(I149*H149,2)</f>
        <v>0</v>
      </c>
      <c r="K149" s="146" t="s">
        <v>3</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92</v>
      </c>
      <c r="AT149" s="155" t="s">
        <v>171</v>
      </c>
      <c r="AU149" s="155" t="s">
        <v>89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92</v>
      </c>
      <c r="BM149" s="155" t="s">
        <v>1250</v>
      </c>
    </row>
    <row r="150" spans="2:63" s="12" customFormat="1" ht="22.9" customHeight="1">
      <c r="B150" s="130"/>
      <c r="D150" s="131" t="s">
        <v>68</v>
      </c>
      <c r="E150" s="141" t="s">
        <v>227</v>
      </c>
      <c r="F150" s="141" t="s">
        <v>228</v>
      </c>
      <c r="I150" s="133"/>
      <c r="J150" s="142">
        <f>BK150</f>
        <v>0</v>
      </c>
      <c r="L150" s="130"/>
      <c r="M150" s="135"/>
      <c r="N150" s="136"/>
      <c r="O150" s="136"/>
      <c r="P150" s="137">
        <f>SUM(P151:P159)</f>
        <v>0</v>
      </c>
      <c r="Q150" s="136"/>
      <c r="R150" s="137">
        <f>SUM(R151:R159)</f>
        <v>0</v>
      </c>
      <c r="S150" s="136"/>
      <c r="T150" s="138">
        <f>SUM(T151:T159)</f>
        <v>0</v>
      </c>
      <c r="AR150" s="131" t="s">
        <v>15</v>
      </c>
      <c r="AT150" s="139" t="s">
        <v>68</v>
      </c>
      <c r="AU150" s="139" t="s">
        <v>15</v>
      </c>
      <c r="AY150" s="131" t="s">
        <v>165</v>
      </c>
      <c r="BK150" s="140">
        <f>SUM(BK151:BK159)</f>
        <v>0</v>
      </c>
    </row>
    <row r="151" spans="1:65" s="2" customFormat="1" ht="37.9" customHeight="1">
      <c r="A151" s="33"/>
      <c r="B151" s="143"/>
      <c r="C151" s="144" t="s">
        <v>357</v>
      </c>
      <c r="D151" s="144" t="s">
        <v>171</v>
      </c>
      <c r="E151" s="145" t="s">
        <v>230</v>
      </c>
      <c r="F151" s="146" t="s">
        <v>231</v>
      </c>
      <c r="G151" s="147" t="s">
        <v>232</v>
      </c>
      <c r="H151" s="148">
        <v>11.402</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1251</v>
      </c>
    </row>
    <row r="152" spans="1:47" s="2" customFormat="1" ht="12">
      <c r="A152" s="33"/>
      <c r="B152" s="34"/>
      <c r="C152" s="33"/>
      <c r="D152" s="157" t="s">
        <v>177</v>
      </c>
      <c r="E152" s="33"/>
      <c r="F152" s="158" t="s">
        <v>234</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33" customHeight="1">
      <c r="A153" s="33"/>
      <c r="B153" s="143"/>
      <c r="C153" s="144" t="s">
        <v>261</v>
      </c>
      <c r="D153" s="144" t="s">
        <v>171</v>
      </c>
      <c r="E153" s="145" t="s">
        <v>236</v>
      </c>
      <c r="F153" s="146" t="s">
        <v>237</v>
      </c>
      <c r="G153" s="147" t="s">
        <v>232</v>
      </c>
      <c r="H153" s="148">
        <v>11.402</v>
      </c>
      <c r="I153" s="149"/>
      <c r="J153" s="150">
        <f>ROUND(I153*H153,2)</f>
        <v>0</v>
      </c>
      <c r="K153" s="146" t="s">
        <v>175</v>
      </c>
      <c r="L153" s="34"/>
      <c r="M153" s="151" t="s">
        <v>3</v>
      </c>
      <c r="N153" s="152" t="s">
        <v>41</v>
      </c>
      <c r="O153" s="54"/>
      <c r="P153" s="153">
        <f>O153*H153</f>
        <v>0</v>
      </c>
      <c r="Q153" s="153">
        <v>0</v>
      </c>
      <c r="R153" s="153">
        <f>Q153*H153</f>
        <v>0</v>
      </c>
      <c r="S153" s="153">
        <v>0</v>
      </c>
      <c r="T153" s="154">
        <f>S153*H153</f>
        <v>0</v>
      </c>
      <c r="U153" s="33"/>
      <c r="V153" s="33"/>
      <c r="W153" s="33"/>
      <c r="X153" s="33"/>
      <c r="Y153" s="33"/>
      <c r="Z153" s="33"/>
      <c r="AA153" s="33"/>
      <c r="AB153" s="33"/>
      <c r="AC153" s="33"/>
      <c r="AD153" s="33"/>
      <c r="AE153" s="33"/>
      <c r="AR153" s="155" t="s">
        <v>92</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92</v>
      </c>
      <c r="BM153" s="155" t="s">
        <v>1252</v>
      </c>
    </row>
    <row r="154" spans="1:47" s="2" customFormat="1" ht="12">
      <c r="A154" s="33"/>
      <c r="B154" s="34"/>
      <c r="C154" s="33"/>
      <c r="D154" s="157" t="s">
        <v>177</v>
      </c>
      <c r="E154" s="33"/>
      <c r="F154" s="158" t="s">
        <v>239</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44.25" customHeight="1">
      <c r="A155" s="33"/>
      <c r="B155" s="143"/>
      <c r="C155" s="144" t="s">
        <v>443</v>
      </c>
      <c r="D155" s="144" t="s">
        <v>171</v>
      </c>
      <c r="E155" s="145" t="s">
        <v>240</v>
      </c>
      <c r="F155" s="146" t="s">
        <v>241</v>
      </c>
      <c r="G155" s="147" t="s">
        <v>232</v>
      </c>
      <c r="H155" s="148">
        <v>228.04</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92</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92</v>
      </c>
      <c r="BM155" s="155" t="s">
        <v>1253</v>
      </c>
    </row>
    <row r="156" spans="1:47" s="2" customFormat="1" ht="12">
      <c r="A156" s="33"/>
      <c r="B156" s="34"/>
      <c r="C156" s="33"/>
      <c r="D156" s="157" t="s">
        <v>177</v>
      </c>
      <c r="E156" s="33"/>
      <c r="F156" s="158" t="s">
        <v>243</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2">
      <c r="B157" s="170"/>
      <c r="D157" s="163" t="s">
        <v>179</v>
      </c>
      <c r="F157" s="172" t="s">
        <v>1254</v>
      </c>
      <c r="H157" s="173">
        <v>228.04</v>
      </c>
      <c r="I157" s="174"/>
      <c r="L157" s="170"/>
      <c r="M157" s="175"/>
      <c r="N157" s="176"/>
      <c r="O157" s="176"/>
      <c r="P157" s="176"/>
      <c r="Q157" s="176"/>
      <c r="R157" s="176"/>
      <c r="S157" s="176"/>
      <c r="T157" s="177"/>
      <c r="AT157" s="171" t="s">
        <v>179</v>
      </c>
      <c r="AU157" s="171" t="s">
        <v>79</v>
      </c>
      <c r="AV157" s="14" t="s">
        <v>79</v>
      </c>
      <c r="AW157" s="14" t="s">
        <v>4</v>
      </c>
      <c r="AX157" s="14" t="s">
        <v>15</v>
      </c>
      <c r="AY157" s="171" t="s">
        <v>165</v>
      </c>
    </row>
    <row r="158" spans="1:65" s="2" customFormat="1" ht="44.25" customHeight="1">
      <c r="A158" s="33"/>
      <c r="B158" s="143"/>
      <c r="C158" s="144" t="s">
        <v>278</v>
      </c>
      <c r="D158" s="144" t="s">
        <v>171</v>
      </c>
      <c r="E158" s="145" t="s">
        <v>246</v>
      </c>
      <c r="F158" s="146" t="s">
        <v>247</v>
      </c>
      <c r="G158" s="147" t="s">
        <v>232</v>
      </c>
      <c r="H158" s="148">
        <v>11.402</v>
      </c>
      <c r="I158" s="149"/>
      <c r="J158" s="150">
        <f>ROUND(I158*H158,2)</f>
        <v>0</v>
      </c>
      <c r="K158" s="146" t="s">
        <v>175</v>
      </c>
      <c r="L158" s="34"/>
      <c r="M158" s="151" t="s">
        <v>3</v>
      </c>
      <c r="N158" s="152" t="s">
        <v>41</v>
      </c>
      <c r="O158" s="54"/>
      <c r="P158" s="153">
        <f>O158*H158</f>
        <v>0</v>
      </c>
      <c r="Q158" s="153">
        <v>0</v>
      </c>
      <c r="R158" s="153">
        <f>Q158*H158</f>
        <v>0</v>
      </c>
      <c r="S158" s="153">
        <v>0</v>
      </c>
      <c r="T158" s="154">
        <f>S158*H158</f>
        <v>0</v>
      </c>
      <c r="U158" s="33"/>
      <c r="V158" s="33"/>
      <c r="W158" s="33"/>
      <c r="X158" s="33"/>
      <c r="Y158" s="33"/>
      <c r="Z158" s="33"/>
      <c r="AA158" s="33"/>
      <c r="AB158" s="33"/>
      <c r="AC158" s="33"/>
      <c r="AD158" s="33"/>
      <c r="AE158" s="33"/>
      <c r="AR158" s="155" t="s">
        <v>92</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92</v>
      </c>
      <c r="BM158" s="155" t="s">
        <v>1255</v>
      </c>
    </row>
    <row r="159" spans="1:47" s="2" customFormat="1" ht="12">
      <c r="A159" s="33"/>
      <c r="B159" s="34"/>
      <c r="C159" s="33"/>
      <c r="D159" s="157" t="s">
        <v>177</v>
      </c>
      <c r="E159" s="33"/>
      <c r="F159" s="158" t="s">
        <v>249</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2:63" s="12" customFormat="1" ht="22.9" customHeight="1">
      <c r="B160" s="130"/>
      <c r="D160" s="131" t="s">
        <v>68</v>
      </c>
      <c r="E160" s="141" t="s">
        <v>250</v>
      </c>
      <c r="F160" s="141" t="s">
        <v>251</v>
      </c>
      <c r="I160" s="133"/>
      <c r="J160" s="142">
        <f>BK160</f>
        <v>0</v>
      </c>
      <c r="L160" s="130"/>
      <c r="M160" s="135"/>
      <c r="N160" s="136"/>
      <c r="O160" s="136"/>
      <c r="P160" s="137">
        <f>SUM(P161:P162)</f>
        <v>0</v>
      </c>
      <c r="Q160" s="136"/>
      <c r="R160" s="137">
        <f>SUM(R161:R162)</f>
        <v>0</v>
      </c>
      <c r="S160" s="136"/>
      <c r="T160" s="138">
        <f>SUM(T161:T162)</f>
        <v>0</v>
      </c>
      <c r="AR160" s="131" t="s">
        <v>15</v>
      </c>
      <c r="AT160" s="139" t="s">
        <v>68</v>
      </c>
      <c r="AU160" s="139" t="s">
        <v>15</v>
      </c>
      <c r="AY160" s="131" t="s">
        <v>165</v>
      </c>
      <c r="BK160" s="140">
        <f>SUM(BK161:BK162)</f>
        <v>0</v>
      </c>
    </row>
    <row r="161" spans="1:65" s="2" customFormat="1" ht="55.5" customHeight="1">
      <c r="A161" s="33"/>
      <c r="B161" s="143"/>
      <c r="C161" s="144" t="s">
        <v>333</v>
      </c>
      <c r="D161" s="144" t="s">
        <v>171</v>
      </c>
      <c r="E161" s="145" t="s">
        <v>253</v>
      </c>
      <c r="F161" s="146" t="s">
        <v>254</v>
      </c>
      <c r="G161" s="147" t="s">
        <v>232</v>
      </c>
      <c r="H161" s="148">
        <v>5.333</v>
      </c>
      <c r="I161" s="149"/>
      <c r="J161" s="150">
        <f>ROUND(I161*H161,2)</f>
        <v>0</v>
      </c>
      <c r="K161" s="146" t="s">
        <v>175</v>
      </c>
      <c r="L161" s="34"/>
      <c r="M161" s="151" t="s">
        <v>3</v>
      </c>
      <c r="N161" s="152" t="s">
        <v>41</v>
      </c>
      <c r="O161" s="54"/>
      <c r="P161" s="153">
        <f>O161*H161</f>
        <v>0</v>
      </c>
      <c r="Q161" s="153">
        <v>0</v>
      </c>
      <c r="R161" s="153">
        <f>Q161*H161</f>
        <v>0</v>
      </c>
      <c r="S161" s="153">
        <v>0</v>
      </c>
      <c r="T161" s="154">
        <f>S161*H161</f>
        <v>0</v>
      </c>
      <c r="U161" s="33"/>
      <c r="V161" s="33"/>
      <c r="W161" s="33"/>
      <c r="X161" s="33"/>
      <c r="Y161" s="33"/>
      <c r="Z161" s="33"/>
      <c r="AA161" s="33"/>
      <c r="AB161" s="33"/>
      <c r="AC161" s="33"/>
      <c r="AD161" s="33"/>
      <c r="AE161" s="33"/>
      <c r="AR161" s="155" t="s">
        <v>92</v>
      </c>
      <c r="AT161" s="155" t="s">
        <v>171</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92</v>
      </c>
      <c r="BM161" s="155" t="s">
        <v>1256</v>
      </c>
    </row>
    <row r="162" spans="1:47" s="2" customFormat="1" ht="12">
      <c r="A162" s="33"/>
      <c r="B162" s="34"/>
      <c r="C162" s="33"/>
      <c r="D162" s="157" t="s">
        <v>177</v>
      </c>
      <c r="E162" s="33"/>
      <c r="F162" s="158" t="s">
        <v>256</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63" s="12" customFormat="1" ht="25.9" customHeight="1">
      <c r="B163" s="130"/>
      <c r="D163" s="131" t="s">
        <v>68</v>
      </c>
      <c r="E163" s="132" t="s">
        <v>257</v>
      </c>
      <c r="F163" s="132" t="s">
        <v>258</v>
      </c>
      <c r="I163" s="133"/>
      <c r="J163" s="134">
        <f>BK163</f>
        <v>0</v>
      </c>
      <c r="L163" s="130"/>
      <c r="M163" s="135"/>
      <c r="N163" s="136"/>
      <c r="O163" s="136"/>
      <c r="P163" s="137">
        <f>P164+P205+P247+P249+P272+P294</f>
        <v>0</v>
      </c>
      <c r="Q163" s="136"/>
      <c r="R163" s="137">
        <f>R164+R205+R247+R249+R272+R294</f>
        <v>2.53291215</v>
      </c>
      <c r="S163" s="136"/>
      <c r="T163" s="138">
        <f>T164+T205+T247+T249+T272+T294</f>
        <v>2.046761</v>
      </c>
      <c r="AR163" s="131" t="s">
        <v>79</v>
      </c>
      <c r="AT163" s="139" t="s">
        <v>68</v>
      </c>
      <c r="AU163" s="139" t="s">
        <v>69</v>
      </c>
      <c r="AY163" s="131" t="s">
        <v>165</v>
      </c>
      <c r="BK163" s="140">
        <f>BK164+BK205+BK247+BK249+BK272+BK294</f>
        <v>0</v>
      </c>
    </row>
    <row r="164" spans="2:63" s="12" customFormat="1" ht="22.9" customHeight="1">
      <c r="B164" s="130"/>
      <c r="D164" s="131" t="s">
        <v>68</v>
      </c>
      <c r="E164" s="141" t="s">
        <v>259</v>
      </c>
      <c r="F164" s="141" t="s">
        <v>260</v>
      </c>
      <c r="I164" s="133"/>
      <c r="J164" s="142">
        <f>BK164</f>
        <v>0</v>
      </c>
      <c r="L164" s="130"/>
      <c r="M164" s="135"/>
      <c r="N164" s="136"/>
      <c r="O164" s="136"/>
      <c r="P164" s="137">
        <f>SUM(P165:P204)</f>
        <v>0</v>
      </c>
      <c r="Q164" s="136"/>
      <c r="R164" s="137">
        <f>SUM(R165:R204)</f>
        <v>1.2877947000000003</v>
      </c>
      <c r="S164" s="136"/>
      <c r="T164" s="138">
        <f>SUM(T165:T204)</f>
        <v>1.145381</v>
      </c>
      <c r="AR164" s="131" t="s">
        <v>79</v>
      </c>
      <c r="AT164" s="139" t="s">
        <v>68</v>
      </c>
      <c r="AU164" s="139" t="s">
        <v>15</v>
      </c>
      <c r="AY164" s="131" t="s">
        <v>165</v>
      </c>
      <c r="BK164" s="140">
        <f>SUM(BK165:BK204)</f>
        <v>0</v>
      </c>
    </row>
    <row r="165" spans="1:65" s="2" customFormat="1" ht="33" customHeight="1">
      <c r="A165" s="33"/>
      <c r="B165" s="143"/>
      <c r="C165" s="144" t="s">
        <v>467</v>
      </c>
      <c r="D165" s="144" t="s">
        <v>171</v>
      </c>
      <c r="E165" s="145" t="s">
        <v>262</v>
      </c>
      <c r="F165" s="146" t="s">
        <v>263</v>
      </c>
      <c r="G165" s="147" t="s">
        <v>174</v>
      </c>
      <c r="H165" s="148">
        <v>122.63</v>
      </c>
      <c r="I165" s="149"/>
      <c r="J165" s="150">
        <f>ROUND(I165*H165,2)</f>
        <v>0</v>
      </c>
      <c r="K165" s="146" t="s">
        <v>175</v>
      </c>
      <c r="L165" s="34"/>
      <c r="M165" s="151" t="s">
        <v>3</v>
      </c>
      <c r="N165" s="152" t="s">
        <v>41</v>
      </c>
      <c r="O165" s="54"/>
      <c r="P165" s="153">
        <f>O165*H165</f>
        <v>0</v>
      </c>
      <c r="Q165" s="153">
        <v>0</v>
      </c>
      <c r="R165" s="153">
        <f>Q165*H165</f>
        <v>0</v>
      </c>
      <c r="S165" s="153">
        <v>0.0055</v>
      </c>
      <c r="T165" s="154">
        <f>S165*H165</f>
        <v>0.674465</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1257</v>
      </c>
    </row>
    <row r="166" spans="1:47" s="2" customFormat="1" ht="12">
      <c r="A166" s="33"/>
      <c r="B166" s="34"/>
      <c r="C166" s="33"/>
      <c r="D166" s="157" t="s">
        <v>177</v>
      </c>
      <c r="E166" s="33"/>
      <c r="F166" s="158" t="s">
        <v>266</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1:65" s="2" customFormat="1" ht="44.25" customHeight="1">
      <c r="A167" s="33"/>
      <c r="B167" s="143"/>
      <c r="C167" s="144" t="s">
        <v>209</v>
      </c>
      <c r="D167" s="144" t="s">
        <v>171</v>
      </c>
      <c r="E167" s="145" t="s">
        <v>268</v>
      </c>
      <c r="F167" s="146" t="s">
        <v>269</v>
      </c>
      <c r="G167" s="147" t="s">
        <v>174</v>
      </c>
      <c r="H167" s="148">
        <v>130.81</v>
      </c>
      <c r="I167" s="149"/>
      <c r="J167" s="150">
        <f>ROUND(I167*H167,2)</f>
        <v>0</v>
      </c>
      <c r="K167" s="146" t="s">
        <v>175</v>
      </c>
      <c r="L167" s="34"/>
      <c r="M167" s="151" t="s">
        <v>3</v>
      </c>
      <c r="N167" s="152" t="s">
        <v>41</v>
      </c>
      <c r="O167" s="54"/>
      <c r="P167" s="153">
        <f>O167*H167</f>
        <v>0</v>
      </c>
      <c r="Q167" s="153">
        <v>0</v>
      </c>
      <c r="R167" s="153">
        <f>Q167*H167</f>
        <v>0</v>
      </c>
      <c r="S167" s="153">
        <v>0.0036</v>
      </c>
      <c r="T167" s="154">
        <f>S167*H167</f>
        <v>0.470916</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1258</v>
      </c>
    </row>
    <row r="168" spans="1:47" s="2" customFormat="1" ht="12">
      <c r="A168" s="33"/>
      <c r="B168" s="34"/>
      <c r="C168" s="33"/>
      <c r="D168" s="157" t="s">
        <v>177</v>
      </c>
      <c r="E168" s="33"/>
      <c r="F168" s="158" t="s">
        <v>271</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37.9" customHeight="1">
      <c r="A169" s="33"/>
      <c r="B169" s="143"/>
      <c r="C169" s="144" t="s">
        <v>459</v>
      </c>
      <c r="D169" s="144" t="s">
        <v>171</v>
      </c>
      <c r="E169" s="145" t="s">
        <v>272</v>
      </c>
      <c r="F169" s="146" t="s">
        <v>273</v>
      </c>
      <c r="G169" s="147" t="s">
        <v>174</v>
      </c>
      <c r="H169" s="148">
        <v>122.63</v>
      </c>
      <c r="I169" s="149"/>
      <c r="J169" s="150">
        <f>ROUND(I169*H169,2)</f>
        <v>0</v>
      </c>
      <c r="K169" s="146" t="s">
        <v>175</v>
      </c>
      <c r="L169" s="34"/>
      <c r="M169" s="151" t="s">
        <v>3</v>
      </c>
      <c r="N169" s="152" t="s">
        <v>41</v>
      </c>
      <c r="O169" s="54"/>
      <c r="P169" s="153">
        <f>O169*H169</f>
        <v>0</v>
      </c>
      <c r="Q169" s="153">
        <v>0</v>
      </c>
      <c r="R169" s="153">
        <f>Q169*H169</f>
        <v>0</v>
      </c>
      <c r="S169" s="153">
        <v>0</v>
      </c>
      <c r="T169" s="154">
        <f>S169*H169</f>
        <v>0</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1259</v>
      </c>
    </row>
    <row r="170" spans="1:47" s="2" customFormat="1" ht="12">
      <c r="A170" s="33"/>
      <c r="B170" s="34"/>
      <c r="C170" s="33"/>
      <c r="D170" s="157" t="s">
        <v>177</v>
      </c>
      <c r="E170" s="33"/>
      <c r="F170" s="158" t="s">
        <v>275</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2">
      <c r="B171" s="170"/>
      <c r="D171" s="163" t="s">
        <v>179</v>
      </c>
      <c r="E171" s="171" t="s">
        <v>3</v>
      </c>
      <c r="F171" s="172" t="s">
        <v>1260</v>
      </c>
      <c r="H171" s="173">
        <v>94</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1261</v>
      </c>
      <c r="H172" s="173">
        <v>28.63</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122.63</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16.5" customHeight="1">
      <c r="A174" s="33"/>
      <c r="B174" s="143"/>
      <c r="C174" s="178" t="s">
        <v>463</v>
      </c>
      <c r="D174" s="178" t="s">
        <v>188</v>
      </c>
      <c r="E174" s="179" t="s">
        <v>276</v>
      </c>
      <c r="F174" s="180" t="s">
        <v>277</v>
      </c>
      <c r="G174" s="181" t="s">
        <v>232</v>
      </c>
      <c r="H174" s="182">
        <v>0.039</v>
      </c>
      <c r="I174" s="183"/>
      <c r="J174" s="184">
        <f>ROUND(I174*H174,2)</f>
        <v>0</v>
      </c>
      <c r="K174" s="180" t="s">
        <v>175</v>
      </c>
      <c r="L174" s="185"/>
      <c r="M174" s="186" t="s">
        <v>3</v>
      </c>
      <c r="N174" s="187" t="s">
        <v>41</v>
      </c>
      <c r="O174" s="54"/>
      <c r="P174" s="153">
        <f>O174*H174</f>
        <v>0</v>
      </c>
      <c r="Q174" s="153">
        <v>1</v>
      </c>
      <c r="R174" s="153">
        <f>Q174*H174</f>
        <v>0.039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1262</v>
      </c>
    </row>
    <row r="175" spans="1:47" s="2" customFormat="1" ht="12">
      <c r="A175" s="33"/>
      <c r="B175" s="34"/>
      <c r="C175" s="33"/>
      <c r="D175" s="157" t="s">
        <v>177</v>
      </c>
      <c r="E175" s="33"/>
      <c r="F175" s="158" t="s">
        <v>280</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1263</v>
      </c>
      <c r="H176" s="173">
        <v>0.039</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24.2" customHeight="1">
      <c r="A177" s="33"/>
      <c r="B177" s="143"/>
      <c r="C177" s="144" t="s">
        <v>471</v>
      </c>
      <c r="D177" s="144" t="s">
        <v>171</v>
      </c>
      <c r="E177" s="145" t="s">
        <v>282</v>
      </c>
      <c r="F177" s="146" t="s">
        <v>283</v>
      </c>
      <c r="G177" s="147" t="s">
        <v>174</v>
      </c>
      <c r="H177" s="148">
        <v>122.63</v>
      </c>
      <c r="I177" s="149"/>
      <c r="J177" s="150">
        <f>ROUND(I177*H177,2)</f>
        <v>0</v>
      </c>
      <c r="K177" s="146" t="s">
        <v>175</v>
      </c>
      <c r="L177" s="34"/>
      <c r="M177" s="151" t="s">
        <v>3</v>
      </c>
      <c r="N177" s="152" t="s">
        <v>41</v>
      </c>
      <c r="O177" s="54"/>
      <c r="P177" s="153">
        <f>O177*H177</f>
        <v>0</v>
      </c>
      <c r="Q177" s="153">
        <v>0.00088</v>
      </c>
      <c r="R177" s="153">
        <f>Q177*H177</f>
        <v>0.1079144</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1264</v>
      </c>
    </row>
    <row r="178" spans="1:47" s="2" customFormat="1" ht="12">
      <c r="A178" s="33"/>
      <c r="B178" s="34"/>
      <c r="C178" s="33"/>
      <c r="D178" s="157" t="s">
        <v>177</v>
      </c>
      <c r="E178" s="33"/>
      <c r="F178" s="158" t="s">
        <v>285</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44.25" customHeight="1">
      <c r="A179" s="33"/>
      <c r="B179" s="143"/>
      <c r="C179" s="178" t="s">
        <v>387</v>
      </c>
      <c r="D179" s="178" t="s">
        <v>188</v>
      </c>
      <c r="E179" s="179" t="s">
        <v>289</v>
      </c>
      <c r="F179" s="180" t="s">
        <v>290</v>
      </c>
      <c r="G179" s="181" t="s">
        <v>174</v>
      </c>
      <c r="H179" s="182">
        <v>142.925</v>
      </c>
      <c r="I179" s="183"/>
      <c r="J179" s="184">
        <f>ROUND(I179*H179,2)</f>
        <v>0</v>
      </c>
      <c r="K179" s="180" t="s">
        <v>175</v>
      </c>
      <c r="L179" s="185"/>
      <c r="M179" s="186" t="s">
        <v>3</v>
      </c>
      <c r="N179" s="187" t="s">
        <v>41</v>
      </c>
      <c r="O179" s="54"/>
      <c r="P179" s="153">
        <f>O179*H179</f>
        <v>0</v>
      </c>
      <c r="Q179" s="153">
        <v>0.0054</v>
      </c>
      <c r="R179" s="153">
        <f>Q179*H179</f>
        <v>0.7717950000000001</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1265</v>
      </c>
    </row>
    <row r="180" spans="1:47" s="2" customFormat="1" ht="12">
      <c r="A180" s="33"/>
      <c r="B180" s="34"/>
      <c r="C180" s="33"/>
      <c r="D180" s="157" t="s">
        <v>177</v>
      </c>
      <c r="E180" s="33"/>
      <c r="F180" s="158" t="s">
        <v>292</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1266</v>
      </c>
      <c r="H181" s="173">
        <v>142.925</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66.75" customHeight="1">
      <c r="A182" s="33"/>
      <c r="B182" s="143"/>
      <c r="C182" s="144" t="s">
        <v>450</v>
      </c>
      <c r="D182" s="144" t="s">
        <v>171</v>
      </c>
      <c r="E182" s="145" t="s">
        <v>295</v>
      </c>
      <c r="F182" s="146" t="s">
        <v>296</v>
      </c>
      <c r="G182" s="147" t="s">
        <v>297</v>
      </c>
      <c r="H182" s="148">
        <v>22</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1267</v>
      </c>
    </row>
    <row r="183" spans="1:47" s="2" customFormat="1" ht="12">
      <c r="A183" s="33"/>
      <c r="B183" s="34"/>
      <c r="C183" s="33"/>
      <c r="D183" s="157" t="s">
        <v>177</v>
      </c>
      <c r="E183" s="33"/>
      <c r="F183" s="158" t="s">
        <v>299</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1:65" s="2" customFormat="1" ht="16.5" customHeight="1">
      <c r="A184" s="33"/>
      <c r="B184" s="143"/>
      <c r="C184" s="178" t="s">
        <v>401</v>
      </c>
      <c r="D184" s="178" t="s">
        <v>188</v>
      </c>
      <c r="E184" s="179" t="s">
        <v>301</v>
      </c>
      <c r="F184" s="180" t="s">
        <v>302</v>
      </c>
      <c r="G184" s="181" t="s">
        <v>297</v>
      </c>
      <c r="H184" s="182">
        <v>22</v>
      </c>
      <c r="I184" s="183"/>
      <c r="J184" s="184">
        <f>ROUND(I184*H184,2)</f>
        <v>0</v>
      </c>
      <c r="K184" s="180" t="s">
        <v>3</v>
      </c>
      <c r="L184" s="185"/>
      <c r="M184" s="186" t="s">
        <v>3</v>
      </c>
      <c r="N184" s="187" t="s">
        <v>41</v>
      </c>
      <c r="O184" s="54"/>
      <c r="P184" s="153">
        <f>O184*H184</f>
        <v>0</v>
      </c>
      <c r="Q184" s="153">
        <v>0.00015</v>
      </c>
      <c r="R184" s="153">
        <f>Q184*H184</f>
        <v>0.0032999999999999995</v>
      </c>
      <c r="S184" s="153">
        <v>0</v>
      </c>
      <c r="T184" s="154">
        <f>S184*H184</f>
        <v>0</v>
      </c>
      <c r="U184" s="33"/>
      <c r="V184" s="33"/>
      <c r="W184" s="33"/>
      <c r="X184" s="33"/>
      <c r="Y184" s="33"/>
      <c r="Z184" s="33"/>
      <c r="AA184" s="33"/>
      <c r="AB184" s="33"/>
      <c r="AC184" s="33"/>
      <c r="AD184" s="33"/>
      <c r="AE184" s="33"/>
      <c r="AR184" s="155" t="s">
        <v>278</v>
      </c>
      <c r="AT184" s="155" t="s">
        <v>188</v>
      </c>
      <c r="AU184" s="155" t="s">
        <v>79</v>
      </c>
      <c r="AY184" s="18" t="s">
        <v>165</v>
      </c>
      <c r="BE184" s="156">
        <f>IF(N184="základní",J184,0)</f>
        <v>0</v>
      </c>
      <c r="BF184" s="156">
        <f>IF(N184="snížená",J184,0)</f>
        <v>0</v>
      </c>
      <c r="BG184" s="156">
        <f>IF(N184="zákl. přenesená",J184,0)</f>
        <v>0</v>
      </c>
      <c r="BH184" s="156">
        <f>IF(N184="sníž. přenesená",J184,0)</f>
        <v>0</v>
      </c>
      <c r="BI184" s="156">
        <f>IF(N184="nulová",J184,0)</f>
        <v>0</v>
      </c>
      <c r="BJ184" s="18" t="s">
        <v>79</v>
      </c>
      <c r="BK184" s="156">
        <f>ROUND(I184*H184,2)</f>
        <v>0</v>
      </c>
      <c r="BL184" s="18" t="s">
        <v>264</v>
      </c>
      <c r="BM184" s="155" t="s">
        <v>1268</v>
      </c>
    </row>
    <row r="185" spans="1:65" s="2" customFormat="1" ht="55.5" customHeight="1">
      <c r="A185" s="33"/>
      <c r="B185" s="143"/>
      <c r="C185" s="144" t="s">
        <v>406</v>
      </c>
      <c r="D185" s="144" t="s">
        <v>171</v>
      </c>
      <c r="E185" s="145" t="s">
        <v>305</v>
      </c>
      <c r="F185" s="146" t="s">
        <v>306</v>
      </c>
      <c r="G185" s="147" t="s">
        <v>174</v>
      </c>
      <c r="H185" s="148">
        <v>130.81</v>
      </c>
      <c r="I185" s="149"/>
      <c r="J185" s="150">
        <f>ROUND(I185*H185,2)</f>
        <v>0</v>
      </c>
      <c r="K185" s="146" t="s">
        <v>3</v>
      </c>
      <c r="L185" s="34"/>
      <c r="M185" s="151" t="s">
        <v>3</v>
      </c>
      <c r="N185" s="152" t="s">
        <v>41</v>
      </c>
      <c r="O185" s="54"/>
      <c r="P185" s="153">
        <f>O185*H185</f>
        <v>0</v>
      </c>
      <c r="Q185" s="153">
        <v>0.00014</v>
      </c>
      <c r="R185" s="153">
        <f>Q185*H185</f>
        <v>0.018313399999999997</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1269</v>
      </c>
    </row>
    <row r="186" spans="2:51" s="14" customFormat="1" ht="12">
      <c r="B186" s="170"/>
      <c r="D186" s="163" t="s">
        <v>179</v>
      </c>
      <c r="E186" s="171" t="s">
        <v>3</v>
      </c>
      <c r="F186" s="172" t="s">
        <v>1260</v>
      </c>
      <c r="H186" s="173">
        <v>94</v>
      </c>
      <c r="I186" s="174"/>
      <c r="L186" s="170"/>
      <c r="M186" s="175"/>
      <c r="N186" s="176"/>
      <c r="O186" s="176"/>
      <c r="P186" s="176"/>
      <c r="Q186" s="176"/>
      <c r="R186" s="176"/>
      <c r="S186" s="176"/>
      <c r="T186" s="177"/>
      <c r="AT186" s="171" t="s">
        <v>179</v>
      </c>
      <c r="AU186" s="171" t="s">
        <v>79</v>
      </c>
      <c r="AV186" s="14" t="s">
        <v>79</v>
      </c>
      <c r="AW186" s="14" t="s">
        <v>31</v>
      </c>
      <c r="AX186" s="14" t="s">
        <v>69</v>
      </c>
      <c r="AY186" s="171" t="s">
        <v>165</v>
      </c>
    </row>
    <row r="187" spans="2:51" s="14" customFormat="1" ht="12">
      <c r="B187" s="170"/>
      <c r="D187" s="163" t="s">
        <v>179</v>
      </c>
      <c r="E187" s="171" t="s">
        <v>3</v>
      </c>
      <c r="F187" s="172" t="s">
        <v>1270</v>
      </c>
      <c r="H187" s="173">
        <v>36.81</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5" customFormat="1" ht="12">
      <c r="B188" s="188"/>
      <c r="D188" s="163" t="s">
        <v>179</v>
      </c>
      <c r="E188" s="189" t="s">
        <v>3</v>
      </c>
      <c r="F188" s="190" t="s">
        <v>288</v>
      </c>
      <c r="H188" s="191">
        <v>130.81</v>
      </c>
      <c r="I188" s="192"/>
      <c r="L188" s="188"/>
      <c r="M188" s="193"/>
      <c r="N188" s="194"/>
      <c r="O188" s="194"/>
      <c r="P188" s="194"/>
      <c r="Q188" s="194"/>
      <c r="R188" s="194"/>
      <c r="S188" s="194"/>
      <c r="T188" s="195"/>
      <c r="AT188" s="189" t="s">
        <v>179</v>
      </c>
      <c r="AU188" s="189" t="s">
        <v>79</v>
      </c>
      <c r="AV188" s="15" t="s">
        <v>92</v>
      </c>
      <c r="AW188" s="15" t="s">
        <v>31</v>
      </c>
      <c r="AX188" s="15" t="s">
        <v>15</v>
      </c>
      <c r="AY188" s="189" t="s">
        <v>165</v>
      </c>
    </row>
    <row r="189" spans="1:65" s="2" customFormat="1" ht="24.2" customHeight="1">
      <c r="A189" s="33"/>
      <c r="B189" s="143"/>
      <c r="C189" s="178" t="s">
        <v>418</v>
      </c>
      <c r="D189" s="178" t="s">
        <v>188</v>
      </c>
      <c r="E189" s="179" t="s">
        <v>310</v>
      </c>
      <c r="F189" s="180" t="s">
        <v>311</v>
      </c>
      <c r="G189" s="181" t="s">
        <v>174</v>
      </c>
      <c r="H189" s="182">
        <v>152.459</v>
      </c>
      <c r="I189" s="183"/>
      <c r="J189" s="184">
        <f>ROUND(I189*H189,2)</f>
        <v>0</v>
      </c>
      <c r="K189" s="180" t="s">
        <v>175</v>
      </c>
      <c r="L189" s="185"/>
      <c r="M189" s="186" t="s">
        <v>3</v>
      </c>
      <c r="N189" s="187" t="s">
        <v>41</v>
      </c>
      <c r="O189" s="54"/>
      <c r="P189" s="153">
        <f>O189*H189</f>
        <v>0</v>
      </c>
      <c r="Q189" s="153">
        <v>0.0019</v>
      </c>
      <c r="R189" s="153">
        <f>Q189*H189</f>
        <v>0.2896721</v>
      </c>
      <c r="S189" s="153">
        <v>0</v>
      </c>
      <c r="T189" s="154">
        <f>S189*H189</f>
        <v>0</v>
      </c>
      <c r="U189" s="33"/>
      <c r="V189" s="33"/>
      <c r="W189" s="33"/>
      <c r="X189" s="33"/>
      <c r="Y189" s="33"/>
      <c r="Z189" s="33"/>
      <c r="AA189" s="33"/>
      <c r="AB189" s="33"/>
      <c r="AC189" s="33"/>
      <c r="AD189" s="33"/>
      <c r="AE189" s="33"/>
      <c r="AR189" s="155" t="s">
        <v>278</v>
      </c>
      <c r="AT189" s="155" t="s">
        <v>188</v>
      </c>
      <c r="AU189" s="155" t="s">
        <v>79</v>
      </c>
      <c r="AY189" s="18" t="s">
        <v>165</v>
      </c>
      <c r="BE189" s="156">
        <f>IF(N189="základní",J189,0)</f>
        <v>0</v>
      </c>
      <c r="BF189" s="156">
        <f>IF(N189="snížená",J189,0)</f>
        <v>0</v>
      </c>
      <c r="BG189" s="156">
        <f>IF(N189="zákl. přenesená",J189,0)</f>
        <v>0</v>
      </c>
      <c r="BH189" s="156">
        <f>IF(N189="sníž. přenesená",J189,0)</f>
        <v>0</v>
      </c>
      <c r="BI189" s="156">
        <f>IF(N189="nulová",J189,0)</f>
        <v>0</v>
      </c>
      <c r="BJ189" s="18" t="s">
        <v>79</v>
      </c>
      <c r="BK189" s="156">
        <f>ROUND(I189*H189,2)</f>
        <v>0</v>
      </c>
      <c r="BL189" s="18" t="s">
        <v>264</v>
      </c>
      <c r="BM189" s="155" t="s">
        <v>1271</v>
      </c>
    </row>
    <row r="190" spans="1:47" s="2" customFormat="1" ht="12">
      <c r="A190" s="33"/>
      <c r="B190" s="34"/>
      <c r="C190" s="33"/>
      <c r="D190" s="157" t="s">
        <v>177</v>
      </c>
      <c r="E190" s="33"/>
      <c r="F190" s="158" t="s">
        <v>313</v>
      </c>
      <c r="G190" s="33"/>
      <c r="H190" s="33"/>
      <c r="I190" s="159"/>
      <c r="J190" s="33"/>
      <c r="K190" s="33"/>
      <c r="L190" s="34"/>
      <c r="M190" s="160"/>
      <c r="N190" s="161"/>
      <c r="O190" s="54"/>
      <c r="P190" s="54"/>
      <c r="Q190" s="54"/>
      <c r="R190" s="54"/>
      <c r="S190" s="54"/>
      <c r="T190" s="55"/>
      <c r="U190" s="33"/>
      <c r="V190" s="33"/>
      <c r="W190" s="33"/>
      <c r="X190" s="33"/>
      <c r="Y190" s="33"/>
      <c r="Z190" s="33"/>
      <c r="AA190" s="33"/>
      <c r="AB190" s="33"/>
      <c r="AC190" s="33"/>
      <c r="AD190" s="33"/>
      <c r="AE190" s="33"/>
      <c r="AT190" s="18" t="s">
        <v>177</v>
      </c>
      <c r="AU190" s="18" t="s">
        <v>79</v>
      </c>
    </row>
    <row r="191" spans="2:51" s="14" customFormat="1" ht="12">
      <c r="B191" s="170"/>
      <c r="D191" s="163" t="s">
        <v>179</v>
      </c>
      <c r="F191" s="172" t="s">
        <v>1272</v>
      </c>
      <c r="H191" s="173">
        <v>152.459</v>
      </c>
      <c r="I191" s="174"/>
      <c r="L191" s="170"/>
      <c r="M191" s="175"/>
      <c r="N191" s="176"/>
      <c r="O191" s="176"/>
      <c r="P191" s="176"/>
      <c r="Q191" s="176"/>
      <c r="R191" s="176"/>
      <c r="S191" s="176"/>
      <c r="T191" s="177"/>
      <c r="AT191" s="171" t="s">
        <v>179</v>
      </c>
      <c r="AU191" s="171" t="s">
        <v>79</v>
      </c>
      <c r="AV191" s="14" t="s">
        <v>79</v>
      </c>
      <c r="AW191" s="14" t="s">
        <v>4</v>
      </c>
      <c r="AX191" s="14" t="s">
        <v>15</v>
      </c>
      <c r="AY191" s="171" t="s">
        <v>165</v>
      </c>
    </row>
    <row r="192" spans="1:65" s="2" customFormat="1" ht="33" customHeight="1">
      <c r="A192" s="33"/>
      <c r="B192" s="143"/>
      <c r="C192" s="144" t="s">
        <v>216</v>
      </c>
      <c r="D192" s="144" t="s">
        <v>171</v>
      </c>
      <c r="E192" s="145" t="s">
        <v>316</v>
      </c>
      <c r="F192" s="146" t="s">
        <v>317</v>
      </c>
      <c r="G192" s="147" t="s">
        <v>174</v>
      </c>
      <c r="H192" s="148">
        <v>130.81</v>
      </c>
      <c r="I192" s="149"/>
      <c r="J192" s="150">
        <f>ROUND(I192*H192,2)</f>
        <v>0</v>
      </c>
      <c r="K192" s="146" t="s">
        <v>175</v>
      </c>
      <c r="L192" s="34"/>
      <c r="M192" s="151" t="s">
        <v>3</v>
      </c>
      <c r="N192" s="152" t="s">
        <v>41</v>
      </c>
      <c r="O192" s="54"/>
      <c r="P192" s="153">
        <f>O192*H192</f>
        <v>0</v>
      </c>
      <c r="Q192" s="153">
        <v>0</v>
      </c>
      <c r="R192" s="153">
        <f>Q192*H192</f>
        <v>0</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1273</v>
      </c>
    </row>
    <row r="193" spans="1:47" s="2" customFormat="1" ht="12">
      <c r="A193" s="33"/>
      <c r="B193" s="34"/>
      <c r="C193" s="33"/>
      <c r="D193" s="157" t="s">
        <v>177</v>
      </c>
      <c r="E193" s="33"/>
      <c r="F193" s="158" t="s">
        <v>319</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24.2" customHeight="1">
      <c r="A194" s="33"/>
      <c r="B194" s="143"/>
      <c r="C194" s="178" t="s">
        <v>182</v>
      </c>
      <c r="D194" s="178" t="s">
        <v>188</v>
      </c>
      <c r="E194" s="179" t="s">
        <v>321</v>
      </c>
      <c r="F194" s="180" t="s">
        <v>322</v>
      </c>
      <c r="G194" s="181" t="s">
        <v>174</v>
      </c>
      <c r="H194" s="182">
        <v>151.086</v>
      </c>
      <c r="I194" s="183"/>
      <c r="J194" s="184">
        <f>ROUND(I194*H194,2)</f>
        <v>0</v>
      </c>
      <c r="K194" s="180" t="s">
        <v>175</v>
      </c>
      <c r="L194" s="185"/>
      <c r="M194" s="186" t="s">
        <v>3</v>
      </c>
      <c r="N194" s="187" t="s">
        <v>41</v>
      </c>
      <c r="O194" s="54"/>
      <c r="P194" s="153">
        <f>O194*H194</f>
        <v>0</v>
      </c>
      <c r="Q194" s="153">
        <v>0.0003</v>
      </c>
      <c r="R194" s="153">
        <f>Q194*H194</f>
        <v>0.0453258</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1274</v>
      </c>
    </row>
    <row r="195" spans="1:47" s="2" customFormat="1" ht="12">
      <c r="A195" s="33"/>
      <c r="B195" s="34"/>
      <c r="C195" s="33"/>
      <c r="D195" s="157" t="s">
        <v>177</v>
      </c>
      <c r="E195" s="33"/>
      <c r="F195" s="158" t="s">
        <v>324</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2">
      <c r="B196" s="170"/>
      <c r="D196" s="163" t="s">
        <v>179</v>
      </c>
      <c r="F196" s="172" t="s">
        <v>1275</v>
      </c>
      <c r="H196" s="173">
        <v>151.086</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33" customHeight="1">
      <c r="A197" s="33"/>
      <c r="B197" s="143"/>
      <c r="C197" s="144" t="s">
        <v>235</v>
      </c>
      <c r="D197" s="144" t="s">
        <v>171</v>
      </c>
      <c r="E197" s="145" t="s">
        <v>750</v>
      </c>
      <c r="F197" s="146" t="s">
        <v>751</v>
      </c>
      <c r="G197" s="147" t="s">
        <v>174</v>
      </c>
      <c r="H197" s="148">
        <v>36</v>
      </c>
      <c r="I197" s="149"/>
      <c r="J197" s="150">
        <f>ROUND(I197*H197,2)</f>
        <v>0</v>
      </c>
      <c r="K197" s="146" t="s">
        <v>175</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1276</v>
      </c>
    </row>
    <row r="198" spans="1:47" s="2" customFormat="1" ht="12">
      <c r="A198" s="33"/>
      <c r="B198" s="34"/>
      <c r="C198" s="33"/>
      <c r="D198" s="157" t="s">
        <v>177</v>
      </c>
      <c r="E198" s="33"/>
      <c r="F198" s="158" t="s">
        <v>753</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2">
      <c r="B199" s="170"/>
      <c r="D199" s="163" t="s">
        <v>179</v>
      </c>
      <c r="E199" s="171" t="s">
        <v>3</v>
      </c>
      <c r="F199" s="172" t="s">
        <v>700</v>
      </c>
      <c r="H199" s="173">
        <v>36</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24.2" customHeight="1">
      <c r="A200" s="33"/>
      <c r="B200" s="143"/>
      <c r="C200" s="178" t="s">
        <v>8</v>
      </c>
      <c r="D200" s="178" t="s">
        <v>188</v>
      </c>
      <c r="E200" s="179" t="s">
        <v>321</v>
      </c>
      <c r="F200" s="180" t="s">
        <v>322</v>
      </c>
      <c r="G200" s="181" t="s">
        <v>174</v>
      </c>
      <c r="H200" s="182">
        <v>41.58</v>
      </c>
      <c r="I200" s="183"/>
      <c r="J200" s="184">
        <f>ROUND(I200*H200,2)</f>
        <v>0</v>
      </c>
      <c r="K200" s="180" t="s">
        <v>175</v>
      </c>
      <c r="L200" s="185"/>
      <c r="M200" s="186" t="s">
        <v>3</v>
      </c>
      <c r="N200" s="187" t="s">
        <v>41</v>
      </c>
      <c r="O200" s="54"/>
      <c r="P200" s="153">
        <f>O200*H200</f>
        <v>0</v>
      </c>
      <c r="Q200" s="153">
        <v>0.0003</v>
      </c>
      <c r="R200" s="153">
        <f>Q200*H200</f>
        <v>0.012473999999999999</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1277</v>
      </c>
    </row>
    <row r="201" spans="1:47" s="2" customFormat="1" ht="12">
      <c r="A201" s="33"/>
      <c r="B201" s="34"/>
      <c r="C201" s="33"/>
      <c r="D201" s="157" t="s">
        <v>177</v>
      </c>
      <c r="E201" s="33"/>
      <c r="F201" s="158" t="s">
        <v>324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2:51" s="14" customFormat="1" ht="12">
      <c r="B202" s="170"/>
      <c r="D202" s="163" t="s">
        <v>179</v>
      </c>
      <c r="F202" s="172" t="s">
        <v>755</v>
      </c>
      <c r="H202" s="173">
        <v>41.58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49.15" customHeight="1">
      <c r="A203" s="33"/>
      <c r="B203" s="143"/>
      <c r="C203" s="144" t="s">
        <v>187</v>
      </c>
      <c r="D203" s="144" t="s">
        <v>171</v>
      </c>
      <c r="E203" s="145" t="s">
        <v>327</v>
      </c>
      <c r="F203" s="146" t="s">
        <v>328</v>
      </c>
      <c r="G203" s="147" t="s">
        <v>232</v>
      </c>
      <c r="H203" s="148">
        <v>1.288</v>
      </c>
      <c r="I203" s="149"/>
      <c r="J203" s="150">
        <f>ROUND(I203*H203,2)</f>
        <v>0</v>
      </c>
      <c r="K203" s="146" t="s">
        <v>175</v>
      </c>
      <c r="L203" s="34"/>
      <c r="M203" s="151" t="s">
        <v>3</v>
      </c>
      <c r="N203" s="152" t="s">
        <v>41</v>
      </c>
      <c r="O203" s="54"/>
      <c r="P203" s="153">
        <f>O203*H203</f>
        <v>0</v>
      </c>
      <c r="Q203" s="153">
        <v>0</v>
      </c>
      <c r="R203" s="153">
        <f>Q203*H203</f>
        <v>0</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1278</v>
      </c>
    </row>
    <row r="204" spans="1:47" s="2" customFormat="1" ht="12">
      <c r="A204" s="33"/>
      <c r="B204" s="34"/>
      <c r="C204" s="33"/>
      <c r="D204" s="157" t="s">
        <v>177</v>
      </c>
      <c r="E204" s="33"/>
      <c r="F204" s="158" t="s">
        <v>330</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2:63" s="12" customFormat="1" ht="22.9" customHeight="1">
      <c r="B205" s="130"/>
      <c r="D205" s="131" t="s">
        <v>68</v>
      </c>
      <c r="E205" s="141" t="s">
        <v>331</v>
      </c>
      <c r="F205" s="141" t="s">
        <v>332</v>
      </c>
      <c r="I205" s="133"/>
      <c r="J205" s="142">
        <f>BK205</f>
        <v>0</v>
      </c>
      <c r="L205" s="130"/>
      <c r="M205" s="135"/>
      <c r="N205" s="136"/>
      <c r="O205" s="136"/>
      <c r="P205" s="137">
        <f>SUM(P206:P246)</f>
        <v>0</v>
      </c>
      <c r="Q205" s="136"/>
      <c r="R205" s="137">
        <f>SUM(R206:R246)</f>
        <v>0.8757620499999998</v>
      </c>
      <c r="S205" s="136"/>
      <c r="T205" s="138">
        <f>SUM(T206:T246)</f>
        <v>0.7630999999999999</v>
      </c>
      <c r="AR205" s="131" t="s">
        <v>79</v>
      </c>
      <c r="AT205" s="139" t="s">
        <v>68</v>
      </c>
      <c r="AU205" s="139" t="s">
        <v>15</v>
      </c>
      <c r="AY205" s="131" t="s">
        <v>165</v>
      </c>
      <c r="BK205" s="140">
        <f>SUM(BK206:BK246)</f>
        <v>0</v>
      </c>
    </row>
    <row r="206" spans="1:65" s="2" customFormat="1" ht="44.25" customHeight="1">
      <c r="A206" s="33"/>
      <c r="B206" s="143"/>
      <c r="C206" s="144" t="s">
        <v>381</v>
      </c>
      <c r="D206" s="144" t="s">
        <v>171</v>
      </c>
      <c r="E206" s="145" t="s">
        <v>334</v>
      </c>
      <c r="F206" s="146" t="s">
        <v>335</v>
      </c>
      <c r="G206" s="147" t="s">
        <v>174</v>
      </c>
      <c r="H206" s="148">
        <v>15.95</v>
      </c>
      <c r="I206" s="149"/>
      <c r="J206" s="150">
        <f>ROUND(I206*H206,2)</f>
        <v>0</v>
      </c>
      <c r="K206" s="146" t="s">
        <v>175</v>
      </c>
      <c r="L206" s="34"/>
      <c r="M206" s="151" t="s">
        <v>3</v>
      </c>
      <c r="N206" s="152" t="s">
        <v>41</v>
      </c>
      <c r="O206" s="54"/>
      <c r="P206" s="153">
        <f>O206*H206</f>
        <v>0</v>
      </c>
      <c r="Q206" s="153">
        <v>0</v>
      </c>
      <c r="R206" s="153">
        <f>Q206*H206</f>
        <v>0</v>
      </c>
      <c r="S206" s="153">
        <v>0.006</v>
      </c>
      <c r="T206" s="154">
        <f>S206*H206</f>
        <v>0.0957</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1279</v>
      </c>
    </row>
    <row r="207" spans="1:47" s="2" customFormat="1" ht="12">
      <c r="A207" s="33"/>
      <c r="B207" s="34"/>
      <c r="C207" s="33"/>
      <c r="D207" s="157" t="s">
        <v>177</v>
      </c>
      <c r="E207" s="33"/>
      <c r="F207" s="158" t="s">
        <v>337</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4" customFormat="1" ht="12">
      <c r="B208" s="170"/>
      <c r="D208" s="163" t="s">
        <v>179</v>
      </c>
      <c r="E208" s="171" t="s">
        <v>3</v>
      </c>
      <c r="F208" s="172" t="s">
        <v>758</v>
      </c>
      <c r="H208" s="173">
        <v>15.95</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1:65" s="2" customFormat="1" ht="44.25" customHeight="1">
      <c r="A209" s="33"/>
      <c r="B209" s="143"/>
      <c r="C209" s="144" t="s">
        <v>388</v>
      </c>
      <c r="D209" s="144" t="s">
        <v>171</v>
      </c>
      <c r="E209" s="145" t="s">
        <v>341</v>
      </c>
      <c r="F209" s="146" t="s">
        <v>342</v>
      </c>
      <c r="G209" s="147" t="s">
        <v>174</v>
      </c>
      <c r="H209" s="148">
        <v>7.25</v>
      </c>
      <c r="I209" s="149"/>
      <c r="J209" s="150">
        <f>ROUND(I209*H209,2)</f>
        <v>0</v>
      </c>
      <c r="K209" s="146" t="s">
        <v>175</v>
      </c>
      <c r="L209" s="34"/>
      <c r="M209" s="151" t="s">
        <v>3</v>
      </c>
      <c r="N209" s="152" t="s">
        <v>41</v>
      </c>
      <c r="O209" s="54"/>
      <c r="P209" s="153">
        <f>O209*H209</f>
        <v>0</v>
      </c>
      <c r="Q209" s="153">
        <v>0.00606</v>
      </c>
      <c r="R209" s="153">
        <f>Q209*H209</f>
        <v>0.043935</v>
      </c>
      <c r="S209" s="153">
        <v>0</v>
      </c>
      <c r="T209" s="154">
        <f>S209*H209</f>
        <v>0</v>
      </c>
      <c r="U209" s="33"/>
      <c r="V209" s="33"/>
      <c r="W209" s="33"/>
      <c r="X209" s="33"/>
      <c r="Y209" s="33"/>
      <c r="Z209" s="33"/>
      <c r="AA209" s="33"/>
      <c r="AB209" s="33"/>
      <c r="AC209" s="33"/>
      <c r="AD209" s="33"/>
      <c r="AE209" s="33"/>
      <c r="AR209" s="155" t="s">
        <v>264</v>
      </c>
      <c r="AT209" s="155" t="s">
        <v>171</v>
      </c>
      <c r="AU209" s="155" t="s">
        <v>79</v>
      </c>
      <c r="AY209" s="18" t="s">
        <v>165</v>
      </c>
      <c r="BE209" s="156">
        <f>IF(N209="základní",J209,0)</f>
        <v>0</v>
      </c>
      <c r="BF209" s="156">
        <f>IF(N209="snížená",J209,0)</f>
        <v>0</v>
      </c>
      <c r="BG209" s="156">
        <f>IF(N209="zákl. přenesená",J209,0)</f>
        <v>0</v>
      </c>
      <c r="BH209" s="156">
        <f>IF(N209="sníž. přenesená",J209,0)</f>
        <v>0</v>
      </c>
      <c r="BI209" s="156">
        <f>IF(N209="nulová",J209,0)</f>
        <v>0</v>
      </c>
      <c r="BJ209" s="18" t="s">
        <v>79</v>
      </c>
      <c r="BK209" s="156">
        <f>ROUND(I209*H209,2)</f>
        <v>0</v>
      </c>
      <c r="BL209" s="18" t="s">
        <v>264</v>
      </c>
      <c r="BM209" s="155" t="s">
        <v>1280</v>
      </c>
    </row>
    <row r="210" spans="1:47" s="2" customFormat="1" ht="12">
      <c r="A210" s="33"/>
      <c r="B210" s="34"/>
      <c r="C210" s="33"/>
      <c r="D210" s="157" t="s">
        <v>177</v>
      </c>
      <c r="E210" s="33"/>
      <c r="F210" s="158" t="s">
        <v>344</v>
      </c>
      <c r="G210" s="33"/>
      <c r="H210" s="33"/>
      <c r="I210" s="159"/>
      <c r="J210" s="33"/>
      <c r="K210" s="33"/>
      <c r="L210" s="34"/>
      <c r="M210" s="160"/>
      <c r="N210" s="161"/>
      <c r="O210" s="54"/>
      <c r="P210" s="54"/>
      <c r="Q210" s="54"/>
      <c r="R210" s="54"/>
      <c r="S210" s="54"/>
      <c r="T210" s="55"/>
      <c r="U210" s="33"/>
      <c r="V210" s="33"/>
      <c r="W210" s="33"/>
      <c r="X210" s="33"/>
      <c r="Y210" s="33"/>
      <c r="Z210" s="33"/>
      <c r="AA210" s="33"/>
      <c r="AB210" s="33"/>
      <c r="AC210" s="33"/>
      <c r="AD210" s="33"/>
      <c r="AE210" s="33"/>
      <c r="AT210" s="18" t="s">
        <v>177</v>
      </c>
      <c r="AU210" s="18" t="s">
        <v>79</v>
      </c>
    </row>
    <row r="211" spans="2:51" s="14" customFormat="1" ht="12">
      <c r="B211" s="170"/>
      <c r="D211" s="163" t="s">
        <v>179</v>
      </c>
      <c r="E211" s="171" t="s">
        <v>3</v>
      </c>
      <c r="F211" s="172" t="s">
        <v>760</v>
      </c>
      <c r="H211" s="173">
        <v>7.25</v>
      </c>
      <c r="I211" s="174"/>
      <c r="L211" s="170"/>
      <c r="M211" s="175"/>
      <c r="N211" s="176"/>
      <c r="O211" s="176"/>
      <c r="P211" s="176"/>
      <c r="Q211" s="176"/>
      <c r="R211" s="176"/>
      <c r="S211" s="176"/>
      <c r="T211" s="177"/>
      <c r="AT211" s="171" t="s">
        <v>179</v>
      </c>
      <c r="AU211" s="171" t="s">
        <v>79</v>
      </c>
      <c r="AV211" s="14" t="s">
        <v>79</v>
      </c>
      <c r="AW211" s="14" t="s">
        <v>31</v>
      </c>
      <c r="AX211" s="14" t="s">
        <v>15</v>
      </c>
      <c r="AY211" s="171" t="s">
        <v>165</v>
      </c>
    </row>
    <row r="212" spans="1:65" s="2" customFormat="1" ht="16.5" customHeight="1">
      <c r="A212" s="33"/>
      <c r="B212" s="143"/>
      <c r="C212" s="178" t="s">
        <v>223</v>
      </c>
      <c r="D212" s="178" t="s">
        <v>188</v>
      </c>
      <c r="E212" s="179" t="s">
        <v>347</v>
      </c>
      <c r="F212" s="180" t="s">
        <v>348</v>
      </c>
      <c r="G212" s="181" t="s">
        <v>174</v>
      </c>
      <c r="H212" s="182">
        <v>7.613</v>
      </c>
      <c r="I212" s="183"/>
      <c r="J212" s="184">
        <f>ROUND(I212*H212,2)</f>
        <v>0</v>
      </c>
      <c r="K212" s="180" t="s">
        <v>175</v>
      </c>
      <c r="L212" s="185"/>
      <c r="M212" s="186" t="s">
        <v>3</v>
      </c>
      <c r="N212" s="187" t="s">
        <v>41</v>
      </c>
      <c r="O212" s="54"/>
      <c r="P212" s="153">
        <f>O212*H212</f>
        <v>0</v>
      </c>
      <c r="Q212" s="153">
        <v>0.00085</v>
      </c>
      <c r="R212" s="153">
        <f>Q212*H212</f>
        <v>0.00647105</v>
      </c>
      <c r="S212" s="153">
        <v>0</v>
      </c>
      <c r="T212" s="154">
        <f>S212*H212</f>
        <v>0</v>
      </c>
      <c r="U212" s="33"/>
      <c r="V212" s="33"/>
      <c r="W212" s="33"/>
      <c r="X212" s="33"/>
      <c r="Y212" s="33"/>
      <c r="Z212" s="33"/>
      <c r="AA212" s="33"/>
      <c r="AB212" s="33"/>
      <c r="AC212" s="33"/>
      <c r="AD212" s="33"/>
      <c r="AE212" s="33"/>
      <c r="AR212" s="155" t="s">
        <v>278</v>
      </c>
      <c r="AT212" s="155" t="s">
        <v>188</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1281</v>
      </c>
    </row>
    <row r="213" spans="1:47" s="2" customFormat="1" ht="12">
      <c r="A213" s="33"/>
      <c r="B213" s="34"/>
      <c r="C213" s="33"/>
      <c r="D213" s="157" t="s">
        <v>177</v>
      </c>
      <c r="E213" s="33"/>
      <c r="F213" s="158" t="s">
        <v>350</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51" s="14" customFormat="1" ht="12">
      <c r="B214" s="170"/>
      <c r="D214" s="163" t="s">
        <v>179</v>
      </c>
      <c r="F214" s="172" t="s">
        <v>762</v>
      </c>
      <c r="H214" s="173">
        <v>7.613</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9.15" customHeight="1">
      <c r="A215" s="33"/>
      <c r="B215" s="143"/>
      <c r="C215" s="144" t="s">
        <v>245</v>
      </c>
      <c r="D215" s="144" t="s">
        <v>171</v>
      </c>
      <c r="E215" s="145" t="s">
        <v>353</v>
      </c>
      <c r="F215" s="146" t="s">
        <v>354</v>
      </c>
      <c r="G215" s="147" t="s">
        <v>174</v>
      </c>
      <c r="H215" s="148">
        <v>94</v>
      </c>
      <c r="I215" s="149"/>
      <c r="J215" s="150">
        <f>ROUND(I215*H215,2)</f>
        <v>0</v>
      </c>
      <c r="K215" s="146" t="s">
        <v>175</v>
      </c>
      <c r="L215" s="34"/>
      <c r="M215" s="151" t="s">
        <v>3</v>
      </c>
      <c r="N215" s="152" t="s">
        <v>41</v>
      </c>
      <c r="O215" s="54"/>
      <c r="P215" s="153">
        <f>O215*H215</f>
        <v>0</v>
      </c>
      <c r="Q215" s="153">
        <v>0</v>
      </c>
      <c r="R215" s="153">
        <f>Q215*H215</f>
        <v>0</v>
      </c>
      <c r="S215" s="153">
        <v>0.0018</v>
      </c>
      <c r="T215" s="154">
        <f>S215*H215</f>
        <v>0.1692</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1282</v>
      </c>
    </row>
    <row r="216" spans="1:47" s="2" customFormat="1" ht="12">
      <c r="A216" s="33"/>
      <c r="B216" s="34"/>
      <c r="C216" s="33"/>
      <c r="D216" s="157" t="s">
        <v>177</v>
      </c>
      <c r="E216" s="33"/>
      <c r="F216" s="158" t="s">
        <v>356</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51" s="14" customFormat="1" ht="12">
      <c r="B217" s="170"/>
      <c r="D217" s="163" t="s">
        <v>179</v>
      </c>
      <c r="E217" s="171" t="s">
        <v>3</v>
      </c>
      <c r="F217" s="172" t="s">
        <v>1283</v>
      </c>
      <c r="H217" s="173">
        <v>94</v>
      </c>
      <c r="I217" s="174"/>
      <c r="L217" s="170"/>
      <c r="M217" s="175"/>
      <c r="N217" s="176"/>
      <c r="O217" s="176"/>
      <c r="P217" s="176"/>
      <c r="Q217" s="176"/>
      <c r="R217" s="176"/>
      <c r="S217" s="176"/>
      <c r="T217" s="177"/>
      <c r="AT217" s="171" t="s">
        <v>179</v>
      </c>
      <c r="AU217" s="171" t="s">
        <v>79</v>
      </c>
      <c r="AV217" s="14" t="s">
        <v>79</v>
      </c>
      <c r="AW217" s="14" t="s">
        <v>31</v>
      </c>
      <c r="AX217" s="14" t="s">
        <v>15</v>
      </c>
      <c r="AY217" s="171" t="s">
        <v>165</v>
      </c>
    </row>
    <row r="218" spans="1:65" s="2" customFormat="1" ht="49.15" customHeight="1">
      <c r="A218" s="33"/>
      <c r="B218" s="143"/>
      <c r="C218" s="144" t="s">
        <v>437</v>
      </c>
      <c r="D218" s="144" t="s">
        <v>171</v>
      </c>
      <c r="E218" s="145" t="s">
        <v>358</v>
      </c>
      <c r="F218" s="146" t="s">
        <v>359</v>
      </c>
      <c r="G218" s="147" t="s">
        <v>174</v>
      </c>
      <c r="H218" s="148">
        <v>94</v>
      </c>
      <c r="I218" s="149"/>
      <c r="J218" s="150">
        <f>ROUND(I218*H218,2)</f>
        <v>0</v>
      </c>
      <c r="K218" s="146" t="s">
        <v>175</v>
      </c>
      <c r="L218" s="34"/>
      <c r="M218" s="151" t="s">
        <v>3</v>
      </c>
      <c r="N218" s="152" t="s">
        <v>41</v>
      </c>
      <c r="O218" s="54"/>
      <c r="P218" s="153">
        <f>O218*H218</f>
        <v>0</v>
      </c>
      <c r="Q218" s="153">
        <v>0</v>
      </c>
      <c r="R218" s="153">
        <f>Q218*H218</f>
        <v>0</v>
      </c>
      <c r="S218" s="153">
        <v>0.0053</v>
      </c>
      <c r="T218" s="154">
        <f>S218*H218</f>
        <v>0.4982</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1284</v>
      </c>
    </row>
    <row r="219" spans="1:47" s="2" customFormat="1" ht="12">
      <c r="A219" s="33"/>
      <c r="B219" s="34"/>
      <c r="C219" s="33"/>
      <c r="D219" s="157" t="s">
        <v>177</v>
      </c>
      <c r="E219" s="33"/>
      <c r="F219" s="158" t="s">
        <v>361</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1:65" s="2" customFormat="1" ht="44.25" customHeight="1">
      <c r="A220" s="33"/>
      <c r="B220" s="143"/>
      <c r="C220" s="144" t="s">
        <v>531</v>
      </c>
      <c r="D220" s="144" t="s">
        <v>171</v>
      </c>
      <c r="E220" s="145" t="s">
        <v>362</v>
      </c>
      <c r="F220" s="146" t="s">
        <v>363</v>
      </c>
      <c r="G220" s="147" t="s">
        <v>174</v>
      </c>
      <c r="H220" s="148">
        <v>58</v>
      </c>
      <c r="I220" s="149"/>
      <c r="J220" s="150">
        <f>ROUND(I220*H220,2)</f>
        <v>0</v>
      </c>
      <c r="K220" s="146" t="s">
        <v>175</v>
      </c>
      <c r="L220" s="34"/>
      <c r="M220" s="151" t="s">
        <v>3</v>
      </c>
      <c r="N220" s="152" t="s">
        <v>41</v>
      </c>
      <c r="O220" s="54"/>
      <c r="P220" s="153">
        <f>O220*H220</f>
        <v>0</v>
      </c>
      <c r="Q220" s="153">
        <v>0.00058</v>
      </c>
      <c r="R220" s="153">
        <f>Q220*H220</f>
        <v>0.03364</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1285</v>
      </c>
    </row>
    <row r="221" spans="1:47" s="2" customFormat="1" ht="12">
      <c r="A221" s="33"/>
      <c r="B221" s="34"/>
      <c r="C221" s="33"/>
      <c r="D221" s="157" t="s">
        <v>177</v>
      </c>
      <c r="E221" s="33"/>
      <c r="F221" s="158" t="s">
        <v>365</v>
      </c>
      <c r="G221" s="33"/>
      <c r="H221" s="33"/>
      <c r="I221" s="159"/>
      <c r="J221" s="33"/>
      <c r="K221" s="33"/>
      <c r="L221" s="34"/>
      <c r="M221" s="160"/>
      <c r="N221" s="161"/>
      <c r="O221" s="54"/>
      <c r="P221" s="54"/>
      <c r="Q221" s="54"/>
      <c r="R221" s="54"/>
      <c r="S221" s="54"/>
      <c r="T221" s="55"/>
      <c r="U221" s="33"/>
      <c r="V221" s="33"/>
      <c r="W221" s="33"/>
      <c r="X221" s="33"/>
      <c r="Y221" s="33"/>
      <c r="Z221" s="33"/>
      <c r="AA221" s="33"/>
      <c r="AB221" s="33"/>
      <c r="AC221" s="33"/>
      <c r="AD221" s="33"/>
      <c r="AE221" s="33"/>
      <c r="AT221" s="18" t="s">
        <v>177</v>
      </c>
      <c r="AU221" s="18" t="s">
        <v>79</v>
      </c>
    </row>
    <row r="222" spans="1:65" s="2" customFormat="1" ht="16.5" customHeight="1">
      <c r="A222" s="33"/>
      <c r="B222" s="143"/>
      <c r="C222" s="178" t="s">
        <v>294</v>
      </c>
      <c r="D222" s="178" t="s">
        <v>188</v>
      </c>
      <c r="E222" s="179" t="s">
        <v>366</v>
      </c>
      <c r="F222" s="180" t="s">
        <v>367</v>
      </c>
      <c r="G222" s="181" t="s">
        <v>174</v>
      </c>
      <c r="H222" s="182">
        <v>59.16</v>
      </c>
      <c r="I222" s="183"/>
      <c r="J222" s="184">
        <f>ROUND(I222*H222,2)</f>
        <v>0</v>
      </c>
      <c r="K222" s="180" t="s">
        <v>3</v>
      </c>
      <c r="L222" s="185"/>
      <c r="M222" s="186" t="s">
        <v>3</v>
      </c>
      <c r="N222" s="187" t="s">
        <v>41</v>
      </c>
      <c r="O222" s="54"/>
      <c r="P222" s="153">
        <f>O222*H222</f>
        <v>0</v>
      </c>
      <c r="Q222" s="153">
        <v>0.0042</v>
      </c>
      <c r="R222" s="153">
        <f>Q222*H222</f>
        <v>0.24847199999999997</v>
      </c>
      <c r="S222" s="153">
        <v>0</v>
      </c>
      <c r="T222" s="154">
        <f>S222*H222</f>
        <v>0</v>
      </c>
      <c r="U222" s="33"/>
      <c r="V222" s="33"/>
      <c r="W222" s="33"/>
      <c r="X222" s="33"/>
      <c r="Y222" s="33"/>
      <c r="Z222" s="33"/>
      <c r="AA222" s="33"/>
      <c r="AB222" s="33"/>
      <c r="AC222" s="33"/>
      <c r="AD222" s="33"/>
      <c r="AE222" s="33"/>
      <c r="AR222" s="155" t="s">
        <v>278</v>
      </c>
      <c r="AT222" s="155" t="s">
        <v>188</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1286</v>
      </c>
    </row>
    <row r="223" spans="2:51" s="14" customFormat="1" ht="12">
      <c r="B223" s="170"/>
      <c r="D223" s="163" t="s">
        <v>179</v>
      </c>
      <c r="F223" s="172" t="s">
        <v>1287</v>
      </c>
      <c r="H223" s="173">
        <v>59.16</v>
      </c>
      <c r="I223" s="174"/>
      <c r="L223" s="170"/>
      <c r="M223" s="175"/>
      <c r="N223" s="176"/>
      <c r="O223" s="176"/>
      <c r="P223" s="176"/>
      <c r="Q223" s="176"/>
      <c r="R223" s="176"/>
      <c r="S223" s="176"/>
      <c r="T223" s="177"/>
      <c r="AT223" s="171" t="s">
        <v>179</v>
      </c>
      <c r="AU223" s="171" t="s">
        <v>79</v>
      </c>
      <c r="AV223" s="14" t="s">
        <v>79</v>
      </c>
      <c r="AW223" s="14" t="s">
        <v>4</v>
      </c>
      <c r="AX223" s="14" t="s">
        <v>15</v>
      </c>
      <c r="AY223" s="171" t="s">
        <v>165</v>
      </c>
    </row>
    <row r="224" spans="1:65" s="2" customFormat="1" ht="33" customHeight="1">
      <c r="A224" s="33"/>
      <c r="B224" s="143"/>
      <c r="C224" s="144" t="s">
        <v>300</v>
      </c>
      <c r="D224" s="144" t="s">
        <v>171</v>
      </c>
      <c r="E224" s="145" t="s">
        <v>371</v>
      </c>
      <c r="F224" s="146" t="s">
        <v>372</v>
      </c>
      <c r="G224" s="147" t="s">
        <v>174</v>
      </c>
      <c r="H224" s="148">
        <v>58</v>
      </c>
      <c r="I224" s="149"/>
      <c r="J224" s="150">
        <f>ROUND(I224*H224,2)</f>
        <v>0</v>
      </c>
      <c r="K224" s="146" t="s">
        <v>175</v>
      </c>
      <c r="L224" s="34"/>
      <c r="M224" s="151" t="s">
        <v>3</v>
      </c>
      <c r="N224" s="152" t="s">
        <v>41</v>
      </c>
      <c r="O224" s="54"/>
      <c r="P224" s="153">
        <f>O224*H224</f>
        <v>0</v>
      </c>
      <c r="Q224" s="153">
        <v>0.00058</v>
      </c>
      <c r="R224" s="153">
        <f>Q224*H224</f>
        <v>0.03364</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1288</v>
      </c>
    </row>
    <row r="225" spans="1:47" s="2" customFormat="1" ht="12">
      <c r="A225" s="33"/>
      <c r="B225" s="34"/>
      <c r="C225" s="33"/>
      <c r="D225" s="157" t="s">
        <v>177</v>
      </c>
      <c r="E225" s="33"/>
      <c r="F225" s="158" t="s">
        <v>374</v>
      </c>
      <c r="G225" s="33"/>
      <c r="H225" s="33"/>
      <c r="I225" s="159"/>
      <c r="J225" s="33"/>
      <c r="K225" s="33"/>
      <c r="L225" s="34"/>
      <c r="M225" s="160"/>
      <c r="N225" s="161"/>
      <c r="O225" s="54"/>
      <c r="P225" s="54"/>
      <c r="Q225" s="54"/>
      <c r="R225" s="54"/>
      <c r="S225" s="54"/>
      <c r="T225" s="55"/>
      <c r="U225" s="33"/>
      <c r="V225" s="33"/>
      <c r="W225" s="33"/>
      <c r="X225" s="33"/>
      <c r="Y225" s="33"/>
      <c r="Z225" s="33"/>
      <c r="AA225" s="33"/>
      <c r="AB225" s="33"/>
      <c r="AC225" s="33"/>
      <c r="AD225" s="33"/>
      <c r="AE225" s="33"/>
      <c r="AT225" s="18" t="s">
        <v>177</v>
      </c>
      <c r="AU225" s="18" t="s">
        <v>79</v>
      </c>
    </row>
    <row r="226" spans="1:65" s="2" customFormat="1" ht="16.5" customHeight="1">
      <c r="A226" s="33"/>
      <c r="B226" s="143"/>
      <c r="C226" s="178" t="s">
        <v>267</v>
      </c>
      <c r="D226" s="178" t="s">
        <v>188</v>
      </c>
      <c r="E226" s="179" t="s">
        <v>375</v>
      </c>
      <c r="F226" s="180" t="s">
        <v>376</v>
      </c>
      <c r="G226" s="181" t="s">
        <v>377</v>
      </c>
      <c r="H226" s="182">
        <v>6.09</v>
      </c>
      <c r="I226" s="183"/>
      <c r="J226" s="184">
        <f>ROUND(I226*H226,2)</f>
        <v>0</v>
      </c>
      <c r="K226" s="180" t="s">
        <v>3</v>
      </c>
      <c r="L226" s="185"/>
      <c r="M226" s="186" t="s">
        <v>3</v>
      </c>
      <c r="N226" s="187" t="s">
        <v>41</v>
      </c>
      <c r="O226" s="54"/>
      <c r="P226" s="153">
        <f>O226*H226</f>
        <v>0</v>
      </c>
      <c r="Q226" s="153">
        <v>0.03</v>
      </c>
      <c r="R226" s="153">
        <f>Q226*H226</f>
        <v>0.1827</v>
      </c>
      <c r="S226" s="153">
        <v>0</v>
      </c>
      <c r="T226" s="154">
        <f>S226*H226</f>
        <v>0</v>
      </c>
      <c r="U226" s="33"/>
      <c r="V226" s="33"/>
      <c r="W226" s="33"/>
      <c r="X226" s="33"/>
      <c r="Y226" s="33"/>
      <c r="Z226" s="33"/>
      <c r="AA226" s="33"/>
      <c r="AB226" s="33"/>
      <c r="AC226" s="33"/>
      <c r="AD226" s="33"/>
      <c r="AE226" s="33"/>
      <c r="AR226" s="155" t="s">
        <v>278</v>
      </c>
      <c r="AT226" s="155" t="s">
        <v>188</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1289</v>
      </c>
    </row>
    <row r="227" spans="2:51" s="14" customFormat="1" ht="12">
      <c r="B227" s="170"/>
      <c r="D227" s="163" t="s">
        <v>179</v>
      </c>
      <c r="E227" s="171" t="s">
        <v>3</v>
      </c>
      <c r="F227" s="172" t="s">
        <v>1290</v>
      </c>
      <c r="H227" s="173">
        <v>5.8</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1291</v>
      </c>
      <c r="H228" s="173">
        <v>6.09</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44.25" customHeight="1">
      <c r="A229" s="33"/>
      <c r="B229" s="143"/>
      <c r="C229" s="144" t="s">
        <v>773</v>
      </c>
      <c r="D229" s="144" t="s">
        <v>171</v>
      </c>
      <c r="E229" s="145" t="s">
        <v>362</v>
      </c>
      <c r="F229" s="146" t="s">
        <v>363</v>
      </c>
      <c r="G229" s="147" t="s">
        <v>174</v>
      </c>
      <c r="H229" s="148">
        <v>36</v>
      </c>
      <c r="I229" s="149"/>
      <c r="J229" s="150">
        <f>ROUND(I229*H229,2)</f>
        <v>0</v>
      </c>
      <c r="K229" s="146" t="s">
        <v>175</v>
      </c>
      <c r="L229" s="34"/>
      <c r="M229" s="151" t="s">
        <v>3</v>
      </c>
      <c r="N229" s="152" t="s">
        <v>41</v>
      </c>
      <c r="O229" s="54"/>
      <c r="P229" s="153">
        <f>O229*H229</f>
        <v>0</v>
      </c>
      <c r="Q229" s="153">
        <v>0.00058</v>
      </c>
      <c r="R229" s="153">
        <f>Q229*H229</f>
        <v>0.02088</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1292</v>
      </c>
    </row>
    <row r="230" spans="1:47" s="2" customFormat="1" ht="12">
      <c r="A230" s="33"/>
      <c r="B230" s="34"/>
      <c r="C230" s="33"/>
      <c r="D230" s="157" t="s">
        <v>177</v>
      </c>
      <c r="E230" s="33"/>
      <c r="F230" s="158" t="s">
        <v>365</v>
      </c>
      <c r="G230" s="33"/>
      <c r="H230" s="33"/>
      <c r="I230" s="159"/>
      <c r="J230" s="33"/>
      <c r="K230" s="33"/>
      <c r="L230" s="34"/>
      <c r="M230" s="160"/>
      <c r="N230" s="161"/>
      <c r="O230" s="54"/>
      <c r="P230" s="54"/>
      <c r="Q230" s="54"/>
      <c r="R230" s="54"/>
      <c r="S230" s="54"/>
      <c r="T230" s="55"/>
      <c r="U230" s="33"/>
      <c r="V230" s="33"/>
      <c r="W230" s="33"/>
      <c r="X230" s="33"/>
      <c r="Y230" s="33"/>
      <c r="Z230" s="33"/>
      <c r="AA230" s="33"/>
      <c r="AB230" s="33"/>
      <c r="AC230" s="33"/>
      <c r="AD230" s="33"/>
      <c r="AE230" s="33"/>
      <c r="AT230" s="18" t="s">
        <v>177</v>
      </c>
      <c r="AU230" s="18" t="s">
        <v>79</v>
      </c>
    </row>
    <row r="231" spans="1:65" s="2" customFormat="1" ht="16.5" customHeight="1">
      <c r="A231" s="33"/>
      <c r="B231" s="143"/>
      <c r="C231" s="178" t="s">
        <v>775</v>
      </c>
      <c r="D231" s="178" t="s">
        <v>188</v>
      </c>
      <c r="E231" s="179" t="s">
        <v>1293</v>
      </c>
      <c r="F231" s="180" t="s">
        <v>777</v>
      </c>
      <c r="G231" s="181" t="s">
        <v>174</v>
      </c>
      <c r="H231" s="182">
        <v>36.72</v>
      </c>
      <c r="I231" s="183"/>
      <c r="J231" s="184">
        <f>ROUND(I231*H231,2)</f>
        <v>0</v>
      </c>
      <c r="K231" s="180" t="s">
        <v>3</v>
      </c>
      <c r="L231" s="185"/>
      <c r="M231" s="186" t="s">
        <v>3</v>
      </c>
      <c r="N231" s="187" t="s">
        <v>41</v>
      </c>
      <c r="O231" s="54"/>
      <c r="P231" s="153">
        <f>O231*H231</f>
        <v>0</v>
      </c>
      <c r="Q231" s="153">
        <v>0.0042</v>
      </c>
      <c r="R231" s="153">
        <f>Q231*H231</f>
        <v>0.15422399999999997</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1294</v>
      </c>
    </row>
    <row r="232" spans="2:51" s="14" customFormat="1" ht="12">
      <c r="B232" s="170"/>
      <c r="D232" s="163" t="s">
        <v>179</v>
      </c>
      <c r="F232" s="172" t="s">
        <v>779</v>
      </c>
      <c r="H232" s="173">
        <v>36.72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33" customHeight="1">
      <c r="A233" s="33"/>
      <c r="B233" s="143"/>
      <c r="C233" s="144" t="s">
        <v>780</v>
      </c>
      <c r="D233" s="144" t="s">
        <v>171</v>
      </c>
      <c r="E233" s="145" t="s">
        <v>371</v>
      </c>
      <c r="F233" s="146" t="s">
        <v>372</v>
      </c>
      <c r="G233" s="147" t="s">
        <v>174</v>
      </c>
      <c r="H233" s="148">
        <v>36</v>
      </c>
      <c r="I233" s="149"/>
      <c r="J233" s="150">
        <f>ROUND(I233*H233,2)</f>
        <v>0</v>
      </c>
      <c r="K233" s="146" t="s">
        <v>175</v>
      </c>
      <c r="L233" s="34"/>
      <c r="M233" s="151" t="s">
        <v>3</v>
      </c>
      <c r="N233" s="152" t="s">
        <v>41</v>
      </c>
      <c r="O233" s="54"/>
      <c r="P233" s="153">
        <f>O233*H233</f>
        <v>0</v>
      </c>
      <c r="Q233" s="153">
        <v>0.00058</v>
      </c>
      <c r="R233" s="153">
        <f>Q233*H233</f>
        <v>0.02088</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1295</v>
      </c>
    </row>
    <row r="234" spans="1:47" s="2" customFormat="1" ht="12">
      <c r="A234" s="33"/>
      <c r="B234" s="34"/>
      <c r="C234" s="33"/>
      <c r="D234" s="157" t="s">
        <v>177</v>
      </c>
      <c r="E234" s="33"/>
      <c r="F234" s="158" t="s">
        <v>374</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1:65" s="2" customFormat="1" ht="16.5" customHeight="1">
      <c r="A235" s="33"/>
      <c r="B235" s="143"/>
      <c r="C235" s="178" t="s">
        <v>782</v>
      </c>
      <c r="D235" s="178" t="s">
        <v>188</v>
      </c>
      <c r="E235" s="179" t="s">
        <v>1296</v>
      </c>
      <c r="F235" s="180" t="s">
        <v>784</v>
      </c>
      <c r="G235" s="181" t="s">
        <v>377</v>
      </c>
      <c r="H235" s="182">
        <v>3.78</v>
      </c>
      <c r="I235" s="183"/>
      <c r="J235" s="184">
        <f>ROUND(I235*H235,2)</f>
        <v>0</v>
      </c>
      <c r="K235" s="180" t="s">
        <v>3</v>
      </c>
      <c r="L235" s="185"/>
      <c r="M235" s="186" t="s">
        <v>3</v>
      </c>
      <c r="N235" s="187" t="s">
        <v>41</v>
      </c>
      <c r="O235" s="54"/>
      <c r="P235" s="153">
        <f>O235*H235</f>
        <v>0</v>
      </c>
      <c r="Q235" s="153">
        <v>0.03</v>
      </c>
      <c r="R235" s="153">
        <f>Q235*H235</f>
        <v>0.11339999999999999</v>
      </c>
      <c r="S235" s="153">
        <v>0</v>
      </c>
      <c r="T235" s="154">
        <f>S235*H235</f>
        <v>0</v>
      </c>
      <c r="U235" s="33"/>
      <c r="V235" s="33"/>
      <c r="W235" s="33"/>
      <c r="X235" s="33"/>
      <c r="Y235" s="33"/>
      <c r="Z235" s="33"/>
      <c r="AA235" s="33"/>
      <c r="AB235" s="33"/>
      <c r="AC235" s="33"/>
      <c r="AD235" s="33"/>
      <c r="AE235" s="33"/>
      <c r="AR235" s="155" t="s">
        <v>278</v>
      </c>
      <c r="AT235" s="155" t="s">
        <v>188</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1297</v>
      </c>
    </row>
    <row r="236" spans="2:51" s="14" customFormat="1" ht="12">
      <c r="B236" s="170"/>
      <c r="D236" s="163" t="s">
        <v>179</v>
      </c>
      <c r="E236" s="171" t="s">
        <v>3</v>
      </c>
      <c r="F236" s="172" t="s">
        <v>713</v>
      </c>
      <c r="H236" s="173">
        <v>3.6</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2">
      <c r="B237" s="170"/>
      <c r="D237" s="163" t="s">
        <v>179</v>
      </c>
      <c r="F237" s="172" t="s">
        <v>787</v>
      </c>
      <c r="H237" s="173">
        <v>3.78</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37.9" customHeight="1">
      <c r="A238" s="33"/>
      <c r="B238" s="143"/>
      <c r="C238" s="144" t="s">
        <v>411</v>
      </c>
      <c r="D238" s="144" t="s">
        <v>171</v>
      </c>
      <c r="E238" s="145" t="s">
        <v>382</v>
      </c>
      <c r="F238" s="146" t="s">
        <v>383</v>
      </c>
      <c r="G238" s="147" t="s">
        <v>384</v>
      </c>
      <c r="H238" s="148">
        <v>29</v>
      </c>
      <c r="I238" s="149"/>
      <c r="J238" s="150">
        <f>ROUND(I238*H238,2)</f>
        <v>0</v>
      </c>
      <c r="K238" s="146" t="s">
        <v>175</v>
      </c>
      <c r="L238" s="34"/>
      <c r="M238" s="151" t="s">
        <v>3</v>
      </c>
      <c r="N238" s="152" t="s">
        <v>41</v>
      </c>
      <c r="O238" s="54"/>
      <c r="P238" s="153">
        <f>O238*H238</f>
        <v>0</v>
      </c>
      <c r="Q238" s="153">
        <v>0.0001</v>
      </c>
      <c r="R238" s="153">
        <f>Q238*H238</f>
        <v>0.0029000000000000002</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1298</v>
      </c>
    </row>
    <row r="239" spans="1:47" s="2" customFormat="1" ht="12">
      <c r="A239" s="33"/>
      <c r="B239" s="34"/>
      <c r="C239" s="33"/>
      <c r="D239" s="157" t="s">
        <v>177</v>
      </c>
      <c r="E239" s="33"/>
      <c r="F239" s="158" t="s">
        <v>386</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51" s="14" customFormat="1" ht="12">
      <c r="B240" s="170"/>
      <c r="D240" s="163" t="s">
        <v>179</v>
      </c>
      <c r="E240" s="171" t="s">
        <v>3</v>
      </c>
      <c r="F240" s="172" t="s">
        <v>357</v>
      </c>
      <c r="H240" s="173">
        <v>29</v>
      </c>
      <c r="I240" s="174"/>
      <c r="L240" s="170"/>
      <c r="M240" s="175"/>
      <c r="N240" s="176"/>
      <c r="O240" s="176"/>
      <c r="P240" s="176"/>
      <c r="Q240" s="176"/>
      <c r="R240" s="176"/>
      <c r="S240" s="176"/>
      <c r="T240" s="177"/>
      <c r="AT240" s="171" t="s">
        <v>179</v>
      </c>
      <c r="AU240" s="171" t="s">
        <v>79</v>
      </c>
      <c r="AV240" s="14" t="s">
        <v>79</v>
      </c>
      <c r="AW240" s="14" t="s">
        <v>31</v>
      </c>
      <c r="AX240" s="14" t="s">
        <v>15</v>
      </c>
      <c r="AY240" s="171" t="s">
        <v>165</v>
      </c>
    </row>
    <row r="241" spans="1:65" s="2" customFormat="1" ht="24.2" customHeight="1">
      <c r="A241" s="33"/>
      <c r="B241" s="143"/>
      <c r="C241" s="178" t="s">
        <v>487</v>
      </c>
      <c r="D241" s="178" t="s">
        <v>188</v>
      </c>
      <c r="E241" s="179" t="s">
        <v>389</v>
      </c>
      <c r="F241" s="180" t="s">
        <v>541</v>
      </c>
      <c r="G241" s="181" t="s">
        <v>377</v>
      </c>
      <c r="H241" s="182">
        <v>0.731</v>
      </c>
      <c r="I241" s="183"/>
      <c r="J241" s="184">
        <f>ROUND(I241*H241,2)</f>
        <v>0</v>
      </c>
      <c r="K241" s="180" t="s">
        <v>175</v>
      </c>
      <c r="L241" s="185"/>
      <c r="M241" s="186" t="s">
        <v>3</v>
      </c>
      <c r="N241" s="187" t="s">
        <v>41</v>
      </c>
      <c r="O241" s="54"/>
      <c r="P241" s="153">
        <f>O241*H241</f>
        <v>0</v>
      </c>
      <c r="Q241" s="153">
        <v>0.02</v>
      </c>
      <c r="R241" s="153">
        <f>Q241*H241</f>
        <v>0.01462</v>
      </c>
      <c r="S241" s="153">
        <v>0</v>
      </c>
      <c r="T241" s="154">
        <f>S241*H241</f>
        <v>0</v>
      </c>
      <c r="U241" s="33"/>
      <c r="V241" s="33"/>
      <c r="W241" s="33"/>
      <c r="X241" s="33"/>
      <c r="Y241" s="33"/>
      <c r="Z241" s="33"/>
      <c r="AA241" s="33"/>
      <c r="AB241" s="33"/>
      <c r="AC241" s="33"/>
      <c r="AD241" s="33"/>
      <c r="AE241" s="33"/>
      <c r="AR241" s="155" t="s">
        <v>278</v>
      </c>
      <c r="AT241" s="155" t="s">
        <v>188</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1299</v>
      </c>
    </row>
    <row r="242" spans="1:47" s="2" customFormat="1" ht="12">
      <c r="A242" s="33"/>
      <c r="B242" s="34"/>
      <c r="C242" s="33"/>
      <c r="D242" s="157" t="s">
        <v>177</v>
      </c>
      <c r="E242" s="33"/>
      <c r="F242" s="158" t="s">
        <v>392</v>
      </c>
      <c r="G242" s="33"/>
      <c r="H242" s="33"/>
      <c r="I242" s="159"/>
      <c r="J242" s="33"/>
      <c r="K242" s="33"/>
      <c r="L242" s="34"/>
      <c r="M242" s="160"/>
      <c r="N242" s="161"/>
      <c r="O242" s="54"/>
      <c r="P242" s="54"/>
      <c r="Q242" s="54"/>
      <c r="R242" s="54"/>
      <c r="S242" s="54"/>
      <c r="T242" s="55"/>
      <c r="U242" s="33"/>
      <c r="V242" s="33"/>
      <c r="W242" s="33"/>
      <c r="X242" s="33"/>
      <c r="Y242" s="33"/>
      <c r="Z242" s="33"/>
      <c r="AA242" s="33"/>
      <c r="AB242" s="33"/>
      <c r="AC242" s="33"/>
      <c r="AD242" s="33"/>
      <c r="AE242" s="33"/>
      <c r="AT242" s="18" t="s">
        <v>177</v>
      </c>
      <c r="AU242" s="18" t="s">
        <v>79</v>
      </c>
    </row>
    <row r="243" spans="2:51" s="14" customFormat="1" ht="12">
      <c r="B243" s="170"/>
      <c r="D243" s="163" t="s">
        <v>179</v>
      </c>
      <c r="E243" s="171" t="s">
        <v>3</v>
      </c>
      <c r="F243" s="172" t="s">
        <v>1300</v>
      </c>
      <c r="H243" s="173">
        <v>0.696</v>
      </c>
      <c r="I243" s="174"/>
      <c r="L243" s="170"/>
      <c r="M243" s="175"/>
      <c r="N243" s="176"/>
      <c r="O243" s="176"/>
      <c r="P243" s="176"/>
      <c r="Q243" s="176"/>
      <c r="R243" s="176"/>
      <c r="S243" s="176"/>
      <c r="T243" s="177"/>
      <c r="AT243" s="171" t="s">
        <v>179</v>
      </c>
      <c r="AU243" s="171" t="s">
        <v>79</v>
      </c>
      <c r="AV243" s="14" t="s">
        <v>79</v>
      </c>
      <c r="AW243" s="14" t="s">
        <v>31</v>
      </c>
      <c r="AX243" s="14" t="s">
        <v>15</v>
      </c>
      <c r="AY243" s="171" t="s">
        <v>165</v>
      </c>
    </row>
    <row r="244" spans="2:51" s="14" customFormat="1" ht="12">
      <c r="B244" s="170"/>
      <c r="D244" s="163" t="s">
        <v>179</v>
      </c>
      <c r="F244" s="172" t="s">
        <v>791</v>
      </c>
      <c r="H244" s="173">
        <v>0.731</v>
      </c>
      <c r="I244" s="174"/>
      <c r="L244" s="170"/>
      <c r="M244" s="175"/>
      <c r="N244" s="176"/>
      <c r="O244" s="176"/>
      <c r="P244" s="176"/>
      <c r="Q244" s="176"/>
      <c r="R244" s="176"/>
      <c r="S244" s="176"/>
      <c r="T244" s="177"/>
      <c r="AT244" s="171" t="s">
        <v>179</v>
      </c>
      <c r="AU244" s="171" t="s">
        <v>79</v>
      </c>
      <c r="AV244" s="14" t="s">
        <v>79</v>
      </c>
      <c r="AW244" s="14" t="s">
        <v>4</v>
      </c>
      <c r="AX244" s="14" t="s">
        <v>15</v>
      </c>
      <c r="AY244" s="171" t="s">
        <v>165</v>
      </c>
    </row>
    <row r="245" spans="1:65" s="2" customFormat="1" ht="44.25" customHeight="1">
      <c r="A245" s="33"/>
      <c r="B245" s="143"/>
      <c r="C245" s="144" t="s">
        <v>352</v>
      </c>
      <c r="D245" s="144" t="s">
        <v>171</v>
      </c>
      <c r="E245" s="145" t="s">
        <v>395</v>
      </c>
      <c r="F245" s="146" t="s">
        <v>396</v>
      </c>
      <c r="G245" s="147" t="s">
        <v>232</v>
      </c>
      <c r="H245" s="148">
        <v>0.876</v>
      </c>
      <c r="I245" s="149"/>
      <c r="J245" s="150">
        <f>ROUND(I245*H245,2)</f>
        <v>0</v>
      </c>
      <c r="K245" s="146" t="s">
        <v>175</v>
      </c>
      <c r="L245" s="34"/>
      <c r="M245" s="151" t="s">
        <v>3</v>
      </c>
      <c r="N245" s="152" t="s">
        <v>41</v>
      </c>
      <c r="O245" s="54"/>
      <c r="P245" s="153">
        <f>O245*H245</f>
        <v>0</v>
      </c>
      <c r="Q245" s="153">
        <v>0</v>
      </c>
      <c r="R245" s="153">
        <f>Q245*H245</f>
        <v>0</v>
      </c>
      <c r="S245" s="153">
        <v>0</v>
      </c>
      <c r="T245" s="154">
        <f>S245*H245</f>
        <v>0</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1301</v>
      </c>
    </row>
    <row r="246" spans="1:47" s="2" customFormat="1" ht="12">
      <c r="A246" s="33"/>
      <c r="B246" s="34"/>
      <c r="C246" s="33"/>
      <c r="D246" s="157" t="s">
        <v>177</v>
      </c>
      <c r="E246" s="33"/>
      <c r="F246" s="158" t="s">
        <v>398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416</v>
      </c>
      <c r="F247" s="141" t="s">
        <v>417</v>
      </c>
      <c r="I247" s="133"/>
      <c r="J247" s="142">
        <f>BK247</f>
        <v>0</v>
      </c>
      <c r="L247" s="130"/>
      <c r="M247" s="135"/>
      <c r="N247" s="136"/>
      <c r="O247" s="136"/>
      <c r="P247" s="137">
        <f>P248</f>
        <v>0</v>
      </c>
      <c r="Q247" s="136"/>
      <c r="R247" s="137">
        <f>R248</f>
        <v>0</v>
      </c>
      <c r="S247" s="136"/>
      <c r="T247" s="138">
        <f>T248</f>
        <v>0</v>
      </c>
      <c r="AR247" s="131" t="s">
        <v>79</v>
      </c>
      <c r="AT247" s="139" t="s">
        <v>68</v>
      </c>
      <c r="AU247" s="139" t="s">
        <v>15</v>
      </c>
      <c r="AY247" s="131" t="s">
        <v>165</v>
      </c>
      <c r="BK247" s="140">
        <f>BK248</f>
        <v>0</v>
      </c>
    </row>
    <row r="248" spans="1:65" s="2" customFormat="1" ht="24.2" customHeight="1">
      <c r="A248" s="33"/>
      <c r="B248" s="143"/>
      <c r="C248" s="144" t="s">
        <v>170</v>
      </c>
      <c r="D248" s="144" t="s">
        <v>171</v>
      </c>
      <c r="E248" s="145" t="s">
        <v>419</v>
      </c>
      <c r="F248" s="146" t="s">
        <v>420</v>
      </c>
      <c r="G248" s="147" t="s">
        <v>212</v>
      </c>
      <c r="H248" s="148">
        <v>1</v>
      </c>
      <c r="I248" s="149"/>
      <c r="J248" s="150">
        <f>ROUND(I248*H248,2)</f>
        <v>0</v>
      </c>
      <c r="K248" s="146" t="s">
        <v>3</v>
      </c>
      <c r="L248" s="34"/>
      <c r="M248" s="151" t="s">
        <v>3</v>
      </c>
      <c r="N248" s="152" t="s">
        <v>41</v>
      </c>
      <c r="O248" s="54"/>
      <c r="P248" s="153">
        <f>O248*H248</f>
        <v>0</v>
      </c>
      <c r="Q248" s="153">
        <v>0</v>
      </c>
      <c r="R248" s="153">
        <f>Q248*H248</f>
        <v>0</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1302</v>
      </c>
    </row>
    <row r="249" spans="2:63" s="12" customFormat="1" ht="22.9" customHeight="1">
      <c r="B249" s="130"/>
      <c r="D249" s="131" t="s">
        <v>68</v>
      </c>
      <c r="E249" s="141" t="s">
        <v>422</v>
      </c>
      <c r="F249" s="141" t="s">
        <v>423</v>
      </c>
      <c r="I249" s="133"/>
      <c r="J249" s="142">
        <f>BK249</f>
        <v>0</v>
      </c>
      <c r="L249" s="130"/>
      <c r="M249" s="135"/>
      <c r="N249" s="136"/>
      <c r="O249" s="136"/>
      <c r="P249" s="137">
        <f>SUM(P250:P271)</f>
        <v>0</v>
      </c>
      <c r="Q249" s="136"/>
      <c r="R249" s="137">
        <f>SUM(R250:R271)</f>
        <v>0.351042</v>
      </c>
      <c r="S249" s="136"/>
      <c r="T249" s="138">
        <f>SUM(T250:T271)</f>
        <v>0</v>
      </c>
      <c r="AR249" s="131" t="s">
        <v>79</v>
      </c>
      <c r="AT249" s="139" t="s">
        <v>68</v>
      </c>
      <c r="AU249" s="139" t="s">
        <v>15</v>
      </c>
      <c r="AY249" s="131" t="s">
        <v>165</v>
      </c>
      <c r="BK249" s="140">
        <f>SUM(BK250:BK271)</f>
        <v>0</v>
      </c>
    </row>
    <row r="250" spans="1:65" s="2" customFormat="1" ht="16.5" customHeight="1">
      <c r="A250" s="33"/>
      <c r="B250" s="143"/>
      <c r="C250" s="144" t="s">
        <v>635</v>
      </c>
      <c r="D250" s="144" t="s">
        <v>171</v>
      </c>
      <c r="E250" s="145" t="s">
        <v>425</v>
      </c>
      <c r="F250" s="146" t="s">
        <v>426</v>
      </c>
      <c r="G250" s="147" t="s">
        <v>384</v>
      </c>
      <c r="H250" s="148">
        <v>58</v>
      </c>
      <c r="I250" s="149"/>
      <c r="J250" s="150">
        <f>ROUND(I250*H250,2)</f>
        <v>0</v>
      </c>
      <c r="K250" s="146" t="s">
        <v>3</v>
      </c>
      <c r="L250" s="34"/>
      <c r="M250" s="151" t="s">
        <v>3</v>
      </c>
      <c r="N250" s="152" t="s">
        <v>41</v>
      </c>
      <c r="O250" s="54"/>
      <c r="P250" s="153">
        <f>O250*H250</f>
        <v>0</v>
      </c>
      <c r="Q250" s="153">
        <v>2E-05</v>
      </c>
      <c r="R250" s="153">
        <f>Q250*H250</f>
        <v>0.00116</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1303</v>
      </c>
    </row>
    <row r="251" spans="2:51" s="13" customFormat="1" ht="12">
      <c r="B251" s="162"/>
      <c r="D251" s="163" t="s">
        <v>179</v>
      </c>
      <c r="E251" s="164" t="s">
        <v>3</v>
      </c>
      <c r="F251" s="165" t="s">
        <v>428</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2">
      <c r="B252" s="170"/>
      <c r="D252" s="163" t="s">
        <v>179</v>
      </c>
      <c r="E252" s="171" t="s">
        <v>3</v>
      </c>
      <c r="F252" s="172" t="s">
        <v>795</v>
      </c>
      <c r="H252" s="173">
        <v>58</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168</v>
      </c>
      <c r="D253" s="178" t="s">
        <v>188</v>
      </c>
      <c r="E253" s="179" t="s">
        <v>431</v>
      </c>
      <c r="F253" s="180" t="s">
        <v>432</v>
      </c>
      <c r="G253" s="181" t="s">
        <v>377</v>
      </c>
      <c r="H253" s="182">
        <v>0.077</v>
      </c>
      <c r="I253" s="183"/>
      <c r="J253" s="184">
        <f>ROUND(I253*H253,2)</f>
        <v>0</v>
      </c>
      <c r="K253" s="180" t="s">
        <v>175</v>
      </c>
      <c r="L253" s="185"/>
      <c r="M253" s="186" t="s">
        <v>3</v>
      </c>
      <c r="N253" s="187" t="s">
        <v>41</v>
      </c>
      <c r="O253" s="54"/>
      <c r="P253" s="153">
        <f>O253*H253</f>
        <v>0</v>
      </c>
      <c r="Q253" s="153">
        <v>0.55</v>
      </c>
      <c r="R253" s="153">
        <f>Q253*H253</f>
        <v>0.042350000000000006</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1304</v>
      </c>
    </row>
    <row r="254" spans="1:47" s="2" customFormat="1" ht="12">
      <c r="A254" s="33"/>
      <c r="B254" s="34"/>
      <c r="C254" s="33"/>
      <c r="D254" s="157" t="s">
        <v>177</v>
      </c>
      <c r="E254" s="33"/>
      <c r="F254" s="158" t="s">
        <v>434</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51" s="14" customFormat="1" ht="12">
      <c r="B255" s="170"/>
      <c r="D255" s="163" t="s">
        <v>179</v>
      </c>
      <c r="E255" s="171" t="s">
        <v>3</v>
      </c>
      <c r="F255" s="172" t="s">
        <v>1305</v>
      </c>
      <c r="H255" s="173">
        <v>0.07</v>
      </c>
      <c r="I255" s="174"/>
      <c r="L255" s="170"/>
      <c r="M255" s="175"/>
      <c r="N255" s="176"/>
      <c r="O255" s="176"/>
      <c r="P255" s="176"/>
      <c r="Q255" s="176"/>
      <c r="R255" s="176"/>
      <c r="S255" s="176"/>
      <c r="T255" s="177"/>
      <c r="AT255" s="171" t="s">
        <v>179</v>
      </c>
      <c r="AU255" s="171" t="s">
        <v>79</v>
      </c>
      <c r="AV255" s="14" t="s">
        <v>79</v>
      </c>
      <c r="AW255" s="14" t="s">
        <v>31</v>
      </c>
      <c r="AX255" s="14" t="s">
        <v>15</v>
      </c>
      <c r="AY255" s="171" t="s">
        <v>165</v>
      </c>
    </row>
    <row r="256" spans="2:51" s="14" customFormat="1" ht="12">
      <c r="B256" s="170"/>
      <c r="D256" s="163" t="s">
        <v>179</v>
      </c>
      <c r="F256" s="172" t="s">
        <v>1306</v>
      </c>
      <c r="H256" s="173">
        <v>0.077</v>
      </c>
      <c r="I256" s="174"/>
      <c r="L256" s="170"/>
      <c r="M256" s="175"/>
      <c r="N256" s="176"/>
      <c r="O256" s="176"/>
      <c r="P256" s="176"/>
      <c r="Q256" s="176"/>
      <c r="R256" s="176"/>
      <c r="S256" s="176"/>
      <c r="T256" s="177"/>
      <c r="AT256" s="171" t="s">
        <v>179</v>
      </c>
      <c r="AU256" s="171" t="s">
        <v>79</v>
      </c>
      <c r="AV256" s="14" t="s">
        <v>79</v>
      </c>
      <c r="AW256" s="14" t="s">
        <v>4</v>
      </c>
      <c r="AX256" s="14" t="s">
        <v>15</v>
      </c>
      <c r="AY256" s="171" t="s">
        <v>165</v>
      </c>
    </row>
    <row r="257" spans="1:65" s="2" customFormat="1" ht="16.5" customHeight="1">
      <c r="A257" s="33"/>
      <c r="B257" s="143"/>
      <c r="C257" s="144" t="s">
        <v>683</v>
      </c>
      <c r="D257" s="144" t="s">
        <v>171</v>
      </c>
      <c r="E257" s="145" t="s">
        <v>631</v>
      </c>
      <c r="F257" s="146" t="s">
        <v>632</v>
      </c>
      <c r="G257" s="147" t="s">
        <v>384</v>
      </c>
      <c r="H257" s="148">
        <v>14</v>
      </c>
      <c r="I257" s="149"/>
      <c r="J257" s="150">
        <f>ROUND(I257*H257,2)</f>
        <v>0</v>
      </c>
      <c r="K257" s="146" t="s">
        <v>3</v>
      </c>
      <c r="L257" s="34"/>
      <c r="M257" s="151" t="s">
        <v>3</v>
      </c>
      <c r="N257" s="152" t="s">
        <v>41</v>
      </c>
      <c r="O257" s="54"/>
      <c r="P257" s="153">
        <f>O257*H257</f>
        <v>0</v>
      </c>
      <c r="Q257" s="153">
        <v>2E-05</v>
      </c>
      <c r="R257" s="153">
        <f>Q257*H257</f>
        <v>0.00028000000000000003</v>
      </c>
      <c r="S257" s="153">
        <v>0</v>
      </c>
      <c r="T257" s="154">
        <f>S257*H257</f>
        <v>0</v>
      </c>
      <c r="U257" s="33"/>
      <c r="V257" s="33"/>
      <c r="W257" s="33"/>
      <c r="X257" s="33"/>
      <c r="Y257" s="33"/>
      <c r="Z257" s="33"/>
      <c r="AA257" s="33"/>
      <c r="AB257" s="33"/>
      <c r="AC257" s="33"/>
      <c r="AD257" s="33"/>
      <c r="AE257" s="33"/>
      <c r="AR257" s="155" t="s">
        <v>264</v>
      </c>
      <c r="AT257" s="155" t="s">
        <v>171</v>
      </c>
      <c r="AU257" s="155" t="s">
        <v>79</v>
      </c>
      <c r="AY257" s="18" t="s">
        <v>165</v>
      </c>
      <c r="BE257" s="156">
        <f>IF(N257="základní",J257,0)</f>
        <v>0</v>
      </c>
      <c r="BF257" s="156">
        <f>IF(N257="snížená",J257,0)</f>
        <v>0</v>
      </c>
      <c r="BG257" s="156">
        <f>IF(N257="zákl. přenesená",J257,0)</f>
        <v>0</v>
      </c>
      <c r="BH257" s="156">
        <f>IF(N257="sníž. přenesená",J257,0)</f>
        <v>0</v>
      </c>
      <c r="BI257" s="156">
        <f>IF(N257="nulová",J257,0)</f>
        <v>0</v>
      </c>
      <c r="BJ257" s="18" t="s">
        <v>79</v>
      </c>
      <c r="BK257" s="156">
        <f>ROUND(I257*H257,2)</f>
        <v>0</v>
      </c>
      <c r="BL257" s="18" t="s">
        <v>264</v>
      </c>
      <c r="BM257" s="155" t="s">
        <v>1307</v>
      </c>
    </row>
    <row r="258" spans="2:51" s="13" customFormat="1" ht="12">
      <c r="B258" s="162"/>
      <c r="D258" s="163" t="s">
        <v>179</v>
      </c>
      <c r="E258" s="164" t="s">
        <v>3</v>
      </c>
      <c r="F258" s="165" t="s">
        <v>634</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2">
      <c r="B259" s="170"/>
      <c r="D259" s="163" t="s">
        <v>179</v>
      </c>
      <c r="E259" s="171" t="s">
        <v>3</v>
      </c>
      <c r="F259" s="172" t="s">
        <v>326</v>
      </c>
      <c r="H259" s="173">
        <v>14</v>
      </c>
      <c r="I259" s="174"/>
      <c r="L259" s="170"/>
      <c r="M259" s="175"/>
      <c r="N259" s="176"/>
      <c r="O259" s="176"/>
      <c r="P259" s="176"/>
      <c r="Q259" s="176"/>
      <c r="R259" s="176"/>
      <c r="S259" s="176"/>
      <c r="T259" s="177"/>
      <c r="AT259" s="171" t="s">
        <v>179</v>
      </c>
      <c r="AU259" s="171" t="s">
        <v>79</v>
      </c>
      <c r="AV259" s="14" t="s">
        <v>79</v>
      </c>
      <c r="AW259" s="14" t="s">
        <v>31</v>
      </c>
      <c r="AX259" s="14" t="s">
        <v>15</v>
      </c>
      <c r="AY259" s="171" t="s">
        <v>165</v>
      </c>
    </row>
    <row r="260" spans="1:65" s="2" customFormat="1" ht="16.5" customHeight="1">
      <c r="A260" s="33"/>
      <c r="B260" s="143"/>
      <c r="C260" s="178" t="s">
        <v>800</v>
      </c>
      <c r="D260" s="178" t="s">
        <v>188</v>
      </c>
      <c r="E260" s="179" t="s">
        <v>636</v>
      </c>
      <c r="F260" s="180" t="s">
        <v>637</v>
      </c>
      <c r="G260" s="181" t="s">
        <v>377</v>
      </c>
      <c r="H260" s="182">
        <v>0.084</v>
      </c>
      <c r="I260" s="183"/>
      <c r="J260" s="184">
        <f>ROUND(I260*H260,2)</f>
        <v>0</v>
      </c>
      <c r="K260" s="180" t="s">
        <v>3</v>
      </c>
      <c r="L260" s="185"/>
      <c r="M260" s="186" t="s">
        <v>3</v>
      </c>
      <c r="N260" s="187" t="s">
        <v>41</v>
      </c>
      <c r="O260" s="54"/>
      <c r="P260" s="153">
        <f>O260*H260</f>
        <v>0</v>
      </c>
      <c r="Q260" s="153">
        <v>0.55</v>
      </c>
      <c r="R260" s="153">
        <f>Q260*H260</f>
        <v>0.046200000000000005</v>
      </c>
      <c r="S260" s="153">
        <v>0</v>
      </c>
      <c r="T260" s="154">
        <f>S260*H260</f>
        <v>0</v>
      </c>
      <c r="U260" s="33"/>
      <c r="V260" s="33"/>
      <c r="W260" s="33"/>
      <c r="X260" s="33"/>
      <c r="Y260" s="33"/>
      <c r="Z260" s="33"/>
      <c r="AA260" s="33"/>
      <c r="AB260" s="33"/>
      <c r="AC260" s="33"/>
      <c r="AD260" s="33"/>
      <c r="AE260" s="33"/>
      <c r="AR260" s="155" t="s">
        <v>278</v>
      </c>
      <c r="AT260" s="155" t="s">
        <v>188</v>
      </c>
      <c r="AU260" s="155" t="s">
        <v>79</v>
      </c>
      <c r="AY260" s="18" t="s">
        <v>165</v>
      </c>
      <c r="BE260" s="156">
        <f>IF(N260="základní",J260,0)</f>
        <v>0</v>
      </c>
      <c r="BF260" s="156">
        <f>IF(N260="snížená",J260,0)</f>
        <v>0</v>
      </c>
      <c r="BG260" s="156">
        <f>IF(N260="zákl. přenesená",J260,0)</f>
        <v>0</v>
      </c>
      <c r="BH260" s="156">
        <f>IF(N260="sníž. přenesená",J260,0)</f>
        <v>0</v>
      </c>
      <c r="BI260" s="156">
        <f>IF(N260="nulová",J260,0)</f>
        <v>0</v>
      </c>
      <c r="BJ260" s="18" t="s">
        <v>79</v>
      </c>
      <c r="BK260" s="156">
        <f>ROUND(I260*H260,2)</f>
        <v>0</v>
      </c>
      <c r="BL260" s="18" t="s">
        <v>264</v>
      </c>
      <c r="BM260" s="155" t="s">
        <v>1308</v>
      </c>
    </row>
    <row r="261" spans="2:51" s="14" customFormat="1" ht="12">
      <c r="B261" s="170"/>
      <c r="D261" s="163" t="s">
        <v>179</v>
      </c>
      <c r="E261" s="171" t="s">
        <v>3</v>
      </c>
      <c r="F261" s="172" t="s">
        <v>984</v>
      </c>
      <c r="H261" s="173">
        <v>0.076</v>
      </c>
      <c r="I261" s="174"/>
      <c r="L261" s="170"/>
      <c r="M261" s="175"/>
      <c r="N261" s="176"/>
      <c r="O261" s="176"/>
      <c r="P261" s="176"/>
      <c r="Q261" s="176"/>
      <c r="R261" s="176"/>
      <c r="S261" s="176"/>
      <c r="T261" s="177"/>
      <c r="AT261" s="171" t="s">
        <v>179</v>
      </c>
      <c r="AU261" s="171" t="s">
        <v>79</v>
      </c>
      <c r="AV261" s="14" t="s">
        <v>79</v>
      </c>
      <c r="AW261" s="14" t="s">
        <v>31</v>
      </c>
      <c r="AX261" s="14" t="s">
        <v>15</v>
      </c>
      <c r="AY261" s="171" t="s">
        <v>165</v>
      </c>
    </row>
    <row r="262" spans="2:51" s="14" customFormat="1" ht="12">
      <c r="B262" s="170"/>
      <c r="D262" s="163" t="s">
        <v>179</v>
      </c>
      <c r="F262" s="172" t="s">
        <v>985</v>
      </c>
      <c r="H262" s="173">
        <v>0.084</v>
      </c>
      <c r="I262" s="174"/>
      <c r="L262" s="170"/>
      <c r="M262" s="175"/>
      <c r="N262" s="176"/>
      <c r="O262" s="176"/>
      <c r="P262" s="176"/>
      <c r="Q262" s="176"/>
      <c r="R262" s="176"/>
      <c r="S262" s="176"/>
      <c r="T262" s="177"/>
      <c r="AT262" s="171" t="s">
        <v>179</v>
      </c>
      <c r="AU262" s="171" t="s">
        <v>79</v>
      </c>
      <c r="AV262" s="14" t="s">
        <v>79</v>
      </c>
      <c r="AW262" s="14" t="s">
        <v>4</v>
      </c>
      <c r="AX262" s="14" t="s">
        <v>15</v>
      </c>
      <c r="AY262" s="171" t="s">
        <v>165</v>
      </c>
    </row>
    <row r="263" spans="1:65" s="2" customFormat="1" ht="49.15" customHeight="1">
      <c r="A263" s="33"/>
      <c r="B263" s="143"/>
      <c r="C263" s="144" t="s">
        <v>264</v>
      </c>
      <c r="D263" s="144" t="s">
        <v>171</v>
      </c>
      <c r="E263" s="145" t="s">
        <v>438</v>
      </c>
      <c r="F263" s="146" t="s">
        <v>439</v>
      </c>
      <c r="G263" s="147" t="s">
        <v>174</v>
      </c>
      <c r="H263" s="148">
        <v>18.7</v>
      </c>
      <c r="I263" s="149"/>
      <c r="J263" s="150">
        <f>ROUND(I263*H263,2)</f>
        <v>0</v>
      </c>
      <c r="K263" s="146" t="s">
        <v>175</v>
      </c>
      <c r="L263" s="34"/>
      <c r="M263" s="151" t="s">
        <v>3</v>
      </c>
      <c r="N263" s="152" t="s">
        <v>41</v>
      </c>
      <c r="O263" s="54"/>
      <c r="P263" s="153">
        <f>O263*H263</f>
        <v>0</v>
      </c>
      <c r="Q263" s="153">
        <v>0.01396</v>
      </c>
      <c r="R263" s="153">
        <f>Q263*H263</f>
        <v>0.261052</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1309</v>
      </c>
    </row>
    <row r="264" spans="1:47" s="2" customFormat="1" ht="12">
      <c r="A264" s="33"/>
      <c r="B264" s="34"/>
      <c r="C264" s="33"/>
      <c r="D264" s="157" t="s">
        <v>177</v>
      </c>
      <c r="E264" s="33"/>
      <c r="F264" s="158" t="s">
        <v>441</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51" s="13" customFormat="1" ht="12">
      <c r="B265" s="162"/>
      <c r="D265" s="163" t="s">
        <v>179</v>
      </c>
      <c r="E265" s="164" t="s">
        <v>3</v>
      </c>
      <c r="F265" s="165" t="s">
        <v>428</v>
      </c>
      <c r="H265" s="164" t="s">
        <v>3</v>
      </c>
      <c r="I265" s="166"/>
      <c r="L265" s="162"/>
      <c r="M265" s="167"/>
      <c r="N265" s="168"/>
      <c r="O265" s="168"/>
      <c r="P265" s="168"/>
      <c r="Q265" s="168"/>
      <c r="R265" s="168"/>
      <c r="S265" s="168"/>
      <c r="T265" s="169"/>
      <c r="AT265" s="164" t="s">
        <v>179</v>
      </c>
      <c r="AU265" s="164" t="s">
        <v>79</v>
      </c>
      <c r="AV265" s="13" t="s">
        <v>15</v>
      </c>
      <c r="AW265" s="13" t="s">
        <v>31</v>
      </c>
      <c r="AX265" s="13" t="s">
        <v>69</v>
      </c>
      <c r="AY265" s="164" t="s">
        <v>165</v>
      </c>
    </row>
    <row r="266" spans="2:51" s="14" customFormat="1" ht="12">
      <c r="B266" s="170"/>
      <c r="D266" s="163" t="s">
        <v>179</v>
      </c>
      <c r="E266" s="171" t="s">
        <v>3</v>
      </c>
      <c r="F266" s="172" t="s">
        <v>987</v>
      </c>
      <c r="H266" s="173">
        <v>14.5</v>
      </c>
      <c r="I266" s="174"/>
      <c r="L266" s="170"/>
      <c r="M266" s="175"/>
      <c r="N266" s="176"/>
      <c r="O266" s="176"/>
      <c r="P266" s="176"/>
      <c r="Q266" s="176"/>
      <c r="R266" s="176"/>
      <c r="S266" s="176"/>
      <c r="T266" s="177"/>
      <c r="AT266" s="171" t="s">
        <v>179</v>
      </c>
      <c r="AU266" s="171" t="s">
        <v>79</v>
      </c>
      <c r="AV266" s="14" t="s">
        <v>79</v>
      </c>
      <c r="AW266" s="14" t="s">
        <v>31</v>
      </c>
      <c r="AX266" s="14" t="s">
        <v>69</v>
      </c>
      <c r="AY266" s="171" t="s">
        <v>165</v>
      </c>
    </row>
    <row r="267" spans="2:51" s="13" customFormat="1" ht="12">
      <c r="B267" s="162"/>
      <c r="D267" s="163" t="s">
        <v>179</v>
      </c>
      <c r="E267" s="164" t="s">
        <v>3</v>
      </c>
      <c r="F267" s="165" t="s">
        <v>634</v>
      </c>
      <c r="H267" s="164" t="s">
        <v>3</v>
      </c>
      <c r="I267" s="166"/>
      <c r="L267" s="162"/>
      <c r="M267" s="167"/>
      <c r="N267" s="168"/>
      <c r="O267" s="168"/>
      <c r="P267" s="168"/>
      <c r="Q267" s="168"/>
      <c r="R267" s="168"/>
      <c r="S267" s="168"/>
      <c r="T267" s="169"/>
      <c r="AT267" s="164" t="s">
        <v>179</v>
      </c>
      <c r="AU267" s="164" t="s">
        <v>79</v>
      </c>
      <c r="AV267" s="13" t="s">
        <v>15</v>
      </c>
      <c r="AW267" s="13" t="s">
        <v>31</v>
      </c>
      <c r="AX267" s="13" t="s">
        <v>69</v>
      </c>
      <c r="AY267" s="164" t="s">
        <v>165</v>
      </c>
    </row>
    <row r="268" spans="2:51" s="14" customFormat="1" ht="12">
      <c r="B268" s="170"/>
      <c r="D268" s="163" t="s">
        <v>179</v>
      </c>
      <c r="E268" s="171" t="s">
        <v>3</v>
      </c>
      <c r="F268" s="172" t="s">
        <v>988</v>
      </c>
      <c r="H268" s="173">
        <v>4.2</v>
      </c>
      <c r="I268" s="174"/>
      <c r="L268" s="170"/>
      <c r="M268" s="175"/>
      <c r="N268" s="176"/>
      <c r="O268" s="176"/>
      <c r="P268" s="176"/>
      <c r="Q268" s="176"/>
      <c r="R268" s="176"/>
      <c r="S268" s="176"/>
      <c r="T268" s="177"/>
      <c r="AT268" s="171" t="s">
        <v>179</v>
      </c>
      <c r="AU268" s="171" t="s">
        <v>79</v>
      </c>
      <c r="AV268" s="14" t="s">
        <v>79</v>
      </c>
      <c r="AW268" s="14" t="s">
        <v>31</v>
      </c>
      <c r="AX268" s="14" t="s">
        <v>69</v>
      </c>
      <c r="AY268" s="171" t="s">
        <v>165</v>
      </c>
    </row>
    <row r="269" spans="2:51" s="15" customFormat="1" ht="12">
      <c r="B269" s="188"/>
      <c r="D269" s="163" t="s">
        <v>179</v>
      </c>
      <c r="E269" s="189" t="s">
        <v>3</v>
      </c>
      <c r="F269" s="190" t="s">
        <v>288</v>
      </c>
      <c r="H269" s="191">
        <v>18.7</v>
      </c>
      <c r="I269" s="192"/>
      <c r="L269" s="188"/>
      <c r="M269" s="193"/>
      <c r="N269" s="194"/>
      <c r="O269" s="194"/>
      <c r="P269" s="194"/>
      <c r="Q269" s="194"/>
      <c r="R269" s="194"/>
      <c r="S269" s="194"/>
      <c r="T269" s="195"/>
      <c r="AT269" s="189" t="s">
        <v>179</v>
      </c>
      <c r="AU269" s="189" t="s">
        <v>79</v>
      </c>
      <c r="AV269" s="15" t="s">
        <v>92</v>
      </c>
      <c r="AW269" s="15" t="s">
        <v>31</v>
      </c>
      <c r="AX269" s="15" t="s">
        <v>15</v>
      </c>
      <c r="AY269" s="189" t="s">
        <v>165</v>
      </c>
    </row>
    <row r="270" spans="1:65" s="2" customFormat="1" ht="49.15" customHeight="1">
      <c r="A270" s="33"/>
      <c r="B270" s="143"/>
      <c r="C270" s="144" t="s">
        <v>516</v>
      </c>
      <c r="D270" s="144" t="s">
        <v>171</v>
      </c>
      <c r="E270" s="145" t="s">
        <v>444</v>
      </c>
      <c r="F270" s="146" t="s">
        <v>445</v>
      </c>
      <c r="G270" s="147" t="s">
        <v>232</v>
      </c>
      <c r="H270" s="148">
        <v>0.351</v>
      </c>
      <c r="I270" s="149"/>
      <c r="J270" s="150">
        <f>ROUND(I270*H270,2)</f>
        <v>0</v>
      </c>
      <c r="K270" s="146" t="s">
        <v>175</v>
      </c>
      <c r="L270" s="34"/>
      <c r="M270" s="151" t="s">
        <v>3</v>
      </c>
      <c r="N270" s="152" t="s">
        <v>41</v>
      </c>
      <c r="O270" s="54"/>
      <c r="P270" s="153">
        <f>O270*H270</f>
        <v>0</v>
      </c>
      <c r="Q270" s="153">
        <v>0</v>
      </c>
      <c r="R270" s="153">
        <f>Q270*H270</f>
        <v>0</v>
      </c>
      <c r="S270" s="153">
        <v>0</v>
      </c>
      <c r="T270" s="154">
        <f>S270*H270</f>
        <v>0</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1310</v>
      </c>
    </row>
    <row r="271" spans="1:47" s="2" customFormat="1" ht="12">
      <c r="A271" s="33"/>
      <c r="B271" s="34"/>
      <c r="C271" s="33"/>
      <c r="D271" s="157" t="s">
        <v>177</v>
      </c>
      <c r="E271" s="33"/>
      <c r="F271" s="158" t="s">
        <v>447</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2:63" s="12" customFormat="1" ht="22.9" customHeight="1">
      <c r="B272" s="130"/>
      <c r="D272" s="131" t="s">
        <v>68</v>
      </c>
      <c r="E272" s="141" t="s">
        <v>448</v>
      </c>
      <c r="F272" s="141" t="s">
        <v>449</v>
      </c>
      <c r="I272" s="133"/>
      <c r="J272" s="142">
        <f>BK272</f>
        <v>0</v>
      </c>
      <c r="L272" s="130"/>
      <c r="M272" s="135"/>
      <c r="N272" s="136"/>
      <c r="O272" s="136"/>
      <c r="P272" s="137">
        <f>SUM(P273:P293)</f>
        <v>0</v>
      </c>
      <c r="Q272" s="136"/>
      <c r="R272" s="137">
        <f>SUM(R273:R293)</f>
        <v>0</v>
      </c>
      <c r="S272" s="136"/>
      <c r="T272" s="138">
        <f>SUM(T273:T293)</f>
        <v>0.13828000000000001</v>
      </c>
      <c r="AR272" s="131" t="s">
        <v>79</v>
      </c>
      <c r="AT272" s="139" t="s">
        <v>68</v>
      </c>
      <c r="AU272" s="139" t="s">
        <v>15</v>
      </c>
      <c r="AY272" s="131" t="s">
        <v>165</v>
      </c>
      <c r="BK272" s="140">
        <f>SUM(BK273:BK293)</f>
        <v>0</v>
      </c>
    </row>
    <row r="273" spans="1:65" s="2" customFormat="1" ht="24.2" customHeight="1">
      <c r="A273" s="33"/>
      <c r="B273" s="143"/>
      <c r="C273" s="144" t="s">
        <v>326</v>
      </c>
      <c r="D273" s="144" t="s">
        <v>171</v>
      </c>
      <c r="E273" s="145" t="s">
        <v>645</v>
      </c>
      <c r="F273" s="146" t="s">
        <v>646</v>
      </c>
      <c r="G273" s="147" t="s">
        <v>384</v>
      </c>
      <c r="H273" s="148">
        <v>14</v>
      </c>
      <c r="I273" s="149"/>
      <c r="J273" s="150">
        <f>ROUND(I273*H273,2)</f>
        <v>0</v>
      </c>
      <c r="K273" s="146" t="s">
        <v>175</v>
      </c>
      <c r="L273" s="34"/>
      <c r="M273" s="151" t="s">
        <v>3</v>
      </c>
      <c r="N273" s="152" t="s">
        <v>41</v>
      </c>
      <c r="O273" s="54"/>
      <c r="P273" s="153">
        <f>O273*H273</f>
        <v>0</v>
      </c>
      <c r="Q273" s="153">
        <v>0</v>
      </c>
      <c r="R273" s="153">
        <f>Q273*H273</f>
        <v>0</v>
      </c>
      <c r="S273" s="153">
        <v>0.00177</v>
      </c>
      <c r="T273" s="154">
        <f>S273*H273</f>
        <v>0.02478</v>
      </c>
      <c r="U273" s="33"/>
      <c r="V273" s="33"/>
      <c r="W273" s="33"/>
      <c r="X273" s="33"/>
      <c r="Y273" s="33"/>
      <c r="Z273" s="33"/>
      <c r="AA273" s="33"/>
      <c r="AB273" s="33"/>
      <c r="AC273" s="33"/>
      <c r="AD273" s="33"/>
      <c r="AE273" s="33"/>
      <c r="AR273" s="155" t="s">
        <v>264</v>
      </c>
      <c r="AT273" s="155" t="s">
        <v>171</v>
      </c>
      <c r="AU273" s="155" t="s">
        <v>79</v>
      </c>
      <c r="AY273" s="18" t="s">
        <v>165</v>
      </c>
      <c r="BE273" s="156">
        <f>IF(N273="základní",J273,0)</f>
        <v>0</v>
      </c>
      <c r="BF273" s="156">
        <f>IF(N273="snížená",J273,0)</f>
        <v>0</v>
      </c>
      <c r="BG273" s="156">
        <f>IF(N273="zákl. přenesená",J273,0)</f>
        <v>0</v>
      </c>
      <c r="BH273" s="156">
        <f>IF(N273="sníž. přenesená",J273,0)</f>
        <v>0</v>
      </c>
      <c r="BI273" s="156">
        <f>IF(N273="nulová",J273,0)</f>
        <v>0</v>
      </c>
      <c r="BJ273" s="18" t="s">
        <v>79</v>
      </c>
      <c r="BK273" s="156">
        <f>ROUND(I273*H273,2)</f>
        <v>0</v>
      </c>
      <c r="BL273" s="18" t="s">
        <v>264</v>
      </c>
      <c r="BM273" s="155" t="s">
        <v>1311</v>
      </c>
    </row>
    <row r="274" spans="1:47" s="2" customFormat="1" ht="12">
      <c r="A274" s="33"/>
      <c r="B274" s="34"/>
      <c r="C274" s="33"/>
      <c r="D274" s="157" t="s">
        <v>177</v>
      </c>
      <c r="E274" s="33"/>
      <c r="F274" s="158" t="s">
        <v>648</v>
      </c>
      <c r="G274" s="33"/>
      <c r="H274" s="33"/>
      <c r="I274" s="159"/>
      <c r="J274" s="33"/>
      <c r="K274" s="33"/>
      <c r="L274" s="34"/>
      <c r="M274" s="160"/>
      <c r="N274" s="161"/>
      <c r="O274" s="54"/>
      <c r="P274" s="54"/>
      <c r="Q274" s="54"/>
      <c r="R274" s="54"/>
      <c r="S274" s="54"/>
      <c r="T274" s="55"/>
      <c r="U274" s="33"/>
      <c r="V274" s="33"/>
      <c r="W274" s="33"/>
      <c r="X274" s="33"/>
      <c r="Y274" s="33"/>
      <c r="Z274" s="33"/>
      <c r="AA274" s="33"/>
      <c r="AB274" s="33"/>
      <c r="AC274" s="33"/>
      <c r="AD274" s="33"/>
      <c r="AE274" s="33"/>
      <c r="AT274" s="18" t="s">
        <v>177</v>
      </c>
      <c r="AU274" s="18" t="s">
        <v>79</v>
      </c>
    </row>
    <row r="275" spans="1:65" s="2" customFormat="1" ht="24.2" customHeight="1">
      <c r="A275" s="33"/>
      <c r="B275" s="143"/>
      <c r="C275" s="144" t="s">
        <v>9</v>
      </c>
      <c r="D275" s="144" t="s">
        <v>171</v>
      </c>
      <c r="E275" s="145" t="s">
        <v>451</v>
      </c>
      <c r="F275" s="146" t="s">
        <v>452</v>
      </c>
      <c r="G275" s="147" t="s">
        <v>384</v>
      </c>
      <c r="H275" s="148">
        <v>29</v>
      </c>
      <c r="I275" s="149"/>
      <c r="J275" s="150">
        <f>ROUND(I275*H275,2)</f>
        <v>0</v>
      </c>
      <c r="K275" s="146" t="s">
        <v>175</v>
      </c>
      <c r="L275" s="34"/>
      <c r="M275" s="151" t="s">
        <v>3</v>
      </c>
      <c r="N275" s="152" t="s">
        <v>41</v>
      </c>
      <c r="O275" s="54"/>
      <c r="P275" s="153">
        <f>O275*H275</f>
        <v>0</v>
      </c>
      <c r="Q275" s="153">
        <v>0</v>
      </c>
      <c r="R275" s="153">
        <f>Q275*H275</f>
        <v>0</v>
      </c>
      <c r="S275" s="153">
        <v>0.00191</v>
      </c>
      <c r="T275" s="154">
        <f>S275*H275</f>
        <v>0.05539</v>
      </c>
      <c r="U275" s="33"/>
      <c r="V275" s="33"/>
      <c r="W275" s="33"/>
      <c r="X275" s="33"/>
      <c r="Y275" s="33"/>
      <c r="Z275" s="33"/>
      <c r="AA275" s="33"/>
      <c r="AB275" s="33"/>
      <c r="AC275" s="33"/>
      <c r="AD275" s="33"/>
      <c r="AE275" s="33"/>
      <c r="AR275" s="155" t="s">
        <v>264</v>
      </c>
      <c r="AT275" s="155" t="s">
        <v>171</v>
      </c>
      <c r="AU275" s="155" t="s">
        <v>79</v>
      </c>
      <c r="AY275" s="18" t="s">
        <v>165</v>
      </c>
      <c r="BE275" s="156">
        <f>IF(N275="základní",J275,0)</f>
        <v>0</v>
      </c>
      <c r="BF275" s="156">
        <f>IF(N275="snížená",J275,0)</f>
        <v>0</v>
      </c>
      <c r="BG275" s="156">
        <f>IF(N275="zákl. přenesená",J275,0)</f>
        <v>0</v>
      </c>
      <c r="BH275" s="156">
        <f>IF(N275="sníž. přenesená",J275,0)</f>
        <v>0</v>
      </c>
      <c r="BI275" s="156">
        <f>IF(N275="nulová",J275,0)</f>
        <v>0</v>
      </c>
      <c r="BJ275" s="18" t="s">
        <v>79</v>
      </c>
      <c r="BK275" s="156">
        <f>ROUND(I275*H275,2)</f>
        <v>0</v>
      </c>
      <c r="BL275" s="18" t="s">
        <v>264</v>
      </c>
      <c r="BM275" s="155" t="s">
        <v>1312</v>
      </c>
    </row>
    <row r="276" spans="1:47" s="2" customFormat="1" ht="12">
      <c r="A276" s="33"/>
      <c r="B276" s="34"/>
      <c r="C276" s="33"/>
      <c r="D276" s="157" t="s">
        <v>177</v>
      </c>
      <c r="E276" s="33"/>
      <c r="F276" s="158" t="s">
        <v>454</v>
      </c>
      <c r="G276" s="33"/>
      <c r="H276" s="33"/>
      <c r="I276" s="159"/>
      <c r="J276" s="33"/>
      <c r="K276" s="33"/>
      <c r="L276" s="34"/>
      <c r="M276" s="160"/>
      <c r="N276" s="161"/>
      <c r="O276" s="54"/>
      <c r="P276" s="54"/>
      <c r="Q276" s="54"/>
      <c r="R276" s="54"/>
      <c r="S276" s="54"/>
      <c r="T276" s="55"/>
      <c r="U276" s="33"/>
      <c r="V276" s="33"/>
      <c r="W276" s="33"/>
      <c r="X276" s="33"/>
      <c r="Y276" s="33"/>
      <c r="Z276" s="33"/>
      <c r="AA276" s="33"/>
      <c r="AB276" s="33"/>
      <c r="AC276" s="33"/>
      <c r="AD276" s="33"/>
      <c r="AE276" s="33"/>
      <c r="AT276" s="18" t="s">
        <v>177</v>
      </c>
      <c r="AU276" s="18" t="s">
        <v>79</v>
      </c>
    </row>
    <row r="277" spans="1:65" s="2" customFormat="1" ht="24.2" customHeight="1">
      <c r="A277" s="33"/>
      <c r="B277" s="143"/>
      <c r="C277" s="144" t="s">
        <v>309</v>
      </c>
      <c r="D277" s="144" t="s">
        <v>171</v>
      </c>
      <c r="E277" s="145" t="s">
        <v>650</v>
      </c>
      <c r="F277" s="146" t="s">
        <v>651</v>
      </c>
      <c r="G277" s="147" t="s">
        <v>384</v>
      </c>
      <c r="H277" s="148">
        <v>13</v>
      </c>
      <c r="I277" s="149"/>
      <c r="J277" s="150">
        <f>ROUND(I277*H277,2)</f>
        <v>0</v>
      </c>
      <c r="K277" s="146" t="s">
        <v>175</v>
      </c>
      <c r="L277" s="34"/>
      <c r="M277" s="151" t="s">
        <v>3</v>
      </c>
      <c r="N277" s="152" t="s">
        <v>41</v>
      </c>
      <c r="O277" s="54"/>
      <c r="P277" s="153">
        <f>O277*H277</f>
        <v>0</v>
      </c>
      <c r="Q277" s="153">
        <v>0</v>
      </c>
      <c r="R277" s="153">
        <f>Q277*H277</f>
        <v>0</v>
      </c>
      <c r="S277" s="153">
        <v>0.00167</v>
      </c>
      <c r="T277" s="154">
        <f>S277*H277</f>
        <v>0.02171</v>
      </c>
      <c r="U277" s="33"/>
      <c r="V277" s="33"/>
      <c r="W277" s="33"/>
      <c r="X277" s="33"/>
      <c r="Y277" s="33"/>
      <c r="Z277" s="33"/>
      <c r="AA277" s="33"/>
      <c r="AB277" s="33"/>
      <c r="AC277" s="33"/>
      <c r="AD277" s="33"/>
      <c r="AE277" s="33"/>
      <c r="AR277" s="155" t="s">
        <v>264</v>
      </c>
      <c r="AT277" s="155" t="s">
        <v>171</v>
      </c>
      <c r="AU277" s="155" t="s">
        <v>79</v>
      </c>
      <c r="AY277" s="18" t="s">
        <v>165</v>
      </c>
      <c r="BE277" s="156">
        <f>IF(N277="základní",J277,0)</f>
        <v>0</v>
      </c>
      <c r="BF277" s="156">
        <f>IF(N277="snížená",J277,0)</f>
        <v>0</v>
      </c>
      <c r="BG277" s="156">
        <f>IF(N277="zákl. přenesená",J277,0)</f>
        <v>0</v>
      </c>
      <c r="BH277" s="156">
        <f>IF(N277="sníž. přenesená",J277,0)</f>
        <v>0</v>
      </c>
      <c r="BI277" s="156">
        <f>IF(N277="nulová",J277,0)</f>
        <v>0</v>
      </c>
      <c r="BJ277" s="18" t="s">
        <v>79</v>
      </c>
      <c r="BK277" s="156">
        <f>ROUND(I277*H277,2)</f>
        <v>0</v>
      </c>
      <c r="BL277" s="18" t="s">
        <v>264</v>
      </c>
      <c r="BM277" s="155" t="s">
        <v>1313</v>
      </c>
    </row>
    <row r="278" spans="1:47" s="2" customFormat="1" ht="12">
      <c r="A278" s="33"/>
      <c r="B278" s="34"/>
      <c r="C278" s="33"/>
      <c r="D278" s="157" t="s">
        <v>177</v>
      </c>
      <c r="E278" s="33"/>
      <c r="F278" s="158" t="s">
        <v>653</v>
      </c>
      <c r="G278" s="33"/>
      <c r="H278" s="33"/>
      <c r="I278" s="159"/>
      <c r="J278" s="33"/>
      <c r="K278" s="33"/>
      <c r="L278" s="34"/>
      <c r="M278" s="160"/>
      <c r="N278" s="161"/>
      <c r="O278" s="54"/>
      <c r="P278" s="54"/>
      <c r="Q278" s="54"/>
      <c r="R278" s="54"/>
      <c r="S278" s="54"/>
      <c r="T278" s="55"/>
      <c r="U278" s="33"/>
      <c r="V278" s="33"/>
      <c r="W278" s="33"/>
      <c r="X278" s="33"/>
      <c r="Y278" s="33"/>
      <c r="Z278" s="33"/>
      <c r="AA278" s="33"/>
      <c r="AB278" s="33"/>
      <c r="AC278" s="33"/>
      <c r="AD278" s="33"/>
      <c r="AE278" s="33"/>
      <c r="AT278" s="18" t="s">
        <v>177</v>
      </c>
      <c r="AU278" s="18" t="s">
        <v>79</v>
      </c>
    </row>
    <row r="279" spans="1:65" s="2" customFormat="1" ht="24.2" customHeight="1">
      <c r="A279" s="33"/>
      <c r="B279" s="143"/>
      <c r="C279" s="144" t="s">
        <v>315</v>
      </c>
      <c r="D279" s="144" t="s">
        <v>171</v>
      </c>
      <c r="E279" s="145" t="s">
        <v>654</v>
      </c>
      <c r="F279" s="146" t="s">
        <v>655</v>
      </c>
      <c r="G279" s="147" t="s">
        <v>384</v>
      </c>
      <c r="H279" s="148">
        <v>14</v>
      </c>
      <c r="I279" s="149"/>
      <c r="J279" s="150">
        <f>ROUND(I279*H279,2)</f>
        <v>0</v>
      </c>
      <c r="K279" s="146" t="s">
        <v>175</v>
      </c>
      <c r="L279" s="34"/>
      <c r="M279" s="151" t="s">
        <v>3</v>
      </c>
      <c r="N279" s="152" t="s">
        <v>41</v>
      </c>
      <c r="O279" s="54"/>
      <c r="P279" s="153">
        <f>O279*H279</f>
        <v>0</v>
      </c>
      <c r="Q279" s="153">
        <v>0</v>
      </c>
      <c r="R279" s="153">
        <f>Q279*H279</f>
        <v>0</v>
      </c>
      <c r="S279" s="153">
        <v>0.0026</v>
      </c>
      <c r="T279" s="154">
        <f>S279*H279</f>
        <v>0.0364</v>
      </c>
      <c r="U279" s="33"/>
      <c r="V279" s="33"/>
      <c r="W279" s="33"/>
      <c r="X279" s="33"/>
      <c r="Y279" s="33"/>
      <c r="Z279" s="33"/>
      <c r="AA279" s="33"/>
      <c r="AB279" s="33"/>
      <c r="AC279" s="33"/>
      <c r="AD279" s="33"/>
      <c r="AE279" s="33"/>
      <c r="AR279" s="155" t="s">
        <v>264</v>
      </c>
      <c r="AT279" s="155" t="s">
        <v>171</v>
      </c>
      <c r="AU279" s="155" t="s">
        <v>79</v>
      </c>
      <c r="AY279" s="18" t="s">
        <v>165</v>
      </c>
      <c r="BE279" s="156">
        <f>IF(N279="základní",J279,0)</f>
        <v>0</v>
      </c>
      <c r="BF279" s="156">
        <f>IF(N279="snížená",J279,0)</f>
        <v>0</v>
      </c>
      <c r="BG279" s="156">
        <f>IF(N279="zákl. přenesená",J279,0)</f>
        <v>0</v>
      </c>
      <c r="BH279" s="156">
        <f>IF(N279="sníž. přenesená",J279,0)</f>
        <v>0</v>
      </c>
      <c r="BI279" s="156">
        <f>IF(N279="nulová",J279,0)</f>
        <v>0</v>
      </c>
      <c r="BJ279" s="18" t="s">
        <v>79</v>
      </c>
      <c r="BK279" s="156">
        <f>ROUND(I279*H279,2)</f>
        <v>0</v>
      </c>
      <c r="BL279" s="18" t="s">
        <v>264</v>
      </c>
      <c r="BM279" s="155" t="s">
        <v>1314</v>
      </c>
    </row>
    <row r="280" spans="1:47" s="2" customFormat="1" ht="12">
      <c r="A280" s="33"/>
      <c r="B280" s="34"/>
      <c r="C280" s="33"/>
      <c r="D280" s="157" t="s">
        <v>177</v>
      </c>
      <c r="E280" s="33"/>
      <c r="F280" s="158" t="s">
        <v>657</v>
      </c>
      <c r="G280" s="33"/>
      <c r="H280" s="33"/>
      <c r="I280" s="159"/>
      <c r="J280" s="33"/>
      <c r="K280" s="33"/>
      <c r="L280" s="34"/>
      <c r="M280" s="160"/>
      <c r="N280" s="161"/>
      <c r="O280" s="54"/>
      <c r="P280" s="54"/>
      <c r="Q280" s="54"/>
      <c r="R280" s="54"/>
      <c r="S280" s="54"/>
      <c r="T280" s="55"/>
      <c r="U280" s="33"/>
      <c r="V280" s="33"/>
      <c r="W280" s="33"/>
      <c r="X280" s="33"/>
      <c r="Y280" s="33"/>
      <c r="Z280" s="33"/>
      <c r="AA280" s="33"/>
      <c r="AB280" s="33"/>
      <c r="AC280" s="33"/>
      <c r="AD280" s="33"/>
      <c r="AE280" s="33"/>
      <c r="AT280" s="18" t="s">
        <v>177</v>
      </c>
      <c r="AU280" s="18" t="s">
        <v>79</v>
      </c>
    </row>
    <row r="281" spans="1:65" s="2" customFormat="1" ht="16.5" customHeight="1">
      <c r="A281" s="33"/>
      <c r="B281" s="143"/>
      <c r="C281" s="144" t="s">
        <v>320</v>
      </c>
      <c r="D281" s="144" t="s">
        <v>171</v>
      </c>
      <c r="E281" s="145" t="s">
        <v>659</v>
      </c>
      <c r="F281" s="146" t="s">
        <v>660</v>
      </c>
      <c r="G281" s="147" t="s">
        <v>384</v>
      </c>
      <c r="H281" s="148">
        <v>14</v>
      </c>
      <c r="I281" s="149"/>
      <c r="J281" s="150">
        <f>ROUND(I281*H281,2)</f>
        <v>0</v>
      </c>
      <c r="K281" s="146" t="s">
        <v>175</v>
      </c>
      <c r="L281" s="34"/>
      <c r="M281" s="151" t="s">
        <v>3</v>
      </c>
      <c r="N281" s="152" t="s">
        <v>41</v>
      </c>
      <c r="O281" s="54"/>
      <c r="P281" s="153">
        <f>O281*H281</f>
        <v>0</v>
      </c>
      <c r="Q281" s="153">
        <v>0</v>
      </c>
      <c r="R281" s="153">
        <f>Q281*H281</f>
        <v>0</v>
      </c>
      <c r="S281" s="153">
        <v>0</v>
      </c>
      <c r="T281" s="154">
        <f>S281*H281</f>
        <v>0</v>
      </c>
      <c r="U281" s="33"/>
      <c r="V281" s="33"/>
      <c r="W281" s="33"/>
      <c r="X281" s="33"/>
      <c r="Y281" s="33"/>
      <c r="Z281" s="33"/>
      <c r="AA281" s="33"/>
      <c r="AB281" s="33"/>
      <c r="AC281" s="33"/>
      <c r="AD281" s="33"/>
      <c r="AE281" s="33"/>
      <c r="AR281" s="155" t="s">
        <v>264</v>
      </c>
      <c r="AT281" s="155" t="s">
        <v>171</v>
      </c>
      <c r="AU281" s="155" t="s">
        <v>79</v>
      </c>
      <c r="AY281" s="18" t="s">
        <v>165</v>
      </c>
      <c r="BE281" s="156">
        <f>IF(N281="základní",J281,0)</f>
        <v>0</v>
      </c>
      <c r="BF281" s="156">
        <f>IF(N281="snížená",J281,0)</f>
        <v>0</v>
      </c>
      <c r="BG281" s="156">
        <f>IF(N281="zákl. přenesená",J281,0)</f>
        <v>0</v>
      </c>
      <c r="BH281" s="156">
        <f>IF(N281="sníž. přenesená",J281,0)</f>
        <v>0</v>
      </c>
      <c r="BI281" s="156">
        <f>IF(N281="nulová",J281,0)</f>
        <v>0</v>
      </c>
      <c r="BJ281" s="18" t="s">
        <v>79</v>
      </c>
      <c r="BK281" s="156">
        <f>ROUND(I281*H281,2)</f>
        <v>0</v>
      </c>
      <c r="BL281" s="18" t="s">
        <v>264</v>
      </c>
      <c r="BM281" s="155" t="s">
        <v>1315</v>
      </c>
    </row>
    <row r="282" spans="1:47" s="2" customFormat="1" ht="12">
      <c r="A282" s="33"/>
      <c r="B282" s="34"/>
      <c r="C282" s="33"/>
      <c r="D282" s="157" t="s">
        <v>177</v>
      </c>
      <c r="E282" s="33"/>
      <c r="F282" s="158" t="s">
        <v>662</v>
      </c>
      <c r="G282" s="33"/>
      <c r="H282" s="33"/>
      <c r="I282" s="159"/>
      <c r="J282" s="33"/>
      <c r="K282" s="33"/>
      <c r="L282" s="34"/>
      <c r="M282" s="160"/>
      <c r="N282" s="161"/>
      <c r="O282" s="54"/>
      <c r="P282" s="54"/>
      <c r="Q282" s="54"/>
      <c r="R282" s="54"/>
      <c r="S282" s="54"/>
      <c r="T282" s="55"/>
      <c r="U282" s="33"/>
      <c r="V282" s="33"/>
      <c r="W282" s="33"/>
      <c r="X282" s="33"/>
      <c r="Y282" s="33"/>
      <c r="Z282" s="33"/>
      <c r="AA282" s="33"/>
      <c r="AB282" s="33"/>
      <c r="AC282" s="33"/>
      <c r="AD282" s="33"/>
      <c r="AE282" s="33"/>
      <c r="AT282" s="18" t="s">
        <v>177</v>
      </c>
      <c r="AU282" s="18" t="s">
        <v>79</v>
      </c>
    </row>
    <row r="283" spans="1:65" s="2" customFormat="1" ht="24.2" customHeight="1">
      <c r="A283" s="33"/>
      <c r="B283" s="143"/>
      <c r="C283" s="144" t="s">
        <v>15</v>
      </c>
      <c r="D283" s="144" t="s">
        <v>171</v>
      </c>
      <c r="E283" s="145" t="s">
        <v>456</v>
      </c>
      <c r="F283" s="146" t="s">
        <v>457</v>
      </c>
      <c r="G283" s="147" t="s">
        <v>384</v>
      </c>
      <c r="H283" s="148">
        <v>44</v>
      </c>
      <c r="I283" s="149"/>
      <c r="J283" s="150">
        <f aca="true" t="shared" si="0" ref="J283:J292">ROUND(I283*H283,2)</f>
        <v>0</v>
      </c>
      <c r="K283" s="146" t="s">
        <v>3</v>
      </c>
      <c r="L283" s="34"/>
      <c r="M283" s="151" t="s">
        <v>3</v>
      </c>
      <c r="N283" s="152" t="s">
        <v>41</v>
      </c>
      <c r="O283" s="54"/>
      <c r="P283" s="153">
        <f aca="true" t="shared" si="1" ref="P283:P292">O283*H283</f>
        <v>0</v>
      </c>
      <c r="Q283" s="153">
        <v>0</v>
      </c>
      <c r="R283" s="153">
        <f aca="true" t="shared" si="2" ref="R283:R292">Q283*H283</f>
        <v>0</v>
      </c>
      <c r="S283" s="153">
        <v>0</v>
      </c>
      <c r="T283" s="154">
        <f aca="true" t="shared" si="3" ref="T283:T292">S283*H283</f>
        <v>0</v>
      </c>
      <c r="U283" s="33"/>
      <c r="V283" s="33"/>
      <c r="W283" s="33"/>
      <c r="X283" s="33"/>
      <c r="Y283" s="33"/>
      <c r="Z283" s="33"/>
      <c r="AA283" s="33"/>
      <c r="AB283" s="33"/>
      <c r="AC283" s="33"/>
      <c r="AD283" s="33"/>
      <c r="AE283" s="33"/>
      <c r="AR283" s="155" t="s">
        <v>264</v>
      </c>
      <c r="AT283" s="155" t="s">
        <v>171</v>
      </c>
      <c r="AU283" s="155" t="s">
        <v>79</v>
      </c>
      <c r="AY283" s="18" t="s">
        <v>165</v>
      </c>
      <c r="BE283" s="156">
        <f aca="true" t="shared" si="4" ref="BE283:BE292">IF(N283="základní",J283,0)</f>
        <v>0</v>
      </c>
      <c r="BF283" s="156">
        <f aca="true" t="shared" si="5" ref="BF283:BF292">IF(N283="snížená",J283,0)</f>
        <v>0</v>
      </c>
      <c r="BG283" s="156">
        <f aca="true" t="shared" si="6" ref="BG283:BG292">IF(N283="zákl. přenesená",J283,0)</f>
        <v>0</v>
      </c>
      <c r="BH283" s="156">
        <f aca="true" t="shared" si="7" ref="BH283:BH292">IF(N283="sníž. přenesená",J283,0)</f>
        <v>0</v>
      </c>
      <c r="BI283" s="156">
        <f aca="true" t="shared" si="8" ref="BI283:BI292">IF(N283="nulová",J283,0)</f>
        <v>0</v>
      </c>
      <c r="BJ283" s="18" t="s">
        <v>79</v>
      </c>
      <c r="BK283" s="156">
        <f aca="true" t="shared" si="9" ref="BK283:BK292">ROUND(I283*H283,2)</f>
        <v>0</v>
      </c>
      <c r="BL283" s="18" t="s">
        <v>264</v>
      </c>
      <c r="BM283" s="155" t="s">
        <v>1316</v>
      </c>
    </row>
    <row r="284" spans="1:65" s="2" customFormat="1" ht="24.2" customHeight="1">
      <c r="A284" s="33"/>
      <c r="B284" s="143"/>
      <c r="C284" s="144" t="s">
        <v>79</v>
      </c>
      <c r="D284" s="144" t="s">
        <v>171</v>
      </c>
      <c r="E284" s="145" t="s">
        <v>460</v>
      </c>
      <c r="F284" s="146" t="s">
        <v>1225</v>
      </c>
      <c r="G284" s="147" t="s">
        <v>384</v>
      </c>
      <c r="H284" s="148">
        <v>12</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1317</v>
      </c>
    </row>
    <row r="285" spans="1:65" s="2" customFormat="1" ht="24.2" customHeight="1">
      <c r="A285" s="33"/>
      <c r="B285" s="143"/>
      <c r="C285" s="144" t="s">
        <v>89</v>
      </c>
      <c r="D285" s="144" t="s">
        <v>171</v>
      </c>
      <c r="E285" s="145" t="s">
        <v>464</v>
      </c>
      <c r="F285" s="146" t="s">
        <v>465</v>
      </c>
      <c r="G285" s="147" t="s">
        <v>384</v>
      </c>
      <c r="H285" s="148">
        <v>12</v>
      </c>
      <c r="I285" s="149"/>
      <c r="J285" s="150">
        <f t="shared" si="0"/>
        <v>0</v>
      </c>
      <c r="K285" s="146" t="s">
        <v>3</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1318</v>
      </c>
    </row>
    <row r="286" spans="1:65" s="2" customFormat="1" ht="24.2" customHeight="1">
      <c r="A286" s="33"/>
      <c r="B286" s="143"/>
      <c r="C286" s="144" t="s">
        <v>92</v>
      </c>
      <c r="D286" s="144" t="s">
        <v>171</v>
      </c>
      <c r="E286" s="145" t="s">
        <v>667</v>
      </c>
      <c r="F286" s="146" t="s">
        <v>668</v>
      </c>
      <c r="G286" s="147" t="s">
        <v>297</v>
      </c>
      <c r="H286" s="148">
        <v>24</v>
      </c>
      <c r="I286" s="149"/>
      <c r="J286" s="150">
        <f t="shared" si="0"/>
        <v>0</v>
      </c>
      <c r="K286" s="146" t="s">
        <v>3</v>
      </c>
      <c r="L286" s="34"/>
      <c r="M286" s="151" t="s">
        <v>3</v>
      </c>
      <c r="N286" s="152" t="s">
        <v>41</v>
      </c>
      <c r="O286" s="54"/>
      <c r="P286" s="153">
        <f t="shared" si="1"/>
        <v>0</v>
      </c>
      <c r="Q286" s="153">
        <v>0</v>
      </c>
      <c r="R286" s="153">
        <f t="shared" si="2"/>
        <v>0</v>
      </c>
      <c r="S286" s="153">
        <v>0</v>
      </c>
      <c r="T286" s="154">
        <f t="shared" si="3"/>
        <v>0</v>
      </c>
      <c r="U286" s="33"/>
      <c r="V286" s="33"/>
      <c r="W286" s="33"/>
      <c r="X286" s="33"/>
      <c r="Y286" s="33"/>
      <c r="Z286" s="33"/>
      <c r="AA286" s="33"/>
      <c r="AB286" s="33"/>
      <c r="AC286" s="33"/>
      <c r="AD286" s="33"/>
      <c r="AE286" s="33"/>
      <c r="AR286" s="155" t="s">
        <v>264</v>
      </c>
      <c r="AT286" s="155" t="s">
        <v>171</v>
      </c>
      <c r="AU286" s="155" t="s">
        <v>79</v>
      </c>
      <c r="AY286" s="18" t="s">
        <v>165</v>
      </c>
      <c r="BE286" s="156">
        <f t="shared" si="4"/>
        <v>0</v>
      </c>
      <c r="BF286" s="156">
        <f t="shared" si="5"/>
        <v>0</v>
      </c>
      <c r="BG286" s="156">
        <f t="shared" si="6"/>
        <v>0</v>
      </c>
      <c r="BH286" s="156">
        <f t="shared" si="7"/>
        <v>0</v>
      </c>
      <c r="BI286" s="156">
        <f t="shared" si="8"/>
        <v>0</v>
      </c>
      <c r="BJ286" s="18" t="s">
        <v>79</v>
      </c>
      <c r="BK286" s="156">
        <f t="shared" si="9"/>
        <v>0</v>
      </c>
      <c r="BL286" s="18" t="s">
        <v>264</v>
      </c>
      <c r="BM286" s="155" t="s">
        <v>1319</v>
      </c>
    </row>
    <row r="287" spans="1:65" s="2" customFormat="1" ht="24.2" customHeight="1">
      <c r="A287" s="33"/>
      <c r="B287" s="143"/>
      <c r="C287" s="144" t="s">
        <v>95</v>
      </c>
      <c r="D287" s="144" t="s">
        <v>171</v>
      </c>
      <c r="E287" s="145" t="s">
        <v>670</v>
      </c>
      <c r="F287" s="146" t="s">
        <v>671</v>
      </c>
      <c r="G287" s="147" t="s">
        <v>384</v>
      </c>
      <c r="H287" s="148">
        <v>14</v>
      </c>
      <c r="I287" s="149"/>
      <c r="J287" s="150">
        <f t="shared" si="0"/>
        <v>0</v>
      </c>
      <c r="K287" s="146" t="s">
        <v>3</v>
      </c>
      <c r="L287" s="34"/>
      <c r="M287" s="151" t="s">
        <v>3</v>
      </c>
      <c r="N287" s="152" t="s">
        <v>41</v>
      </c>
      <c r="O287" s="54"/>
      <c r="P287" s="153">
        <f t="shared" si="1"/>
        <v>0</v>
      </c>
      <c r="Q287" s="153">
        <v>0</v>
      </c>
      <c r="R287" s="153">
        <f t="shared" si="2"/>
        <v>0</v>
      </c>
      <c r="S287" s="153">
        <v>0</v>
      </c>
      <c r="T287" s="154">
        <f t="shared" si="3"/>
        <v>0</v>
      </c>
      <c r="U287" s="33"/>
      <c r="V287" s="33"/>
      <c r="W287" s="33"/>
      <c r="X287" s="33"/>
      <c r="Y287" s="33"/>
      <c r="Z287" s="33"/>
      <c r="AA287" s="33"/>
      <c r="AB287" s="33"/>
      <c r="AC287" s="33"/>
      <c r="AD287" s="33"/>
      <c r="AE287" s="33"/>
      <c r="AR287" s="155" t="s">
        <v>264</v>
      </c>
      <c r="AT287" s="155" t="s">
        <v>171</v>
      </c>
      <c r="AU287" s="155" t="s">
        <v>79</v>
      </c>
      <c r="AY287" s="18" t="s">
        <v>165</v>
      </c>
      <c r="BE287" s="156">
        <f t="shared" si="4"/>
        <v>0</v>
      </c>
      <c r="BF287" s="156">
        <f t="shared" si="5"/>
        <v>0</v>
      </c>
      <c r="BG287" s="156">
        <f t="shared" si="6"/>
        <v>0</v>
      </c>
      <c r="BH287" s="156">
        <f t="shared" si="7"/>
        <v>0</v>
      </c>
      <c r="BI287" s="156">
        <f t="shared" si="8"/>
        <v>0</v>
      </c>
      <c r="BJ287" s="18" t="s">
        <v>79</v>
      </c>
      <c r="BK287" s="156">
        <f t="shared" si="9"/>
        <v>0</v>
      </c>
      <c r="BL287" s="18" t="s">
        <v>264</v>
      </c>
      <c r="BM287" s="155" t="s">
        <v>1320</v>
      </c>
    </row>
    <row r="288" spans="1:65" s="2" customFormat="1" ht="24.2" customHeight="1">
      <c r="A288" s="33"/>
      <c r="B288" s="143"/>
      <c r="C288" s="144" t="s">
        <v>166</v>
      </c>
      <c r="D288" s="144" t="s">
        <v>171</v>
      </c>
      <c r="E288" s="145" t="s">
        <v>468</v>
      </c>
      <c r="F288" s="146" t="s">
        <v>469</v>
      </c>
      <c r="G288" s="147" t="s">
        <v>384</v>
      </c>
      <c r="H288" s="148">
        <v>29</v>
      </c>
      <c r="I288" s="149"/>
      <c r="J288" s="150">
        <f t="shared" si="0"/>
        <v>0</v>
      </c>
      <c r="K288" s="146" t="s">
        <v>3</v>
      </c>
      <c r="L288" s="34"/>
      <c r="M288" s="151" t="s">
        <v>3</v>
      </c>
      <c r="N288" s="152" t="s">
        <v>41</v>
      </c>
      <c r="O288" s="54"/>
      <c r="P288" s="153">
        <f t="shared" si="1"/>
        <v>0</v>
      </c>
      <c r="Q288" s="153">
        <v>0</v>
      </c>
      <c r="R288" s="153">
        <f t="shared" si="2"/>
        <v>0</v>
      </c>
      <c r="S288" s="153">
        <v>0</v>
      </c>
      <c r="T288" s="154">
        <f t="shared" si="3"/>
        <v>0</v>
      </c>
      <c r="U288" s="33"/>
      <c r="V288" s="33"/>
      <c r="W288" s="33"/>
      <c r="X288" s="33"/>
      <c r="Y288" s="33"/>
      <c r="Z288" s="33"/>
      <c r="AA288" s="33"/>
      <c r="AB288" s="33"/>
      <c r="AC288" s="33"/>
      <c r="AD288" s="33"/>
      <c r="AE288" s="33"/>
      <c r="AR288" s="155" t="s">
        <v>264</v>
      </c>
      <c r="AT288" s="155" t="s">
        <v>171</v>
      </c>
      <c r="AU288" s="155" t="s">
        <v>79</v>
      </c>
      <c r="AY288" s="18" t="s">
        <v>165</v>
      </c>
      <c r="BE288" s="156">
        <f t="shared" si="4"/>
        <v>0</v>
      </c>
      <c r="BF288" s="156">
        <f t="shared" si="5"/>
        <v>0</v>
      </c>
      <c r="BG288" s="156">
        <f t="shared" si="6"/>
        <v>0</v>
      </c>
      <c r="BH288" s="156">
        <f t="shared" si="7"/>
        <v>0</v>
      </c>
      <c r="BI288" s="156">
        <f t="shared" si="8"/>
        <v>0</v>
      </c>
      <c r="BJ288" s="18" t="s">
        <v>79</v>
      </c>
      <c r="BK288" s="156">
        <f t="shared" si="9"/>
        <v>0</v>
      </c>
      <c r="BL288" s="18" t="s">
        <v>264</v>
      </c>
      <c r="BM288" s="155" t="s">
        <v>1321</v>
      </c>
    </row>
    <row r="289" spans="1:65" s="2" customFormat="1" ht="24.2" customHeight="1">
      <c r="A289" s="33"/>
      <c r="B289" s="143"/>
      <c r="C289" s="144" t="s">
        <v>370</v>
      </c>
      <c r="D289" s="144" t="s">
        <v>171</v>
      </c>
      <c r="E289" s="145" t="s">
        <v>472</v>
      </c>
      <c r="F289" s="146" t="s">
        <v>473</v>
      </c>
      <c r="G289" s="147" t="s">
        <v>384</v>
      </c>
      <c r="H289" s="148">
        <v>29</v>
      </c>
      <c r="I289" s="149"/>
      <c r="J289" s="150">
        <f t="shared" si="0"/>
        <v>0</v>
      </c>
      <c r="K289" s="146" t="s">
        <v>3</v>
      </c>
      <c r="L289" s="34"/>
      <c r="M289" s="151" t="s">
        <v>3</v>
      </c>
      <c r="N289" s="152" t="s">
        <v>41</v>
      </c>
      <c r="O289" s="54"/>
      <c r="P289" s="153">
        <f t="shared" si="1"/>
        <v>0</v>
      </c>
      <c r="Q289" s="153">
        <v>0</v>
      </c>
      <c r="R289" s="153">
        <f t="shared" si="2"/>
        <v>0</v>
      </c>
      <c r="S289" s="153">
        <v>0</v>
      </c>
      <c r="T289" s="154">
        <f t="shared" si="3"/>
        <v>0</v>
      </c>
      <c r="U289" s="33"/>
      <c r="V289" s="33"/>
      <c r="W289" s="33"/>
      <c r="X289" s="33"/>
      <c r="Y289" s="33"/>
      <c r="Z289" s="33"/>
      <c r="AA289" s="33"/>
      <c r="AB289" s="33"/>
      <c r="AC289" s="33"/>
      <c r="AD289" s="33"/>
      <c r="AE289" s="33"/>
      <c r="AR289" s="155" t="s">
        <v>264</v>
      </c>
      <c r="AT289" s="155" t="s">
        <v>171</v>
      </c>
      <c r="AU289" s="155" t="s">
        <v>79</v>
      </c>
      <c r="AY289" s="18" t="s">
        <v>165</v>
      </c>
      <c r="BE289" s="156">
        <f t="shared" si="4"/>
        <v>0</v>
      </c>
      <c r="BF289" s="156">
        <f t="shared" si="5"/>
        <v>0</v>
      </c>
      <c r="BG289" s="156">
        <f t="shared" si="6"/>
        <v>0</v>
      </c>
      <c r="BH289" s="156">
        <f t="shared" si="7"/>
        <v>0</v>
      </c>
      <c r="BI289" s="156">
        <f t="shared" si="8"/>
        <v>0</v>
      </c>
      <c r="BJ289" s="18" t="s">
        <v>79</v>
      </c>
      <c r="BK289" s="156">
        <f t="shared" si="9"/>
        <v>0</v>
      </c>
      <c r="BL289" s="18" t="s">
        <v>264</v>
      </c>
      <c r="BM289" s="155" t="s">
        <v>1322</v>
      </c>
    </row>
    <row r="290" spans="1:65" s="2" customFormat="1" ht="37.9" customHeight="1">
      <c r="A290" s="33"/>
      <c r="B290" s="143"/>
      <c r="C290" s="144" t="s">
        <v>191</v>
      </c>
      <c r="D290" s="144" t="s">
        <v>171</v>
      </c>
      <c r="E290" s="145" t="s">
        <v>675</v>
      </c>
      <c r="F290" s="146" t="s">
        <v>676</v>
      </c>
      <c r="G290" s="147" t="s">
        <v>384</v>
      </c>
      <c r="H290" s="148">
        <v>13</v>
      </c>
      <c r="I290" s="149"/>
      <c r="J290" s="150">
        <f t="shared" si="0"/>
        <v>0</v>
      </c>
      <c r="K290" s="146" t="s">
        <v>3</v>
      </c>
      <c r="L290" s="34"/>
      <c r="M290" s="151" t="s">
        <v>3</v>
      </c>
      <c r="N290" s="152" t="s">
        <v>41</v>
      </c>
      <c r="O290" s="54"/>
      <c r="P290" s="153">
        <f t="shared" si="1"/>
        <v>0</v>
      </c>
      <c r="Q290" s="153">
        <v>0</v>
      </c>
      <c r="R290" s="153">
        <f t="shared" si="2"/>
        <v>0</v>
      </c>
      <c r="S290" s="153">
        <v>0</v>
      </c>
      <c r="T290" s="154">
        <f t="shared" si="3"/>
        <v>0</v>
      </c>
      <c r="U290" s="33"/>
      <c r="V290" s="33"/>
      <c r="W290" s="33"/>
      <c r="X290" s="33"/>
      <c r="Y290" s="33"/>
      <c r="Z290" s="33"/>
      <c r="AA290" s="33"/>
      <c r="AB290" s="33"/>
      <c r="AC290" s="33"/>
      <c r="AD290" s="33"/>
      <c r="AE290" s="33"/>
      <c r="AR290" s="155" t="s">
        <v>264</v>
      </c>
      <c r="AT290" s="155" t="s">
        <v>171</v>
      </c>
      <c r="AU290" s="155" t="s">
        <v>79</v>
      </c>
      <c r="AY290" s="18" t="s">
        <v>165</v>
      </c>
      <c r="BE290" s="156">
        <f t="shared" si="4"/>
        <v>0</v>
      </c>
      <c r="BF290" s="156">
        <f t="shared" si="5"/>
        <v>0</v>
      </c>
      <c r="BG290" s="156">
        <f t="shared" si="6"/>
        <v>0</v>
      </c>
      <c r="BH290" s="156">
        <f t="shared" si="7"/>
        <v>0</v>
      </c>
      <c r="BI290" s="156">
        <f t="shared" si="8"/>
        <v>0</v>
      </c>
      <c r="BJ290" s="18" t="s">
        <v>79</v>
      </c>
      <c r="BK290" s="156">
        <f t="shared" si="9"/>
        <v>0</v>
      </c>
      <c r="BL290" s="18" t="s">
        <v>264</v>
      </c>
      <c r="BM290" s="155" t="s">
        <v>1323</v>
      </c>
    </row>
    <row r="291" spans="1:65" s="2" customFormat="1" ht="24.2" customHeight="1">
      <c r="A291" s="33"/>
      <c r="B291" s="143"/>
      <c r="C291" s="144" t="s">
        <v>205</v>
      </c>
      <c r="D291" s="144" t="s">
        <v>171</v>
      </c>
      <c r="E291" s="145" t="s">
        <v>678</v>
      </c>
      <c r="F291" s="146" t="s">
        <v>679</v>
      </c>
      <c r="G291" s="147" t="s">
        <v>384</v>
      </c>
      <c r="H291" s="148">
        <v>13</v>
      </c>
      <c r="I291" s="149"/>
      <c r="J291" s="150">
        <f t="shared" si="0"/>
        <v>0</v>
      </c>
      <c r="K291" s="146" t="s">
        <v>3</v>
      </c>
      <c r="L291" s="34"/>
      <c r="M291" s="151" t="s">
        <v>3</v>
      </c>
      <c r="N291" s="152" t="s">
        <v>41</v>
      </c>
      <c r="O291" s="54"/>
      <c r="P291" s="153">
        <f t="shared" si="1"/>
        <v>0</v>
      </c>
      <c r="Q291" s="153">
        <v>0</v>
      </c>
      <c r="R291" s="153">
        <f t="shared" si="2"/>
        <v>0</v>
      </c>
      <c r="S291" s="153">
        <v>0</v>
      </c>
      <c r="T291" s="154">
        <f t="shared" si="3"/>
        <v>0</v>
      </c>
      <c r="U291" s="33"/>
      <c r="V291" s="33"/>
      <c r="W291" s="33"/>
      <c r="X291" s="33"/>
      <c r="Y291" s="33"/>
      <c r="Z291" s="33"/>
      <c r="AA291" s="33"/>
      <c r="AB291" s="33"/>
      <c r="AC291" s="33"/>
      <c r="AD291" s="33"/>
      <c r="AE291" s="33"/>
      <c r="AR291" s="155" t="s">
        <v>264</v>
      </c>
      <c r="AT291" s="155" t="s">
        <v>171</v>
      </c>
      <c r="AU291" s="155" t="s">
        <v>79</v>
      </c>
      <c r="AY291" s="18" t="s">
        <v>165</v>
      </c>
      <c r="BE291" s="156">
        <f t="shared" si="4"/>
        <v>0</v>
      </c>
      <c r="BF291" s="156">
        <f t="shared" si="5"/>
        <v>0</v>
      </c>
      <c r="BG291" s="156">
        <f t="shared" si="6"/>
        <v>0</v>
      </c>
      <c r="BH291" s="156">
        <f t="shared" si="7"/>
        <v>0</v>
      </c>
      <c r="BI291" s="156">
        <f t="shared" si="8"/>
        <v>0</v>
      </c>
      <c r="BJ291" s="18" t="s">
        <v>79</v>
      </c>
      <c r="BK291" s="156">
        <f t="shared" si="9"/>
        <v>0</v>
      </c>
      <c r="BL291" s="18" t="s">
        <v>264</v>
      </c>
      <c r="BM291" s="155" t="s">
        <v>1324</v>
      </c>
    </row>
    <row r="292" spans="1:65" s="2" customFormat="1" ht="44.25" customHeight="1">
      <c r="A292" s="33"/>
      <c r="B292" s="143"/>
      <c r="C292" s="144" t="s">
        <v>304</v>
      </c>
      <c r="D292" s="144" t="s">
        <v>171</v>
      </c>
      <c r="E292" s="145" t="s">
        <v>475</v>
      </c>
      <c r="F292" s="146" t="s">
        <v>476</v>
      </c>
      <c r="G292" s="147" t="s">
        <v>477</v>
      </c>
      <c r="H292" s="196"/>
      <c r="I292" s="149"/>
      <c r="J292" s="150">
        <f t="shared" si="0"/>
        <v>0</v>
      </c>
      <c r="K292" s="146" t="s">
        <v>175</v>
      </c>
      <c r="L292" s="34"/>
      <c r="M292" s="151" t="s">
        <v>3</v>
      </c>
      <c r="N292" s="152" t="s">
        <v>41</v>
      </c>
      <c r="O292" s="54"/>
      <c r="P292" s="153">
        <f t="shared" si="1"/>
        <v>0</v>
      </c>
      <c r="Q292" s="153">
        <v>0</v>
      </c>
      <c r="R292" s="153">
        <f t="shared" si="2"/>
        <v>0</v>
      </c>
      <c r="S292" s="153">
        <v>0</v>
      </c>
      <c r="T292" s="154">
        <f t="shared" si="3"/>
        <v>0</v>
      </c>
      <c r="U292" s="33"/>
      <c r="V292" s="33"/>
      <c r="W292" s="33"/>
      <c r="X292" s="33"/>
      <c r="Y292" s="33"/>
      <c r="Z292" s="33"/>
      <c r="AA292" s="33"/>
      <c r="AB292" s="33"/>
      <c r="AC292" s="33"/>
      <c r="AD292" s="33"/>
      <c r="AE292" s="33"/>
      <c r="AR292" s="155" t="s">
        <v>264</v>
      </c>
      <c r="AT292" s="155" t="s">
        <v>171</v>
      </c>
      <c r="AU292" s="155" t="s">
        <v>79</v>
      </c>
      <c r="AY292" s="18" t="s">
        <v>165</v>
      </c>
      <c r="BE292" s="156">
        <f t="shared" si="4"/>
        <v>0</v>
      </c>
      <c r="BF292" s="156">
        <f t="shared" si="5"/>
        <v>0</v>
      </c>
      <c r="BG292" s="156">
        <f t="shared" si="6"/>
        <v>0</v>
      </c>
      <c r="BH292" s="156">
        <f t="shared" si="7"/>
        <v>0</v>
      </c>
      <c r="BI292" s="156">
        <f t="shared" si="8"/>
        <v>0</v>
      </c>
      <c r="BJ292" s="18" t="s">
        <v>79</v>
      </c>
      <c r="BK292" s="156">
        <f t="shared" si="9"/>
        <v>0</v>
      </c>
      <c r="BL292" s="18" t="s">
        <v>264</v>
      </c>
      <c r="BM292" s="155" t="s">
        <v>1325</v>
      </c>
    </row>
    <row r="293" spans="1:47" s="2" customFormat="1" ht="12">
      <c r="A293" s="33"/>
      <c r="B293" s="34"/>
      <c r="C293" s="33"/>
      <c r="D293" s="157" t="s">
        <v>177</v>
      </c>
      <c r="E293" s="33"/>
      <c r="F293" s="158" t="s">
        <v>479</v>
      </c>
      <c r="G293" s="33"/>
      <c r="H293" s="33"/>
      <c r="I293" s="159"/>
      <c r="J293" s="33"/>
      <c r="K293" s="33"/>
      <c r="L293" s="34"/>
      <c r="M293" s="160"/>
      <c r="N293" s="161"/>
      <c r="O293" s="54"/>
      <c r="P293" s="54"/>
      <c r="Q293" s="54"/>
      <c r="R293" s="54"/>
      <c r="S293" s="54"/>
      <c r="T293" s="55"/>
      <c r="U293" s="33"/>
      <c r="V293" s="33"/>
      <c r="W293" s="33"/>
      <c r="X293" s="33"/>
      <c r="Y293" s="33"/>
      <c r="Z293" s="33"/>
      <c r="AA293" s="33"/>
      <c r="AB293" s="33"/>
      <c r="AC293" s="33"/>
      <c r="AD293" s="33"/>
      <c r="AE293" s="33"/>
      <c r="AT293" s="18" t="s">
        <v>177</v>
      </c>
      <c r="AU293" s="18" t="s">
        <v>79</v>
      </c>
    </row>
    <row r="294" spans="2:63" s="12" customFormat="1" ht="22.9" customHeight="1">
      <c r="B294" s="130"/>
      <c r="D294" s="131" t="s">
        <v>68</v>
      </c>
      <c r="E294" s="141" t="s">
        <v>480</v>
      </c>
      <c r="F294" s="141" t="s">
        <v>481</v>
      </c>
      <c r="I294" s="133"/>
      <c r="J294" s="142">
        <f>BK294</f>
        <v>0</v>
      </c>
      <c r="L294" s="130"/>
      <c r="M294" s="135"/>
      <c r="N294" s="136"/>
      <c r="O294" s="136"/>
      <c r="P294" s="137">
        <f>SUM(P295:P296)</f>
        <v>0</v>
      </c>
      <c r="Q294" s="136"/>
      <c r="R294" s="137">
        <f>SUM(R295:R296)</f>
        <v>0.018313399999999997</v>
      </c>
      <c r="S294" s="136"/>
      <c r="T294" s="138">
        <f>SUM(T295:T296)</f>
        <v>0</v>
      </c>
      <c r="AR294" s="131" t="s">
        <v>79</v>
      </c>
      <c r="AT294" s="139" t="s">
        <v>68</v>
      </c>
      <c r="AU294" s="139" t="s">
        <v>15</v>
      </c>
      <c r="AY294" s="131" t="s">
        <v>165</v>
      </c>
      <c r="BK294" s="140">
        <f>SUM(BK295:BK296)</f>
        <v>0</v>
      </c>
    </row>
    <row r="295" spans="1:65" s="2" customFormat="1" ht="16.5" customHeight="1">
      <c r="A295" s="33"/>
      <c r="B295" s="143"/>
      <c r="C295" s="144" t="s">
        <v>200</v>
      </c>
      <c r="D295" s="144" t="s">
        <v>171</v>
      </c>
      <c r="E295" s="145" t="s">
        <v>482</v>
      </c>
      <c r="F295" s="146" t="s">
        <v>483</v>
      </c>
      <c r="G295" s="147" t="s">
        <v>174</v>
      </c>
      <c r="H295" s="148">
        <v>130.81</v>
      </c>
      <c r="I295" s="149"/>
      <c r="J295" s="150">
        <f>ROUND(I295*H295,2)</f>
        <v>0</v>
      </c>
      <c r="K295" s="146" t="s">
        <v>175</v>
      </c>
      <c r="L295" s="34"/>
      <c r="M295" s="151" t="s">
        <v>3</v>
      </c>
      <c r="N295" s="152" t="s">
        <v>41</v>
      </c>
      <c r="O295" s="54"/>
      <c r="P295" s="153">
        <f>O295*H295</f>
        <v>0</v>
      </c>
      <c r="Q295" s="153">
        <v>0.00014</v>
      </c>
      <c r="R295" s="153">
        <f>Q295*H295</f>
        <v>0.018313399999999997</v>
      </c>
      <c r="S295" s="153">
        <v>0</v>
      </c>
      <c r="T295" s="154">
        <f>S295*H295</f>
        <v>0</v>
      </c>
      <c r="U295" s="33"/>
      <c r="V295" s="33"/>
      <c r="W295" s="33"/>
      <c r="X295" s="33"/>
      <c r="Y295" s="33"/>
      <c r="Z295" s="33"/>
      <c r="AA295" s="33"/>
      <c r="AB295" s="33"/>
      <c r="AC295" s="33"/>
      <c r="AD295" s="33"/>
      <c r="AE295" s="33"/>
      <c r="AR295" s="155" t="s">
        <v>264</v>
      </c>
      <c r="AT295" s="155" t="s">
        <v>171</v>
      </c>
      <c r="AU295" s="155" t="s">
        <v>79</v>
      </c>
      <c r="AY295" s="18" t="s">
        <v>165</v>
      </c>
      <c r="BE295" s="156">
        <f>IF(N295="základní",J295,0)</f>
        <v>0</v>
      </c>
      <c r="BF295" s="156">
        <f>IF(N295="snížená",J295,0)</f>
        <v>0</v>
      </c>
      <c r="BG295" s="156">
        <f>IF(N295="zákl. přenesená",J295,0)</f>
        <v>0</v>
      </c>
      <c r="BH295" s="156">
        <f>IF(N295="sníž. přenesená",J295,0)</f>
        <v>0</v>
      </c>
      <c r="BI295" s="156">
        <f>IF(N295="nulová",J295,0)</f>
        <v>0</v>
      </c>
      <c r="BJ295" s="18" t="s">
        <v>79</v>
      </c>
      <c r="BK295" s="156">
        <f>ROUND(I295*H295,2)</f>
        <v>0</v>
      </c>
      <c r="BL295" s="18" t="s">
        <v>264</v>
      </c>
      <c r="BM295" s="155" t="s">
        <v>1326</v>
      </c>
    </row>
    <row r="296" spans="1:47" s="2" customFormat="1" ht="12">
      <c r="A296" s="33"/>
      <c r="B296" s="34"/>
      <c r="C296" s="33"/>
      <c r="D296" s="157" t="s">
        <v>177</v>
      </c>
      <c r="E296" s="33"/>
      <c r="F296" s="158" t="s">
        <v>485</v>
      </c>
      <c r="G296" s="33"/>
      <c r="H296" s="33"/>
      <c r="I296" s="159"/>
      <c r="J296" s="33"/>
      <c r="K296" s="33"/>
      <c r="L296" s="34"/>
      <c r="M296" s="160"/>
      <c r="N296" s="161"/>
      <c r="O296" s="54"/>
      <c r="P296" s="54"/>
      <c r="Q296" s="54"/>
      <c r="R296" s="54"/>
      <c r="S296" s="54"/>
      <c r="T296" s="55"/>
      <c r="U296" s="33"/>
      <c r="V296" s="33"/>
      <c r="W296" s="33"/>
      <c r="X296" s="33"/>
      <c r="Y296" s="33"/>
      <c r="Z296" s="33"/>
      <c r="AA296" s="33"/>
      <c r="AB296" s="33"/>
      <c r="AC296" s="33"/>
      <c r="AD296" s="33"/>
      <c r="AE296" s="33"/>
      <c r="AT296" s="18" t="s">
        <v>177</v>
      </c>
      <c r="AU296" s="18" t="s">
        <v>79</v>
      </c>
    </row>
    <row r="297" spans="2:63" s="12" customFormat="1" ht="25.9" customHeight="1">
      <c r="B297" s="130"/>
      <c r="D297" s="131" t="s">
        <v>68</v>
      </c>
      <c r="E297" s="132" t="s">
        <v>120</v>
      </c>
      <c r="F297" s="132" t="s">
        <v>486</v>
      </c>
      <c r="I297" s="133"/>
      <c r="J297" s="134">
        <f>BK297</f>
        <v>0</v>
      </c>
      <c r="L297" s="130"/>
      <c r="M297" s="135"/>
      <c r="N297" s="136"/>
      <c r="O297" s="136"/>
      <c r="P297" s="137">
        <f>P298</f>
        <v>0</v>
      </c>
      <c r="Q297" s="136"/>
      <c r="R297" s="137">
        <f>R298</f>
        <v>0</v>
      </c>
      <c r="S297" s="136"/>
      <c r="T297" s="138">
        <f>T298</f>
        <v>0</v>
      </c>
      <c r="AR297" s="131" t="s">
        <v>95</v>
      </c>
      <c r="AT297" s="139" t="s">
        <v>68</v>
      </c>
      <c r="AU297" s="139" t="s">
        <v>69</v>
      </c>
      <c r="AY297" s="131" t="s">
        <v>165</v>
      </c>
      <c r="BK297" s="140">
        <f>BK298</f>
        <v>0</v>
      </c>
    </row>
    <row r="298" spans="1:65" s="2" customFormat="1" ht="24.2" customHeight="1">
      <c r="A298" s="33"/>
      <c r="B298" s="143"/>
      <c r="C298" s="144" t="s">
        <v>824</v>
      </c>
      <c r="D298" s="144" t="s">
        <v>171</v>
      </c>
      <c r="E298" s="145" t="s">
        <v>488</v>
      </c>
      <c r="F298" s="146" t="s">
        <v>489</v>
      </c>
      <c r="G298" s="147" t="s">
        <v>212</v>
      </c>
      <c r="H298" s="148">
        <v>1</v>
      </c>
      <c r="I298" s="149"/>
      <c r="J298" s="150">
        <f>ROUND(I298*H298,2)</f>
        <v>0</v>
      </c>
      <c r="K298" s="146" t="s">
        <v>3</v>
      </c>
      <c r="L298" s="34"/>
      <c r="M298" s="197" t="s">
        <v>3</v>
      </c>
      <c r="N298" s="198" t="s">
        <v>41</v>
      </c>
      <c r="O298" s="199"/>
      <c r="P298" s="200">
        <f>O298*H298</f>
        <v>0</v>
      </c>
      <c r="Q298" s="200">
        <v>0</v>
      </c>
      <c r="R298" s="200">
        <f>Q298*H298</f>
        <v>0</v>
      </c>
      <c r="S298" s="200">
        <v>0</v>
      </c>
      <c r="T298" s="201">
        <f>S298*H298</f>
        <v>0</v>
      </c>
      <c r="U298" s="33"/>
      <c r="V298" s="33"/>
      <c r="W298" s="33"/>
      <c r="X298" s="33"/>
      <c r="Y298" s="33"/>
      <c r="Z298" s="33"/>
      <c r="AA298" s="33"/>
      <c r="AB298" s="33"/>
      <c r="AC298" s="33"/>
      <c r="AD298" s="33"/>
      <c r="AE298" s="33"/>
      <c r="AR298" s="155" t="s">
        <v>92</v>
      </c>
      <c r="AT298" s="155" t="s">
        <v>171</v>
      </c>
      <c r="AU298" s="155" t="s">
        <v>15</v>
      </c>
      <c r="AY298" s="18" t="s">
        <v>165</v>
      </c>
      <c r="BE298" s="156">
        <f>IF(N298="základní",J298,0)</f>
        <v>0</v>
      </c>
      <c r="BF298" s="156">
        <f>IF(N298="snížená",J298,0)</f>
        <v>0</v>
      </c>
      <c r="BG298" s="156">
        <f>IF(N298="zákl. přenesená",J298,0)</f>
        <v>0</v>
      </c>
      <c r="BH298" s="156">
        <f>IF(N298="sníž. přenesená",J298,0)</f>
        <v>0</v>
      </c>
      <c r="BI298" s="156">
        <f>IF(N298="nulová",J298,0)</f>
        <v>0</v>
      </c>
      <c r="BJ298" s="18" t="s">
        <v>79</v>
      </c>
      <c r="BK298" s="156">
        <f>ROUND(I298*H298,2)</f>
        <v>0</v>
      </c>
      <c r="BL298" s="18" t="s">
        <v>92</v>
      </c>
      <c r="BM298" s="155" t="s">
        <v>1327</v>
      </c>
    </row>
    <row r="299" spans="1:31" s="2" customFormat="1" ht="6.95" customHeight="1">
      <c r="A299" s="33"/>
      <c r="B299" s="43"/>
      <c r="C299" s="44"/>
      <c r="D299" s="44"/>
      <c r="E299" s="44"/>
      <c r="F299" s="44"/>
      <c r="G299" s="44"/>
      <c r="H299" s="44"/>
      <c r="I299" s="44"/>
      <c r="J299" s="44"/>
      <c r="K299" s="44"/>
      <c r="L299" s="34"/>
      <c r="M299" s="33"/>
      <c r="O299" s="33"/>
      <c r="P299" s="33"/>
      <c r="Q299" s="33"/>
      <c r="R299" s="33"/>
      <c r="S299" s="33"/>
      <c r="T299" s="33"/>
      <c r="U299" s="33"/>
      <c r="V299" s="33"/>
      <c r="W299" s="33"/>
      <c r="X299" s="33"/>
      <c r="Y299" s="33"/>
      <c r="Z299" s="33"/>
      <c r="AA299" s="33"/>
      <c r="AB299" s="33"/>
      <c r="AC299" s="33"/>
      <c r="AD299" s="33"/>
      <c r="AE299" s="33"/>
    </row>
  </sheetData>
  <autoFilter ref="C102:K298"/>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5042141"/>
    <hyperlink ref="F138" r:id="rId9" display="https://podminky.urs.cz/item/CS_URS_2021_02/965049111"/>
    <hyperlink ref="F140" r:id="rId10" display="https://podminky.urs.cz/item/CS_URS_2021_02/965081213"/>
    <hyperlink ref="F142" r:id="rId11" display="https://podminky.urs.cz/item/CS_URS_2021_02/966080103"/>
    <hyperlink ref="F152" r:id="rId12" display="https://podminky.urs.cz/item/CS_URS_2021_02/997013213"/>
    <hyperlink ref="F154" r:id="rId13" display="https://podminky.urs.cz/item/CS_URS_2021_02/997013501"/>
    <hyperlink ref="F156" r:id="rId14" display="https://podminky.urs.cz/item/CS_URS_2021_02/997013509"/>
    <hyperlink ref="F159" r:id="rId15" display="https://podminky.urs.cz/item/CS_URS_2021_02/997013631"/>
    <hyperlink ref="F162" r:id="rId16" display="https://podminky.urs.cz/item/CS_URS_2021_02/998018002"/>
    <hyperlink ref="F166" r:id="rId17" display="https://podminky.urs.cz/item/CS_URS_2021_02/712340831"/>
    <hyperlink ref="F168" r:id="rId18" display="https://podminky.urs.cz/item/CS_URS_2021_02/712363803"/>
    <hyperlink ref="F170" r:id="rId19" display="https://podminky.urs.cz/item/CS_URS_2021_02/712311101"/>
    <hyperlink ref="F175" r:id="rId20" display="https://podminky.urs.cz/item/CS_URS_2021_02/11163150"/>
    <hyperlink ref="F178" r:id="rId21" display="https://podminky.urs.cz/item/CS_URS_2021_02/712341559"/>
    <hyperlink ref="F180" r:id="rId22" display="https://podminky.urs.cz/item/CS_URS_2021_02/62853004"/>
    <hyperlink ref="F183" r:id="rId23" display="https://podminky.urs.cz/item/CS_URS_2021_02/712363122"/>
    <hyperlink ref="F190" r:id="rId24" display="https://podminky.urs.cz/item/CS_URS_2021_02/28322012"/>
    <hyperlink ref="F193" r:id="rId25" display="https://podminky.urs.cz/item/CS_URS_2021_02/712391171"/>
    <hyperlink ref="F195" r:id="rId26" display="https://podminky.urs.cz/item/CS_URS_2021_02/69311068"/>
    <hyperlink ref="F198" r:id="rId27" display="https://podminky.urs.cz/item/CS_URS_2021_02/712391172"/>
    <hyperlink ref="F201" r:id="rId28" display="https://podminky.urs.cz/item/CS_URS_2021_02/69311068"/>
    <hyperlink ref="F204" r:id="rId29" display="https://podminky.urs.cz/item/CS_URS_2021_02/998712102"/>
    <hyperlink ref="F207" r:id="rId30" display="https://podminky.urs.cz/item/CS_URS_2021_02/713130851"/>
    <hyperlink ref="F210" r:id="rId31" display="https://podminky.urs.cz/item/CS_URS_2021_02/713131143"/>
    <hyperlink ref="F213" r:id="rId32" display="https://podminky.urs.cz/item/CS_URS_2021_02/28375933"/>
    <hyperlink ref="F216" r:id="rId33" display="https://podminky.urs.cz/item/CS_URS_2021_02/713140861"/>
    <hyperlink ref="F219" r:id="rId34" display="https://podminky.urs.cz/item/CS_URS_2021_02/713140863"/>
    <hyperlink ref="F221" r:id="rId35" display="https://podminky.urs.cz/item/CS_URS_2021_02/713141135"/>
    <hyperlink ref="F225" r:id="rId36" display="https://podminky.urs.cz/item/CS_URS_2021_02/713141335"/>
    <hyperlink ref="F230" r:id="rId37" display="https://podminky.urs.cz/item/CS_URS_2021_02/713141135"/>
    <hyperlink ref="F234" r:id="rId38" display="https://podminky.urs.cz/item/CS_URS_2021_02/713141335"/>
    <hyperlink ref="F239" r:id="rId39" display="https://podminky.urs.cz/item/CS_URS_2021_02/713141351"/>
    <hyperlink ref="F242" r:id="rId40" display="https://podminky.urs.cz/item/CS_URS_2021_02/28376141"/>
    <hyperlink ref="F246" r:id="rId41" display="https://podminky.urs.cz/item/CS_URS_2021_02/998713102"/>
    <hyperlink ref="F254" r:id="rId42" display="https://podminky.urs.cz/item/CS_URS_2021_02/60514114"/>
    <hyperlink ref="F264" r:id="rId43" display="https://podminky.urs.cz/item/CS_URS_2021_02/762361312"/>
    <hyperlink ref="F271" r:id="rId44" display="https://podminky.urs.cz/item/CS_URS_2021_02/998762102"/>
    <hyperlink ref="F274" r:id="rId45" display="https://podminky.urs.cz/item/CS_URS_2021_02/764002811"/>
    <hyperlink ref="F276" r:id="rId46" display="https://podminky.urs.cz/item/CS_URS_2021_02/764002841"/>
    <hyperlink ref="F278" r:id="rId47" display="https://podminky.urs.cz/item/CS_URS_2021_02/764002851"/>
    <hyperlink ref="F280" r:id="rId48" display="https://podminky.urs.cz/item/CS_URS_2021_02/764004803"/>
    <hyperlink ref="F282" r:id="rId49" display="https://podminky.urs.cz/item/CS_URS_2021_02/764501103"/>
    <hyperlink ref="F293" r:id="rId50" display="https://podminky.urs.cz/item/CS_URS_2021_02/998764202"/>
    <hyperlink ref="F296" r:id="rId5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109</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1158</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1328</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ROUND((SUM(BE102:BE270)),2)</f>
        <v>0</v>
      </c>
      <c r="G35" s="33"/>
      <c r="H35" s="33"/>
      <c r="I35" s="102">
        <v>0.21</v>
      </c>
      <c r="J35" s="101">
        <f>ROUND(((SUM(BE102:BE270))*I35),2)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ROUND((SUM(BF102:BF270)),2)</f>
        <v>0</v>
      </c>
      <c r="G36" s="33"/>
      <c r="H36" s="33"/>
      <c r="I36" s="102">
        <v>0.15</v>
      </c>
      <c r="J36" s="101">
        <f>ROUND(((SUM(BF102:BF270))*I36),2)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ROUND((SUM(BG102:BG270)),2)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ROUND((SUM(BH102:BH270)),2)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ROUND((SUM(BI102:BI270)),2)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1158</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3 - Sekce 11</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J266</f>
        <v>0</v>
      </c>
      <c r="L79" s="116"/>
    </row>
    <row r="80" spans="2:12" s="9" customFormat="1" ht="24.95" customHeight="1">
      <c r="B80" s="112"/>
      <c r="D80" s="113" t="s">
        <v>149</v>
      </c>
      <c r="E80" s="114"/>
      <c r="F80" s="114"/>
      <c r="G80" s="114"/>
      <c r="H80" s="114"/>
      <c r="I80" s="114"/>
      <c r="J80" s="115">
        <f>J269</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6" t="str">
        <f>E7</f>
        <v>Oprava střechy bytového domu Hrnčířská, Kolín</v>
      </c>
      <c r="F90" s="327"/>
      <c r="G90" s="327"/>
      <c r="H90" s="327"/>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6" t="s">
        <v>1158</v>
      </c>
      <c r="F92" s="325"/>
      <c r="G92" s="325"/>
      <c r="H92" s="325"/>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322" t="str">
        <f>E11</f>
        <v>3 - Sekce 11</v>
      </c>
      <c r="F94" s="325"/>
      <c r="G94" s="325"/>
      <c r="H94" s="325"/>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P103+P148+P269</f>
        <v>0</v>
      </c>
      <c r="Q102" s="62"/>
      <c r="R102" s="127">
        <f>R103+R148+R269</f>
        <v>1.42505765</v>
      </c>
      <c r="S102" s="62"/>
      <c r="T102" s="128">
        <f>T103+T148+T269</f>
        <v>1.1996999999999998</v>
      </c>
      <c r="U102" s="33"/>
      <c r="V102" s="33"/>
      <c r="W102" s="33"/>
      <c r="X102" s="33"/>
      <c r="Y102" s="33"/>
      <c r="Z102" s="33"/>
      <c r="AA102" s="33"/>
      <c r="AB102" s="33"/>
      <c r="AC102" s="33"/>
      <c r="AD102" s="33"/>
      <c r="AE102" s="33"/>
      <c r="AT102" s="18" t="s">
        <v>68</v>
      </c>
      <c r="AU102" s="18" t="s">
        <v>131</v>
      </c>
      <c r="BK102" s="129">
        <f>BK103+BK148+BK269</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0.025640499999999997</v>
      </c>
      <c r="S103" s="136"/>
      <c r="T103" s="138">
        <f>T104+T122+T135+T145</f>
        <v>0.0266</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0.025640499999999997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0.025640499999999997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1.9</v>
      </c>
      <c r="I106" s="149"/>
      <c r="J106" s="150">
        <f>ROUND(I106*H106,2)</f>
        <v>0</v>
      </c>
      <c r="K106" s="146" t="s">
        <v>175</v>
      </c>
      <c r="L106" s="34"/>
      <c r="M106" s="151" t="s">
        <v>3</v>
      </c>
      <c r="N106" s="152" t="s">
        <v>41</v>
      </c>
      <c r="O106" s="54"/>
      <c r="P106" s="153">
        <f>O106*H106</f>
        <v>0</v>
      </c>
      <c r="Q106" s="153">
        <v>0.00026</v>
      </c>
      <c r="R106" s="153">
        <f>Q106*H106</f>
        <v>0.000494</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1329</v>
      </c>
    </row>
    <row r="107" spans="1:47" s="2" customFormat="1" ht="12">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2">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2">
      <c r="B109" s="170"/>
      <c r="D109" s="163" t="s">
        <v>179</v>
      </c>
      <c r="E109" s="171" t="s">
        <v>3</v>
      </c>
      <c r="F109" s="172" t="s">
        <v>828</v>
      </c>
      <c r="H109" s="173">
        <v>1.6</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2">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2">
      <c r="B111" s="170"/>
      <c r="D111" s="163" t="s">
        <v>179</v>
      </c>
      <c r="E111" s="171" t="s">
        <v>3</v>
      </c>
      <c r="F111" s="172" t="s">
        <v>1330</v>
      </c>
      <c r="H111" s="173">
        <v>0.3</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2">
      <c r="B112" s="188"/>
      <c r="D112" s="163" t="s">
        <v>179</v>
      </c>
      <c r="E112" s="189" t="s">
        <v>3</v>
      </c>
      <c r="F112" s="190" t="s">
        <v>288</v>
      </c>
      <c r="H112" s="191">
        <v>1.9</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1.9</v>
      </c>
      <c r="I113" s="149"/>
      <c r="J113" s="150">
        <f>ROUND(I113*H113,2)</f>
        <v>0</v>
      </c>
      <c r="K113" s="146" t="s">
        <v>175</v>
      </c>
      <c r="L113" s="34"/>
      <c r="M113" s="151" t="s">
        <v>3</v>
      </c>
      <c r="N113" s="152" t="s">
        <v>41</v>
      </c>
      <c r="O113" s="54"/>
      <c r="P113" s="153">
        <f>O113*H113</f>
        <v>0</v>
      </c>
      <c r="Q113" s="153">
        <v>0.00852</v>
      </c>
      <c r="R113" s="153">
        <f>Q113*H113</f>
        <v>0.016187999999999998</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1331</v>
      </c>
    </row>
    <row r="114" spans="1:47" s="2" customFormat="1" ht="12">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1.995</v>
      </c>
      <c r="I115" s="183"/>
      <c r="J115" s="184">
        <f>ROUND(I115*H115,2)</f>
        <v>0</v>
      </c>
      <c r="K115" s="180" t="s">
        <v>175</v>
      </c>
      <c r="L115" s="185"/>
      <c r="M115" s="186" t="s">
        <v>3</v>
      </c>
      <c r="N115" s="187" t="s">
        <v>41</v>
      </c>
      <c r="O115" s="54"/>
      <c r="P115" s="153">
        <f>O115*H115</f>
        <v>0</v>
      </c>
      <c r="Q115" s="153">
        <v>0.0017</v>
      </c>
      <c r="R115" s="153">
        <f>Q115*H115</f>
        <v>0.0033915</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1332</v>
      </c>
    </row>
    <row r="116" spans="1:47" s="2" customFormat="1" ht="12">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2">
      <c r="B117" s="170"/>
      <c r="D117" s="163" t="s">
        <v>179</v>
      </c>
      <c r="F117" s="172" t="s">
        <v>832</v>
      </c>
      <c r="H117" s="173">
        <v>1.995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1.9</v>
      </c>
      <c r="I118" s="149"/>
      <c r="J118" s="150">
        <f>ROUND(I118*H118,2)</f>
        <v>0</v>
      </c>
      <c r="K118" s="146" t="s">
        <v>175</v>
      </c>
      <c r="L118" s="34"/>
      <c r="M118" s="151" t="s">
        <v>3</v>
      </c>
      <c r="N118" s="152" t="s">
        <v>41</v>
      </c>
      <c r="O118" s="54"/>
      <c r="P118" s="153">
        <f>O118*H118</f>
        <v>0</v>
      </c>
      <c r="Q118" s="153">
        <v>8E-05</v>
      </c>
      <c r="R118" s="153">
        <f>Q118*H118</f>
        <v>0.000152</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1333</v>
      </c>
    </row>
    <row r="119" spans="1:47" s="2" customFormat="1" ht="12">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1.9</v>
      </c>
      <c r="I120" s="149"/>
      <c r="J120" s="150">
        <f>ROUND(I120*H120,2)</f>
        <v>0</v>
      </c>
      <c r="K120" s="146" t="s">
        <v>175</v>
      </c>
      <c r="L120" s="34"/>
      <c r="M120" s="151" t="s">
        <v>3</v>
      </c>
      <c r="N120" s="152" t="s">
        <v>41</v>
      </c>
      <c r="O120" s="54"/>
      <c r="P120" s="153">
        <f>O120*H120</f>
        <v>0</v>
      </c>
      <c r="Q120" s="153">
        <v>0.00285</v>
      </c>
      <c r="R120" s="153">
        <f>Q120*H120</f>
        <v>0.005415</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1334</v>
      </c>
    </row>
    <row r="121" spans="1:47" s="2" customFormat="1" ht="12">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0.0266</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1335</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0.0266</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1.9</v>
      </c>
      <c r="I126" s="149"/>
      <c r="J126" s="150">
        <f>ROUND(I126*H126,2)</f>
        <v>0</v>
      </c>
      <c r="K126" s="146" t="s">
        <v>175</v>
      </c>
      <c r="L126" s="34"/>
      <c r="M126" s="151" t="s">
        <v>3</v>
      </c>
      <c r="N126" s="152" t="s">
        <v>41</v>
      </c>
      <c r="O126" s="54"/>
      <c r="P126" s="153">
        <f>O126*H126</f>
        <v>0</v>
      </c>
      <c r="Q126" s="153">
        <v>0</v>
      </c>
      <c r="R126" s="153">
        <f>Q126*H126</f>
        <v>0</v>
      </c>
      <c r="S126" s="153">
        <v>0.014</v>
      </c>
      <c r="T126" s="154">
        <f>S126*H126</f>
        <v>0.0266</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1336</v>
      </c>
    </row>
    <row r="127" spans="1:47" s="2" customFormat="1" ht="12">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2">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2">
      <c r="B129" s="170"/>
      <c r="D129" s="163" t="s">
        <v>179</v>
      </c>
      <c r="E129" s="171" t="s">
        <v>3</v>
      </c>
      <c r="F129" s="172" t="s">
        <v>828</v>
      </c>
      <c r="H129" s="173">
        <v>1.6</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2">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2">
      <c r="B131" s="170"/>
      <c r="D131" s="163" t="s">
        <v>179</v>
      </c>
      <c r="E131" s="171" t="s">
        <v>3</v>
      </c>
      <c r="F131" s="172" t="s">
        <v>1330</v>
      </c>
      <c r="H131" s="173">
        <v>0.3</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2">
      <c r="B132" s="188"/>
      <c r="D132" s="163" t="s">
        <v>179</v>
      </c>
      <c r="E132" s="189" t="s">
        <v>3</v>
      </c>
      <c r="F132" s="190" t="s">
        <v>288</v>
      </c>
      <c r="H132" s="191">
        <v>1.9</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58.3</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1337</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1.2</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1338</v>
      </c>
    </row>
    <row r="137" spans="1:47" s="2" customFormat="1" ht="12">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1.2</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1339</v>
      </c>
    </row>
    <row r="139" spans="1:47" s="2" customFormat="1" ht="12">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24</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1340</v>
      </c>
    </row>
    <row r="141" spans="1:47" s="2" customFormat="1" ht="12">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2">
      <c r="B142" s="170"/>
      <c r="D142" s="163" t="s">
        <v>179</v>
      </c>
      <c r="F142" s="172" t="s">
        <v>1341</v>
      </c>
      <c r="H142" s="173">
        <v>24</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1.2</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1342</v>
      </c>
    </row>
    <row r="144" spans="1:47" s="2" customFormat="1" ht="12">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0.026</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1343</v>
      </c>
    </row>
    <row r="147" spans="1:47" s="2" customFormat="1" ht="12">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P149+P184+P219+P221+P244+P266</f>
        <v>0</v>
      </c>
      <c r="Q148" s="136"/>
      <c r="R148" s="137">
        <f>R149+R184+R219+R221+R244+R266</f>
        <v>1.39941715</v>
      </c>
      <c r="S148" s="136"/>
      <c r="T148" s="138">
        <f>T149+T184+T219+T221+T244+T266</f>
        <v>1.1730999999999998</v>
      </c>
      <c r="AR148" s="131" t="s">
        <v>79</v>
      </c>
      <c r="AT148" s="139" t="s">
        <v>68</v>
      </c>
      <c r="AU148" s="139" t="s">
        <v>69</v>
      </c>
      <c r="AY148" s="131" t="s">
        <v>165</v>
      </c>
      <c r="BK148" s="140">
        <f>BK149+BK184+BK219+BK221+BK244+BK266</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0.7507437</v>
      </c>
      <c r="S149" s="136"/>
      <c r="T149" s="138">
        <f>SUM(T150:T183)</f>
        <v>0.6723299999999999</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72.3</v>
      </c>
      <c r="I150" s="149"/>
      <c r="J150" s="150">
        <f>ROUND(I150*H150,2)</f>
        <v>0</v>
      </c>
      <c r="K150" s="146" t="s">
        <v>175</v>
      </c>
      <c r="L150" s="34"/>
      <c r="M150" s="151" t="s">
        <v>3</v>
      </c>
      <c r="N150" s="152" t="s">
        <v>41</v>
      </c>
      <c r="O150" s="54"/>
      <c r="P150" s="153">
        <f>O150*H150</f>
        <v>0</v>
      </c>
      <c r="Q150" s="153">
        <v>0</v>
      </c>
      <c r="R150" s="153">
        <f>Q150*H150</f>
        <v>0</v>
      </c>
      <c r="S150" s="153">
        <v>0.0055</v>
      </c>
      <c r="T150" s="154">
        <f>S150*H150</f>
        <v>0.39764999999999995</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1344</v>
      </c>
    </row>
    <row r="151" spans="1:47" s="2" customFormat="1" ht="12">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76.3</v>
      </c>
      <c r="I152" s="149"/>
      <c r="J152" s="150">
        <f>ROUND(I152*H152,2)</f>
        <v>0</v>
      </c>
      <c r="K152" s="146" t="s">
        <v>175</v>
      </c>
      <c r="L152" s="34"/>
      <c r="M152" s="151" t="s">
        <v>3</v>
      </c>
      <c r="N152" s="152" t="s">
        <v>41</v>
      </c>
      <c r="O152" s="54"/>
      <c r="P152" s="153">
        <f>O152*H152</f>
        <v>0</v>
      </c>
      <c r="Q152" s="153">
        <v>0</v>
      </c>
      <c r="R152" s="153">
        <f>Q152*H152</f>
        <v>0</v>
      </c>
      <c r="S152" s="153">
        <v>0.0036</v>
      </c>
      <c r="T152" s="154">
        <f>S152*H152</f>
        <v>0.27468</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1345</v>
      </c>
    </row>
    <row r="153" spans="1:47" s="2" customFormat="1" ht="12">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72.3</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1346</v>
      </c>
    </row>
    <row r="155" spans="1:47" s="2" customFormat="1" ht="12">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2">
      <c r="B156" s="170"/>
      <c r="D156" s="163" t="s">
        <v>179</v>
      </c>
      <c r="E156" s="171" t="s">
        <v>3</v>
      </c>
      <c r="F156" s="172" t="s">
        <v>1347</v>
      </c>
      <c r="H156" s="173">
        <v>58.3</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2">
      <c r="B157" s="170"/>
      <c r="D157" s="163" t="s">
        <v>179</v>
      </c>
      <c r="E157" s="171" t="s">
        <v>3</v>
      </c>
      <c r="F157" s="172" t="s">
        <v>1348</v>
      </c>
      <c r="H157" s="173">
        <v>14</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2">
      <c r="B158" s="188"/>
      <c r="D158" s="163" t="s">
        <v>179</v>
      </c>
      <c r="E158" s="189" t="s">
        <v>3</v>
      </c>
      <c r="F158" s="190" t="s">
        <v>288</v>
      </c>
      <c r="H158" s="191">
        <v>72.3</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0.023</v>
      </c>
      <c r="I159" s="183"/>
      <c r="J159" s="184">
        <f>ROUND(I159*H159,2)</f>
        <v>0</v>
      </c>
      <c r="K159" s="180" t="s">
        <v>175</v>
      </c>
      <c r="L159" s="185"/>
      <c r="M159" s="186" t="s">
        <v>3</v>
      </c>
      <c r="N159" s="187" t="s">
        <v>41</v>
      </c>
      <c r="O159" s="54"/>
      <c r="P159" s="153">
        <f>O159*H159</f>
        <v>0</v>
      </c>
      <c r="Q159" s="153">
        <v>1</v>
      </c>
      <c r="R159" s="153">
        <f>Q159*H159</f>
        <v>0.023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1349</v>
      </c>
    </row>
    <row r="160" spans="1:47" s="2" customFormat="1" ht="12">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2">
      <c r="B161" s="170"/>
      <c r="D161" s="163" t="s">
        <v>179</v>
      </c>
      <c r="F161" s="172" t="s">
        <v>1350</v>
      </c>
      <c r="H161" s="173">
        <v>0.023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72.3</v>
      </c>
      <c r="I162" s="149"/>
      <c r="J162" s="150">
        <f>ROUND(I162*H162,2)</f>
        <v>0</v>
      </c>
      <c r="K162" s="146" t="s">
        <v>175</v>
      </c>
      <c r="L162" s="34"/>
      <c r="M162" s="151" t="s">
        <v>3</v>
      </c>
      <c r="N162" s="152" t="s">
        <v>41</v>
      </c>
      <c r="O162" s="54"/>
      <c r="P162" s="153">
        <f>O162*H162</f>
        <v>0</v>
      </c>
      <c r="Q162" s="153">
        <v>0.00088</v>
      </c>
      <c r="R162" s="153">
        <f>Q162*H162</f>
        <v>0.063624</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1351</v>
      </c>
    </row>
    <row r="163" spans="1:47" s="2" customFormat="1" ht="12">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84.266</v>
      </c>
      <c r="I164" s="183"/>
      <c r="J164" s="184">
        <f>ROUND(I164*H164,2)</f>
        <v>0</v>
      </c>
      <c r="K164" s="180" t="s">
        <v>175</v>
      </c>
      <c r="L164" s="185"/>
      <c r="M164" s="186" t="s">
        <v>3</v>
      </c>
      <c r="N164" s="187" t="s">
        <v>41</v>
      </c>
      <c r="O164" s="54"/>
      <c r="P164" s="153">
        <f>O164*H164</f>
        <v>0</v>
      </c>
      <c r="Q164" s="153">
        <v>0.0054</v>
      </c>
      <c r="R164" s="153">
        <f>Q164*H164</f>
        <v>0.45503640000000006</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1352</v>
      </c>
    </row>
    <row r="165" spans="1:47" s="2" customFormat="1" ht="12">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2">
      <c r="B166" s="170"/>
      <c r="D166" s="163" t="s">
        <v>179</v>
      </c>
      <c r="F166" s="172" t="s">
        <v>1353</v>
      </c>
      <c r="H166" s="173">
        <v>84.266</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20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1354</v>
      </c>
    </row>
    <row r="168" spans="1:47" s="2" customFormat="1" ht="12">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20</v>
      </c>
      <c r="I169" s="183"/>
      <c r="J169" s="184">
        <f>ROUND(I169*H169,2)</f>
        <v>0</v>
      </c>
      <c r="K169" s="180" t="s">
        <v>3</v>
      </c>
      <c r="L169" s="185"/>
      <c r="M169" s="186" t="s">
        <v>3</v>
      </c>
      <c r="N169" s="187" t="s">
        <v>41</v>
      </c>
      <c r="O169" s="54"/>
      <c r="P169" s="153">
        <f>O169*H169</f>
        <v>0</v>
      </c>
      <c r="Q169" s="153">
        <v>0.00015</v>
      </c>
      <c r="R169" s="153">
        <f>Q169*H169</f>
        <v>0.0029999999999999996</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1355</v>
      </c>
    </row>
    <row r="170" spans="1:65" s="2" customFormat="1" ht="55.5" customHeight="1">
      <c r="A170" s="33"/>
      <c r="B170" s="143"/>
      <c r="C170" s="144" t="s">
        <v>471</v>
      </c>
      <c r="D170" s="144" t="s">
        <v>171</v>
      </c>
      <c r="E170" s="145" t="s">
        <v>305</v>
      </c>
      <c r="F170" s="146" t="s">
        <v>306</v>
      </c>
      <c r="G170" s="147" t="s">
        <v>174</v>
      </c>
      <c r="H170" s="148">
        <v>76.3</v>
      </c>
      <c r="I170" s="149"/>
      <c r="J170" s="150">
        <f>ROUND(I170*H170,2)</f>
        <v>0</v>
      </c>
      <c r="K170" s="146" t="s">
        <v>3</v>
      </c>
      <c r="L170" s="34"/>
      <c r="M170" s="151" t="s">
        <v>3</v>
      </c>
      <c r="N170" s="152" t="s">
        <v>41</v>
      </c>
      <c r="O170" s="54"/>
      <c r="P170" s="153">
        <f>O170*H170</f>
        <v>0</v>
      </c>
      <c r="Q170" s="153">
        <v>0.00014</v>
      </c>
      <c r="R170" s="153">
        <f>Q170*H170</f>
        <v>0.010681999999999999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1356</v>
      </c>
    </row>
    <row r="171" spans="2:51" s="14" customFormat="1" ht="12">
      <c r="B171" s="170"/>
      <c r="D171" s="163" t="s">
        <v>179</v>
      </c>
      <c r="E171" s="171" t="s">
        <v>3</v>
      </c>
      <c r="F171" s="172" t="s">
        <v>1347</v>
      </c>
      <c r="H171" s="173">
        <v>58.3</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1357</v>
      </c>
      <c r="H172" s="173">
        <v>18</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76.3</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88.928</v>
      </c>
      <c r="I174" s="183"/>
      <c r="J174" s="184">
        <f>ROUND(I174*H174,2)</f>
        <v>0</v>
      </c>
      <c r="K174" s="180" t="s">
        <v>175</v>
      </c>
      <c r="L174" s="185"/>
      <c r="M174" s="186" t="s">
        <v>3</v>
      </c>
      <c r="N174" s="187" t="s">
        <v>41</v>
      </c>
      <c r="O174" s="54"/>
      <c r="P174" s="153">
        <f>O174*H174</f>
        <v>0</v>
      </c>
      <c r="Q174" s="153">
        <v>0.0019</v>
      </c>
      <c r="R174" s="153">
        <f>Q174*H174</f>
        <v>0.1689632</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1358</v>
      </c>
    </row>
    <row r="175" spans="1:47" s="2" customFormat="1" ht="12">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1359</v>
      </c>
      <c r="H176" s="173">
        <v>88.928</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76.3</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1360</v>
      </c>
    </row>
    <row r="178" spans="1:47" s="2" customFormat="1" ht="12">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88.127</v>
      </c>
      <c r="I179" s="183"/>
      <c r="J179" s="184">
        <f>ROUND(I179*H179,2)</f>
        <v>0</v>
      </c>
      <c r="K179" s="180" t="s">
        <v>175</v>
      </c>
      <c r="L179" s="185"/>
      <c r="M179" s="186" t="s">
        <v>3</v>
      </c>
      <c r="N179" s="187" t="s">
        <v>41</v>
      </c>
      <c r="O179" s="54"/>
      <c r="P179" s="153">
        <f>O179*H179</f>
        <v>0</v>
      </c>
      <c r="Q179" s="153">
        <v>0.0003</v>
      </c>
      <c r="R179" s="153">
        <f>Q179*H179</f>
        <v>0.026438099999999996</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1361</v>
      </c>
    </row>
    <row r="180" spans="1:47" s="2" customFormat="1" ht="12">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1362</v>
      </c>
      <c r="H181" s="173">
        <v>88.127</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0.751</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1363</v>
      </c>
    </row>
    <row r="183" spans="1:47" s="2" customFormat="1" ht="12">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0.53415145</v>
      </c>
      <c r="S184" s="136"/>
      <c r="T184" s="138">
        <f>SUM(T185:T218)</f>
        <v>0.44633</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5.4</v>
      </c>
      <c r="I185" s="149"/>
      <c r="J185" s="150">
        <f>ROUND(I185*H185,2)</f>
        <v>0</v>
      </c>
      <c r="K185" s="146" t="s">
        <v>175</v>
      </c>
      <c r="L185" s="34"/>
      <c r="M185" s="151" t="s">
        <v>3</v>
      </c>
      <c r="N185" s="152" t="s">
        <v>41</v>
      </c>
      <c r="O185" s="54"/>
      <c r="P185" s="153">
        <f>O185*H185</f>
        <v>0</v>
      </c>
      <c r="Q185" s="153">
        <v>0</v>
      </c>
      <c r="R185" s="153">
        <f>Q185*H185</f>
        <v>0</v>
      </c>
      <c r="S185" s="153">
        <v>0.006</v>
      </c>
      <c r="T185" s="154">
        <f>S185*H185</f>
        <v>0.032400000000000005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1364</v>
      </c>
    </row>
    <row r="186" spans="1:47" s="2" customFormat="1" ht="12">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2">
      <c r="B187" s="170"/>
      <c r="D187" s="163" t="s">
        <v>179</v>
      </c>
      <c r="E187" s="171" t="s">
        <v>3</v>
      </c>
      <c r="F187" s="172" t="s">
        <v>1365</v>
      </c>
      <c r="H187" s="173">
        <v>0.9</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2">
      <c r="B188" s="170"/>
      <c r="D188" s="163" t="s">
        <v>179</v>
      </c>
      <c r="E188" s="171" t="s">
        <v>3</v>
      </c>
      <c r="F188" s="172" t="s">
        <v>866</v>
      </c>
      <c r="H188" s="173">
        <v>4.5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2">
      <c r="B189" s="188"/>
      <c r="D189" s="163" t="s">
        <v>179</v>
      </c>
      <c r="E189" s="189" t="s">
        <v>3</v>
      </c>
      <c r="F189" s="190" t="s">
        <v>288</v>
      </c>
      <c r="H189" s="191">
        <v>5.4</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4.5</v>
      </c>
      <c r="I190" s="149"/>
      <c r="J190" s="150">
        <f>ROUND(I190*H190,2)</f>
        <v>0</v>
      </c>
      <c r="K190" s="146" t="s">
        <v>175</v>
      </c>
      <c r="L190" s="34"/>
      <c r="M190" s="151" t="s">
        <v>3</v>
      </c>
      <c r="N190" s="152" t="s">
        <v>41</v>
      </c>
      <c r="O190" s="54"/>
      <c r="P190" s="153">
        <f>O190*H190</f>
        <v>0</v>
      </c>
      <c r="Q190" s="153">
        <v>0.00606</v>
      </c>
      <c r="R190" s="153">
        <f>Q190*H190</f>
        <v>0.027270000000000003</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1366</v>
      </c>
    </row>
    <row r="191" spans="1:47" s="2" customFormat="1" ht="12">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2">
      <c r="B192" s="170"/>
      <c r="D192" s="163" t="s">
        <v>179</v>
      </c>
      <c r="E192" s="171" t="s">
        <v>3</v>
      </c>
      <c r="F192" s="172" t="s">
        <v>866</v>
      </c>
      <c r="H192" s="173">
        <v>4.5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4.725</v>
      </c>
      <c r="I193" s="183"/>
      <c r="J193" s="184">
        <f>ROUND(I193*H193,2)</f>
        <v>0</v>
      </c>
      <c r="K193" s="180" t="s">
        <v>175</v>
      </c>
      <c r="L193" s="185"/>
      <c r="M193" s="186" t="s">
        <v>3</v>
      </c>
      <c r="N193" s="187" t="s">
        <v>41</v>
      </c>
      <c r="O193" s="54"/>
      <c r="P193" s="153">
        <f>O193*H193</f>
        <v>0</v>
      </c>
      <c r="Q193" s="153">
        <v>0.00085</v>
      </c>
      <c r="R193" s="153">
        <f>Q193*H193</f>
        <v>0.00401625</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1367</v>
      </c>
    </row>
    <row r="194" spans="1:47" s="2" customFormat="1" ht="12">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2">
      <c r="B195" s="170"/>
      <c r="D195" s="163" t="s">
        <v>179</v>
      </c>
      <c r="F195" s="172" t="s">
        <v>869</v>
      </c>
      <c r="H195" s="173">
        <v>4.725</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58.3</v>
      </c>
      <c r="I196" s="149"/>
      <c r="J196" s="150">
        <f>ROUND(I196*H196,2)</f>
        <v>0</v>
      </c>
      <c r="K196" s="146" t="s">
        <v>175</v>
      </c>
      <c r="L196" s="34"/>
      <c r="M196" s="151" t="s">
        <v>3</v>
      </c>
      <c r="N196" s="152" t="s">
        <v>41</v>
      </c>
      <c r="O196" s="54"/>
      <c r="P196" s="153">
        <f>O196*H196</f>
        <v>0</v>
      </c>
      <c r="Q196" s="153">
        <v>0</v>
      </c>
      <c r="R196" s="153">
        <f>Q196*H196</f>
        <v>0</v>
      </c>
      <c r="S196" s="153">
        <v>0.0018</v>
      </c>
      <c r="T196" s="154">
        <f>S196*H196</f>
        <v>0.10493999999999999</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1368</v>
      </c>
    </row>
    <row r="197" spans="1:47" s="2" customFormat="1" ht="12">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2">
      <c r="B198" s="170"/>
      <c r="D198" s="163" t="s">
        <v>179</v>
      </c>
      <c r="E198" s="171" t="s">
        <v>3</v>
      </c>
      <c r="F198" s="172" t="s">
        <v>1369</v>
      </c>
      <c r="H198" s="173">
        <v>58.3</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58.3</v>
      </c>
      <c r="I199" s="149"/>
      <c r="J199" s="150">
        <f>ROUND(I199*H199,2)</f>
        <v>0</v>
      </c>
      <c r="K199" s="146" t="s">
        <v>175</v>
      </c>
      <c r="L199" s="34"/>
      <c r="M199" s="151" t="s">
        <v>3</v>
      </c>
      <c r="N199" s="152" t="s">
        <v>41</v>
      </c>
      <c r="O199" s="54"/>
      <c r="P199" s="153">
        <f>O199*H199</f>
        <v>0</v>
      </c>
      <c r="Q199" s="153">
        <v>0</v>
      </c>
      <c r="R199" s="153">
        <f>Q199*H199</f>
        <v>0</v>
      </c>
      <c r="S199" s="153">
        <v>0.0053</v>
      </c>
      <c r="T199" s="154">
        <f>S199*H199</f>
        <v>0.30899</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1370</v>
      </c>
    </row>
    <row r="200" spans="1:47" s="2" customFormat="1" ht="12">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58.3</v>
      </c>
      <c r="I201" s="149"/>
      <c r="J201" s="150">
        <f>ROUND(I201*H201,2)</f>
        <v>0</v>
      </c>
      <c r="K201" s="146" t="s">
        <v>175</v>
      </c>
      <c r="L201" s="34"/>
      <c r="M201" s="151" t="s">
        <v>3</v>
      </c>
      <c r="N201" s="152" t="s">
        <v>41</v>
      </c>
      <c r="O201" s="54"/>
      <c r="P201" s="153">
        <f>O201*H201</f>
        <v>0</v>
      </c>
      <c r="Q201" s="153">
        <v>0.00058</v>
      </c>
      <c r="R201" s="153">
        <f>Q201*H201</f>
        <v>0.033814</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1371</v>
      </c>
    </row>
    <row r="202" spans="1:47" s="2" customFormat="1" ht="12">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59.466</v>
      </c>
      <c r="I203" s="183"/>
      <c r="J203" s="184">
        <f>ROUND(I203*H203,2)</f>
        <v>0</v>
      </c>
      <c r="K203" s="180" t="s">
        <v>3</v>
      </c>
      <c r="L203" s="185"/>
      <c r="M203" s="186" t="s">
        <v>3</v>
      </c>
      <c r="N203" s="187" t="s">
        <v>41</v>
      </c>
      <c r="O203" s="54"/>
      <c r="P203" s="153">
        <f>O203*H203</f>
        <v>0</v>
      </c>
      <c r="Q203" s="153">
        <v>0.0042</v>
      </c>
      <c r="R203" s="153">
        <f>Q203*H203</f>
        <v>0.24975719999999998</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1372</v>
      </c>
    </row>
    <row r="204" spans="2:51" s="14" customFormat="1" ht="12">
      <c r="B204" s="170"/>
      <c r="D204" s="163" t="s">
        <v>179</v>
      </c>
      <c r="F204" s="172" t="s">
        <v>1373</v>
      </c>
      <c r="H204" s="173">
        <v>59.466</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58.3</v>
      </c>
      <c r="I205" s="149"/>
      <c r="J205" s="150">
        <f>ROUND(I205*H205,2)</f>
        <v>0</v>
      </c>
      <c r="K205" s="146" t="s">
        <v>175</v>
      </c>
      <c r="L205" s="34"/>
      <c r="M205" s="151" t="s">
        <v>3</v>
      </c>
      <c r="N205" s="152" t="s">
        <v>41</v>
      </c>
      <c r="O205" s="54"/>
      <c r="P205" s="153">
        <f>O205*H205</f>
        <v>0</v>
      </c>
      <c r="Q205" s="153">
        <v>0.00058</v>
      </c>
      <c r="R205" s="153">
        <f>Q205*H205</f>
        <v>0.033814</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1374</v>
      </c>
    </row>
    <row r="206" spans="1:47" s="2" customFormat="1" ht="12">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6.122</v>
      </c>
      <c r="I207" s="183"/>
      <c r="J207" s="184">
        <f>ROUND(I207*H207,2)</f>
        <v>0</v>
      </c>
      <c r="K207" s="180" t="s">
        <v>3</v>
      </c>
      <c r="L207" s="185"/>
      <c r="M207" s="186" t="s">
        <v>3</v>
      </c>
      <c r="N207" s="187" t="s">
        <v>41</v>
      </c>
      <c r="O207" s="54"/>
      <c r="P207" s="153">
        <f>O207*H207</f>
        <v>0</v>
      </c>
      <c r="Q207" s="153">
        <v>0.03</v>
      </c>
      <c r="R207" s="153">
        <f>Q207*H207</f>
        <v>0.18366</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1375</v>
      </c>
    </row>
    <row r="208" spans="2:51" s="14" customFormat="1" ht="12">
      <c r="B208" s="170"/>
      <c r="D208" s="163" t="s">
        <v>179</v>
      </c>
      <c r="E208" s="171" t="s">
        <v>3</v>
      </c>
      <c r="F208" s="172" t="s">
        <v>1376</v>
      </c>
      <c r="H208" s="173">
        <v>5.83</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2">
      <c r="B209" s="170"/>
      <c r="D209" s="163" t="s">
        <v>179</v>
      </c>
      <c r="F209" s="172" t="s">
        <v>1377</v>
      </c>
      <c r="H209" s="173">
        <v>6.122</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3</v>
      </c>
      <c r="I210" s="149"/>
      <c r="J210" s="150">
        <f>ROUND(I210*H210,2)</f>
        <v>0</v>
      </c>
      <c r="K210" s="146" t="s">
        <v>175</v>
      </c>
      <c r="L210" s="34"/>
      <c r="M210" s="151" t="s">
        <v>3</v>
      </c>
      <c r="N210" s="152" t="s">
        <v>41</v>
      </c>
      <c r="O210" s="54"/>
      <c r="P210" s="153">
        <f>O210*H210</f>
        <v>0</v>
      </c>
      <c r="Q210" s="153">
        <v>0.0001</v>
      </c>
      <c r="R210" s="153">
        <f>Q210*H210</f>
        <v>0.00030000000000000003</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1378</v>
      </c>
    </row>
    <row r="211" spans="1:47" s="2" customFormat="1" ht="12">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2">
      <c r="B212" s="170"/>
      <c r="D212" s="163" t="s">
        <v>179</v>
      </c>
      <c r="E212" s="171" t="s">
        <v>3</v>
      </c>
      <c r="F212" s="172" t="s">
        <v>881</v>
      </c>
      <c r="H212" s="173">
        <v>3</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0.076</v>
      </c>
      <c r="I213" s="183"/>
      <c r="J213" s="184">
        <f>ROUND(I213*H213,2)</f>
        <v>0</v>
      </c>
      <c r="K213" s="180" t="s">
        <v>175</v>
      </c>
      <c r="L213" s="185"/>
      <c r="M213" s="186" t="s">
        <v>3</v>
      </c>
      <c r="N213" s="187" t="s">
        <v>41</v>
      </c>
      <c r="O213" s="54"/>
      <c r="P213" s="153">
        <f>O213*H213</f>
        <v>0</v>
      </c>
      <c r="Q213" s="153">
        <v>0.02</v>
      </c>
      <c r="R213" s="153">
        <f>Q213*H213</f>
        <v>0.00152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1379</v>
      </c>
    </row>
    <row r="214" spans="1:47" s="2" customFormat="1" ht="12">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2">
      <c r="B215" s="170"/>
      <c r="D215" s="163" t="s">
        <v>179</v>
      </c>
      <c r="E215" s="171" t="s">
        <v>3</v>
      </c>
      <c r="F215" s="172" t="s">
        <v>883</v>
      </c>
      <c r="H215" s="173">
        <v>0.072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2">
      <c r="B216" s="170"/>
      <c r="D216" s="163" t="s">
        <v>179</v>
      </c>
      <c r="F216" s="172" t="s">
        <v>884</v>
      </c>
      <c r="H216" s="173">
        <v>0.076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0.534</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1380</v>
      </c>
    </row>
    <row r="218" spans="1:47" s="2" customFormat="1" ht="12">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1381</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0.10384</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6</v>
      </c>
      <c r="I222" s="149"/>
      <c r="J222" s="150">
        <f>ROUND(I222*H222,2)</f>
        <v>0</v>
      </c>
      <c r="K222" s="146" t="s">
        <v>3</v>
      </c>
      <c r="L222" s="34"/>
      <c r="M222" s="151" t="s">
        <v>3</v>
      </c>
      <c r="N222" s="152" t="s">
        <v>41</v>
      </c>
      <c r="O222" s="54"/>
      <c r="P222" s="153">
        <f>O222*H222</f>
        <v>0</v>
      </c>
      <c r="Q222" s="153">
        <v>2E-05</v>
      </c>
      <c r="R222" s="153">
        <f>Q222*H222</f>
        <v>0.00012000000000000002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1382</v>
      </c>
    </row>
    <row r="223" spans="2:51" s="13" customFormat="1" ht="12">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2">
      <c r="B224" s="170"/>
      <c r="D224" s="163" t="s">
        <v>179</v>
      </c>
      <c r="E224" s="171" t="s">
        <v>3</v>
      </c>
      <c r="F224" s="172" t="s">
        <v>888</v>
      </c>
      <c r="H224" s="173">
        <v>6</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0.015</v>
      </c>
      <c r="I225" s="183"/>
      <c r="J225" s="184">
        <f>ROUND(I225*H225,2)</f>
        <v>0</v>
      </c>
      <c r="K225" s="180" t="s">
        <v>175</v>
      </c>
      <c r="L225" s="185"/>
      <c r="M225" s="186" t="s">
        <v>3</v>
      </c>
      <c r="N225" s="187" t="s">
        <v>41</v>
      </c>
      <c r="O225" s="54"/>
      <c r="P225" s="153">
        <f>O225*H225</f>
        <v>0</v>
      </c>
      <c r="Q225" s="153">
        <v>0.55</v>
      </c>
      <c r="R225" s="153">
        <f>Q225*H225</f>
        <v>0.00825</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1383</v>
      </c>
    </row>
    <row r="226" spans="1:47" s="2" customFormat="1" ht="12">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2">
      <c r="B227" s="170"/>
      <c r="D227" s="163" t="s">
        <v>179</v>
      </c>
      <c r="E227" s="171" t="s">
        <v>3</v>
      </c>
      <c r="F227" s="172" t="s">
        <v>1384</v>
      </c>
      <c r="H227" s="173">
        <v>0.014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1385</v>
      </c>
      <c r="H228" s="173">
        <v>0.015</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10</v>
      </c>
      <c r="I229" s="149"/>
      <c r="J229" s="150">
        <f>ROUND(I229*H229,2)</f>
        <v>0</v>
      </c>
      <c r="K229" s="146" t="s">
        <v>3</v>
      </c>
      <c r="L229" s="34"/>
      <c r="M229" s="151" t="s">
        <v>3</v>
      </c>
      <c r="N229" s="152" t="s">
        <v>41</v>
      </c>
      <c r="O229" s="54"/>
      <c r="P229" s="153">
        <f>O229*H229</f>
        <v>0</v>
      </c>
      <c r="Q229" s="153">
        <v>2E-05</v>
      </c>
      <c r="R229" s="153">
        <f>Q229*H229</f>
        <v>0.0002</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1386</v>
      </c>
    </row>
    <row r="230" spans="2:51" s="13" customFormat="1" ht="12">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2">
      <c r="B231" s="170"/>
      <c r="D231" s="163" t="s">
        <v>179</v>
      </c>
      <c r="E231" s="171" t="s">
        <v>3</v>
      </c>
      <c r="F231" s="172" t="s">
        <v>304</v>
      </c>
      <c r="H231" s="173">
        <v>10</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0.059</v>
      </c>
      <c r="I232" s="183"/>
      <c r="J232" s="184">
        <f>ROUND(I232*H232,2)</f>
        <v>0</v>
      </c>
      <c r="K232" s="180" t="s">
        <v>3</v>
      </c>
      <c r="L232" s="185"/>
      <c r="M232" s="186" t="s">
        <v>3</v>
      </c>
      <c r="N232" s="187" t="s">
        <v>41</v>
      </c>
      <c r="O232" s="54"/>
      <c r="P232" s="153">
        <f>O232*H232</f>
        <v>0</v>
      </c>
      <c r="Q232" s="153">
        <v>0.55</v>
      </c>
      <c r="R232" s="153">
        <f>Q232*H232</f>
        <v>0.03245</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1387</v>
      </c>
    </row>
    <row r="233" spans="2:51" s="14" customFormat="1" ht="12">
      <c r="B233" s="170"/>
      <c r="D233" s="163" t="s">
        <v>179</v>
      </c>
      <c r="E233" s="171" t="s">
        <v>3</v>
      </c>
      <c r="F233" s="172" t="s">
        <v>894</v>
      </c>
      <c r="H233" s="173">
        <v>0.054</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2">
      <c r="B234" s="170"/>
      <c r="D234" s="163" t="s">
        <v>179</v>
      </c>
      <c r="F234" s="172" t="s">
        <v>895</v>
      </c>
      <c r="H234" s="173">
        <v>0.059</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4.5</v>
      </c>
      <c r="I235" s="149"/>
      <c r="J235" s="150">
        <f>ROUND(I235*H235,2)</f>
        <v>0</v>
      </c>
      <c r="K235" s="146" t="s">
        <v>175</v>
      </c>
      <c r="L235" s="34"/>
      <c r="M235" s="151" t="s">
        <v>3</v>
      </c>
      <c r="N235" s="152" t="s">
        <v>41</v>
      </c>
      <c r="O235" s="54"/>
      <c r="P235" s="153">
        <f>O235*H235</f>
        <v>0</v>
      </c>
      <c r="Q235" s="153">
        <v>0.01396</v>
      </c>
      <c r="R235" s="153">
        <f>Q235*H235</f>
        <v>0.06282</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1388</v>
      </c>
    </row>
    <row r="236" spans="1:47" s="2" customFormat="1" ht="12">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2">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897</v>
      </c>
      <c r="H238" s="173">
        <v>1.5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2">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2">
      <c r="B240" s="170"/>
      <c r="D240" s="163" t="s">
        <v>179</v>
      </c>
      <c r="E240" s="171" t="s">
        <v>3</v>
      </c>
      <c r="F240" s="172" t="s">
        <v>898</v>
      </c>
      <c r="H240" s="173">
        <v>3</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2">
      <c r="B241" s="188"/>
      <c r="D241" s="163" t="s">
        <v>179</v>
      </c>
      <c r="E241" s="189" t="s">
        <v>3</v>
      </c>
      <c r="F241" s="190" t="s">
        <v>288</v>
      </c>
      <c r="H241" s="191">
        <v>4.5</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0.104</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1389</v>
      </c>
    </row>
    <row r="243" spans="1:47" s="2" customFormat="1" ht="12">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SUM(P245:P265)</f>
        <v>0</v>
      </c>
      <c r="Q244" s="136"/>
      <c r="R244" s="137">
        <f>SUM(R245:R265)</f>
        <v>0</v>
      </c>
      <c r="S244" s="136"/>
      <c r="T244" s="138">
        <f>SUM(T245:T265)</f>
        <v>0.05444</v>
      </c>
      <c r="AR244" s="131" t="s">
        <v>79</v>
      </c>
      <c r="AT244" s="139" t="s">
        <v>68</v>
      </c>
      <c r="AU244" s="139" t="s">
        <v>15</v>
      </c>
      <c r="AY244" s="131" t="s">
        <v>165</v>
      </c>
      <c r="BK244" s="140">
        <f>SUM(BK245:BK265)</f>
        <v>0</v>
      </c>
    </row>
    <row r="245" spans="1:65" s="2" customFormat="1" ht="24.2" customHeight="1">
      <c r="A245" s="33"/>
      <c r="B245" s="143"/>
      <c r="C245" s="144" t="s">
        <v>326</v>
      </c>
      <c r="D245" s="144" t="s">
        <v>171</v>
      </c>
      <c r="E245" s="145" t="s">
        <v>645</v>
      </c>
      <c r="F245" s="146" t="s">
        <v>646</v>
      </c>
      <c r="G245" s="147" t="s">
        <v>384</v>
      </c>
      <c r="H245" s="148">
        <v>10</v>
      </c>
      <c r="I245" s="149"/>
      <c r="J245" s="150">
        <f>ROUND(I245*H245,2)</f>
        <v>0</v>
      </c>
      <c r="K245" s="146" t="s">
        <v>175</v>
      </c>
      <c r="L245" s="34"/>
      <c r="M245" s="151" t="s">
        <v>3</v>
      </c>
      <c r="N245" s="152" t="s">
        <v>41</v>
      </c>
      <c r="O245" s="54"/>
      <c r="P245" s="153">
        <f>O245*H245</f>
        <v>0</v>
      </c>
      <c r="Q245" s="153">
        <v>0</v>
      </c>
      <c r="R245" s="153">
        <f>Q245*H245</f>
        <v>0</v>
      </c>
      <c r="S245" s="153">
        <v>0.00177</v>
      </c>
      <c r="T245" s="154">
        <f>S245*H245</f>
        <v>0.0177</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1390</v>
      </c>
    </row>
    <row r="246" spans="1:47" s="2" customFormat="1" ht="12">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9</v>
      </c>
      <c r="D247" s="144" t="s">
        <v>171</v>
      </c>
      <c r="E247" s="145" t="s">
        <v>451</v>
      </c>
      <c r="F247" s="146" t="s">
        <v>452</v>
      </c>
      <c r="G247" s="147" t="s">
        <v>384</v>
      </c>
      <c r="H247" s="148">
        <v>3</v>
      </c>
      <c r="I247" s="149"/>
      <c r="J247" s="150">
        <f>ROUND(I247*H247,2)</f>
        <v>0</v>
      </c>
      <c r="K247" s="146" t="s">
        <v>175</v>
      </c>
      <c r="L247" s="34"/>
      <c r="M247" s="151" t="s">
        <v>3</v>
      </c>
      <c r="N247" s="152" t="s">
        <v>41</v>
      </c>
      <c r="O247" s="54"/>
      <c r="P247" s="153">
        <f>O247*H247</f>
        <v>0</v>
      </c>
      <c r="Q247" s="153">
        <v>0</v>
      </c>
      <c r="R247" s="153">
        <f>Q247*H247</f>
        <v>0</v>
      </c>
      <c r="S247" s="153">
        <v>0.00191</v>
      </c>
      <c r="T247" s="154">
        <f>S247*H247</f>
        <v>0.00573</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1391</v>
      </c>
    </row>
    <row r="248" spans="1:47" s="2" customFormat="1" ht="12">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309</v>
      </c>
      <c r="D249" s="144" t="s">
        <v>171</v>
      </c>
      <c r="E249" s="145" t="s">
        <v>650</v>
      </c>
      <c r="F249" s="146" t="s">
        <v>651</v>
      </c>
      <c r="G249" s="147" t="s">
        <v>384</v>
      </c>
      <c r="H249" s="148">
        <v>3</v>
      </c>
      <c r="I249" s="149"/>
      <c r="J249" s="150">
        <f>ROUND(I249*H249,2)</f>
        <v>0</v>
      </c>
      <c r="K249" s="146" t="s">
        <v>175</v>
      </c>
      <c r="L249" s="34"/>
      <c r="M249" s="151" t="s">
        <v>3</v>
      </c>
      <c r="N249" s="152" t="s">
        <v>41</v>
      </c>
      <c r="O249" s="54"/>
      <c r="P249" s="153">
        <f>O249*H249</f>
        <v>0</v>
      </c>
      <c r="Q249" s="153">
        <v>0</v>
      </c>
      <c r="R249" s="153">
        <f>Q249*H249</f>
        <v>0</v>
      </c>
      <c r="S249" s="153">
        <v>0.00167</v>
      </c>
      <c r="T249" s="154">
        <f>S249*H249</f>
        <v>0.0050100000000000006</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1392</v>
      </c>
    </row>
    <row r="250" spans="1:47" s="2" customFormat="1" ht="12">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315</v>
      </c>
      <c r="D251" s="144" t="s">
        <v>171</v>
      </c>
      <c r="E251" s="145" t="s">
        <v>654</v>
      </c>
      <c r="F251" s="146" t="s">
        <v>655</v>
      </c>
      <c r="G251" s="147" t="s">
        <v>384</v>
      </c>
      <c r="H251" s="148">
        <v>10</v>
      </c>
      <c r="I251" s="149"/>
      <c r="J251" s="150">
        <f>ROUND(I251*H251,2)</f>
        <v>0</v>
      </c>
      <c r="K251" s="146" t="s">
        <v>175</v>
      </c>
      <c r="L251" s="34"/>
      <c r="M251" s="151" t="s">
        <v>3</v>
      </c>
      <c r="N251" s="152" t="s">
        <v>41</v>
      </c>
      <c r="O251" s="54"/>
      <c r="P251" s="153">
        <f>O251*H251</f>
        <v>0</v>
      </c>
      <c r="Q251" s="153">
        <v>0</v>
      </c>
      <c r="R251" s="153">
        <f>Q251*H251</f>
        <v>0</v>
      </c>
      <c r="S251" s="153">
        <v>0.0026</v>
      </c>
      <c r="T251" s="154">
        <f>S251*H251</f>
        <v>0.026</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1393</v>
      </c>
    </row>
    <row r="252" spans="1:47" s="2" customFormat="1" ht="12">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1:65" s="2" customFormat="1" ht="16.5" customHeight="1">
      <c r="A253" s="33"/>
      <c r="B253" s="143"/>
      <c r="C253" s="144" t="s">
        <v>320</v>
      </c>
      <c r="D253" s="144" t="s">
        <v>171</v>
      </c>
      <c r="E253" s="145" t="s">
        <v>659</v>
      </c>
      <c r="F253" s="146" t="s">
        <v>660</v>
      </c>
      <c r="G253" s="147" t="s">
        <v>384</v>
      </c>
      <c r="H253" s="148">
        <v>10</v>
      </c>
      <c r="I253" s="149"/>
      <c r="J253" s="150">
        <f>ROUND(I253*H253,2)</f>
        <v>0</v>
      </c>
      <c r="K253" s="146" t="s">
        <v>175</v>
      </c>
      <c r="L253" s="34"/>
      <c r="M253" s="151" t="s">
        <v>3</v>
      </c>
      <c r="N253" s="152" t="s">
        <v>41</v>
      </c>
      <c r="O253" s="54"/>
      <c r="P253" s="153">
        <f>O253*H253</f>
        <v>0</v>
      </c>
      <c r="Q253" s="153">
        <v>0</v>
      </c>
      <c r="R253" s="153">
        <f>Q253*H253</f>
        <v>0</v>
      </c>
      <c r="S253" s="153">
        <v>0</v>
      </c>
      <c r="T253" s="154">
        <f>S253*H253</f>
        <v>0</v>
      </c>
      <c r="U253" s="33"/>
      <c r="V253" s="33"/>
      <c r="W253" s="33"/>
      <c r="X253" s="33"/>
      <c r="Y253" s="33"/>
      <c r="Z253" s="33"/>
      <c r="AA253" s="33"/>
      <c r="AB253" s="33"/>
      <c r="AC253" s="33"/>
      <c r="AD253" s="33"/>
      <c r="AE253" s="33"/>
      <c r="AR253" s="155" t="s">
        <v>264</v>
      </c>
      <c r="AT253" s="155" t="s">
        <v>171</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1394</v>
      </c>
    </row>
    <row r="254" spans="1:47" s="2" customFormat="1" ht="12">
      <c r="A254" s="33"/>
      <c r="B254" s="34"/>
      <c r="C254" s="33"/>
      <c r="D254" s="157" t="s">
        <v>177</v>
      </c>
      <c r="E254" s="33"/>
      <c r="F254" s="158" t="s">
        <v>662</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1:65" s="2" customFormat="1" ht="24.2" customHeight="1">
      <c r="A255" s="33"/>
      <c r="B255" s="143"/>
      <c r="C255" s="144" t="s">
        <v>15</v>
      </c>
      <c r="D255" s="144" t="s">
        <v>171</v>
      </c>
      <c r="E255" s="145" t="s">
        <v>456</v>
      </c>
      <c r="F255" s="146" t="s">
        <v>457</v>
      </c>
      <c r="G255" s="147" t="s">
        <v>384</v>
      </c>
      <c r="H255" s="148">
        <v>35</v>
      </c>
      <c r="I255" s="149"/>
      <c r="J255" s="150">
        <f aca="true" t="shared" si="0" ref="J255:J264">ROUND(I255*H255,2)</f>
        <v>0</v>
      </c>
      <c r="K255" s="146" t="s">
        <v>3</v>
      </c>
      <c r="L255" s="34"/>
      <c r="M255" s="151" t="s">
        <v>3</v>
      </c>
      <c r="N255" s="152" t="s">
        <v>41</v>
      </c>
      <c r="O255" s="54"/>
      <c r="P255" s="153">
        <f aca="true" t="shared" si="1" ref="P255:P264">O255*H255</f>
        <v>0</v>
      </c>
      <c r="Q255" s="153">
        <v>0</v>
      </c>
      <c r="R255" s="153">
        <f aca="true" t="shared" si="2" ref="R255:R264">Q255*H255</f>
        <v>0</v>
      </c>
      <c r="S255" s="153">
        <v>0</v>
      </c>
      <c r="T255" s="154">
        <f aca="true" t="shared" si="3" ref="T255:T264">S255*H255</f>
        <v>0</v>
      </c>
      <c r="U255" s="33"/>
      <c r="V255" s="33"/>
      <c r="W255" s="33"/>
      <c r="X255" s="33"/>
      <c r="Y255" s="33"/>
      <c r="Z255" s="33"/>
      <c r="AA255" s="33"/>
      <c r="AB255" s="33"/>
      <c r="AC255" s="33"/>
      <c r="AD255" s="33"/>
      <c r="AE255" s="33"/>
      <c r="AR255" s="155" t="s">
        <v>264</v>
      </c>
      <c r="AT255" s="155" t="s">
        <v>171</v>
      </c>
      <c r="AU255" s="155" t="s">
        <v>79</v>
      </c>
      <c r="AY255" s="18" t="s">
        <v>165</v>
      </c>
      <c r="BE255" s="156">
        <f aca="true" t="shared" si="4" ref="BE255:BE264">IF(N255="základní",J255,0)</f>
        <v>0</v>
      </c>
      <c r="BF255" s="156">
        <f aca="true" t="shared" si="5" ref="BF255:BF264">IF(N255="snížená",J255,0)</f>
        <v>0</v>
      </c>
      <c r="BG255" s="156">
        <f aca="true" t="shared" si="6" ref="BG255:BG264">IF(N255="zákl. přenesená",J255,0)</f>
        <v>0</v>
      </c>
      <c r="BH255" s="156">
        <f aca="true" t="shared" si="7" ref="BH255:BH264">IF(N255="sníž. přenesená",J255,0)</f>
        <v>0</v>
      </c>
      <c r="BI255" s="156">
        <f aca="true" t="shared" si="8" ref="BI255:BI264">IF(N255="nulová",J255,0)</f>
        <v>0</v>
      </c>
      <c r="BJ255" s="18" t="s">
        <v>79</v>
      </c>
      <c r="BK255" s="156">
        <f aca="true" t="shared" si="9" ref="BK255:BK264">ROUND(I255*H255,2)</f>
        <v>0</v>
      </c>
      <c r="BL255" s="18" t="s">
        <v>264</v>
      </c>
      <c r="BM255" s="155" t="s">
        <v>1395</v>
      </c>
    </row>
    <row r="256" spans="1:65" s="2" customFormat="1" ht="24.2" customHeight="1">
      <c r="A256" s="33"/>
      <c r="B256" s="143"/>
      <c r="C256" s="144" t="s">
        <v>79</v>
      </c>
      <c r="D256" s="144" t="s">
        <v>171</v>
      </c>
      <c r="E256" s="145" t="s">
        <v>460</v>
      </c>
      <c r="F256" s="146" t="s">
        <v>1225</v>
      </c>
      <c r="G256" s="147" t="s">
        <v>384</v>
      </c>
      <c r="H256" s="148">
        <v>16</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1396</v>
      </c>
    </row>
    <row r="257" spans="1:65" s="2" customFormat="1" ht="24.2" customHeight="1">
      <c r="A257" s="33"/>
      <c r="B257" s="143"/>
      <c r="C257" s="144" t="s">
        <v>89</v>
      </c>
      <c r="D257" s="144" t="s">
        <v>171</v>
      </c>
      <c r="E257" s="145" t="s">
        <v>464</v>
      </c>
      <c r="F257" s="146" t="s">
        <v>465</v>
      </c>
      <c r="G257" s="147" t="s">
        <v>384</v>
      </c>
      <c r="H257" s="148">
        <v>16</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1397</v>
      </c>
    </row>
    <row r="258" spans="1:65" s="2" customFormat="1" ht="24.2" customHeight="1">
      <c r="A258" s="33"/>
      <c r="B258" s="143"/>
      <c r="C258" s="144" t="s">
        <v>92</v>
      </c>
      <c r="D258" s="144" t="s">
        <v>171</v>
      </c>
      <c r="E258" s="145" t="s">
        <v>667</v>
      </c>
      <c r="F258" s="146" t="s">
        <v>668</v>
      </c>
      <c r="G258" s="147" t="s">
        <v>297</v>
      </c>
      <c r="H258" s="148">
        <v>20</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1398</v>
      </c>
    </row>
    <row r="259" spans="1:65" s="2" customFormat="1" ht="24.2" customHeight="1">
      <c r="A259" s="33"/>
      <c r="B259" s="143"/>
      <c r="C259" s="144" t="s">
        <v>95</v>
      </c>
      <c r="D259" s="144" t="s">
        <v>171</v>
      </c>
      <c r="E259" s="145" t="s">
        <v>670</v>
      </c>
      <c r="F259" s="146" t="s">
        <v>671</v>
      </c>
      <c r="G259" s="147" t="s">
        <v>384</v>
      </c>
      <c r="H259" s="148">
        <v>10</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1399</v>
      </c>
    </row>
    <row r="260" spans="1:65" s="2" customFormat="1" ht="24.2" customHeight="1">
      <c r="A260" s="33"/>
      <c r="B260" s="143"/>
      <c r="C260" s="144" t="s">
        <v>166</v>
      </c>
      <c r="D260" s="144" t="s">
        <v>171</v>
      </c>
      <c r="E260" s="145" t="s">
        <v>468</v>
      </c>
      <c r="F260" s="146" t="s">
        <v>469</v>
      </c>
      <c r="G260" s="147" t="s">
        <v>384</v>
      </c>
      <c r="H260" s="148">
        <v>3</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1400</v>
      </c>
    </row>
    <row r="261" spans="1:65" s="2" customFormat="1" ht="24.2" customHeight="1">
      <c r="A261" s="33"/>
      <c r="B261" s="143"/>
      <c r="C261" s="144" t="s">
        <v>370</v>
      </c>
      <c r="D261" s="144" t="s">
        <v>171</v>
      </c>
      <c r="E261" s="145" t="s">
        <v>472</v>
      </c>
      <c r="F261" s="146" t="s">
        <v>473</v>
      </c>
      <c r="G261" s="147" t="s">
        <v>384</v>
      </c>
      <c r="H261" s="148">
        <v>18</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1401</v>
      </c>
    </row>
    <row r="262" spans="1:65" s="2" customFormat="1" ht="37.9" customHeight="1">
      <c r="A262" s="33"/>
      <c r="B262" s="143"/>
      <c r="C262" s="144" t="s">
        <v>191</v>
      </c>
      <c r="D262" s="144" t="s">
        <v>171</v>
      </c>
      <c r="E262" s="145" t="s">
        <v>675</v>
      </c>
      <c r="F262" s="146" t="s">
        <v>676</v>
      </c>
      <c r="G262" s="147" t="s">
        <v>384</v>
      </c>
      <c r="H262" s="148">
        <v>3</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1402</v>
      </c>
    </row>
    <row r="263" spans="1:65" s="2" customFormat="1" ht="24.2" customHeight="1">
      <c r="A263" s="33"/>
      <c r="B263" s="143"/>
      <c r="C263" s="144" t="s">
        <v>205</v>
      </c>
      <c r="D263" s="144" t="s">
        <v>171</v>
      </c>
      <c r="E263" s="145" t="s">
        <v>678</v>
      </c>
      <c r="F263" s="146" t="s">
        <v>679</v>
      </c>
      <c r="G263" s="147" t="s">
        <v>384</v>
      </c>
      <c r="H263" s="148">
        <v>3</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1403</v>
      </c>
    </row>
    <row r="264" spans="1:65" s="2" customFormat="1" ht="44.25" customHeight="1">
      <c r="A264" s="33"/>
      <c r="B264" s="143"/>
      <c r="C264" s="144" t="s">
        <v>304</v>
      </c>
      <c r="D264" s="144" t="s">
        <v>171</v>
      </c>
      <c r="E264" s="145" t="s">
        <v>475</v>
      </c>
      <c r="F264" s="146" t="s">
        <v>476</v>
      </c>
      <c r="G264" s="147" t="s">
        <v>477</v>
      </c>
      <c r="H264" s="196"/>
      <c r="I264" s="149"/>
      <c r="J264" s="150">
        <f t="shared" si="0"/>
        <v>0</v>
      </c>
      <c r="K264" s="146" t="s">
        <v>175</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1404</v>
      </c>
    </row>
    <row r="265" spans="1:47" s="2" customFormat="1" ht="12">
      <c r="A265" s="33"/>
      <c r="B265" s="34"/>
      <c r="C265" s="33"/>
      <c r="D265" s="157" t="s">
        <v>177</v>
      </c>
      <c r="E265" s="33"/>
      <c r="F265" s="158" t="s">
        <v>479</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2.9" customHeight="1">
      <c r="B266" s="130"/>
      <c r="D266" s="131" t="s">
        <v>68</v>
      </c>
      <c r="E266" s="141" t="s">
        <v>480</v>
      </c>
      <c r="F266" s="141" t="s">
        <v>481</v>
      </c>
      <c r="I266" s="133"/>
      <c r="J266" s="142">
        <f>BK266</f>
        <v>0</v>
      </c>
      <c r="L266" s="130"/>
      <c r="M266" s="135"/>
      <c r="N266" s="136"/>
      <c r="O266" s="136"/>
      <c r="P266" s="137">
        <f>SUM(P267:P268)</f>
        <v>0</v>
      </c>
      <c r="Q266" s="136"/>
      <c r="R266" s="137">
        <f>SUM(R267:R268)</f>
        <v>0.010681999999999999</v>
      </c>
      <c r="S266" s="136"/>
      <c r="T266" s="138">
        <f>SUM(T267:T268)</f>
        <v>0</v>
      </c>
      <c r="AR266" s="131" t="s">
        <v>79</v>
      </c>
      <c r="AT266" s="139" t="s">
        <v>68</v>
      </c>
      <c r="AU266" s="139" t="s">
        <v>15</v>
      </c>
      <c r="AY266" s="131" t="s">
        <v>165</v>
      </c>
      <c r="BK266" s="140">
        <f>SUM(BK267:BK268)</f>
        <v>0</v>
      </c>
    </row>
    <row r="267" spans="1:65" s="2" customFormat="1" ht="16.5" customHeight="1">
      <c r="A267" s="33"/>
      <c r="B267" s="143"/>
      <c r="C267" s="144" t="s">
        <v>209</v>
      </c>
      <c r="D267" s="144" t="s">
        <v>171</v>
      </c>
      <c r="E267" s="145" t="s">
        <v>482</v>
      </c>
      <c r="F267" s="146" t="s">
        <v>483</v>
      </c>
      <c r="G267" s="147" t="s">
        <v>174</v>
      </c>
      <c r="H267" s="148">
        <v>76.3</v>
      </c>
      <c r="I267" s="149"/>
      <c r="J267" s="150">
        <f>ROUND(I267*H267,2)</f>
        <v>0</v>
      </c>
      <c r="K267" s="146" t="s">
        <v>175</v>
      </c>
      <c r="L267" s="34"/>
      <c r="M267" s="151" t="s">
        <v>3</v>
      </c>
      <c r="N267" s="152" t="s">
        <v>41</v>
      </c>
      <c r="O267" s="54"/>
      <c r="P267" s="153">
        <f>O267*H267</f>
        <v>0</v>
      </c>
      <c r="Q267" s="153">
        <v>0.00014</v>
      </c>
      <c r="R267" s="153">
        <f>Q267*H267</f>
        <v>0.010681999999999999</v>
      </c>
      <c r="S267" s="153">
        <v>0</v>
      </c>
      <c r="T267" s="154">
        <f>S267*H267</f>
        <v>0</v>
      </c>
      <c r="U267" s="33"/>
      <c r="V267" s="33"/>
      <c r="W267" s="33"/>
      <c r="X267" s="33"/>
      <c r="Y267" s="33"/>
      <c r="Z267" s="33"/>
      <c r="AA267" s="33"/>
      <c r="AB267" s="33"/>
      <c r="AC267" s="33"/>
      <c r="AD267" s="33"/>
      <c r="AE267" s="33"/>
      <c r="AR267" s="155" t="s">
        <v>264</v>
      </c>
      <c r="AT267" s="155" t="s">
        <v>171</v>
      </c>
      <c r="AU267" s="155" t="s">
        <v>79</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264</v>
      </c>
      <c r="BM267" s="155" t="s">
        <v>1405</v>
      </c>
    </row>
    <row r="268" spans="1:47" s="2" customFormat="1" ht="12">
      <c r="A268" s="33"/>
      <c r="B268" s="34"/>
      <c r="C268" s="33"/>
      <c r="D268" s="157" t="s">
        <v>177</v>
      </c>
      <c r="E268" s="33"/>
      <c r="F268" s="158" t="s">
        <v>485</v>
      </c>
      <c r="G268" s="33"/>
      <c r="H268" s="33"/>
      <c r="I268" s="159"/>
      <c r="J268" s="33"/>
      <c r="K268" s="33"/>
      <c r="L268" s="34"/>
      <c r="M268" s="160"/>
      <c r="N268" s="161"/>
      <c r="O268" s="54"/>
      <c r="P268" s="54"/>
      <c r="Q268" s="54"/>
      <c r="R268" s="54"/>
      <c r="S268" s="54"/>
      <c r="T268" s="55"/>
      <c r="U268" s="33"/>
      <c r="V268" s="33"/>
      <c r="W268" s="33"/>
      <c r="X268" s="33"/>
      <c r="Y268" s="33"/>
      <c r="Z268" s="33"/>
      <c r="AA268" s="33"/>
      <c r="AB268" s="33"/>
      <c r="AC268" s="33"/>
      <c r="AD268" s="33"/>
      <c r="AE268" s="33"/>
      <c r="AT268" s="18" t="s">
        <v>177</v>
      </c>
      <c r="AU268" s="18" t="s">
        <v>79</v>
      </c>
    </row>
    <row r="269" spans="2:63" s="12" customFormat="1" ht="25.9" customHeight="1">
      <c r="B269" s="130"/>
      <c r="D269" s="131" t="s">
        <v>68</v>
      </c>
      <c r="E269" s="132" t="s">
        <v>120</v>
      </c>
      <c r="F269" s="132" t="s">
        <v>486</v>
      </c>
      <c r="I269" s="133"/>
      <c r="J269" s="134">
        <f>BK269</f>
        <v>0</v>
      </c>
      <c r="L269" s="130"/>
      <c r="M269" s="135"/>
      <c r="N269" s="136"/>
      <c r="O269" s="136"/>
      <c r="P269" s="137">
        <f>P270</f>
        <v>0</v>
      </c>
      <c r="Q269" s="136"/>
      <c r="R269" s="137">
        <f>R270</f>
        <v>0</v>
      </c>
      <c r="S269" s="136"/>
      <c r="T269" s="138">
        <f>T270</f>
        <v>0</v>
      </c>
      <c r="AR269" s="131" t="s">
        <v>95</v>
      </c>
      <c r="AT269" s="139" t="s">
        <v>68</v>
      </c>
      <c r="AU269" s="139" t="s">
        <v>69</v>
      </c>
      <c r="AY269" s="131" t="s">
        <v>165</v>
      </c>
      <c r="BK269" s="140">
        <f>BK270</f>
        <v>0</v>
      </c>
    </row>
    <row r="270" spans="1:65" s="2" customFormat="1" ht="24.2" customHeight="1">
      <c r="A270" s="33"/>
      <c r="B270" s="143"/>
      <c r="C270" s="144" t="s">
        <v>683</v>
      </c>
      <c r="D270" s="144" t="s">
        <v>171</v>
      </c>
      <c r="E270" s="145" t="s">
        <v>488</v>
      </c>
      <c r="F270" s="146" t="s">
        <v>489</v>
      </c>
      <c r="G270" s="147" t="s">
        <v>212</v>
      </c>
      <c r="H270" s="148">
        <v>1</v>
      </c>
      <c r="I270" s="149"/>
      <c r="J270" s="150">
        <f>ROUND(I270*H270,2)</f>
        <v>0</v>
      </c>
      <c r="K270" s="146" t="s">
        <v>3</v>
      </c>
      <c r="L270" s="34"/>
      <c r="M270" s="197" t="s">
        <v>3</v>
      </c>
      <c r="N270" s="198" t="s">
        <v>41</v>
      </c>
      <c r="O270" s="199"/>
      <c r="P270" s="200">
        <f>O270*H270</f>
        <v>0</v>
      </c>
      <c r="Q270" s="200">
        <v>0</v>
      </c>
      <c r="R270" s="200">
        <f>Q270*H270</f>
        <v>0</v>
      </c>
      <c r="S270" s="200">
        <v>0</v>
      </c>
      <c r="T270" s="201">
        <f>S270*H270</f>
        <v>0</v>
      </c>
      <c r="U270" s="33"/>
      <c r="V270" s="33"/>
      <c r="W270" s="33"/>
      <c r="X270" s="33"/>
      <c r="Y270" s="33"/>
      <c r="Z270" s="33"/>
      <c r="AA270" s="33"/>
      <c r="AB270" s="33"/>
      <c r="AC270" s="33"/>
      <c r="AD270" s="33"/>
      <c r="AE270" s="33"/>
      <c r="AR270" s="155" t="s">
        <v>92</v>
      </c>
      <c r="AT270" s="155" t="s">
        <v>171</v>
      </c>
      <c r="AU270" s="155" t="s">
        <v>15</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92</v>
      </c>
      <c r="BM270" s="155" t="s">
        <v>1406</v>
      </c>
    </row>
    <row r="271" spans="1:31" s="2" customFormat="1" ht="6.95" customHeight="1">
      <c r="A271" s="33"/>
      <c r="B271" s="43"/>
      <c r="C271" s="44"/>
      <c r="D271" s="44"/>
      <c r="E271" s="44"/>
      <c r="F271" s="44"/>
      <c r="G271" s="44"/>
      <c r="H271" s="44"/>
      <c r="I271" s="44"/>
      <c r="J271" s="44"/>
      <c r="K271" s="44"/>
      <c r="L271" s="34"/>
      <c r="M271" s="33"/>
      <c r="O271" s="33"/>
      <c r="P271" s="33"/>
      <c r="Q271" s="33"/>
      <c r="R271" s="33"/>
      <c r="S271" s="33"/>
      <c r="T271" s="33"/>
      <c r="U271" s="33"/>
      <c r="V271" s="33"/>
      <c r="W271" s="33"/>
      <c r="X271" s="33"/>
      <c r="Y271" s="33"/>
      <c r="Z271" s="33"/>
      <c r="AA271" s="33"/>
      <c r="AB271" s="33"/>
      <c r="AC271" s="33"/>
      <c r="AD271" s="33"/>
      <c r="AE271" s="33"/>
    </row>
  </sheetData>
  <autoFilter ref="C101:K270"/>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4" r:id="rId40" display="https://podminky.urs.cz/item/CS_URS_2021_02/764501103"/>
    <hyperlink ref="F265" r:id="rId41" display="https://podminky.urs.cz/item/CS_URS_2021_02/998764202"/>
    <hyperlink ref="F268"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111</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1158</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1407</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ROUND((SUM(BE103:BE291)),2)</f>
        <v>0</v>
      </c>
      <c r="G35" s="33"/>
      <c r="H35" s="33"/>
      <c r="I35" s="102">
        <v>0.21</v>
      </c>
      <c r="J35" s="101">
        <f>ROUND(((SUM(BE103:BE291))*I35),2)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ROUND((SUM(BF103:BF291)),2)</f>
        <v>0</v>
      </c>
      <c r="G36" s="33"/>
      <c r="H36" s="33"/>
      <c r="I36" s="102">
        <v>0.15</v>
      </c>
      <c r="J36" s="101">
        <f>ROUND(((SUM(BF103:BF291))*I36),2)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1158</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4 - Sekce 12</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J141</f>
        <v>0</v>
      </c>
      <c r="L71" s="116"/>
    </row>
    <row r="72" spans="2:12" s="10" customFormat="1" ht="19.9" customHeight="1">
      <c r="B72" s="116"/>
      <c r="D72" s="117" t="s">
        <v>139</v>
      </c>
      <c r="E72" s="118"/>
      <c r="F72" s="118"/>
      <c r="G72" s="118"/>
      <c r="H72" s="118"/>
      <c r="I72" s="118"/>
      <c r="J72" s="119">
        <f>J143</f>
        <v>0</v>
      </c>
      <c r="L72" s="116"/>
    </row>
    <row r="73" spans="2:12" s="10" customFormat="1" ht="19.9" customHeight="1">
      <c r="B73" s="116"/>
      <c r="D73" s="117" t="s">
        <v>140</v>
      </c>
      <c r="E73" s="118"/>
      <c r="F73" s="118"/>
      <c r="G73" s="118"/>
      <c r="H73" s="118"/>
      <c r="I73" s="118"/>
      <c r="J73" s="119">
        <f>J153</f>
        <v>0</v>
      </c>
      <c r="L73" s="116"/>
    </row>
    <row r="74" spans="2:12" s="9" customFormat="1" ht="24.95" customHeight="1">
      <c r="B74" s="112"/>
      <c r="D74" s="113" t="s">
        <v>141</v>
      </c>
      <c r="E74" s="114"/>
      <c r="F74" s="114"/>
      <c r="G74" s="114"/>
      <c r="H74" s="114"/>
      <c r="I74" s="114"/>
      <c r="J74" s="115">
        <f>J156</f>
        <v>0</v>
      </c>
      <c r="L74" s="112"/>
    </row>
    <row r="75" spans="2:12" s="10" customFormat="1" ht="19.9" customHeight="1">
      <c r="B75" s="116"/>
      <c r="D75" s="117" t="s">
        <v>142</v>
      </c>
      <c r="E75" s="118"/>
      <c r="F75" s="118"/>
      <c r="G75" s="118"/>
      <c r="H75" s="118"/>
      <c r="I75" s="118"/>
      <c r="J75" s="119">
        <f>J157</f>
        <v>0</v>
      </c>
      <c r="L75" s="116"/>
    </row>
    <row r="76" spans="2:12" s="10" customFormat="1" ht="19.9" customHeight="1">
      <c r="B76" s="116"/>
      <c r="D76" s="117" t="s">
        <v>143</v>
      </c>
      <c r="E76" s="118"/>
      <c r="F76" s="118"/>
      <c r="G76" s="118"/>
      <c r="H76" s="118"/>
      <c r="I76" s="118"/>
      <c r="J76" s="119">
        <f>J198</f>
        <v>0</v>
      </c>
      <c r="L76" s="116"/>
    </row>
    <row r="77" spans="2:12" s="10" customFormat="1" ht="19.9" customHeight="1">
      <c r="B77" s="116"/>
      <c r="D77" s="117" t="s">
        <v>145</v>
      </c>
      <c r="E77" s="118"/>
      <c r="F77" s="118"/>
      <c r="G77" s="118"/>
      <c r="H77" s="118"/>
      <c r="I77" s="118"/>
      <c r="J77" s="119">
        <f>J240</f>
        <v>0</v>
      </c>
      <c r="L77" s="116"/>
    </row>
    <row r="78" spans="2:12" s="10" customFormat="1" ht="19.9" customHeight="1">
      <c r="B78" s="116"/>
      <c r="D78" s="117" t="s">
        <v>146</v>
      </c>
      <c r="E78" s="118"/>
      <c r="F78" s="118"/>
      <c r="G78" s="118"/>
      <c r="H78" s="118"/>
      <c r="I78" s="118"/>
      <c r="J78" s="119">
        <f>J242</f>
        <v>0</v>
      </c>
      <c r="L78" s="116"/>
    </row>
    <row r="79" spans="2:12" s="10" customFormat="1" ht="19.9" customHeight="1">
      <c r="B79" s="116"/>
      <c r="D79" s="117" t="s">
        <v>147</v>
      </c>
      <c r="E79" s="118"/>
      <c r="F79" s="118"/>
      <c r="G79" s="118"/>
      <c r="H79" s="118"/>
      <c r="I79" s="118"/>
      <c r="J79" s="119">
        <f>J265</f>
        <v>0</v>
      </c>
      <c r="L79" s="116"/>
    </row>
    <row r="80" spans="2:12" s="10" customFormat="1" ht="19.9" customHeight="1">
      <c r="B80" s="116"/>
      <c r="D80" s="117" t="s">
        <v>148</v>
      </c>
      <c r="E80" s="118"/>
      <c r="F80" s="118"/>
      <c r="G80" s="118"/>
      <c r="H80" s="118"/>
      <c r="I80" s="118"/>
      <c r="J80" s="119">
        <f>J287</f>
        <v>0</v>
      </c>
      <c r="L80" s="116"/>
    </row>
    <row r="81" spans="2:12" s="9" customFormat="1" ht="24.95" customHeight="1">
      <c r="B81" s="112"/>
      <c r="D81" s="113" t="s">
        <v>149</v>
      </c>
      <c r="E81" s="114"/>
      <c r="F81" s="114"/>
      <c r="G81" s="114"/>
      <c r="H81" s="114"/>
      <c r="I81" s="114"/>
      <c r="J81" s="115">
        <f>J290</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1158</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4 - Sekce 12</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P104+P156+P290</f>
        <v>0</v>
      </c>
      <c r="Q103" s="62"/>
      <c r="R103" s="127">
        <f>R104+R156+R290</f>
        <v>7.807690250000001</v>
      </c>
      <c r="S103" s="62"/>
      <c r="T103" s="128">
        <f>T104+T156+T290</f>
        <v>1.9830400000000001</v>
      </c>
      <c r="U103" s="33"/>
      <c r="V103" s="33"/>
      <c r="W103" s="33"/>
      <c r="X103" s="33"/>
      <c r="Y103" s="33"/>
      <c r="Z103" s="33"/>
      <c r="AA103" s="33"/>
      <c r="AB103" s="33"/>
      <c r="AC103" s="33"/>
      <c r="AD103" s="33"/>
      <c r="AE103" s="33"/>
      <c r="AT103" s="18" t="s">
        <v>68</v>
      </c>
      <c r="AU103" s="18" t="s">
        <v>131</v>
      </c>
      <c r="BK103" s="129">
        <f>BK104+BK156+BK290</f>
        <v>0</v>
      </c>
    </row>
    <row r="104" spans="2:63" s="12" customFormat="1" ht="25.9" customHeight="1">
      <c r="B104" s="130"/>
      <c r="D104" s="131" t="s">
        <v>68</v>
      </c>
      <c r="E104" s="132" t="s">
        <v>163</v>
      </c>
      <c r="F104" s="132" t="s">
        <v>164</v>
      </c>
      <c r="I104" s="133"/>
      <c r="J104" s="134">
        <f>BK104</f>
        <v>0</v>
      </c>
      <c r="L104" s="130"/>
      <c r="M104" s="135"/>
      <c r="N104" s="136"/>
      <c r="O104" s="136"/>
      <c r="P104" s="137">
        <f>P105+P130+P143+P153</f>
        <v>0</v>
      </c>
      <c r="Q104" s="136"/>
      <c r="R104" s="137">
        <f>R105+R130+R143+R153</f>
        <v>5.331588000000001</v>
      </c>
      <c r="S104" s="136"/>
      <c r="T104" s="138">
        <f>T105+T130+T143+T153</f>
        <v>0.0336</v>
      </c>
      <c r="AR104" s="131" t="s">
        <v>15</v>
      </c>
      <c r="AT104" s="139" t="s">
        <v>68</v>
      </c>
      <c r="AU104" s="139" t="s">
        <v>69</v>
      </c>
      <c r="AY104" s="131" t="s">
        <v>165</v>
      </c>
      <c r="BK104" s="140">
        <f>BK105+BK130+BK143+BK153</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5.331588000000001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0.032388</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2.4</v>
      </c>
      <c r="I107" s="149"/>
      <c r="J107" s="150">
        <f>ROUND(I107*H107,2)</f>
        <v>0</v>
      </c>
      <c r="K107" s="146" t="s">
        <v>175</v>
      </c>
      <c r="L107" s="34"/>
      <c r="M107" s="151" t="s">
        <v>3</v>
      </c>
      <c r="N107" s="152" t="s">
        <v>41</v>
      </c>
      <c r="O107" s="54"/>
      <c r="P107" s="153">
        <f>O107*H107</f>
        <v>0</v>
      </c>
      <c r="Q107" s="153">
        <v>0.00026</v>
      </c>
      <c r="R107" s="153">
        <f>Q107*H107</f>
        <v>0.0006239999999999999</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1408</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1409</v>
      </c>
      <c r="H110" s="173">
        <v>1.4</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2">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2">
      <c r="B112" s="170"/>
      <c r="D112" s="163" t="s">
        <v>179</v>
      </c>
      <c r="E112" s="171" t="s">
        <v>3</v>
      </c>
      <c r="F112" s="172" t="s">
        <v>181</v>
      </c>
      <c r="H112" s="173">
        <v>1</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2">
      <c r="B113" s="188"/>
      <c r="D113" s="163" t="s">
        <v>179</v>
      </c>
      <c r="E113" s="189" t="s">
        <v>3</v>
      </c>
      <c r="F113" s="190" t="s">
        <v>288</v>
      </c>
      <c r="H113" s="191">
        <v>2.4</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2.4</v>
      </c>
      <c r="I114" s="149"/>
      <c r="J114" s="150">
        <f>ROUND(I114*H114,2)</f>
        <v>0</v>
      </c>
      <c r="K114" s="146" t="s">
        <v>175</v>
      </c>
      <c r="L114" s="34"/>
      <c r="M114" s="151" t="s">
        <v>3</v>
      </c>
      <c r="N114" s="152" t="s">
        <v>41</v>
      </c>
      <c r="O114" s="54"/>
      <c r="P114" s="153">
        <f>O114*H114</f>
        <v>0</v>
      </c>
      <c r="Q114" s="153">
        <v>0.00852</v>
      </c>
      <c r="R114" s="153">
        <f>Q114*H114</f>
        <v>0.020447999999999997</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1410</v>
      </c>
    </row>
    <row r="115" spans="1:47" s="2" customFormat="1" ht="12">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2.52</v>
      </c>
      <c r="I116" s="183"/>
      <c r="J116" s="184">
        <f>ROUND(I116*H116,2)</f>
        <v>0</v>
      </c>
      <c r="K116" s="180" t="s">
        <v>175</v>
      </c>
      <c r="L116" s="185"/>
      <c r="M116" s="186" t="s">
        <v>3</v>
      </c>
      <c r="N116" s="187" t="s">
        <v>41</v>
      </c>
      <c r="O116" s="54"/>
      <c r="P116" s="153">
        <f>O116*H116</f>
        <v>0</v>
      </c>
      <c r="Q116" s="153">
        <v>0.0017</v>
      </c>
      <c r="R116" s="153">
        <f>Q116*H116</f>
        <v>0.004284</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1411</v>
      </c>
    </row>
    <row r="117" spans="1:47" s="2" customFormat="1" ht="12">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2">
      <c r="B118" s="170"/>
      <c r="D118" s="163" t="s">
        <v>179</v>
      </c>
      <c r="F118" s="172" t="s">
        <v>1412</v>
      </c>
      <c r="H118" s="173">
        <v>2.52</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2.4</v>
      </c>
      <c r="I119" s="149"/>
      <c r="J119" s="150">
        <f>ROUND(I119*H119,2)</f>
        <v>0</v>
      </c>
      <c r="K119" s="146" t="s">
        <v>175</v>
      </c>
      <c r="L119" s="34"/>
      <c r="M119" s="151" t="s">
        <v>3</v>
      </c>
      <c r="N119" s="152" t="s">
        <v>41</v>
      </c>
      <c r="O119" s="54"/>
      <c r="P119" s="153">
        <f>O119*H119</f>
        <v>0</v>
      </c>
      <c r="Q119" s="153">
        <v>8E-05</v>
      </c>
      <c r="R119" s="153">
        <f>Q119*H119</f>
        <v>0.000192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1413</v>
      </c>
    </row>
    <row r="120" spans="1:47" s="2" customFormat="1" ht="12">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2.4</v>
      </c>
      <c r="I121" s="149"/>
      <c r="J121" s="150">
        <f>ROUND(I121*H121,2)</f>
        <v>0</v>
      </c>
      <c r="K121" s="146" t="s">
        <v>175</v>
      </c>
      <c r="L121" s="34"/>
      <c r="M121" s="151" t="s">
        <v>3</v>
      </c>
      <c r="N121" s="152" t="s">
        <v>41</v>
      </c>
      <c r="O121" s="54"/>
      <c r="P121" s="153">
        <f>O121*H121</f>
        <v>0</v>
      </c>
      <c r="Q121" s="153">
        <v>0.00285</v>
      </c>
      <c r="R121" s="153">
        <f>Q121*H121</f>
        <v>0.00684</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1414</v>
      </c>
    </row>
    <row r="122" spans="1:47" s="2" customFormat="1" ht="12">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1415</v>
      </c>
    </row>
    <row r="125" spans="1:47" s="2" customFormat="1" ht="12">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2">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1416</v>
      </c>
    </row>
    <row r="128" spans="1:47" s="2" customFormat="1" ht="12">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2">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P131+P133+P141</f>
        <v>0</v>
      </c>
      <c r="Q130" s="136"/>
      <c r="R130" s="137">
        <f>R131+R133+R141</f>
        <v>0</v>
      </c>
      <c r="S130" s="136"/>
      <c r="T130" s="138">
        <f>T131+T133+T141</f>
        <v>0.0336</v>
      </c>
      <c r="AR130" s="131" t="s">
        <v>15</v>
      </c>
      <c r="AT130" s="139" t="s">
        <v>68</v>
      </c>
      <c r="AU130" s="139" t="s">
        <v>15</v>
      </c>
      <c r="AY130" s="131" t="s">
        <v>165</v>
      </c>
      <c r="BK130" s="140">
        <f>BK131+BK133+BK141</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1417</v>
      </c>
    </row>
    <row r="133" spans="2:63" s="12" customFormat="1" ht="20.85" customHeight="1">
      <c r="B133" s="130"/>
      <c r="D133" s="131" t="s">
        <v>68</v>
      </c>
      <c r="E133" s="141" t="s">
        <v>214</v>
      </c>
      <c r="F133" s="141" t="s">
        <v>215</v>
      </c>
      <c r="I133" s="133"/>
      <c r="J133" s="142">
        <f>BK133</f>
        <v>0</v>
      </c>
      <c r="L133" s="130"/>
      <c r="M133" s="135"/>
      <c r="N133" s="136"/>
      <c r="O133" s="136"/>
      <c r="P133" s="137">
        <f>SUM(P134:P140)</f>
        <v>0</v>
      </c>
      <c r="Q133" s="136"/>
      <c r="R133" s="137">
        <f>SUM(R134:R140)</f>
        <v>0</v>
      </c>
      <c r="S133" s="136"/>
      <c r="T133" s="138">
        <f>SUM(T134:T140)</f>
        <v>0.0336</v>
      </c>
      <c r="AR133" s="131" t="s">
        <v>15</v>
      </c>
      <c r="AT133" s="139" t="s">
        <v>68</v>
      </c>
      <c r="AU133" s="139" t="s">
        <v>79</v>
      </c>
      <c r="AY133" s="131" t="s">
        <v>165</v>
      </c>
      <c r="BK133" s="140">
        <f>SUM(BK134:BK140)</f>
        <v>0</v>
      </c>
    </row>
    <row r="134" spans="1:65" s="2" customFormat="1" ht="37.9" customHeight="1">
      <c r="A134" s="33"/>
      <c r="B134" s="143"/>
      <c r="C134" s="144" t="s">
        <v>346</v>
      </c>
      <c r="D134" s="144" t="s">
        <v>171</v>
      </c>
      <c r="E134" s="145" t="s">
        <v>217</v>
      </c>
      <c r="F134" s="146" t="s">
        <v>218</v>
      </c>
      <c r="G134" s="147" t="s">
        <v>174</v>
      </c>
      <c r="H134" s="148">
        <v>2.4</v>
      </c>
      <c r="I134" s="149"/>
      <c r="J134" s="150">
        <f>ROUND(I134*H134,2)</f>
        <v>0</v>
      </c>
      <c r="K134" s="146" t="s">
        <v>175</v>
      </c>
      <c r="L134" s="34"/>
      <c r="M134" s="151" t="s">
        <v>3</v>
      </c>
      <c r="N134" s="152" t="s">
        <v>41</v>
      </c>
      <c r="O134" s="54"/>
      <c r="P134" s="153">
        <f>O134*H134</f>
        <v>0</v>
      </c>
      <c r="Q134" s="153">
        <v>0</v>
      </c>
      <c r="R134" s="153">
        <f>Q134*H134</f>
        <v>0</v>
      </c>
      <c r="S134" s="153">
        <v>0.014</v>
      </c>
      <c r="T134" s="154">
        <f>S134*H134</f>
        <v>0.0336</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1418</v>
      </c>
    </row>
    <row r="135" spans="1:47" s="2" customFormat="1" ht="12">
      <c r="A135" s="33"/>
      <c r="B135" s="34"/>
      <c r="C135" s="33"/>
      <c r="D135" s="157" t="s">
        <v>177</v>
      </c>
      <c r="E135" s="33"/>
      <c r="F135" s="158" t="s">
        <v>220</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3" customFormat="1" ht="12">
      <c r="B136" s="162"/>
      <c r="D136" s="163" t="s">
        <v>179</v>
      </c>
      <c r="E136" s="164" t="s">
        <v>3</v>
      </c>
      <c r="F136" s="165" t="s">
        <v>180</v>
      </c>
      <c r="H136" s="164" t="s">
        <v>3</v>
      </c>
      <c r="I136" s="166"/>
      <c r="L136" s="162"/>
      <c r="M136" s="167"/>
      <c r="N136" s="168"/>
      <c r="O136" s="168"/>
      <c r="P136" s="168"/>
      <c r="Q136" s="168"/>
      <c r="R136" s="168"/>
      <c r="S136" s="168"/>
      <c r="T136" s="169"/>
      <c r="AT136" s="164" t="s">
        <v>179</v>
      </c>
      <c r="AU136" s="164" t="s">
        <v>89</v>
      </c>
      <c r="AV136" s="13" t="s">
        <v>15</v>
      </c>
      <c r="AW136" s="13" t="s">
        <v>31</v>
      </c>
      <c r="AX136" s="13" t="s">
        <v>69</v>
      </c>
      <c r="AY136" s="164" t="s">
        <v>165</v>
      </c>
    </row>
    <row r="137" spans="2:51" s="14" customFormat="1" ht="12">
      <c r="B137" s="170"/>
      <c r="D137" s="163" t="s">
        <v>179</v>
      </c>
      <c r="E137" s="171" t="s">
        <v>3</v>
      </c>
      <c r="F137" s="172" t="s">
        <v>1409</v>
      </c>
      <c r="H137" s="173">
        <v>1.4</v>
      </c>
      <c r="I137" s="174"/>
      <c r="L137" s="170"/>
      <c r="M137" s="175"/>
      <c r="N137" s="176"/>
      <c r="O137" s="176"/>
      <c r="P137" s="176"/>
      <c r="Q137" s="176"/>
      <c r="R137" s="176"/>
      <c r="S137" s="176"/>
      <c r="T137" s="177"/>
      <c r="AT137" s="171" t="s">
        <v>179</v>
      </c>
      <c r="AU137" s="171" t="s">
        <v>89</v>
      </c>
      <c r="AV137" s="14" t="s">
        <v>79</v>
      </c>
      <c r="AW137" s="14" t="s">
        <v>31</v>
      </c>
      <c r="AX137" s="14" t="s">
        <v>69</v>
      </c>
      <c r="AY137" s="171" t="s">
        <v>165</v>
      </c>
    </row>
    <row r="138" spans="2:51" s="13" customFormat="1" ht="12">
      <c r="B138" s="162"/>
      <c r="D138" s="163" t="s">
        <v>179</v>
      </c>
      <c r="E138" s="164" t="s">
        <v>3</v>
      </c>
      <c r="F138" s="165" t="s">
        <v>569</v>
      </c>
      <c r="H138" s="164" t="s">
        <v>3</v>
      </c>
      <c r="I138" s="166"/>
      <c r="L138" s="162"/>
      <c r="M138" s="167"/>
      <c r="N138" s="168"/>
      <c r="O138" s="168"/>
      <c r="P138" s="168"/>
      <c r="Q138" s="168"/>
      <c r="R138" s="168"/>
      <c r="S138" s="168"/>
      <c r="T138" s="169"/>
      <c r="AT138" s="164" t="s">
        <v>179</v>
      </c>
      <c r="AU138" s="164" t="s">
        <v>89</v>
      </c>
      <c r="AV138" s="13" t="s">
        <v>15</v>
      </c>
      <c r="AW138" s="13" t="s">
        <v>31</v>
      </c>
      <c r="AX138" s="13" t="s">
        <v>69</v>
      </c>
      <c r="AY138" s="164" t="s">
        <v>165</v>
      </c>
    </row>
    <row r="139" spans="2:51" s="14" customFormat="1" ht="12">
      <c r="B139" s="170"/>
      <c r="D139" s="163" t="s">
        <v>179</v>
      </c>
      <c r="E139" s="171" t="s">
        <v>3</v>
      </c>
      <c r="F139" s="172" t="s">
        <v>181</v>
      </c>
      <c r="H139" s="173">
        <v>1</v>
      </c>
      <c r="I139" s="174"/>
      <c r="L139" s="170"/>
      <c r="M139" s="175"/>
      <c r="N139" s="176"/>
      <c r="O139" s="176"/>
      <c r="P139" s="176"/>
      <c r="Q139" s="176"/>
      <c r="R139" s="176"/>
      <c r="S139" s="176"/>
      <c r="T139" s="177"/>
      <c r="AT139" s="171" t="s">
        <v>179</v>
      </c>
      <c r="AU139" s="171" t="s">
        <v>89</v>
      </c>
      <c r="AV139" s="14" t="s">
        <v>79</v>
      </c>
      <c r="AW139" s="14" t="s">
        <v>31</v>
      </c>
      <c r="AX139" s="14" t="s">
        <v>69</v>
      </c>
      <c r="AY139" s="171" t="s">
        <v>165</v>
      </c>
    </row>
    <row r="140" spans="2:51" s="15" customFormat="1" ht="12">
      <c r="B140" s="188"/>
      <c r="D140" s="163" t="s">
        <v>179</v>
      </c>
      <c r="E140" s="189" t="s">
        <v>3</v>
      </c>
      <c r="F140" s="190" t="s">
        <v>288</v>
      </c>
      <c r="H140" s="191">
        <v>2.4</v>
      </c>
      <c r="I140" s="192"/>
      <c r="L140" s="188"/>
      <c r="M140" s="193"/>
      <c r="N140" s="194"/>
      <c r="O140" s="194"/>
      <c r="P140" s="194"/>
      <c r="Q140" s="194"/>
      <c r="R140" s="194"/>
      <c r="S140" s="194"/>
      <c r="T140" s="195"/>
      <c r="AT140" s="189" t="s">
        <v>179</v>
      </c>
      <c r="AU140" s="189" t="s">
        <v>89</v>
      </c>
      <c r="AV140" s="15" t="s">
        <v>92</v>
      </c>
      <c r="AW140" s="15" t="s">
        <v>31</v>
      </c>
      <c r="AX140" s="15" t="s">
        <v>15</v>
      </c>
      <c r="AY140" s="189" t="s">
        <v>165</v>
      </c>
    </row>
    <row r="141" spans="2:63" s="12" customFormat="1" ht="20.85" customHeight="1">
      <c r="B141" s="130"/>
      <c r="D141" s="131" t="s">
        <v>68</v>
      </c>
      <c r="E141" s="141" t="s">
        <v>221</v>
      </c>
      <c r="F141" s="141" t="s">
        <v>222</v>
      </c>
      <c r="I141" s="133"/>
      <c r="J141" s="142">
        <f>BK141</f>
        <v>0</v>
      </c>
      <c r="L141" s="130"/>
      <c r="M141" s="135"/>
      <c r="N141" s="136"/>
      <c r="O141" s="136"/>
      <c r="P141" s="137">
        <f>P142</f>
        <v>0</v>
      </c>
      <c r="Q141" s="136"/>
      <c r="R141" s="137">
        <f>R142</f>
        <v>0</v>
      </c>
      <c r="S141" s="136"/>
      <c r="T141" s="138">
        <f>T142</f>
        <v>0</v>
      </c>
      <c r="AR141" s="131" t="s">
        <v>15</v>
      </c>
      <c r="AT141" s="139" t="s">
        <v>68</v>
      </c>
      <c r="AU141" s="139" t="s">
        <v>79</v>
      </c>
      <c r="AY141" s="131" t="s">
        <v>165</v>
      </c>
      <c r="BK141" s="140">
        <f>BK142</f>
        <v>0</v>
      </c>
    </row>
    <row r="142" spans="1:65" s="2" customFormat="1" ht="24.2" customHeight="1">
      <c r="A142" s="33"/>
      <c r="B142" s="143"/>
      <c r="C142" s="144" t="s">
        <v>540</v>
      </c>
      <c r="D142" s="144" t="s">
        <v>171</v>
      </c>
      <c r="E142" s="145" t="s">
        <v>224</v>
      </c>
      <c r="F142" s="146" t="s">
        <v>225</v>
      </c>
      <c r="G142" s="147" t="s">
        <v>174</v>
      </c>
      <c r="H142" s="148">
        <v>91</v>
      </c>
      <c r="I142" s="149"/>
      <c r="J142" s="150">
        <f>ROUND(I142*H142,2)</f>
        <v>0</v>
      </c>
      <c r="K142" s="146" t="s">
        <v>3</v>
      </c>
      <c r="L142" s="34"/>
      <c r="M142" s="151" t="s">
        <v>3</v>
      </c>
      <c r="N142" s="152" t="s">
        <v>41</v>
      </c>
      <c r="O142" s="54"/>
      <c r="P142" s="153">
        <f>O142*H142</f>
        <v>0</v>
      </c>
      <c r="Q142" s="153">
        <v>0</v>
      </c>
      <c r="R142" s="153">
        <f>Q142*H142</f>
        <v>0</v>
      </c>
      <c r="S142" s="153">
        <v>0</v>
      </c>
      <c r="T142" s="154">
        <f>S142*H142</f>
        <v>0</v>
      </c>
      <c r="U142" s="33"/>
      <c r="V142" s="33"/>
      <c r="W142" s="33"/>
      <c r="X142" s="33"/>
      <c r="Y142" s="33"/>
      <c r="Z142" s="33"/>
      <c r="AA142" s="33"/>
      <c r="AB142" s="33"/>
      <c r="AC142" s="33"/>
      <c r="AD142" s="33"/>
      <c r="AE142" s="33"/>
      <c r="AR142" s="155" t="s">
        <v>92</v>
      </c>
      <c r="AT142" s="155" t="s">
        <v>171</v>
      </c>
      <c r="AU142" s="155" t="s">
        <v>89</v>
      </c>
      <c r="AY142" s="18" t="s">
        <v>165</v>
      </c>
      <c r="BE142" s="156">
        <f>IF(N142="základní",J142,0)</f>
        <v>0</v>
      </c>
      <c r="BF142" s="156">
        <f>IF(N142="snížená",J142,0)</f>
        <v>0</v>
      </c>
      <c r="BG142" s="156">
        <f>IF(N142="zákl. přenesená",J142,0)</f>
        <v>0</v>
      </c>
      <c r="BH142" s="156">
        <f>IF(N142="sníž. přenesená",J142,0)</f>
        <v>0</v>
      </c>
      <c r="BI142" s="156">
        <f>IF(N142="nulová",J142,0)</f>
        <v>0</v>
      </c>
      <c r="BJ142" s="18" t="s">
        <v>79</v>
      </c>
      <c r="BK142" s="156">
        <f>ROUND(I142*H142,2)</f>
        <v>0</v>
      </c>
      <c r="BL142" s="18" t="s">
        <v>92</v>
      </c>
      <c r="BM142" s="155" t="s">
        <v>1419</v>
      </c>
    </row>
    <row r="143" spans="2:63" s="12" customFormat="1" ht="22.9" customHeight="1">
      <c r="B143" s="130"/>
      <c r="D143" s="131" t="s">
        <v>68</v>
      </c>
      <c r="E143" s="141" t="s">
        <v>227</v>
      </c>
      <c r="F143" s="141" t="s">
        <v>228</v>
      </c>
      <c r="I143" s="133"/>
      <c r="J143" s="142">
        <f>BK143</f>
        <v>0</v>
      </c>
      <c r="L143" s="130"/>
      <c r="M143" s="135"/>
      <c r="N143" s="136"/>
      <c r="O143" s="136"/>
      <c r="P143" s="137">
        <f>SUM(P144:P152)</f>
        <v>0</v>
      </c>
      <c r="Q143" s="136"/>
      <c r="R143" s="137">
        <f>SUM(R144:R152)</f>
        <v>0</v>
      </c>
      <c r="S143" s="136"/>
      <c r="T143" s="138">
        <f>SUM(T144:T152)</f>
        <v>0</v>
      </c>
      <c r="AR143" s="131" t="s">
        <v>15</v>
      </c>
      <c r="AT143" s="139" t="s">
        <v>68</v>
      </c>
      <c r="AU143" s="139" t="s">
        <v>15</v>
      </c>
      <c r="AY143" s="131" t="s">
        <v>165</v>
      </c>
      <c r="BK143" s="140">
        <f>SUM(BK144:BK152)</f>
        <v>0</v>
      </c>
    </row>
    <row r="144" spans="1:65" s="2" customFormat="1" ht="37.9" customHeight="1">
      <c r="A144" s="33"/>
      <c r="B144" s="143"/>
      <c r="C144" s="144" t="s">
        <v>357</v>
      </c>
      <c r="D144" s="144" t="s">
        <v>171</v>
      </c>
      <c r="E144" s="145" t="s">
        <v>230</v>
      </c>
      <c r="F144" s="146" t="s">
        <v>231</v>
      </c>
      <c r="G144" s="147" t="s">
        <v>232</v>
      </c>
      <c r="H144" s="148">
        <v>1.983</v>
      </c>
      <c r="I144" s="149"/>
      <c r="J144" s="150">
        <f>ROUND(I144*H144,2)</f>
        <v>0</v>
      </c>
      <c r="K144" s="146" t="s">
        <v>175</v>
      </c>
      <c r="L144" s="34"/>
      <c r="M144" s="151" t="s">
        <v>3</v>
      </c>
      <c r="N144" s="152" t="s">
        <v>41</v>
      </c>
      <c r="O144" s="54"/>
      <c r="P144" s="153">
        <f>O144*H144</f>
        <v>0</v>
      </c>
      <c r="Q144" s="153">
        <v>0</v>
      </c>
      <c r="R144" s="153">
        <f>Q144*H144</f>
        <v>0</v>
      </c>
      <c r="S144" s="153">
        <v>0</v>
      </c>
      <c r="T144" s="154">
        <f>S144*H144</f>
        <v>0</v>
      </c>
      <c r="U144" s="33"/>
      <c r="V144" s="33"/>
      <c r="W144" s="33"/>
      <c r="X144" s="33"/>
      <c r="Y144" s="33"/>
      <c r="Z144" s="33"/>
      <c r="AA144" s="33"/>
      <c r="AB144" s="33"/>
      <c r="AC144" s="33"/>
      <c r="AD144" s="33"/>
      <c r="AE144" s="33"/>
      <c r="AR144" s="155" t="s">
        <v>92</v>
      </c>
      <c r="AT144" s="155" t="s">
        <v>171</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1420</v>
      </c>
    </row>
    <row r="145" spans="1:47" s="2" customFormat="1" ht="12">
      <c r="A145" s="33"/>
      <c r="B145" s="34"/>
      <c r="C145" s="33"/>
      <c r="D145" s="157" t="s">
        <v>177</v>
      </c>
      <c r="E145" s="33"/>
      <c r="F145" s="158" t="s">
        <v>234</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1:65" s="2" customFormat="1" ht="33" customHeight="1">
      <c r="A146" s="33"/>
      <c r="B146" s="143"/>
      <c r="C146" s="144" t="s">
        <v>261</v>
      </c>
      <c r="D146" s="144" t="s">
        <v>171</v>
      </c>
      <c r="E146" s="145" t="s">
        <v>236</v>
      </c>
      <c r="F146" s="146" t="s">
        <v>237</v>
      </c>
      <c r="G146" s="147" t="s">
        <v>232</v>
      </c>
      <c r="H146" s="148">
        <v>1.983</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1421</v>
      </c>
    </row>
    <row r="147" spans="1:47" s="2" customFormat="1" ht="12">
      <c r="A147" s="33"/>
      <c r="B147" s="34"/>
      <c r="C147" s="33"/>
      <c r="D147" s="157" t="s">
        <v>177</v>
      </c>
      <c r="E147" s="33"/>
      <c r="F147" s="158" t="s">
        <v>239</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1:65" s="2" customFormat="1" ht="44.25" customHeight="1">
      <c r="A148" s="33"/>
      <c r="B148" s="143"/>
      <c r="C148" s="144" t="s">
        <v>443</v>
      </c>
      <c r="D148" s="144" t="s">
        <v>171</v>
      </c>
      <c r="E148" s="145" t="s">
        <v>240</v>
      </c>
      <c r="F148" s="146" t="s">
        <v>241</v>
      </c>
      <c r="G148" s="147" t="s">
        <v>232</v>
      </c>
      <c r="H148" s="148">
        <v>39.66</v>
      </c>
      <c r="I148" s="149"/>
      <c r="J148" s="150">
        <f>ROUND(I148*H148,2)</f>
        <v>0</v>
      </c>
      <c r="K148" s="146" t="s">
        <v>175</v>
      </c>
      <c r="L148" s="34"/>
      <c r="M148" s="151" t="s">
        <v>3</v>
      </c>
      <c r="N148" s="152" t="s">
        <v>41</v>
      </c>
      <c r="O148" s="54"/>
      <c r="P148" s="153">
        <f>O148*H148</f>
        <v>0</v>
      </c>
      <c r="Q148" s="153">
        <v>0</v>
      </c>
      <c r="R148" s="153">
        <f>Q148*H148</f>
        <v>0</v>
      </c>
      <c r="S148" s="153">
        <v>0</v>
      </c>
      <c r="T148" s="154">
        <f>S148*H148</f>
        <v>0</v>
      </c>
      <c r="U148" s="33"/>
      <c r="V148" s="33"/>
      <c r="W148" s="33"/>
      <c r="X148" s="33"/>
      <c r="Y148" s="33"/>
      <c r="Z148" s="33"/>
      <c r="AA148" s="33"/>
      <c r="AB148" s="33"/>
      <c r="AC148" s="33"/>
      <c r="AD148" s="33"/>
      <c r="AE148" s="33"/>
      <c r="AR148" s="155" t="s">
        <v>92</v>
      </c>
      <c r="AT148" s="155" t="s">
        <v>171</v>
      </c>
      <c r="AU148" s="155" t="s">
        <v>79</v>
      </c>
      <c r="AY148" s="18" t="s">
        <v>165</v>
      </c>
      <c r="BE148" s="156">
        <f>IF(N148="základní",J148,0)</f>
        <v>0</v>
      </c>
      <c r="BF148" s="156">
        <f>IF(N148="snížená",J148,0)</f>
        <v>0</v>
      </c>
      <c r="BG148" s="156">
        <f>IF(N148="zákl. přenesená",J148,0)</f>
        <v>0</v>
      </c>
      <c r="BH148" s="156">
        <f>IF(N148="sníž. přenesená",J148,0)</f>
        <v>0</v>
      </c>
      <c r="BI148" s="156">
        <f>IF(N148="nulová",J148,0)</f>
        <v>0</v>
      </c>
      <c r="BJ148" s="18" t="s">
        <v>79</v>
      </c>
      <c r="BK148" s="156">
        <f>ROUND(I148*H148,2)</f>
        <v>0</v>
      </c>
      <c r="BL148" s="18" t="s">
        <v>92</v>
      </c>
      <c r="BM148" s="155" t="s">
        <v>1422</v>
      </c>
    </row>
    <row r="149" spans="1:47" s="2" customFormat="1" ht="12">
      <c r="A149" s="33"/>
      <c r="B149" s="34"/>
      <c r="C149" s="33"/>
      <c r="D149" s="157" t="s">
        <v>177</v>
      </c>
      <c r="E149" s="33"/>
      <c r="F149" s="158" t="s">
        <v>243</v>
      </c>
      <c r="G149" s="33"/>
      <c r="H149" s="33"/>
      <c r="I149" s="159"/>
      <c r="J149" s="33"/>
      <c r="K149" s="33"/>
      <c r="L149" s="34"/>
      <c r="M149" s="160"/>
      <c r="N149" s="161"/>
      <c r="O149" s="54"/>
      <c r="P149" s="54"/>
      <c r="Q149" s="54"/>
      <c r="R149" s="54"/>
      <c r="S149" s="54"/>
      <c r="T149" s="55"/>
      <c r="U149" s="33"/>
      <c r="V149" s="33"/>
      <c r="W149" s="33"/>
      <c r="X149" s="33"/>
      <c r="Y149" s="33"/>
      <c r="Z149" s="33"/>
      <c r="AA149" s="33"/>
      <c r="AB149" s="33"/>
      <c r="AC149" s="33"/>
      <c r="AD149" s="33"/>
      <c r="AE149" s="33"/>
      <c r="AT149" s="18" t="s">
        <v>177</v>
      </c>
      <c r="AU149" s="18" t="s">
        <v>79</v>
      </c>
    </row>
    <row r="150" spans="2:51" s="14" customFormat="1" ht="12">
      <c r="B150" s="170"/>
      <c r="D150" s="163" t="s">
        <v>179</v>
      </c>
      <c r="F150" s="172" t="s">
        <v>1423</v>
      </c>
      <c r="H150" s="173">
        <v>39.66</v>
      </c>
      <c r="I150" s="174"/>
      <c r="L150" s="170"/>
      <c r="M150" s="175"/>
      <c r="N150" s="176"/>
      <c r="O150" s="176"/>
      <c r="P150" s="176"/>
      <c r="Q150" s="176"/>
      <c r="R150" s="176"/>
      <c r="S150" s="176"/>
      <c r="T150" s="177"/>
      <c r="AT150" s="171" t="s">
        <v>179</v>
      </c>
      <c r="AU150" s="171" t="s">
        <v>79</v>
      </c>
      <c r="AV150" s="14" t="s">
        <v>79</v>
      </c>
      <c r="AW150" s="14" t="s">
        <v>4</v>
      </c>
      <c r="AX150" s="14" t="s">
        <v>15</v>
      </c>
      <c r="AY150" s="171" t="s">
        <v>165</v>
      </c>
    </row>
    <row r="151" spans="1:65" s="2" customFormat="1" ht="44.25" customHeight="1">
      <c r="A151" s="33"/>
      <c r="B151" s="143"/>
      <c r="C151" s="144" t="s">
        <v>278</v>
      </c>
      <c r="D151" s="144" t="s">
        <v>171</v>
      </c>
      <c r="E151" s="145" t="s">
        <v>246</v>
      </c>
      <c r="F151" s="146" t="s">
        <v>247</v>
      </c>
      <c r="G151" s="147" t="s">
        <v>232</v>
      </c>
      <c r="H151" s="148">
        <v>1.983</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1424</v>
      </c>
    </row>
    <row r="152" spans="1:47" s="2" customFormat="1" ht="12">
      <c r="A152" s="33"/>
      <c r="B152" s="34"/>
      <c r="C152" s="33"/>
      <c r="D152" s="157" t="s">
        <v>177</v>
      </c>
      <c r="E152" s="33"/>
      <c r="F152" s="158" t="s">
        <v>249</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2:63" s="12" customFormat="1" ht="22.9" customHeight="1">
      <c r="B153" s="130"/>
      <c r="D153" s="131" t="s">
        <v>68</v>
      </c>
      <c r="E153" s="141" t="s">
        <v>250</v>
      </c>
      <c r="F153" s="141" t="s">
        <v>251</v>
      </c>
      <c r="I153" s="133"/>
      <c r="J153" s="142">
        <f>BK153</f>
        <v>0</v>
      </c>
      <c r="L153" s="130"/>
      <c r="M153" s="135"/>
      <c r="N153" s="136"/>
      <c r="O153" s="136"/>
      <c r="P153" s="137">
        <f>SUM(P154:P155)</f>
        <v>0</v>
      </c>
      <c r="Q153" s="136"/>
      <c r="R153" s="137">
        <f>SUM(R154:R155)</f>
        <v>0</v>
      </c>
      <c r="S153" s="136"/>
      <c r="T153" s="138">
        <f>SUM(T154:T155)</f>
        <v>0</v>
      </c>
      <c r="AR153" s="131" t="s">
        <v>15</v>
      </c>
      <c r="AT153" s="139" t="s">
        <v>68</v>
      </c>
      <c r="AU153" s="139" t="s">
        <v>15</v>
      </c>
      <c r="AY153" s="131" t="s">
        <v>165</v>
      </c>
      <c r="BK153" s="140">
        <f>SUM(BK154:BK155)</f>
        <v>0</v>
      </c>
    </row>
    <row r="154" spans="1:65" s="2" customFormat="1" ht="55.5" customHeight="1">
      <c r="A154" s="33"/>
      <c r="B154" s="143"/>
      <c r="C154" s="144" t="s">
        <v>333</v>
      </c>
      <c r="D154" s="144" t="s">
        <v>171</v>
      </c>
      <c r="E154" s="145" t="s">
        <v>253</v>
      </c>
      <c r="F154" s="146" t="s">
        <v>254</v>
      </c>
      <c r="G154" s="147" t="s">
        <v>232</v>
      </c>
      <c r="H154" s="148">
        <v>5.332</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92</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92</v>
      </c>
      <c r="BM154" s="155" t="s">
        <v>1425</v>
      </c>
    </row>
    <row r="155" spans="1:47" s="2" customFormat="1" ht="12">
      <c r="A155" s="33"/>
      <c r="B155" s="34"/>
      <c r="C155" s="33"/>
      <c r="D155" s="157" t="s">
        <v>177</v>
      </c>
      <c r="E155" s="33"/>
      <c r="F155" s="158" t="s">
        <v>256</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63" s="12" customFormat="1" ht="25.9" customHeight="1">
      <c r="B156" s="130"/>
      <c r="D156" s="131" t="s">
        <v>68</v>
      </c>
      <c r="E156" s="132" t="s">
        <v>257</v>
      </c>
      <c r="F156" s="132" t="s">
        <v>258</v>
      </c>
      <c r="I156" s="133"/>
      <c r="J156" s="134">
        <f>BK156</f>
        <v>0</v>
      </c>
      <c r="L156" s="130"/>
      <c r="M156" s="135"/>
      <c r="N156" s="136"/>
      <c r="O156" s="136"/>
      <c r="P156" s="137">
        <f>P157+P198+P240+P242+P265+P287</f>
        <v>0</v>
      </c>
      <c r="Q156" s="136"/>
      <c r="R156" s="137">
        <f>R157+R198+R240+R242+R265+R287</f>
        <v>2.4761022500000003</v>
      </c>
      <c r="S156" s="136"/>
      <c r="T156" s="138">
        <f>T157+T198+T240+T242+T265+T287</f>
        <v>1.94944</v>
      </c>
      <c r="AR156" s="131" t="s">
        <v>79</v>
      </c>
      <c r="AT156" s="139" t="s">
        <v>68</v>
      </c>
      <c r="AU156" s="139" t="s">
        <v>69</v>
      </c>
      <c r="AY156" s="131" t="s">
        <v>165</v>
      </c>
      <c r="BK156" s="140">
        <f>BK157+BK198+BK240+BK242+BK265+BK287</f>
        <v>0</v>
      </c>
    </row>
    <row r="157" spans="2:63" s="12" customFormat="1" ht="22.9" customHeight="1">
      <c r="B157" s="130"/>
      <c r="D157" s="131" t="s">
        <v>68</v>
      </c>
      <c r="E157" s="141" t="s">
        <v>259</v>
      </c>
      <c r="F157" s="141" t="s">
        <v>260</v>
      </c>
      <c r="I157" s="133"/>
      <c r="J157" s="142">
        <f>BK157</f>
        <v>0</v>
      </c>
      <c r="L157" s="130"/>
      <c r="M157" s="135"/>
      <c r="N157" s="136"/>
      <c r="O157" s="136"/>
      <c r="P157" s="137">
        <f>SUM(P158:P197)</f>
        <v>0</v>
      </c>
      <c r="Q157" s="136"/>
      <c r="R157" s="137">
        <f>SUM(R158:R197)</f>
        <v>1.2041485000000003</v>
      </c>
      <c r="S157" s="136"/>
      <c r="T157" s="138">
        <f>SUM(T158:T197)</f>
        <v>1.0691599999999999</v>
      </c>
      <c r="AR157" s="131" t="s">
        <v>79</v>
      </c>
      <c r="AT157" s="139" t="s">
        <v>68</v>
      </c>
      <c r="AU157" s="139" t="s">
        <v>15</v>
      </c>
      <c r="AY157" s="131" t="s">
        <v>165</v>
      </c>
      <c r="BK157" s="140">
        <f>SUM(BK158:BK197)</f>
        <v>0</v>
      </c>
    </row>
    <row r="158" spans="1:65" s="2" customFormat="1" ht="33" customHeight="1">
      <c r="A158" s="33"/>
      <c r="B158" s="143"/>
      <c r="C158" s="144" t="s">
        <v>467</v>
      </c>
      <c r="D158" s="144" t="s">
        <v>171</v>
      </c>
      <c r="E158" s="145" t="s">
        <v>262</v>
      </c>
      <c r="F158" s="146" t="s">
        <v>263</v>
      </c>
      <c r="G158" s="147" t="s">
        <v>174</v>
      </c>
      <c r="H158" s="148">
        <v>114.8</v>
      </c>
      <c r="I158" s="149"/>
      <c r="J158" s="150">
        <f>ROUND(I158*H158,2)</f>
        <v>0</v>
      </c>
      <c r="K158" s="146" t="s">
        <v>175</v>
      </c>
      <c r="L158" s="34"/>
      <c r="M158" s="151" t="s">
        <v>3</v>
      </c>
      <c r="N158" s="152" t="s">
        <v>41</v>
      </c>
      <c r="O158" s="54"/>
      <c r="P158" s="153">
        <f>O158*H158</f>
        <v>0</v>
      </c>
      <c r="Q158" s="153">
        <v>0</v>
      </c>
      <c r="R158" s="153">
        <f>Q158*H158</f>
        <v>0</v>
      </c>
      <c r="S158" s="153">
        <v>0.0055</v>
      </c>
      <c r="T158" s="154">
        <f>S158*H158</f>
        <v>0.6314</v>
      </c>
      <c r="U158" s="33"/>
      <c r="V158" s="33"/>
      <c r="W158" s="33"/>
      <c r="X158" s="33"/>
      <c r="Y158" s="33"/>
      <c r="Z158" s="33"/>
      <c r="AA158" s="33"/>
      <c r="AB158" s="33"/>
      <c r="AC158" s="33"/>
      <c r="AD158" s="33"/>
      <c r="AE158" s="33"/>
      <c r="AR158" s="155" t="s">
        <v>264</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264</v>
      </c>
      <c r="BM158" s="155" t="s">
        <v>1426</v>
      </c>
    </row>
    <row r="159" spans="1:47" s="2" customFormat="1" ht="12">
      <c r="A159" s="33"/>
      <c r="B159" s="34"/>
      <c r="C159" s="33"/>
      <c r="D159" s="157" t="s">
        <v>177</v>
      </c>
      <c r="E159" s="33"/>
      <c r="F159" s="158" t="s">
        <v>266</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1:65" s="2" customFormat="1" ht="44.25" customHeight="1">
      <c r="A160" s="33"/>
      <c r="B160" s="143"/>
      <c r="C160" s="144" t="s">
        <v>209</v>
      </c>
      <c r="D160" s="144" t="s">
        <v>171</v>
      </c>
      <c r="E160" s="145" t="s">
        <v>268</v>
      </c>
      <c r="F160" s="146" t="s">
        <v>269</v>
      </c>
      <c r="G160" s="147" t="s">
        <v>174</v>
      </c>
      <c r="H160" s="148">
        <v>121.6</v>
      </c>
      <c r="I160" s="149"/>
      <c r="J160" s="150">
        <f>ROUND(I160*H160,2)</f>
        <v>0</v>
      </c>
      <c r="K160" s="146" t="s">
        <v>175</v>
      </c>
      <c r="L160" s="34"/>
      <c r="M160" s="151" t="s">
        <v>3</v>
      </c>
      <c r="N160" s="152" t="s">
        <v>41</v>
      </c>
      <c r="O160" s="54"/>
      <c r="P160" s="153">
        <f>O160*H160</f>
        <v>0</v>
      </c>
      <c r="Q160" s="153">
        <v>0</v>
      </c>
      <c r="R160" s="153">
        <f>Q160*H160</f>
        <v>0</v>
      </c>
      <c r="S160" s="153">
        <v>0.0036</v>
      </c>
      <c r="T160" s="154">
        <f>S160*H160</f>
        <v>0.43776</v>
      </c>
      <c r="U160" s="33"/>
      <c r="V160" s="33"/>
      <c r="W160" s="33"/>
      <c r="X160" s="33"/>
      <c r="Y160" s="33"/>
      <c r="Z160" s="33"/>
      <c r="AA160" s="33"/>
      <c r="AB160" s="33"/>
      <c r="AC160" s="33"/>
      <c r="AD160" s="33"/>
      <c r="AE160" s="33"/>
      <c r="AR160" s="155" t="s">
        <v>264</v>
      </c>
      <c r="AT160" s="155" t="s">
        <v>171</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1427</v>
      </c>
    </row>
    <row r="161" spans="1:47" s="2" customFormat="1" ht="12">
      <c r="A161" s="33"/>
      <c r="B161" s="34"/>
      <c r="C161" s="33"/>
      <c r="D161" s="157" t="s">
        <v>177</v>
      </c>
      <c r="E161" s="33"/>
      <c r="F161" s="158" t="s">
        <v>271</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1:65" s="2" customFormat="1" ht="37.9" customHeight="1">
      <c r="A162" s="33"/>
      <c r="B162" s="143"/>
      <c r="C162" s="144" t="s">
        <v>459</v>
      </c>
      <c r="D162" s="144" t="s">
        <v>171</v>
      </c>
      <c r="E162" s="145" t="s">
        <v>272</v>
      </c>
      <c r="F162" s="146" t="s">
        <v>273</v>
      </c>
      <c r="G162" s="147" t="s">
        <v>174</v>
      </c>
      <c r="H162" s="148">
        <v>114.8</v>
      </c>
      <c r="I162" s="149"/>
      <c r="J162" s="150">
        <f>ROUND(I162*H162,2)</f>
        <v>0</v>
      </c>
      <c r="K162" s="146" t="s">
        <v>175</v>
      </c>
      <c r="L162" s="34"/>
      <c r="M162" s="151" t="s">
        <v>3</v>
      </c>
      <c r="N162" s="152" t="s">
        <v>41</v>
      </c>
      <c r="O162" s="54"/>
      <c r="P162" s="153">
        <f>O162*H162</f>
        <v>0</v>
      </c>
      <c r="Q162" s="153">
        <v>0</v>
      </c>
      <c r="R162" s="153">
        <f>Q162*H162</f>
        <v>0</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1428</v>
      </c>
    </row>
    <row r="163" spans="1:47" s="2" customFormat="1" ht="12">
      <c r="A163" s="33"/>
      <c r="B163" s="34"/>
      <c r="C163" s="33"/>
      <c r="D163" s="157" t="s">
        <v>177</v>
      </c>
      <c r="E163" s="33"/>
      <c r="F163" s="158" t="s">
        <v>275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2:51" s="14" customFormat="1" ht="12">
      <c r="B164" s="170"/>
      <c r="D164" s="163" t="s">
        <v>179</v>
      </c>
      <c r="E164" s="171" t="s">
        <v>3</v>
      </c>
      <c r="F164" s="172" t="s">
        <v>941</v>
      </c>
      <c r="H164" s="173">
        <v>91</v>
      </c>
      <c r="I164" s="174"/>
      <c r="L164" s="170"/>
      <c r="M164" s="175"/>
      <c r="N164" s="176"/>
      <c r="O164" s="176"/>
      <c r="P164" s="176"/>
      <c r="Q164" s="176"/>
      <c r="R164" s="176"/>
      <c r="S164" s="176"/>
      <c r="T164" s="177"/>
      <c r="AT164" s="171" t="s">
        <v>179</v>
      </c>
      <c r="AU164" s="171" t="s">
        <v>79</v>
      </c>
      <c r="AV164" s="14" t="s">
        <v>79</v>
      </c>
      <c r="AW164" s="14" t="s">
        <v>31</v>
      </c>
      <c r="AX164" s="14" t="s">
        <v>69</v>
      </c>
      <c r="AY164" s="171" t="s">
        <v>165</v>
      </c>
    </row>
    <row r="165" spans="2:51" s="14" customFormat="1" ht="12">
      <c r="B165" s="170"/>
      <c r="D165" s="163" t="s">
        <v>179</v>
      </c>
      <c r="E165" s="171" t="s">
        <v>3</v>
      </c>
      <c r="F165" s="172" t="s">
        <v>1429</v>
      </c>
      <c r="H165" s="173">
        <v>23.8</v>
      </c>
      <c r="I165" s="174"/>
      <c r="L165" s="170"/>
      <c r="M165" s="175"/>
      <c r="N165" s="176"/>
      <c r="O165" s="176"/>
      <c r="P165" s="176"/>
      <c r="Q165" s="176"/>
      <c r="R165" s="176"/>
      <c r="S165" s="176"/>
      <c r="T165" s="177"/>
      <c r="AT165" s="171" t="s">
        <v>179</v>
      </c>
      <c r="AU165" s="171" t="s">
        <v>79</v>
      </c>
      <c r="AV165" s="14" t="s">
        <v>79</v>
      </c>
      <c r="AW165" s="14" t="s">
        <v>31</v>
      </c>
      <c r="AX165" s="14" t="s">
        <v>69</v>
      </c>
      <c r="AY165" s="171" t="s">
        <v>165</v>
      </c>
    </row>
    <row r="166" spans="2:51" s="15" customFormat="1" ht="12">
      <c r="B166" s="188"/>
      <c r="D166" s="163" t="s">
        <v>179</v>
      </c>
      <c r="E166" s="189" t="s">
        <v>3</v>
      </c>
      <c r="F166" s="190" t="s">
        <v>288</v>
      </c>
      <c r="H166" s="191">
        <v>114.8</v>
      </c>
      <c r="I166" s="192"/>
      <c r="L166" s="188"/>
      <c r="M166" s="193"/>
      <c r="N166" s="194"/>
      <c r="O166" s="194"/>
      <c r="P166" s="194"/>
      <c r="Q166" s="194"/>
      <c r="R166" s="194"/>
      <c r="S166" s="194"/>
      <c r="T166" s="195"/>
      <c r="AT166" s="189" t="s">
        <v>179</v>
      </c>
      <c r="AU166" s="189" t="s">
        <v>79</v>
      </c>
      <c r="AV166" s="15" t="s">
        <v>92</v>
      </c>
      <c r="AW166" s="15" t="s">
        <v>31</v>
      </c>
      <c r="AX166" s="15" t="s">
        <v>15</v>
      </c>
      <c r="AY166" s="189" t="s">
        <v>165</v>
      </c>
    </row>
    <row r="167" spans="1:65" s="2" customFormat="1" ht="16.5" customHeight="1">
      <c r="A167" s="33"/>
      <c r="B167" s="143"/>
      <c r="C167" s="178" t="s">
        <v>463</v>
      </c>
      <c r="D167" s="178" t="s">
        <v>188</v>
      </c>
      <c r="E167" s="179" t="s">
        <v>276</v>
      </c>
      <c r="F167" s="180" t="s">
        <v>277</v>
      </c>
      <c r="G167" s="181" t="s">
        <v>232</v>
      </c>
      <c r="H167" s="182">
        <v>0.037</v>
      </c>
      <c r="I167" s="183"/>
      <c r="J167" s="184">
        <f>ROUND(I167*H167,2)</f>
        <v>0</v>
      </c>
      <c r="K167" s="180" t="s">
        <v>175</v>
      </c>
      <c r="L167" s="185"/>
      <c r="M167" s="186" t="s">
        <v>3</v>
      </c>
      <c r="N167" s="187" t="s">
        <v>41</v>
      </c>
      <c r="O167" s="54"/>
      <c r="P167" s="153">
        <f>O167*H167</f>
        <v>0</v>
      </c>
      <c r="Q167" s="153">
        <v>1</v>
      </c>
      <c r="R167" s="153">
        <f>Q167*H167</f>
        <v>0.037</v>
      </c>
      <c r="S167" s="153">
        <v>0</v>
      </c>
      <c r="T167" s="154">
        <f>S167*H167</f>
        <v>0</v>
      </c>
      <c r="U167" s="33"/>
      <c r="V167" s="33"/>
      <c r="W167" s="33"/>
      <c r="X167" s="33"/>
      <c r="Y167" s="33"/>
      <c r="Z167" s="33"/>
      <c r="AA167" s="33"/>
      <c r="AB167" s="33"/>
      <c r="AC167" s="33"/>
      <c r="AD167" s="33"/>
      <c r="AE167" s="33"/>
      <c r="AR167" s="155" t="s">
        <v>278</v>
      </c>
      <c r="AT167" s="155" t="s">
        <v>188</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1430</v>
      </c>
    </row>
    <row r="168" spans="1:47" s="2" customFormat="1" ht="12">
      <c r="A168" s="33"/>
      <c r="B168" s="34"/>
      <c r="C168" s="33"/>
      <c r="D168" s="157" t="s">
        <v>177</v>
      </c>
      <c r="E168" s="33"/>
      <c r="F168" s="158" t="s">
        <v>280</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2:51" s="14" customFormat="1" ht="12">
      <c r="B169" s="170"/>
      <c r="D169" s="163" t="s">
        <v>179</v>
      </c>
      <c r="F169" s="172" t="s">
        <v>1431</v>
      </c>
      <c r="H169" s="173">
        <v>0.037</v>
      </c>
      <c r="I169" s="174"/>
      <c r="L169" s="170"/>
      <c r="M169" s="175"/>
      <c r="N169" s="176"/>
      <c r="O169" s="176"/>
      <c r="P169" s="176"/>
      <c r="Q169" s="176"/>
      <c r="R169" s="176"/>
      <c r="S169" s="176"/>
      <c r="T169" s="177"/>
      <c r="AT169" s="171" t="s">
        <v>179</v>
      </c>
      <c r="AU169" s="171" t="s">
        <v>79</v>
      </c>
      <c r="AV169" s="14" t="s">
        <v>79</v>
      </c>
      <c r="AW169" s="14" t="s">
        <v>4</v>
      </c>
      <c r="AX169" s="14" t="s">
        <v>15</v>
      </c>
      <c r="AY169" s="171" t="s">
        <v>165</v>
      </c>
    </row>
    <row r="170" spans="1:65" s="2" customFormat="1" ht="24.2" customHeight="1">
      <c r="A170" s="33"/>
      <c r="B170" s="143"/>
      <c r="C170" s="144" t="s">
        <v>471</v>
      </c>
      <c r="D170" s="144" t="s">
        <v>171</v>
      </c>
      <c r="E170" s="145" t="s">
        <v>282</v>
      </c>
      <c r="F170" s="146" t="s">
        <v>283</v>
      </c>
      <c r="G170" s="147" t="s">
        <v>174</v>
      </c>
      <c r="H170" s="148">
        <v>114.8</v>
      </c>
      <c r="I170" s="149"/>
      <c r="J170" s="150">
        <f>ROUND(I170*H170,2)</f>
        <v>0</v>
      </c>
      <c r="K170" s="146" t="s">
        <v>175</v>
      </c>
      <c r="L170" s="34"/>
      <c r="M170" s="151" t="s">
        <v>3</v>
      </c>
      <c r="N170" s="152" t="s">
        <v>41</v>
      </c>
      <c r="O170" s="54"/>
      <c r="P170" s="153">
        <f>O170*H170</f>
        <v>0</v>
      </c>
      <c r="Q170" s="153">
        <v>0.00088</v>
      </c>
      <c r="R170" s="153">
        <f>Q170*H170</f>
        <v>0.101024</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1432</v>
      </c>
    </row>
    <row r="171" spans="1:47" s="2" customFormat="1" ht="12">
      <c r="A171" s="33"/>
      <c r="B171" s="34"/>
      <c r="C171" s="33"/>
      <c r="D171" s="157" t="s">
        <v>177</v>
      </c>
      <c r="E171" s="33"/>
      <c r="F171" s="158" t="s">
        <v>285</v>
      </c>
      <c r="G171" s="33"/>
      <c r="H171" s="33"/>
      <c r="I171" s="159"/>
      <c r="J171" s="33"/>
      <c r="K171" s="33"/>
      <c r="L171" s="34"/>
      <c r="M171" s="160"/>
      <c r="N171" s="161"/>
      <c r="O171" s="54"/>
      <c r="P171" s="54"/>
      <c r="Q171" s="54"/>
      <c r="R171" s="54"/>
      <c r="S171" s="54"/>
      <c r="T171" s="55"/>
      <c r="U171" s="33"/>
      <c r="V171" s="33"/>
      <c r="W171" s="33"/>
      <c r="X171" s="33"/>
      <c r="Y171" s="33"/>
      <c r="Z171" s="33"/>
      <c r="AA171" s="33"/>
      <c r="AB171" s="33"/>
      <c r="AC171" s="33"/>
      <c r="AD171" s="33"/>
      <c r="AE171" s="33"/>
      <c r="AT171" s="18" t="s">
        <v>177</v>
      </c>
      <c r="AU171" s="18" t="s">
        <v>79</v>
      </c>
    </row>
    <row r="172" spans="1:65" s="2" customFormat="1" ht="44.25" customHeight="1">
      <c r="A172" s="33"/>
      <c r="B172" s="143"/>
      <c r="C172" s="178" t="s">
        <v>387</v>
      </c>
      <c r="D172" s="178" t="s">
        <v>188</v>
      </c>
      <c r="E172" s="179" t="s">
        <v>289</v>
      </c>
      <c r="F172" s="180" t="s">
        <v>290</v>
      </c>
      <c r="G172" s="181" t="s">
        <v>174</v>
      </c>
      <c r="H172" s="182">
        <v>133.799</v>
      </c>
      <c r="I172" s="183"/>
      <c r="J172" s="184">
        <f>ROUND(I172*H172,2)</f>
        <v>0</v>
      </c>
      <c r="K172" s="180" t="s">
        <v>175</v>
      </c>
      <c r="L172" s="185"/>
      <c r="M172" s="186" t="s">
        <v>3</v>
      </c>
      <c r="N172" s="187" t="s">
        <v>41</v>
      </c>
      <c r="O172" s="54"/>
      <c r="P172" s="153">
        <f>O172*H172</f>
        <v>0</v>
      </c>
      <c r="Q172" s="153">
        <v>0.0054</v>
      </c>
      <c r="R172" s="153">
        <f>Q172*H172</f>
        <v>0.7225146000000001</v>
      </c>
      <c r="S172" s="153">
        <v>0</v>
      </c>
      <c r="T172" s="154">
        <f>S172*H172</f>
        <v>0</v>
      </c>
      <c r="U172" s="33"/>
      <c r="V172" s="33"/>
      <c r="W172" s="33"/>
      <c r="X172" s="33"/>
      <c r="Y172" s="33"/>
      <c r="Z172" s="33"/>
      <c r="AA172" s="33"/>
      <c r="AB172" s="33"/>
      <c r="AC172" s="33"/>
      <c r="AD172" s="33"/>
      <c r="AE172" s="33"/>
      <c r="AR172" s="155" t="s">
        <v>278</v>
      </c>
      <c r="AT172" s="155" t="s">
        <v>188</v>
      </c>
      <c r="AU172" s="155" t="s">
        <v>79</v>
      </c>
      <c r="AY172" s="18" t="s">
        <v>165</v>
      </c>
      <c r="BE172" s="156">
        <f>IF(N172="základní",J172,0)</f>
        <v>0</v>
      </c>
      <c r="BF172" s="156">
        <f>IF(N172="snížená",J172,0)</f>
        <v>0</v>
      </c>
      <c r="BG172" s="156">
        <f>IF(N172="zákl. přenesená",J172,0)</f>
        <v>0</v>
      </c>
      <c r="BH172" s="156">
        <f>IF(N172="sníž. přenesená",J172,0)</f>
        <v>0</v>
      </c>
      <c r="BI172" s="156">
        <f>IF(N172="nulová",J172,0)</f>
        <v>0</v>
      </c>
      <c r="BJ172" s="18" t="s">
        <v>79</v>
      </c>
      <c r="BK172" s="156">
        <f>ROUND(I172*H172,2)</f>
        <v>0</v>
      </c>
      <c r="BL172" s="18" t="s">
        <v>264</v>
      </c>
      <c r="BM172" s="155" t="s">
        <v>1433</v>
      </c>
    </row>
    <row r="173" spans="1:47" s="2" customFormat="1" ht="12">
      <c r="A173" s="33"/>
      <c r="B173" s="34"/>
      <c r="C173" s="33"/>
      <c r="D173" s="157" t="s">
        <v>177</v>
      </c>
      <c r="E173" s="33"/>
      <c r="F173" s="158" t="s">
        <v>292</v>
      </c>
      <c r="G173" s="33"/>
      <c r="H173" s="33"/>
      <c r="I173" s="159"/>
      <c r="J173" s="33"/>
      <c r="K173" s="33"/>
      <c r="L173" s="34"/>
      <c r="M173" s="160"/>
      <c r="N173" s="161"/>
      <c r="O173" s="54"/>
      <c r="P173" s="54"/>
      <c r="Q173" s="54"/>
      <c r="R173" s="54"/>
      <c r="S173" s="54"/>
      <c r="T173" s="55"/>
      <c r="U173" s="33"/>
      <c r="V173" s="33"/>
      <c r="W173" s="33"/>
      <c r="X173" s="33"/>
      <c r="Y173" s="33"/>
      <c r="Z173" s="33"/>
      <c r="AA173" s="33"/>
      <c r="AB173" s="33"/>
      <c r="AC173" s="33"/>
      <c r="AD173" s="33"/>
      <c r="AE173" s="33"/>
      <c r="AT173" s="18" t="s">
        <v>177</v>
      </c>
      <c r="AU173" s="18" t="s">
        <v>79</v>
      </c>
    </row>
    <row r="174" spans="2:51" s="14" customFormat="1" ht="12">
      <c r="B174" s="170"/>
      <c r="D174" s="163" t="s">
        <v>179</v>
      </c>
      <c r="F174" s="172" t="s">
        <v>1434</v>
      </c>
      <c r="H174" s="173">
        <v>133.799</v>
      </c>
      <c r="I174" s="174"/>
      <c r="L174" s="170"/>
      <c r="M174" s="175"/>
      <c r="N174" s="176"/>
      <c r="O174" s="176"/>
      <c r="P174" s="176"/>
      <c r="Q174" s="176"/>
      <c r="R174" s="176"/>
      <c r="S174" s="176"/>
      <c r="T174" s="177"/>
      <c r="AT174" s="171" t="s">
        <v>179</v>
      </c>
      <c r="AU174" s="171" t="s">
        <v>79</v>
      </c>
      <c r="AV174" s="14" t="s">
        <v>79</v>
      </c>
      <c r="AW174" s="14" t="s">
        <v>4</v>
      </c>
      <c r="AX174" s="14" t="s">
        <v>15</v>
      </c>
      <c r="AY174" s="171" t="s">
        <v>165</v>
      </c>
    </row>
    <row r="175" spans="1:65" s="2" customFormat="1" ht="66.75" customHeight="1">
      <c r="A175" s="33"/>
      <c r="B175" s="143"/>
      <c r="C175" s="144" t="s">
        <v>450</v>
      </c>
      <c r="D175" s="144" t="s">
        <v>171</v>
      </c>
      <c r="E175" s="145" t="s">
        <v>295</v>
      </c>
      <c r="F175" s="146" t="s">
        <v>296</v>
      </c>
      <c r="G175" s="147" t="s">
        <v>297</v>
      </c>
      <c r="H175" s="148">
        <v>18</v>
      </c>
      <c r="I175" s="149"/>
      <c r="J175" s="150">
        <f>ROUND(I175*H175,2)</f>
        <v>0</v>
      </c>
      <c r="K175" s="146" t="s">
        <v>175</v>
      </c>
      <c r="L175" s="34"/>
      <c r="M175" s="151" t="s">
        <v>3</v>
      </c>
      <c r="N175" s="152" t="s">
        <v>41</v>
      </c>
      <c r="O175" s="54"/>
      <c r="P175" s="153">
        <f>O175*H175</f>
        <v>0</v>
      </c>
      <c r="Q175" s="153">
        <v>0</v>
      </c>
      <c r="R175" s="153">
        <f>Q175*H175</f>
        <v>0</v>
      </c>
      <c r="S175" s="153">
        <v>0</v>
      </c>
      <c r="T175" s="154">
        <f>S175*H175</f>
        <v>0</v>
      </c>
      <c r="U175" s="33"/>
      <c r="V175" s="33"/>
      <c r="W175" s="33"/>
      <c r="X175" s="33"/>
      <c r="Y175" s="33"/>
      <c r="Z175" s="33"/>
      <c r="AA175" s="33"/>
      <c r="AB175" s="33"/>
      <c r="AC175" s="33"/>
      <c r="AD175" s="33"/>
      <c r="AE175" s="33"/>
      <c r="AR175" s="155" t="s">
        <v>264</v>
      </c>
      <c r="AT175" s="155" t="s">
        <v>171</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1435</v>
      </c>
    </row>
    <row r="176" spans="1:47" s="2" customFormat="1" ht="12">
      <c r="A176" s="33"/>
      <c r="B176" s="34"/>
      <c r="C176" s="33"/>
      <c r="D176" s="157" t="s">
        <v>177</v>
      </c>
      <c r="E176" s="33"/>
      <c r="F176" s="158" t="s">
        <v>299</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1:65" s="2" customFormat="1" ht="16.5" customHeight="1">
      <c r="A177" s="33"/>
      <c r="B177" s="143"/>
      <c r="C177" s="178" t="s">
        <v>401</v>
      </c>
      <c r="D177" s="178" t="s">
        <v>188</v>
      </c>
      <c r="E177" s="179" t="s">
        <v>301</v>
      </c>
      <c r="F177" s="180" t="s">
        <v>302</v>
      </c>
      <c r="G177" s="181" t="s">
        <v>297</v>
      </c>
      <c r="H177" s="182">
        <v>18</v>
      </c>
      <c r="I177" s="183"/>
      <c r="J177" s="184">
        <f>ROUND(I177*H177,2)</f>
        <v>0</v>
      </c>
      <c r="K177" s="180" t="s">
        <v>3</v>
      </c>
      <c r="L177" s="185"/>
      <c r="M177" s="186" t="s">
        <v>3</v>
      </c>
      <c r="N177" s="187" t="s">
        <v>41</v>
      </c>
      <c r="O177" s="54"/>
      <c r="P177" s="153">
        <f>O177*H177</f>
        <v>0</v>
      </c>
      <c r="Q177" s="153">
        <v>0.00015</v>
      </c>
      <c r="R177" s="153">
        <f>Q177*H177</f>
        <v>0.0026999999999999997</v>
      </c>
      <c r="S177" s="153">
        <v>0</v>
      </c>
      <c r="T177" s="154">
        <f>S177*H177</f>
        <v>0</v>
      </c>
      <c r="U177" s="33"/>
      <c r="V177" s="33"/>
      <c r="W177" s="33"/>
      <c r="X177" s="33"/>
      <c r="Y177" s="33"/>
      <c r="Z177" s="33"/>
      <c r="AA177" s="33"/>
      <c r="AB177" s="33"/>
      <c r="AC177" s="33"/>
      <c r="AD177" s="33"/>
      <c r="AE177" s="33"/>
      <c r="AR177" s="155" t="s">
        <v>278</v>
      </c>
      <c r="AT177" s="155" t="s">
        <v>188</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1436</v>
      </c>
    </row>
    <row r="178" spans="1:65" s="2" customFormat="1" ht="55.5" customHeight="1">
      <c r="A178" s="33"/>
      <c r="B178" s="143"/>
      <c r="C178" s="144" t="s">
        <v>406</v>
      </c>
      <c r="D178" s="144" t="s">
        <v>171</v>
      </c>
      <c r="E178" s="145" t="s">
        <v>305</v>
      </c>
      <c r="F178" s="146" t="s">
        <v>306</v>
      </c>
      <c r="G178" s="147" t="s">
        <v>174</v>
      </c>
      <c r="H178" s="148">
        <v>121.6</v>
      </c>
      <c r="I178" s="149"/>
      <c r="J178" s="150">
        <f>ROUND(I178*H178,2)</f>
        <v>0</v>
      </c>
      <c r="K178" s="146" t="s">
        <v>3</v>
      </c>
      <c r="L178" s="34"/>
      <c r="M178" s="151" t="s">
        <v>3</v>
      </c>
      <c r="N178" s="152" t="s">
        <v>41</v>
      </c>
      <c r="O178" s="54"/>
      <c r="P178" s="153">
        <f>O178*H178</f>
        <v>0</v>
      </c>
      <c r="Q178" s="153">
        <v>0.00014</v>
      </c>
      <c r="R178" s="153">
        <f>Q178*H178</f>
        <v>0.017023999999999997</v>
      </c>
      <c r="S178" s="153">
        <v>0</v>
      </c>
      <c r="T178" s="154">
        <f>S178*H178</f>
        <v>0</v>
      </c>
      <c r="U178" s="33"/>
      <c r="V178" s="33"/>
      <c r="W178" s="33"/>
      <c r="X178" s="33"/>
      <c r="Y178" s="33"/>
      <c r="Z178" s="33"/>
      <c r="AA178" s="33"/>
      <c r="AB178" s="33"/>
      <c r="AC178" s="33"/>
      <c r="AD178" s="33"/>
      <c r="AE178" s="33"/>
      <c r="AR178" s="155" t="s">
        <v>264</v>
      </c>
      <c r="AT178" s="155" t="s">
        <v>171</v>
      </c>
      <c r="AU178" s="155" t="s">
        <v>79</v>
      </c>
      <c r="AY178" s="18" t="s">
        <v>165</v>
      </c>
      <c r="BE178" s="156">
        <f>IF(N178="základní",J178,0)</f>
        <v>0</v>
      </c>
      <c r="BF178" s="156">
        <f>IF(N178="snížená",J178,0)</f>
        <v>0</v>
      </c>
      <c r="BG178" s="156">
        <f>IF(N178="zákl. přenesená",J178,0)</f>
        <v>0</v>
      </c>
      <c r="BH178" s="156">
        <f>IF(N178="sníž. přenesená",J178,0)</f>
        <v>0</v>
      </c>
      <c r="BI178" s="156">
        <f>IF(N178="nulová",J178,0)</f>
        <v>0</v>
      </c>
      <c r="BJ178" s="18" t="s">
        <v>79</v>
      </c>
      <c r="BK178" s="156">
        <f>ROUND(I178*H178,2)</f>
        <v>0</v>
      </c>
      <c r="BL178" s="18" t="s">
        <v>264</v>
      </c>
      <c r="BM178" s="155" t="s">
        <v>1437</v>
      </c>
    </row>
    <row r="179" spans="2:51" s="14" customFormat="1" ht="12">
      <c r="B179" s="170"/>
      <c r="D179" s="163" t="s">
        <v>179</v>
      </c>
      <c r="E179" s="171" t="s">
        <v>3</v>
      </c>
      <c r="F179" s="172" t="s">
        <v>941</v>
      </c>
      <c r="H179" s="173">
        <v>91</v>
      </c>
      <c r="I179" s="174"/>
      <c r="L179" s="170"/>
      <c r="M179" s="175"/>
      <c r="N179" s="176"/>
      <c r="O179" s="176"/>
      <c r="P179" s="176"/>
      <c r="Q179" s="176"/>
      <c r="R179" s="176"/>
      <c r="S179" s="176"/>
      <c r="T179" s="177"/>
      <c r="AT179" s="171" t="s">
        <v>179</v>
      </c>
      <c r="AU179" s="171" t="s">
        <v>79</v>
      </c>
      <c r="AV179" s="14" t="s">
        <v>79</v>
      </c>
      <c r="AW179" s="14" t="s">
        <v>31</v>
      </c>
      <c r="AX179" s="14" t="s">
        <v>69</v>
      </c>
      <c r="AY179" s="171" t="s">
        <v>165</v>
      </c>
    </row>
    <row r="180" spans="2:51" s="14" customFormat="1" ht="12">
      <c r="B180" s="170"/>
      <c r="D180" s="163" t="s">
        <v>179</v>
      </c>
      <c r="E180" s="171" t="s">
        <v>3</v>
      </c>
      <c r="F180" s="172" t="s">
        <v>1438</v>
      </c>
      <c r="H180" s="173">
        <v>30.6</v>
      </c>
      <c r="I180" s="174"/>
      <c r="L180" s="170"/>
      <c r="M180" s="175"/>
      <c r="N180" s="176"/>
      <c r="O180" s="176"/>
      <c r="P180" s="176"/>
      <c r="Q180" s="176"/>
      <c r="R180" s="176"/>
      <c r="S180" s="176"/>
      <c r="T180" s="177"/>
      <c r="AT180" s="171" t="s">
        <v>179</v>
      </c>
      <c r="AU180" s="171" t="s">
        <v>79</v>
      </c>
      <c r="AV180" s="14" t="s">
        <v>79</v>
      </c>
      <c r="AW180" s="14" t="s">
        <v>31</v>
      </c>
      <c r="AX180" s="14" t="s">
        <v>69</v>
      </c>
      <c r="AY180" s="171" t="s">
        <v>165</v>
      </c>
    </row>
    <row r="181" spans="2:51" s="15" customFormat="1" ht="12">
      <c r="B181" s="188"/>
      <c r="D181" s="163" t="s">
        <v>179</v>
      </c>
      <c r="E181" s="189" t="s">
        <v>3</v>
      </c>
      <c r="F181" s="190" t="s">
        <v>288</v>
      </c>
      <c r="H181" s="191">
        <v>121.6</v>
      </c>
      <c r="I181" s="192"/>
      <c r="L181" s="188"/>
      <c r="M181" s="193"/>
      <c r="N181" s="194"/>
      <c r="O181" s="194"/>
      <c r="P181" s="194"/>
      <c r="Q181" s="194"/>
      <c r="R181" s="194"/>
      <c r="S181" s="194"/>
      <c r="T181" s="195"/>
      <c r="AT181" s="189" t="s">
        <v>179</v>
      </c>
      <c r="AU181" s="189" t="s">
        <v>79</v>
      </c>
      <c r="AV181" s="15" t="s">
        <v>92</v>
      </c>
      <c r="AW181" s="15" t="s">
        <v>31</v>
      </c>
      <c r="AX181" s="15" t="s">
        <v>15</v>
      </c>
      <c r="AY181" s="189" t="s">
        <v>165</v>
      </c>
    </row>
    <row r="182" spans="1:65" s="2" customFormat="1" ht="24.2" customHeight="1">
      <c r="A182" s="33"/>
      <c r="B182" s="143"/>
      <c r="C182" s="178" t="s">
        <v>418</v>
      </c>
      <c r="D182" s="178" t="s">
        <v>188</v>
      </c>
      <c r="E182" s="179" t="s">
        <v>310</v>
      </c>
      <c r="F182" s="180" t="s">
        <v>311</v>
      </c>
      <c r="G182" s="181" t="s">
        <v>174</v>
      </c>
      <c r="H182" s="182">
        <v>141.725</v>
      </c>
      <c r="I182" s="183"/>
      <c r="J182" s="184">
        <f>ROUND(I182*H182,2)</f>
        <v>0</v>
      </c>
      <c r="K182" s="180" t="s">
        <v>175</v>
      </c>
      <c r="L182" s="185"/>
      <c r="M182" s="186" t="s">
        <v>3</v>
      </c>
      <c r="N182" s="187" t="s">
        <v>41</v>
      </c>
      <c r="O182" s="54"/>
      <c r="P182" s="153">
        <f>O182*H182</f>
        <v>0</v>
      </c>
      <c r="Q182" s="153">
        <v>0.0019</v>
      </c>
      <c r="R182" s="153">
        <f>Q182*H182</f>
        <v>0.2692775</v>
      </c>
      <c r="S182" s="153">
        <v>0</v>
      </c>
      <c r="T182" s="154">
        <f>S182*H182</f>
        <v>0</v>
      </c>
      <c r="U182" s="33"/>
      <c r="V182" s="33"/>
      <c r="W182" s="33"/>
      <c r="X182" s="33"/>
      <c r="Y182" s="33"/>
      <c r="Z182" s="33"/>
      <c r="AA182" s="33"/>
      <c r="AB182" s="33"/>
      <c r="AC182" s="33"/>
      <c r="AD182" s="33"/>
      <c r="AE182" s="33"/>
      <c r="AR182" s="155" t="s">
        <v>278</v>
      </c>
      <c r="AT182" s="155" t="s">
        <v>188</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1439</v>
      </c>
    </row>
    <row r="183" spans="1:47" s="2" customFormat="1" ht="12">
      <c r="A183" s="33"/>
      <c r="B183" s="34"/>
      <c r="C183" s="33"/>
      <c r="D183" s="157" t="s">
        <v>177</v>
      </c>
      <c r="E183" s="33"/>
      <c r="F183" s="158" t="s">
        <v>313</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51" s="14" customFormat="1" ht="12">
      <c r="B184" s="170"/>
      <c r="D184" s="163" t="s">
        <v>179</v>
      </c>
      <c r="F184" s="172" t="s">
        <v>1440</v>
      </c>
      <c r="H184" s="173">
        <v>141.725</v>
      </c>
      <c r="I184" s="174"/>
      <c r="L184" s="170"/>
      <c r="M184" s="175"/>
      <c r="N184" s="176"/>
      <c r="O184" s="176"/>
      <c r="P184" s="176"/>
      <c r="Q184" s="176"/>
      <c r="R184" s="176"/>
      <c r="S184" s="176"/>
      <c r="T184" s="177"/>
      <c r="AT184" s="171" t="s">
        <v>179</v>
      </c>
      <c r="AU184" s="171" t="s">
        <v>79</v>
      </c>
      <c r="AV184" s="14" t="s">
        <v>79</v>
      </c>
      <c r="AW184" s="14" t="s">
        <v>4</v>
      </c>
      <c r="AX184" s="14" t="s">
        <v>15</v>
      </c>
      <c r="AY184" s="171" t="s">
        <v>165</v>
      </c>
    </row>
    <row r="185" spans="1:65" s="2" customFormat="1" ht="33" customHeight="1">
      <c r="A185" s="33"/>
      <c r="B185" s="143"/>
      <c r="C185" s="144" t="s">
        <v>216</v>
      </c>
      <c r="D185" s="144" t="s">
        <v>171</v>
      </c>
      <c r="E185" s="145" t="s">
        <v>316</v>
      </c>
      <c r="F185" s="146" t="s">
        <v>317</v>
      </c>
      <c r="G185" s="147" t="s">
        <v>174</v>
      </c>
      <c r="H185" s="148">
        <v>121.6</v>
      </c>
      <c r="I185" s="149"/>
      <c r="J185" s="150">
        <f>ROUND(I185*H185,2)</f>
        <v>0</v>
      </c>
      <c r="K185" s="146" t="s">
        <v>175</v>
      </c>
      <c r="L185" s="34"/>
      <c r="M185" s="151" t="s">
        <v>3</v>
      </c>
      <c r="N185" s="152" t="s">
        <v>41</v>
      </c>
      <c r="O185" s="54"/>
      <c r="P185" s="153">
        <f>O185*H185</f>
        <v>0</v>
      </c>
      <c r="Q185" s="153">
        <v>0</v>
      </c>
      <c r="R185" s="153">
        <f>Q185*H185</f>
        <v>0</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1441</v>
      </c>
    </row>
    <row r="186" spans="1:47" s="2" customFormat="1" ht="12">
      <c r="A186" s="33"/>
      <c r="B186" s="34"/>
      <c r="C186" s="33"/>
      <c r="D186" s="157" t="s">
        <v>177</v>
      </c>
      <c r="E186" s="33"/>
      <c r="F186" s="158" t="s">
        <v>319</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1:65" s="2" customFormat="1" ht="24.2" customHeight="1">
      <c r="A187" s="33"/>
      <c r="B187" s="143"/>
      <c r="C187" s="178" t="s">
        <v>182</v>
      </c>
      <c r="D187" s="178" t="s">
        <v>188</v>
      </c>
      <c r="E187" s="179" t="s">
        <v>321</v>
      </c>
      <c r="F187" s="180" t="s">
        <v>322</v>
      </c>
      <c r="G187" s="181" t="s">
        <v>174</v>
      </c>
      <c r="H187" s="182">
        <v>140.448</v>
      </c>
      <c r="I187" s="183"/>
      <c r="J187" s="184">
        <f>ROUND(I187*H187,2)</f>
        <v>0</v>
      </c>
      <c r="K187" s="180" t="s">
        <v>175</v>
      </c>
      <c r="L187" s="185"/>
      <c r="M187" s="186" t="s">
        <v>3</v>
      </c>
      <c r="N187" s="187" t="s">
        <v>41</v>
      </c>
      <c r="O187" s="54"/>
      <c r="P187" s="153">
        <f>O187*H187</f>
        <v>0</v>
      </c>
      <c r="Q187" s="153">
        <v>0.0003</v>
      </c>
      <c r="R187" s="153">
        <f>Q187*H187</f>
        <v>0.042134399999999995</v>
      </c>
      <c r="S187" s="153">
        <v>0</v>
      </c>
      <c r="T187" s="154">
        <f>S187*H187</f>
        <v>0</v>
      </c>
      <c r="U187" s="33"/>
      <c r="V187" s="33"/>
      <c r="W187" s="33"/>
      <c r="X187" s="33"/>
      <c r="Y187" s="33"/>
      <c r="Z187" s="33"/>
      <c r="AA187" s="33"/>
      <c r="AB187" s="33"/>
      <c r="AC187" s="33"/>
      <c r="AD187" s="33"/>
      <c r="AE187" s="33"/>
      <c r="AR187" s="155" t="s">
        <v>278</v>
      </c>
      <c r="AT187" s="155" t="s">
        <v>188</v>
      </c>
      <c r="AU187" s="155" t="s">
        <v>79</v>
      </c>
      <c r="AY187" s="18" t="s">
        <v>165</v>
      </c>
      <c r="BE187" s="156">
        <f>IF(N187="základní",J187,0)</f>
        <v>0</v>
      </c>
      <c r="BF187" s="156">
        <f>IF(N187="snížená",J187,0)</f>
        <v>0</v>
      </c>
      <c r="BG187" s="156">
        <f>IF(N187="zákl. přenesená",J187,0)</f>
        <v>0</v>
      </c>
      <c r="BH187" s="156">
        <f>IF(N187="sníž. přenesená",J187,0)</f>
        <v>0</v>
      </c>
      <c r="BI187" s="156">
        <f>IF(N187="nulová",J187,0)</f>
        <v>0</v>
      </c>
      <c r="BJ187" s="18" t="s">
        <v>79</v>
      </c>
      <c r="BK187" s="156">
        <f>ROUND(I187*H187,2)</f>
        <v>0</v>
      </c>
      <c r="BL187" s="18" t="s">
        <v>264</v>
      </c>
      <c r="BM187" s="155" t="s">
        <v>1442</v>
      </c>
    </row>
    <row r="188" spans="1:47" s="2" customFormat="1" ht="12">
      <c r="A188" s="33"/>
      <c r="B188" s="34"/>
      <c r="C188" s="33"/>
      <c r="D188" s="157" t="s">
        <v>177</v>
      </c>
      <c r="E188" s="33"/>
      <c r="F188" s="158" t="s">
        <v>324</v>
      </c>
      <c r="G188" s="33"/>
      <c r="H188" s="33"/>
      <c r="I188" s="159"/>
      <c r="J188" s="33"/>
      <c r="K188" s="33"/>
      <c r="L188" s="34"/>
      <c r="M188" s="160"/>
      <c r="N188" s="161"/>
      <c r="O188" s="54"/>
      <c r="P188" s="54"/>
      <c r="Q188" s="54"/>
      <c r="R188" s="54"/>
      <c r="S188" s="54"/>
      <c r="T188" s="55"/>
      <c r="U188" s="33"/>
      <c r="V188" s="33"/>
      <c r="W188" s="33"/>
      <c r="X188" s="33"/>
      <c r="Y188" s="33"/>
      <c r="Z188" s="33"/>
      <c r="AA188" s="33"/>
      <c r="AB188" s="33"/>
      <c r="AC188" s="33"/>
      <c r="AD188" s="33"/>
      <c r="AE188" s="33"/>
      <c r="AT188" s="18" t="s">
        <v>177</v>
      </c>
      <c r="AU188" s="18" t="s">
        <v>79</v>
      </c>
    </row>
    <row r="189" spans="2:51" s="14" customFormat="1" ht="12">
      <c r="B189" s="170"/>
      <c r="D189" s="163" t="s">
        <v>179</v>
      </c>
      <c r="F189" s="172" t="s">
        <v>1443</v>
      </c>
      <c r="H189" s="173">
        <v>140.448</v>
      </c>
      <c r="I189" s="174"/>
      <c r="L189" s="170"/>
      <c r="M189" s="175"/>
      <c r="N189" s="176"/>
      <c r="O189" s="176"/>
      <c r="P189" s="176"/>
      <c r="Q189" s="176"/>
      <c r="R189" s="176"/>
      <c r="S189" s="176"/>
      <c r="T189" s="177"/>
      <c r="AT189" s="171" t="s">
        <v>179</v>
      </c>
      <c r="AU189" s="171" t="s">
        <v>79</v>
      </c>
      <c r="AV189" s="14" t="s">
        <v>79</v>
      </c>
      <c r="AW189" s="14" t="s">
        <v>4</v>
      </c>
      <c r="AX189" s="14" t="s">
        <v>15</v>
      </c>
      <c r="AY189" s="171" t="s">
        <v>165</v>
      </c>
    </row>
    <row r="190" spans="1:65" s="2" customFormat="1" ht="33" customHeight="1">
      <c r="A190" s="33"/>
      <c r="B190" s="143"/>
      <c r="C190" s="144" t="s">
        <v>235</v>
      </c>
      <c r="D190" s="144" t="s">
        <v>171</v>
      </c>
      <c r="E190" s="145" t="s">
        <v>750</v>
      </c>
      <c r="F190" s="146" t="s">
        <v>751</v>
      </c>
      <c r="G190" s="147" t="s">
        <v>174</v>
      </c>
      <c r="H190" s="148">
        <v>36</v>
      </c>
      <c r="I190" s="149"/>
      <c r="J190" s="150">
        <f>ROUND(I190*H190,2)</f>
        <v>0</v>
      </c>
      <c r="K190" s="146" t="s">
        <v>175</v>
      </c>
      <c r="L190" s="34"/>
      <c r="M190" s="151" t="s">
        <v>3</v>
      </c>
      <c r="N190" s="152" t="s">
        <v>41</v>
      </c>
      <c r="O190" s="54"/>
      <c r="P190" s="153">
        <f>O190*H190</f>
        <v>0</v>
      </c>
      <c r="Q190" s="153">
        <v>0</v>
      </c>
      <c r="R190" s="153">
        <f>Q190*H190</f>
        <v>0</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1444</v>
      </c>
    </row>
    <row r="191" spans="1:47" s="2" customFormat="1" ht="12">
      <c r="A191" s="33"/>
      <c r="B191" s="34"/>
      <c r="C191" s="33"/>
      <c r="D191" s="157" t="s">
        <v>177</v>
      </c>
      <c r="E191" s="33"/>
      <c r="F191" s="158" t="s">
        <v>753</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2">
      <c r="B192" s="170"/>
      <c r="D192" s="163" t="s">
        <v>179</v>
      </c>
      <c r="E192" s="171" t="s">
        <v>3</v>
      </c>
      <c r="F192" s="172" t="s">
        <v>700</v>
      </c>
      <c r="H192" s="173">
        <v>36</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24.2" customHeight="1">
      <c r="A193" s="33"/>
      <c r="B193" s="143"/>
      <c r="C193" s="178" t="s">
        <v>8</v>
      </c>
      <c r="D193" s="178" t="s">
        <v>188</v>
      </c>
      <c r="E193" s="179" t="s">
        <v>321</v>
      </c>
      <c r="F193" s="180" t="s">
        <v>322</v>
      </c>
      <c r="G193" s="181" t="s">
        <v>174</v>
      </c>
      <c r="H193" s="182">
        <v>41.58</v>
      </c>
      <c r="I193" s="183"/>
      <c r="J193" s="184">
        <f>ROUND(I193*H193,2)</f>
        <v>0</v>
      </c>
      <c r="K193" s="180" t="s">
        <v>175</v>
      </c>
      <c r="L193" s="185"/>
      <c r="M193" s="186" t="s">
        <v>3</v>
      </c>
      <c r="N193" s="187" t="s">
        <v>41</v>
      </c>
      <c r="O193" s="54"/>
      <c r="P193" s="153">
        <f>O193*H193</f>
        <v>0</v>
      </c>
      <c r="Q193" s="153">
        <v>0.0003</v>
      </c>
      <c r="R193" s="153">
        <f>Q193*H193</f>
        <v>0.012473999999999999</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1445</v>
      </c>
    </row>
    <row r="194" spans="1:47" s="2" customFormat="1" ht="12">
      <c r="A194" s="33"/>
      <c r="B194" s="34"/>
      <c r="C194" s="33"/>
      <c r="D194" s="157" t="s">
        <v>177</v>
      </c>
      <c r="E194" s="33"/>
      <c r="F194" s="158" t="s">
        <v>324</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2">
      <c r="B195" s="170"/>
      <c r="D195" s="163" t="s">
        <v>179</v>
      </c>
      <c r="F195" s="172" t="s">
        <v>755</v>
      </c>
      <c r="H195" s="173">
        <v>41.58</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187</v>
      </c>
      <c r="D196" s="144" t="s">
        <v>171</v>
      </c>
      <c r="E196" s="145" t="s">
        <v>327</v>
      </c>
      <c r="F196" s="146" t="s">
        <v>328</v>
      </c>
      <c r="G196" s="147" t="s">
        <v>232</v>
      </c>
      <c r="H196" s="148">
        <v>1.204</v>
      </c>
      <c r="I196" s="149"/>
      <c r="J196" s="150">
        <f>ROUND(I196*H196,2)</f>
        <v>0</v>
      </c>
      <c r="K196" s="146" t="s">
        <v>175</v>
      </c>
      <c r="L196" s="34"/>
      <c r="M196" s="151" t="s">
        <v>3</v>
      </c>
      <c r="N196" s="152" t="s">
        <v>41</v>
      </c>
      <c r="O196" s="54"/>
      <c r="P196" s="153">
        <f>O196*H196</f>
        <v>0</v>
      </c>
      <c r="Q196" s="153">
        <v>0</v>
      </c>
      <c r="R196" s="153">
        <f>Q196*H196</f>
        <v>0</v>
      </c>
      <c r="S196" s="153">
        <v>0</v>
      </c>
      <c r="T196" s="154">
        <f>S196*H196</f>
        <v>0</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1446</v>
      </c>
    </row>
    <row r="197" spans="1:47" s="2" customFormat="1" ht="12">
      <c r="A197" s="33"/>
      <c r="B197" s="34"/>
      <c r="C197" s="33"/>
      <c r="D197" s="157" t="s">
        <v>177</v>
      </c>
      <c r="E197" s="33"/>
      <c r="F197" s="158" t="s">
        <v>330</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63" s="12" customFormat="1" ht="22.9" customHeight="1">
      <c r="B198" s="130"/>
      <c r="D198" s="131" t="s">
        <v>68</v>
      </c>
      <c r="E198" s="141" t="s">
        <v>331</v>
      </c>
      <c r="F198" s="141" t="s">
        <v>332</v>
      </c>
      <c r="I198" s="133"/>
      <c r="J198" s="142">
        <f>BK198</f>
        <v>0</v>
      </c>
      <c r="L198" s="130"/>
      <c r="M198" s="135"/>
      <c r="N198" s="136"/>
      <c r="O198" s="136"/>
      <c r="P198" s="137">
        <f>SUM(P199:P239)</f>
        <v>0</v>
      </c>
      <c r="Q198" s="136"/>
      <c r="R198" s="137">
        <f>SUM(R199:R239)</f>
        <v>0.85231775</v>
      </c>
      <c r="S198" s="136"/>
      <c r="T198" s="138">
        <f>SUM(T199:T239)</f>
        <v>0.7451000000000001</v>
      </c>
      <c r="AR198" s="131" t="s">
        <v>79</v>
      </c>
      <c r="AT198" s="139" t="s">
        <v>68</v>
      </c>
      <c r="AU198" s="139" t="s">
        <v>15</v>
      </c>
      <c r="AY198" s="131" t="s">
        <v>165</v>
      </c>
      <c r="BK198" s="140">
        <f>SUM(BK199:BK239)</f>
        <v>0</v>
      </c>
    </row>
    <row r="199" spans="1:65" s="2" customFormat="1" ht="44.25" customHeight="1">
      <c r="A199" s="33"/>
      <c r="B199" s="143"/>
      <c r="C199" s="144" t="s">
        <v>381</v>
      </c>
      <c r="D199" s="144" t="s">
        <v>171</v>
      </c>
      <c r="E199" s="145" t="s">
        <v>334</v>
      </c>
      <c r="F199" s="146" t="s">
        <v>335</v>
      </c>
      <c r="G199" s="147" t="s">
        <v>174</v>
      </c>
      <c r="H199" s="148">
        <v>16.5</v>
      </c>
      <c r="I199" s="149"/>
      <c r="J199" s="150">
        <f>ROUND(I199*H199,2)</f>
        <v>0</v>
      </c>
      <c r="K199" s="146" t="s">
        <v>175</v>
      </c>
      <c r="L199" s="34"/>
      <c r="M199" s="151" t="s">
        <v>3</v>
      </c>
      <c r="N199" s="152" t="s">
        <v>41</v>
      </c>
      <c r="O199" s="54"/>
      <c r="P199" s="153">
        <f>O199*H199</f>
        <v>0</v>
      </c>
      <c r="Q199" s="153">
        <v>0</v>
      </c>
      <c r="R199" s="153">
        <f>Q199*H199</f>
        <v>0</v>
      </c>
      <c r="S199" s="153">
        <v>0.006</v>
      </c>
      <c r="T199" s="154">
        <f>S199*H199</f>
        <v>0.099</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1447</v>
      </c>
    </row>
    <row r="200" spans="1:47" s="2" customFormat="1" ht="12">
      <c r="A200" s="33"/>
      <c r="B200" s="34"/>
      <c r="C200" s="33"/>
      <c r="D200" s="157" t="s">
        <v>177</v>
      </c>
      <c r="E200" s="33"/>
      <c r="F200" s="158" t="s">
        <v>337</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2:51" s="14" customFormat="1" ht="12">
      <c r="B201" s="170"/>
      <c r="D201" s="163" t="s">
        <v>179</v>
      </c>
      <c r="E201" s="171" t="s">
        <v>3</v>
      </c>
      <c r="F201" s="172" t="s">
        <v>1448</v>
      </c>
      <c r="H201" s="173">
        <v>16.5</v>
      </c>
      <c r="I201" s="174"/>
      <c r="L201" s="170"/>
      <c r="M201" s="175"/>
      <c r="N201" s="176"/>
      <c r="O201" s="176"/>
      <c r="P201" s="176"/>
      <c r="Q201" s="176"/>
      <c r="R201" s="176"/>
      <c r="S201" s="176"/>
      <c r="T201" s="177"/>
      <c r="AT201" s="171" t="s">
        <v>179</v>
      </c>
      <c r="AU201" s="171" t="s">
        <v>79</v>
      </c>
      <c r="AV201" s="14" t="s">
        <v>79</v>
      </c>
      <c r="AW201" s="14" t="s">
        <v>31</v>
      </c>
      <c r="AX201" s="14" t="s">
        <v>15</v>
      </c>
      <c r="AY201" s="171" t="s">
        <v>165</v>
      </c>
    </row>
    <row r="202" spans="1:65" s="2" customFormat="1" ht="44.25" customHeight="1">
      <c r="A202" s="33"/>
      <c r="B202" s="143"/>
      <c r="C202" s="144" t="s">
        <v>388</v>
      </c>
      <c r="D202" s="144" t="s">
        <v>171</v>
      </c>
      <c r="E202" s="145" t="s">
        <v>341</v>
      </c>
      <c r="F202" s="146" t="s">
        <v>342</v>
      </c>
      <c r="G202" s="147" t="s">
        <v>174</v>
      </c>
      <c r="H202" s="148">
        <v>7.5</v>
      </c>
      <c r="I202" s="149"/>
      <c r="J202" s="150">
        <f>ROUND(I202*H202,2)</f>
        <v>0</v>
      </c>
      <c r="K202" s="146" t="s">
        <v>175</v>
      </c>
      <c r="L202" s="34"/>
      <c r="M202" s="151" t="s">
        <v>3</v>
      </c>
      <c r="N202" s="152" t="s">
        <v>41</v>
      </c>
      <c r="O202" s="54"/>
      <c r="P202" s="153">
        <f>O202*H202</f>
        <v>0</v>
      </c>
      <c r="Q202" s="153">
        <v>0.00606</v>
      </c>
      <c r="R202" s="153">
        <f>Q202*H202</f>
        <v>0.045450000000000004</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1449</v>
      </c>
    </row>
    <row r="203" spans="1:47" s="2" customFormat="1" ht="12">
      <c r="A203" s="33"/>
      <c r="B203" s="34"/>
      <c r="C203" s="33"/>
      <c r="D203" s="157" t="s">
        <v>177</v>
      </c>
      <c r="E203" s="33"/>
      <c r="F203" s="158" t="s">
        <v>344</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2:51" s="14" customFormat="1" ht="12">
      <c r="B204" s="170"/>
      <c r="D204" s="163" t="s">
        <v>179</v>
      </c>
      <c r="E204" s="171" t="s">
        <v>3</v>
      </c>
      <c r="F204" s="172" t="s">
        <v>1450</v>
      </c>
      <c r="H204" s="173">
        <v>7.5</v>
      </c>
      <c r="I204" s="174"/>
      <c r="L204" s="170"/>
      <c r="M204" s="175"/>
      <c r="N204" s="176"/>
      <c r="O204" s="176"/>
      <c r="P204" s="176"/>
      <c r="Q204" s="176"/>
      <c r="R204" s="176"/>
      <c r="S204" s="176"/>
      <c r="T204" s="177"/>
      <c r="AT204" s="171" t="s">
        <v>179</v>
      </c>
      <c r="AU204" s="171" t="s">
        <v>79</v>
      </c>
      <c r="AV204" s="14" t="s">
        <v>79</v>
      </c>
      <c r="AW204" s="14" t="s">
        <v>31</v>
      </c>
      <c r="AX204" s="14" t="s">
        <v>15</v>
      </c>
      <c r="AY204" s="171" t="s">
        <v>165</v>
      </c>
    </row>
    <row r="205" spans="1:65" s="2" customFormat="1" ht="16.5" customHeight="1">
      <c r="A205" s="33"/>
      <c r="B205" s="143"/>
      <c r="C205" s="178" t="s">
        <v>223</v>
      </c>
      <c r="D205" s="178" t="s">
        <v>188</v>
      </c>
      <c r="E205" s="179" t="s">
        <v>347</v>
      </c>
      <c r="F205" s="180" t="s">
        <v>348</v>
      </c>
      <c r="G205" s="181" t="s">
        <v>174</v>
      </c>
      <c r="H205" s="182">
        <v>7.875</v>
      </c>
      <c r="I205" s="183"/>
      <c r="J205" s="184">
        <f>ROUND(I205*H205,2)</f>
        <v>0</v>
      </c>
      <c r="K205" s="180" t="s">
        <v>175</v>
      </c>
      <c r="L205" s="185"/>
      <c r="M205" s="186" t="s">
        <v>3</v>
      </c>
      <c r="N205" s="187" t="s">
        <v>41</v>
      </c>
      <c r="O205" s="54"/>
      <c r="P205" s="153">
        <f>O205*H205</f>
        <v>0</v>
      </c>
      <c r="Q205" s="153">
        <v>0.00085</v>
      </c>
      <c r="R205" s="153">
        <f>Q205*H205</f>
        <v>0.00669375</v>
      </c>
      <c r="S205" s="153">
        <v>0</v>
      </c>
      <c r="T205" s="154">
        <f>S205*H205</f>
        <v>0</v>
      </c>
      <c r="U205" s="33"/>
      <c r="V205" s="33"/>
      <c r="W205" s="33"/>
      <c r="X205" s="33"/>
      <c r="Y205" s="33"/>
      <c r="Z205" s="33"/>
      <c r="AA205" s="33"/>
      <c r="AB205" s="33"/>
      <c r="AC205" s="33"/>
      <c r="AD205" s="33"/>
      <c r="AE205" s="33"/>
      <c r="AR205" s="155" t="s">
        <v>278</v>
      </c>
      <c r="AT205" s="155" t="s">
        <v>188</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1451</v>
      </c>
    </row>
    <row r="206" spans="1:47" s="2" customFormat="1" ht="12">
      <c r="A206" s="33"/>
      <c r="B206" s="34"/>
      <c r="C206" s="33"/>
      <c r="D206" s="157" t="s">
        <v>177</v>
      </c>
      <c r="E206" s="33"/>
      <c r="F206" s="158" t="s">
        <v>350</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2:51" s="14" customFormat="1" ht="12">
      <c r="B207" s="170"/>
      <c r="D207" s="163" t="s">
        <v>179</v>
      </c>
      <c r="F207" s="172" t="s">
        <v>1452</v>
      </c>
      <c r="H207" s="173">
        <v>7.875</v>
      </c>
      <c r="I207" s="174"/>
      <c r="L207" s="170"/>
      <c r="M207" s="175"/>
      <c r="N207" s="176"/>
      <c r="O207" s="176"/>
      <c r="P207" s="176"/>
      <c r="Q207" s="176"/>
      <c r="R207" s="176"/>
      <c r="S207" s="176"/>
      <c r="T207" s="177"/>
      <c r="AT207" s="171" t="s">
        <v>179</v>
      </c>
      <c r="AU207" s="171" t="s">
        <v>79</v>
      </c>
      <c r="AV207" s="14" t="s">
        <v>79</v>
      </c>
      <c r="AW207" s="14" t="s">
        <v>4</v>
      </c>
      <c r="AX207" s="14" t="s">
        <v>15</v>
      </c>
      <c r="AY207" s="171" t="s">
        <v>165</v>
      </c>
    </row>
    <row r="208" spans="1:65" s="2" customFormat="1" ht="49.15" customHeight="1">
      <c r="A208" s="33"/>
      <c r="B208" s="143"/>
      <c r="C208" s="144" t="s">
        <v>245</v>
      </c>
      <c r="D208" s="144" t="s">
        <v>171</v>
      </c>
      <c r="E208" s="145" t="s">
        <v>353</v>
      </c>
      <c r="F208" s="146" t="s">
        <v>354</v>
      </c>
      <c r="G208" s="147" t="s">
        <v>174</v>
      </c>
      <c r="H208" s="148">
        <v>91</v>
      </c>
      <c r="I208" s="149"/>
      <c r="J208" s="150">
        <f>ROUND(I208*H208,2)</f>
        <v>0</v>
      </c>
      <c r="K208" s="146" t="s">
        <v>175</v>
      </c>
      <c r="L208" s="34"/>
      <c r="M208" s="151" t="s">
        <v>3</v>
      </c>
      <c r="N208" s="152" t="s">
        <v>41</v>
      </c>
      <c r="O208" s="54"/>
      <c r="P208" s="153">
        <f>O208*H208</f>
        <v>0</v>
      </c>
      <c r="Q208" s="153">
        <v>0</v>
      </c>
      <c r="R208" s="153">
        <f>Q208*H208</f>
        <v>0</v>
      </c>
      <c r="S208" s="153">
        <v>0.0018</v>
      </c>
      <c r="T208" s="154">
        <f>S208*H208</f>
        <v>0.1638</v>
      </c>
      <c r="U208" s="33"/>
      <c r="V208" s="33"/>
      <c r="W208" s="33"/>
      <c r="X208" s="33"/>
      <c r="Y208" s="33"/>
      <c r="Z208" s="33"/>
      <c r="AA208" s="33"/>
      <c r="AB208" s="33"/>
      <c r="AC208" s="33"/>
      <c r="AD208" s="33"/>
      <c r="AE208" s="33"/>
      <c r="AR208" s="155" t="s">
        <v>264</v>
      </c>
      <c r="AT208" s="155" t="s">
        <v>171</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1453</v>
      </c>
    </row>
    <row r="209" spans="1:47" s="2" customFormat="1" ht="12">
      <c r="A209" s="33"/>
      <c r="B209" s="34"/>
      <c r="C209" s="33"/>
      <c r="D209" s="157" t="s">
        <v>177</v>
      </c>
      <c r="E209" s="33"/>
      <c r="F209" s="158" t="s">
        <v>356</v>
      </c>
      <c r="G209" s="33"/>
      <c r="H209" s="33"/>
      <c r="I209" s="159"/>
      <c r="J209" s="33"/>
      <c r="K209" s="33"/>
      <c r="L209" s="34"/>
      <c r="M209" s="160"/>
      <c r="N209" s="161"/>
      <c r="O209" s="54"/>
      <c r="P209" s="54"/>
      <c r="Q209" s="54"/>
      <c r="R209" s="54"/>
      <c r="S209" s="54"/>
      <c r="T209" s="55"/>
      <c r="U209" s="33"/>
      <c r="V209" s="33"/>
      <c r="W209" s="33"/>
      <c r="X209" s="33"/>
      <c r="Y209" s="33"/>
      <c r="Z209" s="33"/>
      <c r="AA209" s="33"/>
      <c r="AB209" s="33"/>
      <c r="AC209" s="33"/>
      <c r="AD209" s="33"/>
      <c r="AE209" s="33"/>
      <c r="AT209" s="18" t="s">
        <v>177</v>
      </c>
      <c r="AU209" s="18" t="s">
        <v>79</v>
      </c>
    </row>
    <row r="210" spans="2:51" s="14" customFormat="1" ht="12">
      <c r="B210" s="170"/>
      <c r="D210" s="163" t="s">
        <v>179</v>
      </c>
      <c r="E210" s="171" t="s">
        <v>3</v>
      </c>
      <c r="F210" s="172" t="s">
        <v>1454</v>
      </c>
      <c r="H210" s="173">
        <v>91</v>
      </c>
      <c r="I210" s="174"/>
      <c r="L210" s="170"/>
      <c r="M210" s="175"/>
      <c r="N210" s="176"/>
      <c r="O210" s="176"/>
      <c r="P210" s="176"/>
      <c r="Q210" s="176"/>
      <c r="R210" s="176"/>
      <c r="S210" s="176"/>
      <c r="T210" s="177"/>
      <c r="AT210" s="171" t="s">
        <v>179</v>
      </c>
      <c r="AU210" s="171" t="s">
        <v>79</v>
      </c>
      <c r="AV210" s="14" t="s">
        <v>79</v>
      </c>
      <c r="AW210" s="14" t="s">
        <v>31</v>
      </c>
      <c r="AX210" s="14" t="s">
        <v>15</v>
      </c>
      <c r="AY210" s="171" t="s">
        <v>165</v>
      </c>
    </row>
    <row r="211" spans="1:65" s="2" customFormat="1" ht="49.15" customHeight="1">
      <c r="A211" s="33"/>
      <c r="B211" s="143"/>
      <c r="C211" s="144" t="s">
        <v>437</v>
      </c>
      <c r="D211" s="144" t="s">
        <v>171</v>
      </c>
      <c r="E211" s="145" t="s">
        <v>358</v>
      </c>
      <c r="F211" s="146" t="s">
        <v>359</v>
      </c>
      <c r="G211" s="147" t="s">
        <v>174</v>
      </c>
      <c r="H211" s="148">
        <v>91</v>
      </c>
      <c r="I211" s="149"/>
      <c r="J211" s="150">
        <f>ROUND(I211*H211,2)</f>
        <v>0</v>
      </c>
      <c r="K211" s="146" t="s">
        <v>175</v>
      </c>
      <c r="L211" s="34"/>
      <c r="M211" s="151" t="s">
        <v>3</v>
      </c>
      <c r="N211" s="152" t="s">
        <v>41</v>
      </c>
      <c r="O211" s="54"/>
      <c r="P211" s="153">
        <f>O211*H211</f>
        <v>0</v>
      </c>
      <c r="Q211" s="153">
        <v>0</v>
      </c>
      <c r="R211" s="153">
        <f>Q211*H211</f>
        <v>0</v>
      </c>
      <c r="S211" s="153">
        <v>0.0053</v>
      </c>
      <c r="T211" s="154">
        <f>S211*H211</f>
        <v>0.4823</v>
      </c>
      <c r="U211" s="33"/>
      <c r="V211" s="33"/>
      <c r="W211" s="33"/>
      <c r="X211" s="33"/>
      <c r="Y211" s="33"/>
      <c r="Z211" s="33"/>
      <c r="AA211" s="33"/>
      <c r="AB211" s="33"/>
      <c r="AC211" s="33"/>
      <c r="AD211" s="33"/>
      <c r="AE211" s="33"/>
      <c r="AR211" s="155" t="s">
        <v>264</v>
      </c>
      <c r="AT211" s="155" t="s">
        <v>171</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1455</v>
      </c>
    </row>
    <row r="212" spans="1:47" s="2" customFormat="1" ht="12">
      <c r="A212" s="33"/>
      <c r="B212" s="34"/>
      <c r="C212" s="33"/>
      <c r="D212" s="157" t="s">
        <v>177</v>
      </c>
      <c r="E212" s="33"/>
      <c r="F212" s="158" t="s">
        <v>361</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1:65" s="2" customFormat="1" ht="44.25" customHeight="1">
      <c r="A213" s="33"/>
      <c r="B213" s="143"/>
      <c r="C213" s="144" t="s">
        <v>531</v>
      </c>
      <c r="D213" s="144" t="s">
        <v>171</v>
      </c>
      <c r="E213" s="145" t="s">
        <v>362</v>
      </c>
      <c r="F213" s="146" t="s">
        <v>363</v>
      </c>
      <c r="G213" s="147" t="s">
        <v>174</v>
      </c>
      <c r="H213" s="148">
        <v>55</v>
      </c>
      <c r="I213" s="149"/>
      <c r="J213" s="150">
        <f>ROUND(I213*H213,2)</f>
        <v>0</v>
      </c>
      <c r="K213" s="146" t="s">
        <v>175</v>
      </c>
      <c r="L213" s="34"/>
      <c r="M213" s="151" t="s">
        <v>3</v>
      </c>
      <c r="N213" s="152" t="s">
        <v>41</v>
      </c>
      <c r="O213" s="54"/>
      <c r="P213" s="153">
        <f>O213*H213</f>
        <v>0</v>
      </c>
      <c r="Q213" s="153">
        <v>0.00058</v>
      </c>
      <c r="R213" s="153">
        <f>Q213*H213</f>
        <v>0.0319</v>
      </c>
      <c r="S213" s="153">
        <v>0</v>
      </c>
      <c r="T213" s="154">
        <f>S213*H213</f>
        <v>0</v>
      </c>
      <c r="U213" s="33"/>
      <c r="V213" s="33"/>
      <c r="W213" s="33"/>
      <c r="X213" s="33"/>
      <c r="Y213" s="33"/>
      <c r="Z213" s="33"/>
      <c r="AA213" s="33"/>
      <c r="AB213" s="33"/>
      <c r="AC213" s="33"/>
      <c r="AD213" s="33"/>
      <c r="AE213" s="33"/>
      <c r="AR213" s="155" t="s">
        <v>264</v>
      </c>
      <c r="AT213" s="155" t="s">
        <v>171</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1456</v>
      </c>
    </row>
    <row r="214" spans="1:47" s="2" customFormat="1" ht="12">
      <c r="A214" s="33"/>
      <c r="B214" s="34"/>
      <c r="C214" s="33"/>
      <c r="D214" s="157" t="s">
        <v>177</v>
      </c>
      <c r="E214" s="33"/>
      <c r="F214" s="158" t="s">
        <v>365</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1:65" s="2" customFormat="1" ht="16.5" customHeight="1">
      <c r="A215" s="33"/>
      <c r="B215" s="143"/>
      <c r="C215" s="178" t="s">
        <v>294</v>
      </c>
      <c r="D215" s="178" t="s">
        <v>188</v>
      </c>
      <c r="E215" s="179" t="s">
        <v>366</v>
      </c>
      <c r="F215" s="180" t="s">
        <v>367</v>
      </c>
      <c r="G215" s="181" t="s">
        <v>174</v>
      </c>
      <c r="H215" s="182">
        <v>56.1</v>
      </c>
      <c r="I215" s="183"/>
      <c r="J215" s="184">
        <f>ROUND(I215*H215,2)</f>
        <v>0</v>
      </c>
      <c r="K215" s="180" t="s">
        <v>3</v>
      </c>
      <c r="L215" s="185"/>
      <c r="M215" s="186" t="s">
        <v>3</v>
      </c>
      <c r="N215" s="187" t="s">
        <v>41</v>
      </c>
      <c r="O215" s="54"/>
      <c r="P215" s="153">
        <f>O215*H215</f>
        <v>0</v>
      </c>
      <c r="Q215" s="153">
        <v>0.0042</v>
      </c>
      <c r="R215" s="153">
        <f>Q215*H215</f>
        <v>0.23562</v>
      </c>
      <c r="S215" s="153">
        <v>0</v>
      </c>
      <c r="T215" s="154">
        <f>S215*H215</f>
        <v>0</v>
      </c>
      <c r="U215" s="33"/>
      <c r="V215" s="33"/>
      <c r="W215" s="33"/>
      <c r="X215" s="33"/>
      <c r="Y215" s="33"/>
      <c r="Z215" s="33"/>
      <c r="AA215" s="33"/>
      <c r="AB215" s="33"/>
      <c r="AC215" s="33"/>
      <c r="AD215" s="33"/>
      <c r="AE215" s="33"/>
      <c r="AR215" s="155" t="s">
        <v>278</v>
      </c>
      <c r="AT215" s="155" t="s">
        <v>188</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1457</v>
      </c>
    </row>
    <row r="216" spans="2:51" s="14" customFormat="1" ht="12">
      <c r="B216" s="170"/>
      <c r="D216" s="163" t="s">
        <v>179</v>
      </c>
      <c r="F216" s="172" t="s">
        <v>1458</v>
      </c>
      <c r="H216" s="173">
        <v>56.1</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33" customHeight="1">
      <c r="A217" s="33"/>
      <c r="B217" s="143"/>
      <c r="C217" s="144" t="s">
        <v>300</v>
      </c>
      <c r="D217" s="144" t="s">
        <v>171</v>
      </c>
      <c r="E217" s="145" t="s">
        <v>371</v>
      </c>
      <c r="F217" s="146" t="s">
        <v>372</v>
      </c>
      <c r="G217" s="147" t="s">
        <v>174</v>
      </c>
      <c r="H217" s="148">
        <v>55</v>
      </c>
      <c r="I217" s="149"/>
      <c r="J217" s="150">
        <f>ROUND(I217*H217,2)</f>
        <v>0</v>
      </c>
      <c r="K217" s="146" t="s">
        <v>175</v>
      </c>
      <c r="L217" s="34"/>
      <c r="M217" s="151" t="s">
        <v>3</v>
      </c>
      <c r="N217" s="152" t="s">
        <v>41</v>
      </c>
      <c r="O217" s="54"/>
      <c r="P217" s="153">
        <f>O217*H217</f>
        <v>0</v>
      </c>
      <c r="Q217" s="153">
        <v>0.00058</v>
      </c>
      <c r="R217" s="153">
        <f>Q217*H217</f>
        <v>0.0319</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1459</v>
      </c>
    </row>
    <row r="218" spans="1:47" s="2" customFormat="1" ht="12">
      <c r="A218" s="33"/>
      <c r="B218" s="34"/>
      <c r="C218" s="33"/>
      <c r="D218" s="157" t="s">
        <v>177</v>
      </c>
      <c r="E218" s="33"/>
      <c r="F218" s="158" t="s">
        <v>374</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1:65" s="2" customFormat="1" ht="16.5" customHeight="1">
      <c r="A219" s="33"/>
      <c r="B219" s="143"/>
      <c r="C219" s="178" t="s">
        <v>267</v>
      </c>
      <c r="D219" s="178" t="s">
        <v>188</v>
      </c>
      <c r="E219" s="179" t="s">
        <v>375</v>
      </c>
      <c r="F219" s="180" t="s">
        <v>376</v>
      </c>
      <c r="G219" s="181" t="s">
        <v>377</v>
      </c>
      <c r="H219" s="182">
        <v>5.775</v>
      </c>
      <c r="I219" s="183"/>
      <c r="J219" s="184">
        <f>ROUND(I219*H219,2)</f>
        <v>0</v>
      </c>
      <c r="K219" s="180" t="s">
        <v>3</v>
      </c>
      <c r="L219" s="185"/>
      <c r="M219" s="186" t="s">
        <v>3</v>
      </c>
      <c r="N219" s="187" t="s">
        <v>41</v>
      </c>
      <c r="O219" s="54"/>
      <c r="P219" s="153">
        <f>O219*H219</f>
        <v>0</v>
      </c>
      <c r="Q219" s="153">
        <v>0.03</v>
      </c>
      <c r="R219" s="153">
        <f>Q219*H219</f>
        <v>0.17325000000000002</v>
      </c>
      <c r="S219" s="153">
        <v>0</v>
      </c>
      <c r="T219" s="154">
        <f>S219*H219</f>
        <v>0</v>
      </c>
      <c r="U219" s="33"/>
      <c r="V219" s="33"/>
      <c r="W219" s="33"/>
      <c r="X219" s="33"/>
      <c r="Y219" s="33"/>
      <c r="Z219" s="33"/>
      <c r="AA219" s="33"/>
      <c r="AB219" s="33"/>
      <c r="AC219" s="33"/>
      <c r="AD219" s="33"/>
      <c r="AE219" s="33"/>
      <c r="AR219" s="155" t="s">
        <v>278</v>
      </c>
      <c r="AT219" s="155" t="s">
        <v>188</v>
      </c>
      <c r="AU219" s="155" t="s">
        <v>79</v>
      </c>
      <c r="AY219" s="18" t="s">
        <v>165</v>
      </c>
      <c r="BE219" s="156">
        <f>IF(N219="základní",J219,0)</f>
        <v>0</v>
      </c>
      <c r="BF219" s="156">
        <f>IF(N219="snížená",J219,0)</f>
        <v>0</v>
      </c>
      <c r="BG219" s="156">
        <f>IF(N219="zákl. přenesená",J219,0)</f>
        <v>0</v>
      </c>
      <c r="BH219" s="156">
        <f>IF(N219="sníž. přenesená",J219,0)</f>
        <v>0</v>
      </c>
      <c r="BI219" s="156">
        <f>IF(N219="nulová",J219,0)</f>
        <v>0</v>
      </c>
      <c r="BJ219" s="18" t="s">
        <v>79</v>
      </c>
      <c r="BK219" s="156">
        <f>ROUND(I219*H219,2)</f>
        <v>0</v>
      </c>
      <c r="BL219" s="18" t="s">
        <v>264</v>
      </c>
      <c r="BM219" s="155" t="s">
        <v>1460</v>
      </c>
    </row>
    <row r="220" spans="2:51" s="14" customFormat="1" ht="12">
      <c r="B220" s="170"/>
      <c r="D220" s="163" t="s">
        <v>179</v>
      </c>
      <c r="E220" s="171" t="s">
        <v>3</v>
      </c>
      <c r="F220" s="172" t="s">
        <v>1461</v>
      </c>
      <c r="H220" s="173">
        <v>5.5</v>
      </c>
      <c r="I220" s="174"/>
      <c r="L220" s="170"/>
      <c r="M220" s="175"/>
      <c r="N220" s="176"/>
      <c r="O220" s="176"/>
      <c r="P220" s="176"/>
      <c r="Q220" s="176"/>
      <c r="R220" s="176"/>
      <c r="S220" s="176"/>
      <c r="T220" s="177"/>
      <c r="AT220" s="171" t="s">
        <v>179</v>
      </c>
      <c r="AU220" s="171" t="s">
        <v>79</v>
      </c>
      <c r="AV220" s="14" t="s">
        <v>79</v>
      </c>
      <c r="AW220" s="14" t="s">
        <v>31</v>
      </c>
      <c r="AX220" s="14" t="s">
        <v>15</v>
      </c>
      <c r="AY220" s="171" t="s">
        <v>165</v>
      </c>
    </row>
    <row r="221" spans="2:51" s="14" customFormat="1" ht="12">
      <c r="B221" s="170"/>
      <c r="D221" s="163" t="s">
        <v>179</v>
      </c>
      <c r="F221" s="172" t="s">
        <v>1462</v>
      </c>
      <c r="H221" s="173">
        <v>5.775</v>
      </c>
      <c r="I221" s="174"/>
      <c r="L221" s="170"/>
      <c r="M221" s="175"/>
      <c r="N221" s="176"/>
      <c r="O221" s="176"/>
      <c r="P221" s="176"/>
      <c r="Q221" s="176"/>
      <c r="R221" s="176"/>
      <c r="S221" s="176"/>
      <c r="T221" s="177"/>
      <c r="AT221" s="171" t="s">
        <v>179</v>
      </c>
      <c r="AU221" s="171" t="s">
        <v>79</v>
      </c>
      <c r="AV221" s="14" t="s">
        <v>79</v>
      </c>
      <c r="AW221" s="14" t="s">
        <v>4</v>
      </c>
      <c r="AX221" s="14" t="s">
        <v>15</v>
      </c>
      <c r="AY221" s="171" t="s">
        <v>165</v>
      </c>
    </row>
    <row r="222" spans="1:65" s="2" customFormat="1" ht="44.25" customHeight="1">
      <c r="A222" s="33"/>
      <c r="B222" s="143"/>
      <c r="C222" s="144" t="s">
        <v>824</v>
      </c>
      <c r="D222" s="144" t="s">
        <v>171</v>
      </c>
      <c r="E222" s="145" t="s">
        <v>362</v>
      </c>
      <c r="F222" s="146" t="s">
        <v>363</v>
      </c>
      <c r="G222" s="147" t="s">
        <v>174</v>
      </c>
      <c r="H222" s="148">
        <v>36</v>
      </c>
      <c r="I222" s="149"/>
      <c r="J222" s="150">
        <f>ROUND(I222*H222,2)</f>
        <v>0</v>
      </c>
      <c r="K222" s="146" t="s">
        <v>175</v>
      </c>
      <c r="L222" s="34"/>
      <c r="M222" s="151" t="s">
        <v>3</v>
      </c>
      <c r="N222" s="152" t="s">
        <v>41</v>
      </c>
      <c r="O222" s="54"/>
      <c r="P222" s="153">
        <f>O222*H222</f>
        <v>0</v>
      </c>
      <c r="Q222" s="153">
        <v>0.00058</v>
      </c>
      <c r="R222" s="153">
        <f>Q222*H222</f>
        <v>0.02088</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1463</v>
      </c>
    </row>
    <row r="223" spans="1:47" s="2" customFormat="1" ht="12">
      <c r="A223" s="33"/>
      <c r="B223" s="34"/>
      <c r="C223" s="33"/>
      <c r="D223" s="157" t="s">
        <v>177</v>
      </c>
      <c r="E223" s="33"/>
      <c r="F223" s="158" t="s">
        <v>365</v>
      </c>
      <c r="G223" s="33"/>
      <c r="H223" s="33"/>
      <c r="I223" s="159"/>
      <c r="J223" s="33"/>
      <c r="K223" s="33"/>
      <c r="L223" s="34"/>
      <c r="M223" s="160"/>
      <c r="N223" s="161"/>
      <c r="O223" s="54"/>
      <c r="P223" s="54"/>
      <c r="Q223" s="54"/>
      <c r="R223" s="54"/>
      <c r="S223" s="54"/>
      <c r="T223" s="55"/>
      <c r="U223" s="33"/>
      <c r="V223" s="33"/>
      <c r="W223" s="33"/>
      <c r="X223" s="33"/>
      <c r="Y223" s="33"/>
      <c r="Z223" s="33"/>
      <c r="AA223" s="33"/>
      <c r="AB223" s="33"/>
      <c r="AC223" s="33"/>
      <c r="AD223" s="33"/>
      <c r="AE223" s="33"/>
      <c r="AT223" s="18" t="s">
        <v>177</v>
      </c>
      <c r="AU223" s="18" t="s">
        <v>79</v>
      </c>
    </row>
    <row r="224" spans="1:65" s="2" customFormat="1" ht="16.5" customHeight="1">
      <c r="A224" s="33"/>
      <c r="B224" s="143"/>
      <c r="C224" s="178" t="s">
        <v>773</v>
      </c>
      <c r="D224" s="178" t="s">
        <v>188</v>
      </c>
      <c r="E224" s="179" t="s">
        <v>1293</v>
      </c>
      <c r="F224" s="180" t="s">
        <v>777</v>
      </c>
      <c r="G224" s="181" t="s">
        <v>174</v>
      </c>
      <c r="H224" s="182">
        <v>36.72</v>
      </c>
      <c r="I224" s="183"/>
      <c r="J224" s="184">
        <f>ROUND(I224*H224,2)</f>
        <v>0</v>
      </c>
      <c r="K224" s="180" t="s">
        <v>3</v>
      </c>
      <c r="L224" s="185"/>
      <c r="M224" s="186" t="s">
        <v>3</v>
      </c>
      <c r="N224" s="187" t="s">
        <v>41</v>
      </c>
      <c r="O224" s="54"/>
      <c r="P224" s="153">
        <f>O224*H224</f>
        <v>0</v>
      </c>
      <c r="Q224" s="153">
        <v>0.0042</v>
      </c>
      <c r="R224" s="153">
        <f>Q224*H224</f>
        <v>0.15422399999999997</v>
      </c>
      <c r="S224" s="153">
        <v>0</v>
      </c>
      <c r="T224" s="154">
        <f>S224*H224</f>
        <v>0</v>
      </c>
      <c r="U224" s="33"/>
      <c r="V224" s="33"/>
      <c r="W224" s="33"/>
      <c r="X224" s="33"/>
      <c r="Y224" s="33"/>
      <c r="Z224" s="33"/>
      <c r="AA224" s="33"/>
      <c r="AB224" s="33"/>
      <c r="AC224" s="33"/>
      <c r="AD224" s="33"/>
      <c r="AE224" s="33"/>
      <c r="AR224" s="155" t="s">
        <v>278</v>
      </c>
      <c r="AT224" s="155" t="s">
        <v>188</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1464</v>
      </c>
    </row>
    <row r="225" spans="2:51" s="14" customFormat="1" ht="12">
      <c r="B225" s="170"/>
      <c r="D225" s="163" t="s">
        <v>179</v>
      </c>
      <c r="F225" s="172" t="s">
        <v>779</v>
      </c>
      <c r="H225" s="173">
        <v>36.72</v>
      </c>
      <c r="I225" s="174"/>
      <c r="L225" s="170"/>
      <c r="M225" s="175"/>
      <c r="N225" s="176"/>
      <c r="O225" s="176"/>
      <c r="P225" s="176"/>
      <c r="Q225" s="176"/>
      <c r="R225" s="176"/>
      <c r="S225" s="176"/>
      <c r="T225" s="177"/>
      <c r="AT225" s="171" t="s">
        <v>179</v>
      </c>
      <c r="AU225" s="171" t="s">
        <v>79</v>
      </c>
      <c r="AV225" s="14" t="s">
        <v>79</v>
      </c>
      <c r="AW225" s="14" t="s">
        <v>4</v>
      </c>
      <c r="AX225" s="14" t="s">
        <v>15</v>
      </c>
      <c r="AY225" s="171" t="s">
        <v>165</v>
      </c>
    </row>
    <row r="226" spans="1:65" s="2" customFormat="1" ht="33" customHeight="1">
      <c r="A226" s="33"/>
      <c r="B226" s="143"/>
      <c r="C226" s="144" t="s">
        <v>775</v>
      </c>
      <c r="D226" s="144" t="s">
        <v>171</v>
      </c>
      <c r="E226" s="145" t="s">
        <v>371</v>
      </c>
      <c r="F226" s="146" t="s">
        <v>372</v>
      </c>
      <c r="G226" s="147" t="s">
        <v>174</v>
      </c>
      <c r="H226" s="148">
        <v>36</v>
      </c>
      <c r="I226" s="149"/>
      <c r="J226" s="150">
        <f>ROUND(I226*H226,2)</f>
        <v>0</v>
      </c>
      <c r="K226" s="146" t="s">
        <v>175</v>
      </c>
      <c r="L226" s="34"/>
      <c r="M226" s="151" t="s">
        <v>3</v>
      </c>
      <c r="N226" s="152" t="s">
        <v>41</v>
      </c>
      <c r="O226" s="54"/>
      <c r="P226" s="153">
        <f>O226*H226</f>
        <v>0</v>
      </c>
      <c r="Q226" s="153">
        <v>0.00058</v>
      </c>
      <c r="R226" s="153">
        <f>Q226*H226</f>
        <v>0.02088</v>
      </c>
      <c r="S226" s="153">
        <v>0</v>
      </c>
      <c r="T226" s="154">
        <f>S226*H226</f>
        <v>0</v>
      </c>
      <c r="U226" s="33"/>
      <c r="V226" s="33"/>
      <c r="W226" s="33"/>
      <c r="X226" s="33"/>
      <c r="Y226" s="33"/>
      <c r="Z226" s="33"/>
      <c r="AA226" s="33"/>
      <c r="AB226" s="33"/>
      <c r="AC226" s="33"/>
      <c r="AD226" s="33"/>
      <c r="AE226" s="33"/>
      <c r="AR226" s="155" t="s">
        <v>264</v>
      </c>
      <c r="AT226" s="155" t="s">
        <v>171</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1465</v>
      </c>
    </row>
    <row r="227" spans="1:47" s="2" customFormat="1" ht="12">
      <c r="A227" s="33"/>
      <c r="B227" s="34"/>
      <c r="C227" s="33"/>
      <c r="D227" s="157" t="s">
        <v>177</v>
      </c>
      <c r="E227" s="33"/>
      <c r="F227" s="158" t="s">
        <v>374</v>
      </c>
      <c r="G227" s="33"/>
      <c r="H227" s="33"/>
      <c r="I227" s="159"/>
      <c r="J227" s="33"/>
      <c r="K227" s="33"/>
      <c r="L227" s="34"/>
      <c r="M227" s="160"/>
      <c r="N227" s="161"/>
      <c r="O227" s="54"/>
      <c r="P227" s="54"/>
      <c r="Q227" s="54"/>
      <c r="R227" s="54"/>
      <c r="S227" s="54"/>
      <c r="T227" s="55"/>
      <c r="U227" s="33"/>
      <c r="V227" s="33"/>
      <c r="W227" s="33"/>
      <c r="X227" s="33"/>
      <c r="Y227" s="33"/>
      <c r="Z227" s="33"/>
      <c r="AA227" s="33"/>
      <c r="AB227" s="33"/>
      <c r="AC227" s="33"/>
      <c r="AD227" s="33"/>
      <c r="AE227" s="33"/>
      <c r="AT227" s="18" t="s">
        <v>177</v>
      </c>
      <c r="AU227" s="18" t="s">
        <v>79</v>
      </c>
    </row>
    <row r="228" spans="1:65" s="2" customFormat="1" ht="16.5" customHeight="1">
      <c r="A228" s="33"/>
      <c r="B228" s="143"/>
      <c r="C228" s="178" t="s">
        <v>780</v>
      </c>
      <c r="D228" s="178" t="s">
        <v>188</v>
      </c>
      <c r="E228" s="179" t="s">
        <v>1296</v>
      </c>
      <c r="F228" s="180" t="s">
        <v>784</v>
      </c>
      <c r="G228" s="181" t="s">
        <v>377</v>
      </c>
      <c r="H228" s="182">
        <v>3.78</v>
      </c>
      <c r="I228" s="183"/>
      <c r="J228" s="184">
        <f>ROUND(I228*H228,2)</f>
        <v>0</v>
      </c>
      <c r="K228" s="180" t="s">
        <v>3</v>
      </c>
      <c r="L228" s="185"/>
      <c r="M228" s="186" t="s">
        <v>3</v>
      </c>
      <c r="N228" s="187" t="s">
        <v>41</v>
      </c>
      <c r="O228" s="54"/>
      <c r="P228" s="153">
        <f>O228*H228</f>
        <v>0</v>
      </c>
      <c r="Q228" s="153">
        <v>0.03</v>
      </c>
      <c r="R228" s="153">
        <f>Q228*H228</f>
        <v>0.11339999999999999</v>
      </c>
      <c r="S228" s="153">
        <v>0</v>
      </c>
      <c r="T228" s="154">
        <f>S228*H228</f>
        <v>0</v>
      </c>
      <c r="U228" s="33"/>
      <c r="V228" s="33"/>
      <c r="W228" s="33"/>
      <c r="X228" s="33"/>
      <c r="Y228" s="33"/>
      <c r="Z228" s="33"/>
      <c r="AA228" s="33"/>
      <c r="AB228" s="33"/>
      <c r="AC228" s="33"/>
      <c r="AD228" s="33"/>
      <c r="AE228" s="33"/>
      <c r="AR228" s="155" t="s">
        <v>278</v>
      </c>
      <c r="AT228" s="155" t="s">
        <v>188</v>
      </c>
      <c r="AU228" s="155" t="s">
        <v>79</v>
      </c>
      <c r="AY228" s="18" t="s">
        <v>165</v>
      </c>
      <c r="BE228" s="156">
        <f>IF(N228="základní",J228,0)</f>
        <v>0</v>
      </c>
      <c r="BF228" s="156">
        <f>IF(N228="snížená",J228,0)</f>
        <v>0</v>
      </c>
      <c r="BG228" s="156">
        <f>IF(N228="zákl. přenesená",J228,0)</f>
        <v>0</v>
      </c>
      <c r="BH228" s="156">
        <f>IF(N228="sníž. přenesená",J228,0)</f>
        <v>0</v>
      </c>
      <c r="BI228" s="156">
        <f>IF(N228="nulová",J228,0)</f>
        <v>0</v>
      </c>
      <c r="BJ228" s="18" t="s">
        <v>79</v>
      </c>
      <c r="BK228" s="156">
        <f>ROUND(I228*H228,2)</f>
        <v>0</v>
      </c>
      <c r="BL228" s="18" t="s">
        <v>264</v>
      </c>
      <c r="BM228" s="155" t="s">
        <v>1466</v>
      </c>
    </row>
    <row r="229" spans="2:51" s="14" customFormat="1" ht="12">
      <c r="B229" s="170"/>
      <c r="D229" s="163" t="s">
        <v>179</v>
      </c>
      <c r="E229" s="171" t="s">
        <v>3</v>
      </c>
      <c r="F229" s="172" t="s">
        <v>713</v>
      </c>
      <c r="H229" s="173">
        <v>3.6</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2:51" s="14" customFormat="1" ht="12">
      <c r="B230" s="170"/>
      <c r="D230" s="163" t="s">
        <v>179</v>
      </c>
      <c r="F230" s="172" t="s">
        <v>787</v>
      </c>
      <c r="H230" s="173">
        <v>3.78</v>
      </c>
      <c r="I230" s="174"/>
      <c r="L230" s="170"/>
      <c r="M230" s="175"/>
      <c r="N230" s="176"/>
      <c r="O230" s="176"/>
      <c r="P230" s="176"/>
      <c r="Q230" s="176"/>
      <c r="R230" s="176"/>
      <c r="S230" s="176"/>
      <c r="T230" s="177"/>
      <c r="AT230" s="171" t="s">
        <v>179</v>
      </c>
      <c r="AU230" s="171" t="s">
        <v>79</v>
      </c>
      <c r="AV230" s="14" t="s">
        <v>79</v>
      </c>
      <c r="AW230" s="14" t="s">
        <v>4</v>
      </c>
      <c r="AX230" s="14" t="s">
        <v>15</v>
      </c>
      <c r="AY230" s="171" t="s">
        <v>165</v>
      </c>
    </row>
    <row r="231" spans="1:65" s="2" customFormat="1" ht="37.9" customHeight="1">
      <c r="A231" s="33"/>
      <c r="B231" s="143"/>
      <c r="C231" s="144" t="s">
        <v>411</v>
      </c>
      <c r="D231" s="144" t="s">
        <v>171</v>
      </c>
      <c r="E231" s="145" t="s">
        <v>382</v>
      </c>
      <c r="F231" s="146" t="s">
        <v>383</v>
      </c>
      <c r="G231" s="147" t="s">
        <v>384</v>
      </c>
      <c r="H231" s="148">
        <v>30</v>
      </c>
      <c r="I231" s="149"/>
      <c r="J231" s="150">
        <f>ROUND(I231*H231,2)</f>
        <v>0</v>
      </c>
      <c r="K231" s="146" t="s">
        <v>175</v>
      </c>
      <c r="L231" s="34"/>
      <c r="M231" s="151" t="s">
        <v>3</v>
      </c>
      <c r="N231" s="152" t="s">
        <v>41</v>
      </c>
      <c r="O231" s="54"/>
      <c r="P231" s="153">
        <f>O231*H231</f>
        <v>0</v>
      </c>
      <c r="Q231" s="153">
        <v>0.0001</v>
      </c>
      <c r="R231" s="153">
        <f>Q231*H231</f>
        <v>0.003</v>
      </c>
      <c r="S231" s="153">
        <v>0</v>
      </c>
      <c r="T231" s="154">
        <f>S231*H231</f>
        <v>0</v>
      </c>
      <c r="U231" s="33"/>
      <c r="V231" s="33"/>
      <c r="W231" s="33"/>
      <c r="X231" s="33"/>
      <c r="Y231" s="33"/>
      <c r="Z231" s="33"/>
      <c r="AA231" s="33"/>
      <c r="AB231" s="33"/>
      <c r="AC231" s="33"/>
      <c r="AD231" s="33"/>
      <c r="AE231" s="33"/>
      <c r="AR231" s="155" t="s">
        <v>264</v>
      </c>
      <c r="AT231" s="155" t="s">
        <v>171</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1467</v>
      </c>
    </row>
    <row r="232" spans="1:47" s="2" customFormat="1" ht="12">
      <c r="A232" s="33"/>
      <c r="B232" s="34"/>
      <c r="C232" s="33"/>
      <c r="D232" s="157" t="s">
        <v>177</v>
      </c>
      <c r="E232" s="33"/>
      <c r="F232" s="158" t="s">
        <v>386</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4" customFormat="1" ht="12">
      <c r="B233" s="170"/>
      <c r="D233" s="163" t="s">
        <v>179</v>
      </c>
      <c r="E233" s="171" t="s">
        <v>3</v>
      </c>
      <c r="F233" s="172" t="s">
        <v>1468</v>
      </c>
      <c r="H233" s="173">
        <v>30</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1:65" s="2" customFormat="1" ht="24.2" customHeight="1">
      <c r="A234" s="33"/>
      <c r="B234" s="143"/>
      <c r="C234" s="178" t="s">
        <v>487</v>
      </c>
      <c r="D234" s="178" t="s">
        <v>188</v>
      </c>
      <c r="E234" s="179" t="s">
        <v>389</v>
      </c>
      <c r="F234" s="180" t="s">
        <v>541</v>
      </c>
      <c r="G234" s="181" t="s">
        <v>377</v>
      </c>
      <c r="H234" s="182">
        <v>0.756</v>
      </c>
      <c r="I234" s="183"/>
      <c r="J234" s="184">
        <f>ROUND(I234*H234,2)</f>
        <v>0</v>
      </c>
      <c r="K234" s="180" t="s">
        <v>175</v>
      </c>
      <c r="L234" s="185"/>
      <c r="M234" s="186" t="s">
        <v>3</v>
      </c>
      <c r="N234" s="187" t="s">
        <v>41</v>
      </c>
      <c r="O234" s="54"/>
      <c r="P234" s="153">
        <f>O234*H234</f>
        <v>0</v>
      </c>
      <c r="Q234" s="153">
        <v>0.02</v>
      </c>
      <c r="R234" s="153">
        <f>Q234*H234</f>
        <v>0.01512</v>
      </c>
      <c r="S234" s="153">
        <v>0</v>
      </c>
      <c r="T234" s="154">
        <f>S234*H234</f>
        <v>0</v>
      </c>
      <c r="U234" s="33"/>
      <c r="V234" s="33"/>
      <c r="W234" s="33"/>
      <c r="X234" s="33"/>
      <c r="Y234" s="33"/>
      <c r="Z234" s="33"/>
      <c r="AA234" s="33"/>
      <c r="AB234" s="33"/>
      <c r="AC234" s="33"/>
      <c r="AD234" s="33"/>
      <c r="AE234" s="33"/>
      <c r="AR234" s="155" t="s">
        <v>278</v>
      </c>
      <c r="AT234" s="155" t="s">
        <v>188</v>
      </c>
      <c r="AU234" s="155" t="s">
        <v>79</v>
      </c>
      <c r="AY234" s="18" t="s">
        <v>165</v>
      </c>
      <c r="BE234" s="156">
        <f>IF(N234="základní",J234,0)</f>
        <v>0</v>
      </c>
      <c r="BF234" s="156">
        <f>IF(N234="snížená",J234,0)</f>
        <v>0</v>
      </c>
      <c r="BG234" s="156">
        <f>IF(N234="zákl. přenesená",J234,0)</f>
        <v>0</v>
      </c>
      <c r="BH234" s="156">
        <f>IF(N234="sníž. přenesená",J234,0)</f>
        <v>0</v>
      </c>
      <c r="BI234" s="156">
        <f>IF(N234="nulová",J234,0)</f>
        <v>0</v>
      </c>
      <c r="BJ234" s="18" t="s">
        <v>79</v>
      </c>
      <c r="BK234" s="156">
        <f>ROUND(I234*H234,2)</f>
        <v>0</v>
      </c>
      <c r="BL234" s="18" t="s">
        <v>264</v>
      </c>
      <c r="BM234" s="155" t="s">
        <v>1469</v>
      </c>
    </row>
    <row r="235" spans="1:47" s="2" customFormat="1" ht="12">
      <c r="A235" s="33"/>
      <c r="B235" s="34"/>
      <c r="C235" s="33"/>
      <c r="D235" s="157" t="s">
        <v>177</v>
      </c>
      <c r="E235" s="33"/>
      <c r="F235" s="158" t="s">
        <v>392</v>
      </c>
      <c r="G235" s="33"/>
      <c r="H235" s="33"/>
      <c r="I235" s="159"/>
      <c r="J235" s="33"/>
      <c r="K235" s="33"/>
      <c r="L235" s="34"/>
      <c r="M235" s="160"/>
      <c r="N235" s="161"/>
      <c r="O235" s="54"/>
      <c r="P235" s="54"/>
      <c r="Q235" s="54"/>
      <c r="R235" s="54"/>
      <c r="S235" s="54"/>
      <c r="T235" s="55"/>
      <c r="U235" s="33"/>
      <c r="V235" s="33"/>
      <c r="W235" s="33"/>
      <c r="X235" s="33"/>
      <c r="Y235" s="33"/>
      <c r="Z235" s="33"/>
      <c r="AA235" s="33"/>
      <c r="AB235" s="33"/>
      <c r="AC235" s="33"/>
      <c r="AD235" s="33"/>
      <c r="AE235" s="33"/>
      <c r="AT235" s="18" t="s">
        <v>177</v>
      </c>
      <c r="AU235" s="18" t="s">
        <v>79</v>
      </c>
    </row>
    <row r="236" spans="2:51" s="14" customFormat="1" ht="12">
      <c r="B236" s="170"/>
      <c r="D236" s="163" t="s">
        <v>179</v>
      </c>
      <c r="E236" s="171" t="s">
        <v>3</v>
      </c>
      <c r="F236" s="172" t="s">
        <v>1470</v>
      </c>
      <c r="H236" s="173">
        <v>0.72</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2">
      <c r="B237" s="170"/>
      <c r="D237" s="163" t="s">
        <v>179</v>
      </c>
      <c r="F237" s="172" t="s">
        <v>1471</v>
      </c>
      <c r="H237" s="173">
        <v>0.756</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44.25" customHeight="1">
      <c r="A238" s="33"/>
      <c r="B238" s="143"/>
      <c r="C238" s="144" t="s">
        <v>352</v>
      </c>
      <c r="D238" s="144" t="s">
        <v>171</v>
      </c>
      <c r="E238" s="145" t="s">
        <v>395</v>
      </c>
      <c r="F238" s="146" t="s">
        <v>396</v>
      </c>
      <c r="G238" s="147" t="s">
        <v>232</v>
      </c>
      <c r="H238" s="148">
        <v>0.852</v>
      </c>
      <c r="I238" s="149"/>
      <c r="J238" s="150">
        <f>ROUND(I238*H238,2)</f>
        <v>0</v>
      </c>
      <c r="K238" s="146" t="s">
        <v>175</v>
      </c>
      <c r="L238" s="34"/>
      <c r="M238" s="151" t="s">
        <v>3</v>
      </c>
      <c r="N238" s="152" t="s">
        <v>41</v>
      </c>
      <c r="O238" s="54"/>
      <c r="P238" s="153">
        <f>O238*H238</f>
        <v>0</v>
      </c>
      <c r="Q238" s="153">
        <v>0</v>
      </c>
      <c r="R238" s="153">
        <f>Q238*H238</f>
        <v>0</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1472</v>
      </c>
    </row>
    <row r="239" spans="1:47" s="2" customFormat="1" ht="12">
      <c r="A239" s="33"/>
      <c r="B239" s="34"/>
      <c r="C239" s="33"/>
      <c r="D239" s="157" t="s">
        <v>177</v>
      </c>
      <c r="E239" s="33"/>
      <c r="F239" s="158" t="s">
        <v>398</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63" s="12" customFormat="1" ht="22.9" customHeight="1">
      <c r="B240" s="130"/>
      <c r="D240" s="131" t="s">
        <v>68</v>
      </c>
      <c r="E240" s="141" t="s">
        <v>416</v>
      </c>
      <c r="F240" s="141" t="s">
        <v>417</v>
      </c>
      <c r="I240" s="133"/>
      <c r="J240" s="142">
        <f>BK240</f>
        <v>0</v>
      </c>
      <c r="L240" s="130"/>
      <c r="M240" s="135"/>
      <c r="N240" s="136"/>
      <c r="O240" s="136"/>
      <c r="P240" s="137">
        <f>P241</f>
        <v>0</v>
      </c>
      <c r="Q240" s="136"/>
      <c r="R240" s="137">
        <f>R241</f>
        <v>0</v>
      </c>
      <c r="S240" s="136"/>
      <c r="T240" s="138">
        <f>T241</f>
        <v>0</v>
      </c>
      <c r="AR240" s="131" t="s">
        <v>79</v>
      </c>
      <c r="AT240" s="139" t="s">
        <v>68</v>
      </c>
      <c r="AU240" s="139" t="s">
        <v>15</v>
      </c>
      <c r="AY240" s="131" t="s">
        <v>165</v>
      </c>
      <c r="BK240" s="140">
        <f>BK241</f>
        <v>0</v>
      </c>
    </row>
    <row r="241" spans="1:65" s="2" customFormat="1" ht="24.2" customHeight="1">
      <c r="A241" s="33"/>
      <c r="B241" s="143"/>
      <c r="C241" s="144" t="s">
        <v>170</v>
      </c>
      <c r="D241" s="144" t="s">
        <v>171</v>
      </c>
      <c r="E241" s="145" t="s">
        <v>419</v>
      </c>
      <c r="F241" s="146" t="s">
        <v>420</v>
      </c>
      <c r="G241" s="147" t="s">
        <v>212</v>
      </c>
      <c r="H241" s="148">
        <v>1</v>
      </c>
      <c r="I241" s="149"/>
      <c r="J241" s="150">
        <f>ROUND(I241*H241,2)</f>
        <v>0</v>
      </c>
      <c r="K241" s="146" t="s">
        <v>3</v>
      </c>
      <c r="L241" s="34"/>
      <c r="M241" s="151" t="s">
        <v>3</v>
      </c>
      <c r="N241" s="152" t="s">
        <v>41</v>
      </c>
      <c r="O241" s="54"/>
      <c r="P241" s="153">
        <f>O241*H241</f>
        <v>0</v>
      </c>
      <c r="Q241" s="153">
        <v>0</v>
      </c>
      <c r="R241" s="153">
        <f>Q241*H241</f>
        <v>0</v>
      </c>
      <c r="S241" s="153">
        <v>0</v>
      </c>
      <c r="T241" s="154">
        <f>S241*H241</f>
        <v>0</v>
      </c>
      <c r="U241" s="33"/>
      <c r="V241" s="33"/>
      <c r="W241" s="33"/>
      <c r="X241" s="33"/>
      <c r="Y241" s="33"/>
      <c r="Z241" s="33"/>
      <c r="AA241" s="33"/>
      <c r="AB241" s="33"/>
      <c r="AC241" s="33"/>
      <c r="AD241" s="33"/>
      <c r="AE241" s="33"/>
      <c r="AR241" s="155" t="s">
        <v>264</v>
      </c>
      <c r="AT241" s="155" t="s">
        <v>171</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1473</v>
      </c>
    </row>
    <row r="242" spans="2:63" s="12" customFormat="1" ht="22.9" customHeight="1">
      <c r="B242" s="130"/>
      <c r="D242" s="131" t="s">
        <v>68</v>
      </c>
      <c r="E242" s="141" t="s">
        <v>422</v>
      </c>
      <c r="F242" s="141" t="s">
        <v>423</v>
      </c>
      <c r="I242" s="133"/>
      <c r="J242" s="142">
        <f>BK242</f>
        <v>0</v>
      </c>
      <c r="L242" s="130"/>
      <c r="M242" s="135"/>
      <c r="N242" s="136"/>
      <c r="O242" s="136"/>
      <c r="P242" s="137">
        <f>SUM(P243:P264)</f>
        <v>0</v>
      </c>
      <c r="Q242" s="136"/>
      <c r="R242" s="137">
        <f>SUM(R243:R264)</f>
        <v>0.402612</v>
      </c>
      <c r="S242" s="136"/>
      <c r="T242" s="138">
        <f>SUM(T243:T264)</f>
        <v>0</v>
      </c>
      <c r="AR242" s="131" t="s">
        <v>79</v>
      </c>
      <c r="AT242" s="139" t="s">
        <v>68</v>
      </c>
      <c r="AU242" s="139" t="s">
        <v>15</v>
      </c>
      <c r="AY242" s="131" t="s">
        <v>165</v>
      </c>
      <c r="BK242" s="140">
        <f>SUM(BK243:BK264)</f>
        <v>0</v>
      </c>
    </row>
    <row r="243" spans="1:65" s="2" customFormat="1" ht="16.5" customHeight="1">
      <c r="A243" s="33"/>
      <c r="B243" s="143"/>
      <c r="C243" s="144" t="s">
        <v>635</v>
      </c>
      <c r="D243" s="144" t="s">
        <v>171</v>
      </c>
      <c r="E243" s="145" t="s">
        <v>425</v>
      </c>
      <c r="F243" s="146" t="s">
        <v>426</v>
      </c>
      <c r="G243" s="147" t="s">
        <v>384</v>
      </c>
      <c r="H243" s="148">
        <v>60</v>
      </c>
      <c r="I243" s="149"/>
      <c r="J243" s="150">
        <f>ROUND(I243*H243,2)</f>
        <v>0</v>
      </c>
      <c r="K243" s="146" t="s">
        <v>3</v>
      </c>
      <c r="L243" s="34"/>
      <c r="M243" s="151" t="s">
        <v>3</v>
      </c>
      <c r="N243" s="152" t="s">
        <v>41</v>
      </c>
      <c r="O243" s="54"/>
      <c r="P243" s="153">
        <f>O243*H243</f>
        <v>0</v>
      </c>
      <c r="Q243" s="153">
        <v>2E-05</v>
      </c>
      <c r="R243" s="153">
        <f>Q243*H243</f>
        <v>0.0012000000000000001</v>
      </c>
      <c r="S243" s="153">
        <v>0</v>
      </c>
      <c r="T243" s="154">
        <f>S243*H243</f>
        <v>0</v>
      </c>
      <c r="U243" s="33"/>
      <c r="V243" s="33"/>
      <c r="W243" s="33"/>
      <c r="X243" s="33"/>
      <c r="Y243" s="33"/>
      <c r="Z243" s="33"/>
      <c r="AA243" s="33"/>
      <c r="AB243" s="33"/>
      <c r="AC243" s="33"/>
      <c r="AD243" s="33"/>
      <c r="AE243" s="33"/>
      <c r="AR243" s="155" t="s">
        <v>264</v>
      </c>
      <c r="AT243" s="155" t="s">
        <v>171</v>
      </c>
      <c r="AU243" s="155" t="s">
        <v>79</v>
      </c>
      <c r="AY243" s="18" t="s">
        <v>165</v>
      </c>
      <c r="BE243" s="156">
        <f>IF(N243="základní",J243,0)</f>
        <v>0</v>
      </c>
      <c r="BF243" s="156">
        <f>IF(N243="snížená",J243,0)</f>
        <v>0</v>
      </c>
      <c r="BG243" s="156">
        <f>IF(N243="zákl. přenesená",J243,0)</f>
        <v>0</v>
      </c>
      <c r="BH243" s="156">
        <f>IF(N243="sníž. přenesená",J243,0)</f>
        <v>0</v>
      </c>
      <c r="BI243" s="156">
        <f>IF(N243="nulová",J243,0)</f>
        <v>0</v>
      </c>
      <c r="BJ243" s="18" t="s">
        <v>79</v>
      </c>
      <c r="BK243" s="156">
        <f>ROUND(I243*H243,2)</f>
        <v>0</v>
      </c>
      <c r="BL243" s="18" t="s">
        <v>264</v>
      </c>
      <c r="BM243" s="155" t="s">
        <v>1474</v>
      </c>
    </row>
    <row r="244" spans="2:51" s="13" customFormat="1" ht="12">
      <c r="B244" s="162"/>
      <c r="D244" s="163" t="s">
        <v>179</v>
      </c>
      <c r="E244" s="164" t="s">
        <v>3</v>
      </c>
      <c r="F244" s="165" t="s">
        <v>428</v>
      </c>
      <c r="H244" s="164" t="s">
        <v>3</v>
      </c>
      <c r="I244" s="166"/>
      <c r="L244" s="162"/>
      <c r="M244" s="167"/>
      <c r="N244" s="168"/>
      <c r="O244" s="168"/>
      <c r="P244" s="168"/>
      <c r="Q244" s="168"/>
      <c r="R244" s="168"/>
      <c r="S244" s="168"/>
      <c r="T244" s="169"/>
      <c r="AT244" s="164" t="s">
        <v>179</v>
      </c>
      <c r="AU244" s="164" t="s">
        <v>79</v>
      </c>
      <c r="AV244" s="13" t="s">
        <v>15</v>
      </c>
      <c r="AW244" s="13" t="s">
        <v>31</v>
      </c>
      <c r="AX244" s="13" t="s">
        <v>69</v>
      </c>
      <c r="AY244" s="164" t="s">
        <v>165</v>
      </c>
    </row>
    <row r="245" spans="2:51" s="14" customFormat="1" ht="12">
      <c r="B245" s="170"/>
      <c r="D245" s="163" t="s">
        <v>179</v>
      </c>
      <c r="E245" s="171" t="s">
        <v>3</v>
      </c>
      <c r="F245" s="172" t="s">
        <v>1475</v>
      </c>
      <c r="H245" s="173">
        <v>60</v>
      </c>
      <c r="I245" s="174"/>
      <c r="L245" s="170"/>
      <c r="M245" s="175"/>
      <c r="N245" s="176"/>
      <c r="O245" s="176"/>
      <c r="P245" s="176"/>
      <c r="Q245" s="176"/>
      <c r="R245" s="176"/>
      <c r="S245" s="176"/>
      <c r="T245" s="177"/>
      <c r="AT245" s="171" t="s">
        <v>179</v>
      </c>
      <c r="AU245" s="171" t="s">
        <v>79</v>
      </c>
      <c r="AV245" s="14" t="s">
        <v>79</v>
      </c>
      <c r="AW245" s="14" t="s">
        <v>31</v>
      </c>
      <c r="AX245" s="14" t="s">
        <v>15</v>
      </c>
      <c r="AY245" s="171" t="s">
        <v>165</v>
      </c>
    </row>
    <row r="246" spans="1:65" s="2" customFormat="1" ht="16.5" customHeight="1">
      <c r="A246" s="33"/>
      <c r="B246" s="143"/>
      <c r="C246" s="178" t="s">
        <v>168</v>
      </c>
      <c r="D246" s="178" t="s">
        <v>188</v>
      </c>
      <c r="E246" s="179" t="s">
        <v>431</v>
      </c>
      <c r="F246" s="180" t="s">
        <v>432</v>
      </c>
      <c r="G246" s="181" t="s">
        <v>377</v>
      </c>
      <c r="H246" s="182">
        <v>0.158</v>
      </c>
      <c r="I246" s="183"/>
      <c r="J246" s="184">
        <f>ROUND(I246*H246,2)</f>
        <v>0</v>
      </c>
      <c r="K246" s="180" t="s">
        <v>175</v>
      </c>
      <c r="L246" s="185"/>
      <c r="M246" s="186" t="s">
        <v>3</v>
      </c>
      <c r="N246" s="187" t="s">
        <v>41</v>
      </c>
      <c r="O246" s="54"/>
      <c r="P246" s="153">
        <f>O246*H246</f>
        <v>0</v>
      </c>
      <c r="Q246" s="153">
        <v>0.55</v>
      </c>
      <c r="R246" s="153">
        <f>Q246*H246</f>
        <v>0.0869</v>
      </c>
      <c r="S246" s="153">
        <v>0</v>
      </c>
      <c r="T246" s="154">
        <f>S246*H246</f>
        <v>0</v>
      </c>
      <c r="U246" s="33"/>
      <c r="V246" s="33"/>
      <c r="W246" s="33"/>
      <c r="X246" s="33"/>
      <c r="Y246" s="33"/>
      <c r="Z246" s="33"/>
      <c r="AA246" s="33"/>
      <c r="AB246" s="33"/>
      <c r="AC246" s="33"/>
      <c r="AD246" s="33"/>
      <c r="AE246" s="33"/>
      <c r="AR246" s="155" t="s">
        <v>278</v>
      </c>
      <c r="AT246" s="155" t="s">
        <v>188</v>
      </c>
      <c r="AU246" s="155" t="s">
        <v>79</v>
      </c>
      <c r="AY246" s="18" t="s">
        <v>165</v>
      </c>
      <c r="BE246" s="156">
        <f>IF(N246="základní",J246,0)</f>
        <v>0</v>
      </c>
      <c r="BF246" s="156">
        <f>IF(N246="snížená",J246,0)</f>
        <v>0</v>
      </c>
      <c r="BG246" s="156">
        <f>IF(N246="zákl. přenesená",J246,0)</f>
        <v>0</v>
      </c>
      <c r="BH246" s="156">
        <f>IF(N246="sníž. přenesená",J246,0)</f>
        <v>0</v>
      </c>
      <c r="BI246" s="156">
        <f>IF(N246="nulová",J246,0)</f>
        <v>0</v>
      </c>
      <c r="BJ246" s="18" t="s">
        <v>79</v>
      </c>
      <c r="BK246" s="156">
        <f>ROUND(I246*H246,2)</f>
        <v>0</v>
      </c>
      <c r="BL246" s="18" t="s">
        <v>264</v>
      </c>
      <c r="BM246" s="155" t="s">
        <v>1476</v>
      </c>
    </row>
    <row r="247" spans="1:47" s="2" customFormat="1" ht="12">
      <c r="A247" s="33"/>
      <c r="B247" s="34"/>
      <c r="C247" s="33"/>
      <c r="D247" s="157" t="s">
        <v>177</v>
      </c>
      <c r="E247" s="33"/>
      <c r="F247" s="158" t="s">
        <v>434</v>
      </c>
      <c r="G247" s="33"/>
      <c r="H247" s="33"/>
      <c r="I247" s="159"/>
      <c r="J247" s="33"/>
      <c r="K247" s="33"/>
      <c r="L247" s="34"/>
      <c r="M247" s="160"/>
      <c r="N247" s="161"/>
      <c r="O247" s="54"/>
      <c r="P247" s="54"/>
      <c r="Q247" s="54"/>
      <c r="R247" s="54"/>
      <c r="S247" s="54"/>
      <c r="T247" s="55"/>
      <c r="U247" s="33"/>
      <c r="V247" s="33"/>
      <c r="W247" s="33"/>
      <c r="X247" s="33"/>
      <c r="Y247" s="33"/>
      <c r="Z247" s="33"/>
      <c r="AA247" s="33"/>
      <c r="AB247" s="33"/>
      <c r="AC247" s="33"/>
      <c r="AD247" s="33"/>
      <c r="AE247" s="33"/>
      <c r="AT247" s="18" t="s">
        <v>177</v>
      </c>
      <c r="AU247" s="18" t="s">
        <v>79</v>
      </c>
    </row>
    <row r="248" spans="2:51" s="14" customFormat="1" ht="12">
      <c r="B248" s="170"/>
      <c r="D248" s="163" t="s">
        <v>179</v>
      </c>
      <c r="E248" s="171" t="s">
        <v>3</v>
      </c>
      <c r="F248" s="172" t="s">
        <v>1477</v>
      </c>
      <c r="H248" s="173">
        <v>0.144</v>
      </c>
      <c r="I248" s="174"/>
      <c r="L248" s="170"/>
      <c r="M248" s="175"/>
      <c r="N248" s="176"/>
      <c r="O248" s="176"/>
      <c r="P248" s="176"/>
      <c r="Q248" s="176"/>
      <c r="R248" s="176"/>
      <c r="S248" s="176"/>
      <c r="T248" s="177"/>
      <c r="AT248" s="171" t="s">
        <v>179</v>
      </c>
      <c r="AU248" s="171" t="s">
        <v>79</v>
      </c>
      <c r="AV248" s="14" t="s">
        <v>79</v>
      </c>
      <c r="AW248" s="14" t="s">
        <v>31</v>
      </c>
      <c r="AX248" s="14" t="s">
        <v>15</v>
      </c>
      <c r="AY248" s="171" t="s">
        <v>165</v>
      </c>
    </row>
    <row r="249" spans="2:51" s="14" customFormat="1" ht="12">
      <c r="B249" s="170"/>
      <c r="D249" s="163" t="s">
        <v>179</v>
      </c>
      <c r="F249" s="172" t="s">
        <v>1478</v>
      </c>
      <c r="H249" s="173">
        <v>0.158</v>
      </c>
      <c r="I249" s="174"/>
      <c r="L249" s="170"/>
      <c r="M249" s="175"/>
      <c r="N249" s="176"/>
      <c r="O249" s="176"/>
      <c r="P249" s="176"/>
      <c r="Q249" s="176"/>
      <c r="R249" s="176"/>
      <c r="S249" s="176"/>
      <c r="T249" s="177"/>
      <c r="AT249" s="171" t="s">
        <v>179</v>
      </c>
      <c r="AU249" s="171" t="s">
        <v>79</v>
      </c>
      <c r="AV249" s="14" t="s">
        <v>79</v>
      </c>
      <c r="AW249" s="14" t="s">
        <v>4</v>
      </c>
      <c r="AX249" s="14" t="s">
        <v>15</v>
      </c>
      <c r="AY249" s="171" t="s">
        <v>165</v>
      </c>
    </row>
    <row r="250" spans="1:65" s="2" customFormat="1" ht="16.5" customHeight="1">
      <c r="A250" s="33"/>
      <c r="B250" s="143"/>
      <c r="C250" s="144" t="s">
        <v>683</v>
      </c>
      <c r="D250" s="144" t="s">
        <v>171</v>
      </c>
      <c r="E250" s="145" t="s">
        <v>631</v>
      </c>
      <c r="F250" s="146" t="s">
        <v>632</v>
      </c>
      <c r="G250" s="147" t="s">
        <v>384</v>
      </c>
      <c r="H250" s="148">
        <v>14</v>
      </c>
      <c r="I250" s="149"/>
      <c r="J250" s="150">
        <f>ROUND(I250*H250,2)</f>
        <v>0</v>
      </c>
      <c r="K250" s="146" t="s">
        <v>3</v>
      </c>
      <c r="L250" s="34"/>
      <c r="M250" s="151" t="s">
        <v>3</v>
      </c>
      <c r="N250" s="152" t="s">
        <v>41</v>
      </c>
      <c r="O250" s="54"/>
      <c r="P250" s="153">
        <f>O250*H250</f>
        <v>0</v>
      </c>
      <c r="Q250" s="153">
        <v>2E-05</v>
      </c>
      <c r="R250" s="153">
        <f>Q250*H250</f>
        <v>0.00028000000000000003</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1479</v>
      </c>
    </row>
    <row r="251" spans="2:51" s="13" customFormat="1" ht="12">
      <c r="B251" s="162"/>
      <c r="D251" s="163" t="s">
        <v>179</v>
      </c>
      <c r="E251" s="164" t="s">
        <v>3</v>
      </c>
      <c r="F251" s="165" t="s">
        <v>634</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2">
      <c r="B252" s="170"/>
      <c r="D252" s="163" t="s">
        <v>179</v>
      </c>
      <c r="E252" s="171" t="s">
        <v>3</v>
      </c>
      <c r="F252" s="172" t="s">
        <v>326</v>
      </c>
      <c r="H252" s="173">
        <v>14</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800</v>
      </c>
      <c r="D253" s="178" t="s">
        <v>188</v>
      </c>
      <c r="E253" s="179" t="s">
        <v>636</v>
      </c>
      <c r="F253" s="180" t="s">
        <v>637</v>
      </c>
      <c r="G253" s="181" t="s">
        <v>377</v>
      </c>
      <c r="H253" s="182">
        <v>0.084</v>
      </c>
      <c r="I253" s="183"/>
      <c r="J253" s="184">
        <f>ROUND(I253*H253,2)</f>
        <v>0</v>
      </c>
      <c r="K253" s="180" t="s">
        <v>3</v>
      </c>
      <c r="L253" s="185"/>
      <c r="M253" s="186" t="s">
        <v>3</v>
      </c>
      <c r="N253" s="187" t="s">
        <v>41</v>
      </c>
      <c r="O253" s="54"/>
      <c r="P253" s="153">
        <f>O253*H253</f>
        <v>0</v>
      </c>
      <c r="Q253" s="153">
        <v>0.55</v>
      </c>
      <c r="R253" s="153">
        <f>Q253*H253</f>
        <v>0.046200000000000005</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1480</v>
      </c>
    </row>
    <row r="254" spans="2:51" s="14" customFormat="1" ht="12">
      <c r="B254" s="170"/>
      <c r="D254" s="163" t="s">
        <v>179</v>
      </c>
      <c r="E254" s="171" t="s">
        <v>3</v>
      </c>
      <c r="F254" s="172" t="s">
        <v>984</v>
      </c>
      <c r="H254" s="173">
        <v>0.076</v>
      </c>
      <c r="I254" s="174"/>
      <c r="L254" s="170"/>
      <c r="M254" s="175"/>
      <c r="N254" s="176"/>
      <c r="O254" s="176"/>
      <c r="P254" s="176"/>
      <c r="Q254" s="176"/>
      <c r="R254" s="176"/>
      <c r="S254" s="176"/>
      <c r="T254" s="177"/>
      <c r="AT254" s="171" t="s">
        <v>179</v>
      </c>
      <c r="AU254" s="171" t="s">
        <v>79</v>
      </c>
      <c r="AV254" s="14" t="s">
        <v>79</v>
      </c>
      <c r="AW254" s="14" t="s">
        <v>31</v>
      </c>
      <c r="AX254" s="14" t="s">
        <v>15</v>
      </c>
      <c r="AY254" s="171" t="s">
        <v>165</v>
      </c>
    </row>
    <row r="255" spans="2:51" s="14" customFormat="1" ht="12">
      <c r="B255" s="170"/>
      <c r="D255" s="163" t="s">
        <v>179</v>
      </c>
      <c r="F255" s="172" t="s">
        <v>985</v>
      </c>
      <c r="H255" s="173">
        <v>0.084</v>
      </c>
      <c r="I255" s="174"/>
      <c r="L255" s="170"/>
      <c r="M255" s="175"/>
      <c r="N255" s="176"/>
      <c r="O255" s="176"/>
      <c r="P255" s="176"/>
      <c r="Q255" s="176"/>
      <c r="R255" s="176"/>
      <c r="S255" s="176"/>
      <c r="T255" s="177"/>
      <c r="AT255" s="171" t="s">
        <v>179</v>
      </c>
      <c r="AU255" s="171" t="s">
        <v>79</v>
      </c>
      <c r="AV255" s="14" t="s">
        <v>79</v>
      </c>
      <c r="AW255" s="14" t="s">
        <v>4</v>
      </c>
      <c r="AX255" s="14" t="s">
        <v>15</v>
      </c>
      <c r="AY255" s="171" t="s">
        <v>165</v>
      </c>
    </row>
    <row r="256" spans="1:65" s="2" customFormat="1" ht="49.15" customHeight="1">
      <c r="A256" s="33"/>
      <c r="B256" s="143"/>
      <c r="C256" s="144" t="s">
        <v>264</v>
      </c>
      <c r="D256" s="144" t="s">
        <v>171</v>
      </c>
      <c r="E256" s="145" t="s">
        <v>438</v>
      </c>
      <c r="F256" s="146" t="s">
        <v>439</v>
      </c>
      <c r="G256" s="147" t="s">
        <v>174</v>
      </c>
      <c r="H256" s="148">
        <v>19.2</v>
      </c>
      <c r="I256" s="149"/>
      <c r="J256" s="150">
        <f>ROUND(I256*H256,2)</f>
        <v>0</v>
      </c>
      <c r="K256" s="146" t="s">
        <v>175</v>
      </c>
      <c r="L256" s="34"/>
      <c r="M256" s="151" t="s">
        <v>3</v>
      </c>
      <c r="N256" s="152" t="s">
        <v>41</v>
      </c>
      <c r="O256" s="54"/>
      <c r="P256" s="153">
        <f>O256*H256</f>
        <v>0</v>
      </c>
      <c r="Q256" s="153">
        <v>0.01396</v>
      </c>
      <c r="R256" s="153">
        <f>Q256*H256</f>
        <v>0.268032</v>
      </c>
      <c r="S256" s="153">
        <v>0</v>
      </c>
      <c r="T256" s="154">
        <f>S256*H256</f>
        <v>0</v>
      </c>
      <c r="U256" s="33"/>
      <c r="V256" s="33"/>
      <c r="W256" s="33"/>
      <c r="X256" s="33"/>
      <c r="Y256" s="33"/>
      <c r="Z256" s="33"/>
      <c r="AA256" s="33"/>
      <c r="AB256" s="33"/>
      <c r="AC256" s="33"/>
      <c r="AD256" s="33"/>
      <c r="AE256" s="33"/>
      <c r="AR256" s="155" t="s">
        <v>264</v>
      </c>
      <c r="AT256" s="155" t="s">
        <v>171</v>
      </c>
      <c r="AU256" s="155" t="s">
        <v>79</v>
      </c>
      <c r="AY256" s="18" t="s">
        <v>165</v>
      </c>
      <c r="BE256" s="156">
        <f>IF(N256="základní",J256,0)</f>
        <v>0</v>
      </c>
      <c r="BF256" s="156">
        <f>IF(N256="snížená",J256,0)</f>
        <v>0</v>
      </c>
      <c r="BG256" s="156">
        <f>IF(N256="zákl. přenesená",J256,0)</f>
        <v>0</v>
      </c>
      <c r="BH256" s="156">
        <f>IF(N256="sníž. přenesená",J256,0)</f>
        <v>0</v>
      </c>
      <c r="BI256" s="156">
        <f>IF(N256="nulová",J256,0)</f>
        <v>0</v>
      </c>
      <c r="BJ256" s="18" t="s">
        <v>79</v>
      </c>
      <c r="BK256" s="156">
        <f>ROUND(I256*H256,2)</f>
        <v>0</v>
      </c>
      <c r="BL256" s="18" t="s">
        <v>264</v>
      </c>
      <c r="BM256" s="155" t="s">
        <v>1481</v>
      </c>
    </row>
    <row r="257" spans="1:47" s="2" customFormat="1" ht="12">
      <c r="A257" s="33"/>
      <c r="B257" s="34"/>
      <c r="C257" s="33"/>
      <c r="D257" s="157" t="s">
        <v>177</v>
      </c>
      <c r="E257" s="33"/>
      <c r="F257" s="158" t="s">
        <v>441</v>
      </c>
      <c r="G257" s="33"/>
      <c r="H257" s="33"/>
      <c r="I257" s="159"/>
      <c r="J257" s="33"/>
      <c r="K257" s="33"/>
      <c r="L257" s="34"/>
      <c r="M257" s="160"/>
      <c r="N257" s="161"/>
      <c r="O257" s="54"/>
      <c r="P257" s="54"/>
      <c r="Q257" s="54"/>
      <c r="R257" s="54"/>
      <c r="S257" s="54"/>
      <c r="T257" s="55"/>
      <c r="U257" s="33"/>
      <c r="V257" s="33"/>
      <c r="W257" s="33"/>
      <c r="X257" s="33"/>
      <c r="Y257" s="33"/>
      <c r="Z257" s="33"/>
      <c r="AA257" s="33"/>
      <c r="AB257" s="33"/>
      <c r="AC257" s="33"/>
      <c r="AD257" s="33"/>
      <c r="AE257" s="33"/>
      <c r="AT257" s="18" t="s">
        <v>177</v>
      </c>
      <c r="AU257" s="18" t="s">
        <v>79</v>
      </c>
    </row>
    <row r="258" spans="2:51" s="13" customFormat="1" ht="12">
      <c r="B258" s="162"/>
      <c r="D258" s="163" t="s">
        <v>179</v>
      </c>
      <c r="E258" s="164" t="s">
        <v>3</v>
      </c>
      <c r="F258" s="165" t="s">
        <v>428</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2">
      <c r="B259" s="170"/>
      <c r="D259" s="163" t="s">
        <v>179</v>
      </c>
      <c r="E259" s="171" t="s">
        <v>3</v>
      </c>
      <c r="F259" s="172" t="s">
        <v>1482</v>
      </c>
      <c r="H259" s="173">
        <v>15</v>
      </c>
      <c r="I259" s="174"/>
      <c r="L259" s="170"/>
      <c r="M259" s="175"/>
      <c r="N259" s="176"/>
      <c r="O259" s="176"/>
      <c r="P259" s="176"/>
      <c r="Q259" s="176"/>
      <c r="R259" s="176"/>
      <c r="S259" s="176"/>
      <c r="T259" s="177"/>
      <c r="AT259" s="171" t="s">
        <v>179</v>
      </c>
      <c r="AU259" s="171" t="s">
        <v>79</v>
      </c>
      <c r="AV259" s="14" t="s">
        <v>79</v>
      </c>
      <c r="AW259" s="14" t="s">
        <v>31</v>
      </c>
      <c r="AX259" s="14" t="s">
        <v>69</v>
      </c>
      <c r="AY259" s="171" t="s">
        <v>165</v>
      </c>
    </row>
    <row r="260" spans="2:51" s="13" customFormat="1" ht="12">
      <c r="B260" s="162"/>
      <c r="D260" s="163" t="s">
        <v>179</v>
      </c>
      <c r="E260" s="164" t="s">
        <v>3</v>
      </c>
      <c r="F260" s="165" t="s">
        <v>634</v>
      </c>
      <c r="H260" s="164" t="s">
        <v>3</v>
      </c>
      <c r="I260" s="166"/>
      <c r="L260" s="162"/>
      <c r="M260" s="167"/>
      <c r="N260" s="168"/>
      <c r="O260" s="168"/>
      <c r="P260" s="168"/>
      <c r="Q260" s="168"/>
      <c r="R260" s="168"/>
      <c r="S260" s="168"/>
      <c r="T260" s="169"/>
      <c r="AT260" s="164" t="s">
        <v>179</v>
      </c>
      <c r="AU260" s="164" t="s">
        <v>79</v>
      </c>
      <c r="AV260" s="13" t="s">
        <v>15</v>
      </c>
      <c r="AW260" s="13" t="s">
        <v>31</v>
      </c>
      <c r="AX260" s="13" t="s">
        <v>69</v>
      </c>
      <c r="AY260" s="164" t="s">
        <v>165</v>
      </c>
    </row>
    <row r="261" spans="2:51" s="14" customFormat="1" ht="12">
      <c r="B261" s="170"/>
      <c r="D261" s="163" t="s">
        <v>179</v>
      </c>
      <c r="E261" s="171" t="s">
        <v>3</v>
      </c>
      <c r="F261" s="172" t="s">
        <v>988</v>
      </c>
      <c r="H261" s="173">
        <v>4.2</v>
      </c>
      <c r="I261" s="174"/>
      <c r="L261" s="170"/>
      <c r="M261" s="175"/>
      <c r="N261" s="176"/>
      <c r="O261" s="176"/>
      <c r="P261" s="176"/>
      <c r="Q261" s="176"/>
      <c r="R261" s="176"/>
      <c r="S261" s="176"/>
      <c r="T261" s="177"/>
      <c r="AT261" s="171" t="s">
        <v>179</v>
      </c>
      <c r="AU261" s="171" t="s">
        <v>79</v>
      </c>
      <c r="AV261" s="14" t="s">
        <v>79</v>
      </c>
      <c r="AW261" s="14" t="s">
        <v>31</v>
      </c>
      <c r="AX261" s="14" t="s">
        <v>69</v>
      </c>
      <c r="AY261" s="171" t="s">
        <v>165</v>
      </c>
    </row>
    <row r="262" spans="2:51" s="15" customFormat="1" ht="12">
      <c r="B262" s="188"/>
      <c r="D262" s="163" t="s">
        <v>179</v>
      </c>
      <c r="E262" s="189" t="s">
        <v>3</v>
      </c>
      <c r="F262" s="190" t="s">
        <v>288</v>
      </c>
      <c r="H262" s="191">
        <v>19.2</v>
      </c>
      <c r="I262" s="192"/>
      <c r="L262" s="188"/>
      <c r="M262" s="193"/>
      <c r="N262" s="194"/>
      <c r="O262" s="194"/>
      <c r="P262" s="194"/>
      <c r="Q262" s="194"/>
      <c r="R262" s="194"/>
      <c r="S262" s="194"/>
      <c r="T262" s="195"/>
      <c r="AT262" s="189" t="s">
        <v>179</v>
      </c>
      <c r="AU262" s="189" t="s">
        <v>79</v>
      </c>
      <c r="AV262" s="15" t="s">
        <v>92</v>
      </c>
      <c r="AW262" s="15" t="s">
        <v>31</v>
      </c>
      <c r="AX262" s="15" t="s">
        <v>15</v>
      </c>
      <c r="AY262" s="189" t="s">
        <v>165</v>
      </c>
    </row>
    <row r="263" spans="1:65" s="2" customFormat="1" ht="49.15" customHeight="1">
      <c r="A263" s="33"/>
      <c r="B263" s="143"/>
      <c r="C263" s="144" t="s">
        <v>516</v>
      </c>
      <c r="D263" s="144" t="s">
        <v>171</v>
      </c>
      <c r="E263" s="145" t="s">
        <v>444</v>
      </c>
      <c r="F263" s="146" t="s">
        <v>445</v>
      </c>
      <c r="G263" s="147" t="s">
        <v>232</v>
      </c>
      <c r="H263" s="148">
        <v>0.403</v>
      </c>
      <c r="I263" s="149"/>
      <c r="J263" s="150">
        <f>ROUND(I263*H263,2)</f>
        <v>0</v>
      </c>
      <c r="K263" s="146" t="s">
        <v>175</v>
      </c>
      <c r="L263" s="34"/>
      <c r="M263" s="151" t="s">
        <v>3</v>
      </c>
      <c r="N263" s="152" t="s">
        <v>41</v>
      </c>
      <c r="O263" s="54"/>
      <c r="P263" s="153">
        <f>O263*H263</f>
        <v>0</v>
      </c>
      <c r="Q263" s="153">
        <v>0</v>
      </c>
      <c r="R263" s="153">
        <f>Q263*H263</f>
        <v>0</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1483</v>
      </c>
    </row>
    <row r="264" spans="1:47" s="2" customFormat="1" ht="12">
      <c r="A264" s="33"/>
      <c r="B264" s="34"/>
      <c r="C264" s="33"/>
      <c r="D264" s="157" t="s">
        <v>177</v>
      </c>
      <c r="E264" s="33"/>
      <c r="F264" s="158" t="s">
        <v>447</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63" s="12" customFormat="1" ht="22.9" customHeight="1">
      <c r="B265" s="130"/>
      <c r="D265" s="131" t="s">
        <v>68</v>
      </c>
      <c r="E265" s="141" t="s">
        <v>448</v>
      </c>
      <c r="F265" s="141" t="s">
        <v>449</v>
      </c>
      <c r="I265" s="133"/>
      <c r="J265" s="142">
        <f>BK265</f>
        <v>0</v>
      </c>
      <c r="L265" s="130"/>
      <c r="M265" s="135"/>
      <c r="N265" s="136"/>
      <c r="O265" s="136"/>
      <c r="P265" s="137">
        <f>SUM(P266:P286)</f>
        <v>0</v>
      </c>
      <c r="Q265" s="136"/>
      <c r="R265" s="137">
        <f>SUM(R266:R286)</f>
        <v>0</v>
      </c>
      <c r="S265" s="136"/>
      <c r="T265" s="138">
        <f>SUM(T266:T286)</f>
        <v>0.13518000000000002</v>
      </c>
      <c r="AR265" s="131" t="s">
        <v>79</v>
      </c>
      <c r="AT265" s="139" t="s">
        <v>68</v>
      </c>
      <c r="AU265" s="139" t="s">
        <v>15</v>
      </c>
      <c r="AY265" s="131" t="s">
        <v>165</v>
      </c>
      <c r="BK265" s="140">
        <f>SUM(BK266:BK286)</f>
        <v>0</v>
      </c>
    </row>
    <row r="266" spans="1:65" s="2" customFormat="1" ht="24.2" customHeight="1">
      <c r="A266" s="33"/>
      <c r="B266" s="143"/>
      <c r="C266" s="144" t="s">
        <v>326</v>
      </c>
      <c r="D266" s="144" t="s">
        <v>171</v>
      </c>
      <c r="E266" s="145" t="s">
        <v>645</v>
      </c>
      <c r="F266" s="146" t="s">
        <v>646</v>
      </c>
      <c r="G266" s="147" t="s">
        <v>384</v>
      </c>
      <c r="H266" s="148">
        <v>14</v>
      </c>
      <c r="I266" s="149"/>
      <c r="J266" s="150">
        <f>ROUND(I266*H266,2)</f>
        <v>0</v>
      </c>
      <c r="K266" s="146" t="s">
        <v>175</v>
      </c>
      <c r="L266" s="34"/>
      <c r="M266" s="151" t="s">
        <v>3</v>
      </c>
      <c r="N266" s="152" t="s">
        <v>41</v>
      </c>
      <c r="O266" s="54"/>
      <c r="P266" s="153">
        <f>O266*H266</f>
        <v>0</v>
      </c>
      <c r="Q266" s="153">
        <v>0</v>
      </c>
      <c r="R266" s="153">
        <f>Q266*H266</f>
        <v>0</v>
      </c>
      <c r="S266" s="153">
        <v>0.00177</v>
      </c>
      <c r="T266" s="154">
        <f>S266*H266</f>
        <v>0.02478</v>
      </c>
      <c r="U266" s="33"/>
      <c r="V266" s="33"/>
      <c r="W266" s="33"/>
      <c r="X266" s="33"/>
      <c r="Y266" s="33"/>
      <c r="Z266" s="33"/>
      <c r="AA266" s="33"/>
      <c r="AB266" s="33"/>
      <c r="AC266" s="33"/>
      <c r="AD266" s="33"/>
      <c r="AE266" s="33"/>
      <c r="AR266" s="155" t="s">
        <v>264</v>
      </c>
      <c r="AT266" s="155" t="s">
        <v>171</v>
      </c>
      <c r="AU266" s="155" t="s">
        <v>79</v>
      </c>
      <c r="AY266" s="18" t="s">
        <v>165</v>
      </c>
      <c r="BE266" s="156">
        <f>IF(N266="základní",J266,0)</f>
        <v>0</v>
      </c>
      <c r="BF266" s="156">
        <f>IF(N266="snížená",J266,0)</f>
        <v>0</v>
      </c>
      <c r="BG266" s="156">
        <f>IF(N266="zákl. přenesená",J266,0)</f>
        <v>0</v>
      </c>
      <c r="BH266" s="156">
        <f>IF(N266="sníž. přenesená",J266,0)</f>
        <v>0</v>
      </c>
      <c r="BI266" s="156">
        <f>IF(N266="nulová",J266,0)</f>
        <v>0</v>
      </c>
      <c r="BJ266" s="18" t="s">
        <v>79</v>
      </c>
      <c r="BK266" s="156">
        <f>ROUND(I266*H266,2)</f>
        <v>0</v>
      </c>
      <c r="BL266" s="18" t="s">
        <v>264</v>
      </c>
      <c r="BM266" s="155" t="s">
        <v>1484</v>
      </c>
    </row>
    <row r="267" spans="1:47" s="2" customFormat="1" ht="12">
      <c r="A267" s="33"/>
      <c r="B267" s="34"/>
      <c r="C267" s="33"/>
      <c r="D267" s="157" t="s">
        <v>177</v>
      </c>
      <c r="E267" s="33"/>
      <c r="F267" s="158" t="s">
        <v>648</v>
      </c>
      <c r="G267" s="33"/>
      <c r="H267" s="33"/>
      <c r="I267" s="159"/>
      <c r="J267" s="33"/>
      <c r="K267" s="33"/>
      <c r="L267" s="34"/>
      <c r="M267" s="160"/>
      <c r="N267" s="161"/>
      <c r="O267" s="54"/>
      <c r="P267" s="54"/>
      <c r="Q267" s="54"/>
      <c r="R267" s="54"/>
      <c r="S267" s="54"/>
      <c r="T267" s="55"/>
      <c r="U267" s="33"/>
      <c r="V267" s="33"/>
      <c r="W267" s="33"/>
      <c r="X267" s="33"/>
      <c r="Y267" s="33"/>
      <c r="Z267" s="33"/>
      <c r="AA267" s="33"/>
      <c r="AB267" s="33"/>
      <c r="AC267" s="33"/>
      <c r="AD267" s="33"/>
      <c r="AE267" s="33"/>
      <c r="AT267" s="18" t="s">
        <v>177</v>
      </c>
      <c r="AU267" s="18" t="s">
        <v>79</v>
      </c>
    </row>
    <row r="268" spans="1:65" s="2" customFormat="1" ht="24.2" customHeight="1">
      <c r="A268" s="33"/>
      <c r="B268" s="143"/>
      <c r="C268" s="144" t="s">
        <v>9</v>
      </c>
      <c r="D268" s="144" t="s">
        <v>171</v>
      </c>
      <c r="E268" s="145" t="s">
        <v>451</v>
      </c>
      <c r="F268" s="146" t="s">
        <v>452</v>
      </c>
      <c r="G268" s="147" t="s">
        <v>384</v>
      </c>
      <c r="H268" s="148">
        <v>30</v>
      </c>
      <c r="I268" s="149"/>
      <c r="J268" s="150">
        <f>ROUND(I268*H268,2)</f>
        <v>0</v>
      </c>
      <c r="K268" s="146" t="s">
        <v>175</v>
      </c>
      <c r="L268" s="34"/>
      <c r="M268" s="151" t="s">
        <v>3</v>
      </c>
      <c r="N268" s="152" t="s">
        <v>41</v>
      </c>
      <c r="O268" s="54"/>
      <c r="P268" s="153">
        <f>O268*H268</f>
        <v>0</v>
      </c>
      <c r="Q268" s="153">
        <v>0</v>
      </c>
      <c r="R268" s="153">
        <f>Q268*H268</f>
        <v>0</v>
      </c>
      <c r="S268" s="153">
        <v>0.00191</v>
      </c>
      <c r="T268" s="154">
        <f>S268*H268</f>
        <v>0.057300000000000004</v>
      </c>
      <c r="U268" s="33"/>
      <c r="V268" s="33"/>
      <c r="W268" s="33"/>
      <c r="X268" s="33"/>
      <c r="Y268" s="33"/>
      <c r="Z268" s="33"/>
      <c r="AA268" s="33"/>
      <c r="AB268" s="33"/>
      <c r="AC268" s="33"/>
      <c r="AD268" s="33"/>
      <c r="AE268" s="33"/>
      <c r="AR268" s="155" t="s">
        <v>264</v>
      </c>
      <c r="AT268" s="155" t="s">
        <v>171</v>
      </c>
      <c r="AU268" s="155" t="s">
        <v>79</v>
      </c>
      <c r="AY268" s="18" t="s">
        <v>165</v>
      </c>
      <c r="BE268" s="156">
        <f>IF(N268="základní",J268,0)</f>
        <v>0</v>
      </c>
      <c r="BF268" s="156">
        <f>IF(N268="snížená",J268,0)</f>
        <v>0</v>
      </c>
      <c r="BG268" s="156">
        <f>IF(N268="zákl. přenesená",J268,0)</f>
        <v>0</v>
      </c>
      <c r="BH268" s="156">
        <f>IF(N268="sníž. přenesená",J268,0)</f>
        <v>0</v>
      </c>
      <c r="BI268" s="156">
        <f>IF(N268="nulová",J268,0)</f>
        <v>0</v>
      </c>
      <c r="BJ268" s="18" t="s">
        <v>79</v>
      </c>
      <c r="BK268" s="156">
        <f>ROUND(I268*H268,2)</f>
        <v>0</v>
      </c>
      <c r="BL268" s="18" t="s">
        <v>264</v>
      </c>
      <c r="BM268" s="155" t="s">
        <v>1485</v>
      </c>
    </row>
    <row r="269" spans="1:47" s="2" customFormat="1" ht="12">
      <c r="A269" s="33"/>
      <c r="B269" s="34"/>
      <c r="C269" s="33"/>
      <c r="D269" s="157" t="s">
        <v>177</v>
      </c>
      <c r="E269" s="33"/>
      <c r="F269" s="158" t="s">
        <v>454</v>
      </c>
      <c r="G269" s="33"/>
      <c r="H269" s="33"/>
      <c r="I269" s="159"/>
      <c r="J269" s="33"/>
      <c r="K269" s="33"/>
      <c r="L269" s="34"/>
      <c r="M269" s="160"/>
      <c r="N269" s="161"/>
      <c r="O269" s="54"/>
      <c r="P269" s="54"/>
      <c r="Q269" s="54"/>
      <c r="R269" s="54"/>
      <c r="S269" s="54"/>
      <c r="T269" s="55"/>
      <c r="U269" s="33"/>
      <c r="V269" s="33"/>
      <c r="W269" s="33"/>
      <c r="X269" s="33"/>
      <c r="Y269" s="33"/>
      <c r="Z269" s="33"/>
      <c r="AA269" s="33"/>
      <c r="AB269" s="33"/>
      <c r="AC269" s="33"/>
      <c r="AD269" s="33"/>
      <c r="AE269" s="33"/>
      <c r="AT269" s="18" t="s">
        <v>177</v>
      </c>
      <c r="AU269" s="18" t="s">
        <v>79</v>
      </c>
    </row>
    <row r="270" spans="1:65" s="2" customFormat="1" ht="24.2" customHeight="1">
      <c r="A270" s="33"/>
      <c r="B270" s="143"/>
      <c r="C270" s="144" t="s">
        <v>309</v>
      </c>
      <c r="D270" s="144" t="s">
        <v>171</v>
      </c>
      <c r="E270" s="145" t="s">
        <v>650</v>
      </c>
      <c r="F270" s="146" t="s">
        <v>651</v>
      </c>
      <c r="G270" s="147" t="s">
        <v>384</v>
      </c>
      <c r="H270" s="148">
        <v>10</v>
      </c>
      <c r="I270" s="149"/>
      <c r="J270" s="150">
        <f>ROUND(I270*H270,2)</f>
        <v>0</v>
      </c>
      <c r="K270" s="146" t="s">
        <v>175</v>
      </c>
      <c r="L270" s="34"/>
      <c r="M270" s="151" t="s">
        <v>3</v>
      </c>
      <c r="N270" s="152" t="s">
        <v>41</v>
      </c>
      <c r="O270" s="54"/>
      <c r="P270" s="153">
        <f>O270*H270</f>
        <v>0</v>
      </c>
      <c r="Q270" s="153">
        <v>0</v>
      </c>
      <c r="R270" s="153">
        <f>Q270*H270</f>
        <v>0</v>
      </c>
      <c r="S270" s="153">
        <v>0.00167</v>
      </c>
      <c r="T270" s="154">
        <f>S270*H270</f>
        <v>0.0167</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1486</v>
      </c>
    </row>
    <row r="271" spans="1:47" s="2" customFormat="1" ht="12">
      <c r="A271" s="33"/>
      <c r="B271" s="34"/>
      <c r="C271" s="33"/>
      <c r="D271" s="157" t="s">
        <v>177</v>
      </c>
      <c r="E271" s="33"/>
      <c r="F271" s="158" t="s">
        <v>653</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1:65" s="2" customFormat="1" ht="24.2" customHeight="1">
      <c r="A272" s="33"/>
      <c r="B272" s="143"/>
      <c r="C272" s="144" t="s">
        <v>315</v>
      </c>
      <c r="D272" s="144" t="s">
        <v>171</v>
      </c>
      <c r="E272" s="145" t="s">
        <v>654</v>
      </c>
      <c r="F272" s="146" t="s">
        <v>655</v>
      </c>
      <c r="G272" s="147" t="s">
        <v>384</v>
      </c>
      <c r="H272" s="148">
        <v>14</v>
      </c>
      <c r="I272" s="149"/>
      <c r="J272" s="150">
        <f>ROUND(I272*H272,2)</f>
        <v>0</v>
      </c>
      <c r="K272" s="146" t="s">
        <v>175</v>
      </c>
      <c r="L272" s="34"/>
      <c r="M272" s="151" t="s">
        <v>3</v>
      </c>
      <c r="N272" s="152" t="s">
        <v>41</v>
      </c>
      <c r="O272" s="54"/>
      <c r="P272" s="153">
        <f>O272*H272</f>
        <v>0</v>
      </c>
      <c r="Q272" s="153">
        <v>0</v>
      </c>
      <c r="R272" s="153">
        <f>Q272*H272</f>
        <v>0</v>
      </c>
      <c r="S272" s="153">
        <v>0.0026</v>
      </c>
      <c r="T272" s="154">
        <f>S272*H272</f>
        <v>0.0364</v>
      </c>
      <c r="U272" s="33"/>
      <c r="V272" s="33"/>
      <c r="W272" s="33"/>
      <c r="X272" s="33"/>
      <c r="Y272" s="33"/>
      <c r="Z272" s="33"/>
      <c r="AA272" s="33"/>
      <c r="AB272" s="33"/>
      <c r="AC272" s="33"/>
      <c r="AD272" s="33"/>
      <c r="AE272" s="33"/>
      <c r="AR272" s="155" t="s">
        <v>264</v>
      </c>
      <c r="AT272" s="155" t="s">
        <v>171</v>
      </c>
      <c r="AU272" s="155" t="s">
        <v>79</v>
      </c>
      <c r="AY272" s="18" t="s">
        <v>165</v>
      </c>
      <c r="BE272" s="156">
        <f>IF(N272="základní",J272,0)</f>
        <v>0</v>
      </c>
      <c r="BF272" s="156">
        <f>IF(N272="snížená",J272,0)</f>
        <v>0</v>
      </c>
      <c r="BG272" s="156">
        <f>IF(N272="zákl. přenesená",J272,0)</f>
        <v>0</v>
      </c>
      <c r="BH272" s="156">
        <f>IF(N272="sníž. přenesená",J272,0)</f>
        <v>0</v>
      </c>
      <c r="BI272" s="156">
        <f>IF(N272="nulová",J272,0)</f>
        <v>0</v>
      </c>
      <c r="BJ272" s="18" t="s">
        <v>79</v>
      </c>
      <c r="BK272" s="156">
        <f>ROUND(I272*H272,2)</f>
        <v>0</v>
      </c>
      <c r="BL272" s="18" t="s">
        <v>264</v>
      </c>
      <c r="BM272" s="155" t="s">
        <v>1487</v>
      </c>
    </row>
    <row r="273" spans="1:47" s="2" customFormat="1" ht="12">
      <c r="A273" s="33"/>
      <c r="B273" s="34"/>
      <c r="C273" s="33"/>
      <c r="D273" s="157" t="s">
        <v>177</v>
      </c>
      <c r="E273" s="33"/>
      <c r="F273" s="158" t="s">
        <v>657</v>
      </c>
      <c r="G273" s="33"/>
      <c r="H273" s="33"/>
      <c r="I273" s="159"/>
      <c r="J273" s="33"/>
      <c r="K273" s="33"/>
      <c r="L273" s="34"/>
      <c r="M273" s="160"/>
      <c r="N273" s="161"/>
      <c r="O273" s="54"/>
      <c r="P273" s="54"/>
      <c r="Q273" s="54"/>
      <c r="R273" s="54"/>
      <c r="S273" s="54"/>
      <c r="T273" s="55"/>
      <c r="U273" s="33"/>
      <c r="V273" s="33"/>
      <c r="W273" s="33"/>
      <c r="X273" s="33"/>
      <c r="Y273" s="33"/>
      <c r="Z273" s="33"/>
      <c r="AA273" s="33"/>
      <c r="AB273" s="33"/>
      <c r="AC273" s="33"/>
      <c r="AD273" s="33"/>
      <c r="AE273" s="33"/>
      <c r="AT273" s="18" t="s">
        <v>177</v>
      </c>
      <c r="AU273" s="18" t="s">
        <v>79</v>
      </c>
    </row>
    <row r="274" spans="1:65" s="2" customFormat="1" ht="16.5" customHeight="1">
      <c r="A274" s="33"/>
      <c r="B274" s="143"/>
      <c r="C274" s="144" t="s">
        <v>320</v>
      </c>
      <c r="D274" s="144" t="s">
        <v>171</v>
      </c>
      <c r="E274" s="145" t="s">
        <v>659</v>
      </c>
      <c r="F274" s="146" t="s">
        <v>660</v>
      </c>
      <c r="G274" s="147" t="s">
        <v>384</v>
      </c>
      <c r="H274" s="148">
        <v>14</v>
      </c>
      <c r="I274" s="149"/>
      <c r="J274" s="150">
        <f>ROUND(I274*H274,2)</f>
        <v>0</v>
      </c>
      <c r="K274" s="146" t="s">
        <v>175</v>
      </c>
      <c r="L274" s="34"/>
      <c r="M274" s="151" t="s">
        <v>3</v>
      </c>
      <c r="N274" s="152" t="s">
        <v>41</v>
      </c>
      <c r="O274" s="54"/>
      <c r="P274" s="153">
        <f>O274*H274</f>
        <v>0</v>
      </c>
      <c r="Q274" s="153">
        <v>0</v>
      </c>
      <c r="R274" s="153">
        <f>Q274*H274</f>
        <v>0</v>
      </c>
      <c r="S274" s="153">
        <v>0</v>
      </c>
      <c r="T274" s="154">
        <f>S274*H274</f>
        <v>0</v>
      </c>
      <c r="U274" s="33"/>
      <c r="V274" s="33"/>
      <c r="W274" s="33"/>
      <c r="X274" s="33"/>
      <c r="Y274" s="33"/>
      <c r="Z274" s="33"/>
      <c r="AA274" s="33"/>
      <c r="AB274" s="33"/>
      <c r="AC274" s="33"/>
      <c r="AD274" s="33"/>
      <c r="AE274" s="33"/>
      <c r="AR274" s="155" t="s">
        <v>264</v>
      </c>
      <c r="AT274" s="155" t="s">
        <v>171</v>
      </c>
      <c r="AU274" s="155" t="s">
        <v>79</v>
      </c>
      <c r="AY274" s="18" t="s">
        <v>165</v>
      </c>
      <c r="BE274" s="156">
        <f>IF(N274="základní",J274,0)</f>
        <v>0</v>
      </c>
      <c r="BF274" s="156">
        <f>IF(N274="snížená",J274,0)</f>
        <v>0</v>
      </c>
      <c r="BG274" s="156">
        <f>IF(N274="zákl. přenesená",J274,0)</f>
        <v>0</v>
      </c>
      <c r="BH274" s="156">
        <f>IF(N274="sníž. přenesená",J274,0)</f>
        <v>0</v>
      </c>
      <c r="BI274" s="156">
        <f>IF(N274="nulová",J274,0)</f>
        <v>0</v>
      </c>
      <c r="BJ274" s="18" t="s">
        <v>79</v>
      </c>
      <c r="BK274" s="156">
        <f>ROUND(I274*H274,2)</f>
        <v>0</v>
      </c>
      <c r="BL274" s="18" t="s">
        <v>264</v>
      </c>
      <c r="BM274" s="155" t="s">
        <v>1488</v>
      </c>
    </row>
    <row r="275" spans="1:47" s="2" customFormat="1" ht="12">
      <c r="A275" s="33"/>
      <c r="B275" s="34"/>
      <c r="C275" s="33"/>
      <c r="D275" s="157" t="s">
        <v>177</v>
      </c>
      <c r="E275" s="33"/>
      <c r="F275" s="158" t="s">
        <v>662</v>
      </c>
      <c r="G275" s="33"/>
      <c r="H275" s="33"/>
      <c r="I275" s="159"/>
      <c r="J275" s="33"/>
      <c r="K275" s="33"/>
      <c r="L275" s="34"/>
      <c r="M275" s="160"/>
      <c r="N275" s="161"/>
      <c r="O275" s="54"/>
      <c r="P275" s="54"/>
      <c r="Q275" s="54"/>
      <c r="R275" s="54"/>
      <c r="S275" s="54"/>
      <c r="T275" s="55"/>
      <c r="U275" s="33"/>
      <c r="V275" s="33"/>
      <c r="W275" s="33"/>
      <c r="X275" s="33"/>
      <c r="Y275" s="33"/>
      <c r="Z275" s="33"/>
      <c r="AA275" s="33"/>
      <c r="AB275" s="33"/>
      <c r="AC275" s="33"/>
      <c r="AD275" s="33"/>
      <c r="AE275" s="33"/>
      <c r="AT275" s="18" t="s">
        <v>177</v>
      </c>
      <c r="AU275" s="18" t="s">
        <v>79</v>
      </c>
    </row>
    <row r="276" spans="1:65" s="2" customFormat="1" ht="24.2" customHeight="1">
      <c r="A276" s="33"/>
      <c r="B276" s="143"/>
      <c r="C276" s="144" t="s">
        <v>15</v>
      </c>
      <c r="D276" s="144" t="s">
        <v>171</v>
      </c>
      <c r="E276" s="145" t="s">
        <v>456</v>
      </c>
      <c r="F276" s="146" t="s">
        <v>457</v>
      </c>
      <c r="G276" s="147" t="s">
        <v>384</v>
      </c>
      <c r="H276" s="148">
        <v>44</v>
      </c>
      <c r="I276" s="149"/>
      <c r="J276" s="150">
        <f aca="true" t="shared" si="0" ref="J276:J285">ROUND(I276*H276,2)</f>
        <v>0</v>
      </c>
      <c r="K276" s="146" t="s">
        <v>3</v>
      </c>
      <c r="L276" s="34"/>
      <c r="M276" s="151" t="s">
        <v>3</v>
      </c>
      <c r="N276" s="152" t="s">
        <v>41</v>
      </c>
      <c r="O276" s="54"/>
      <c r="P276" s="153">
        <f aca="true" t="shared" si="1" ref="P276:P285">O276*H276</f>
        <v>0</v>
      </c>
      <c r="Q276" s="153">
        <v>0</v>
      </c>
      <c r="R276" s="153">
        <f aca="true" t="shared" si="2" ref="R276:R285">Q276*H276</f>
        <v>0</v>
      </c>
      <c r="S276" s="153">
        <v>0</v>
      </c>
      <c r="T276" s="154">
        <f aca="true" t="shared" si="3" ref="T276:T285">S276*H276</f>
        <v>0</v>
      </c>
      <c r="U276" s="33"/>
      <c r="V276" s="33"/>
      <c r="W276" s="33"/>
      <c r="X276" s="33"/>
      <c r="Y276" s="33"/>
      <c r="Z276" s="33"/>
      <c r="AA276" s="33"/>
      <c r="AB276" s="33"/>
      <c r="AC276" s="33"/>
      <c r="AD276" s="33"/>
      <c r="AE276" s="33"/>
      <c r="AR276" s="155" t="s">
        <v>264</v>
      </c>
      <c r="AT276" s="155" t="s">
        <v>171</v>
      </c>
      <c r="AU276" s="155" t="s">
        <v>79</v>
      </c>
      <c r="AY276" s="18" t="s">
        <v>165</v>
      </c>
      <c r="BE276" s="156">
        <f aca="true" t="shared" si="4" ref="BE276:BE285">IF(N276="základní",J276,0)</f>
        <v>0</v>
      </c>
      <c r="BF276" s="156">
        <f aca="true" t="shared" si="5" ref="BF276:BF285">IF(N276="snížená",J276,0)</f>
        <v>0</v>
      </c>
      <c r="BG276" s="156">
        <f aca="true" t="shared" si="6" ref="BG276:BG285">IF(N276="zákl. přenesená",J276,0)</f>
        <v>0</v>
      </c>
      <c r="BH276" s="156">
        <f aca="true" t="shared" si="7" ref="BH276:BH285">IF(N276="sníž. přenesená",J276,0)</f>
        <v>0</v>
      </c>
      <c r="BI276" s="156">
        <f aca="true" t="shared" si="8" ref="BI276:BI285">IF(N276="nulová",J276,0)</f>
        <v>0</v>
      </c>
      <c r="BJ276" s="18" t="s">
        <v>79</v>
      </c>
      <c r="BK276" s="156">
        <f aca="true" t="shared" si="9" ref="BK276:BK285">ROUND(I276*H276,2)</f>
        <v>0</v>
      </c>
      <c r="BL276" s="18" t="s">
        <v>264</v>
      </c>
      <c r="BM276" s="155" t="s">
        <v>1489</v>
      </c>
    </row>
    <row r="277" spans="1:65" s="2" customFormat="1" ht="24.2" customHeight="1">
      <c r="A277" s="33"/>
      <c r="B277" s="143"/>
      <c r="C277" s="144" t="s">
        <v>79</v>
      </c>
      <c r="D277" s="144" t="s">
        <v>171</v>
      </c>
      <c r="E277" s="145" t="s">
        <v>460</v>
      </c>
      <c r="F277" s="146" t="s">
        <v>1225</v>
      </c>
      <c r="G277" s="147" t="s">
        <v>384</v>
      </c>
      <c r="H277" s="148">
        <v>14</v>
      </c>
      <c r="I277" s="149"/>
      <c r="J277" s="150">
        <f t="shared" si="0"/>
        <v>0</v>
      </c>
      <c r="K277" s="146" t="s">
        <v>3</v>
      </c>
      <c r="L277" s="34"/>
      <c r="M277" s="151" t="s">
        <v>3</v>
      </c>
      <c r="N277" s="152" t="s">
        <v>41</v>
      </c>
      <c r="O277" s="54"/>
      <c r="P277" s="153">
        <f t="shared" si="1"/>
        <v>0</v>
      </c>
      <c r="Q277" s="153">
        <v>0</v>
      </c>
      <c r="R277" s="153">
        <f t="shared" si="2"/>
        <v>0</v>
      </c>
      <c r="S277" s="153">
        <v>0</v>
      </c>
      <c r="T277" s="154">
        <f t="shared" si="3"/>
        <v>0</v>
      </c>
      <c r="U277" s="33"/>
      <c r="V277" s="33"/>
      <c r="W277" s="33"/>
      <c r="X277" s="33"/>
      <c r="Y277" s="33"/>
      <c r="Z277" s="33"/>
      <c r="AA277" s="33"/>
      <c r="AB277" s="33"/>
      <c r="AC277" s="33"/>
      <c r="AD277" s="33"/>
      <c r="AE277" s="33"/>
      <c r="AR277" s="155" t="s">
        <v>264</v>
      </c>
      <c r="AT277" s="155" t="s">
        <v>171</v>
      </c>
      <c r="AU277" s="155" t="s">
        <v>79</v>
      </c>
      <c r="AY277" s="18" t="s">
        <v>165</v>
      </c>
      <c r="BE277" s="156">
        <f t="shared" si="4"/>
        <v>0</v>
      </c>
      <c r="BF277" s="156">
        <f t="shared" si="5"/>
        <v>0</v>
      </c>
      <c r="BG277" s="156">
        <f t="shared" si="6"/>
        <v>0</v>
      </c>
      <c r="BH277" s="156">
        <f t="shared" si="7"/>
        <v>0</v>
      </c>
      <c r="BI277" s="156">
        <f t="shared" si="8"/>
        <v>0</v>
      </c>
      <c r="BJ277" s="18" t="s">
        <v>79</v>
      </c>
      <c r="BK277" s="156">
        <f t="shared" si="9"/>
        <v>0</v>
      </c>
      <c r="BL277" s="18" t="s">
        <v>264</v>
      </c>
      <c r="BM277" s="155" t="s">
        <v>1490</v>
      </c>
    </row>
    <row r="278" spans="1:65" s="2" customFormat="1" ht="24.2" customHeight="1">
      <c r="A278" s="33"/>
      <c r="B278" s="143"/>
      <c r="C278" s="144" t="s">
        <v>89</v>
      </c>
      <c r="D278" s="144" t="s">
        <v>171</v>
      </c>
      <c r="E278" s="145" t="s">
        <v>464</v>
      </c>
      <c r="F278" s="146" t="s">
        <v>465</v>
      </c>
      <c r="G278" s="147" t="s">
        <v>384</v>
      </c>
      <c r="H278" s="148">
        <v>14</v>
      </c>
      <c r="I278" s="149"/>
      <c r="J278" s="150">
        <f t="shared" si="0"/>
        <v>0</v>
      </c>
      <c r="K278" s="146" t="s">
        <v>3</v>
      </c>
      <c r="L278" s="34"/>
      <c r="M278" s="151" t="s">
        <v>3</v>
      </c>
      <c r="N278" s="152" t="s">
        <v>41</v>
      </c>
      <c r="O278" s="54"/>
      <c r="P278" s="153">
        <f t="shared" si="1"/>
        <v>0</v>
      </c>
      <c r="Q278" s="153">
        <v>0</v>
      </c>
      <c r="R278" s="153">
        <f t="shared" si="2"/>
        <v>0</v>
      </c>
      <c r="S278" s="153">
        <v>0</v>
      </c>
      <c r="T278" s="154">
        <f t="shared" si="3"/>
        <v>0</v>
      </c>
      <c r="U278" s="33"/>
      <c r="V278" s="33"/>
      <c r="W278" s="33"/>
      <c r="X278" s="33"/>
      <c r="Y278" s="33"/>
      <c r="Z278" s="33"/>
      <c r="AA278" s="33"/>
      <c r="AB278" s="33"/>
      <c r="AC278" s="33"/>
      <c r="AD278" s="33"/>
      <c r="AE278" s="33"/>
      <c r="AR278" s="155" t="s">
        <v>264</v>
      </c>
      <c r="AT278" s="155" t="s">
        <v>171</v>
      </c>
      <c r="AU278" s="155" t="s">
        <v>79</v>
      </c>
      <c r="AY278" s="18" t="s">
        <v>165</v>
      </c>
      <c r="BE278" s="156">
        <f t="shared" si="4"/>
        <v>0</v>
      </c>
      <c r="BF278" s="156">
        <f t="shared" si="5"/>
        <v>0</v>
      </c>
      <c r="BG278" s="156">
        <f t="shared" si="6"/>
        <v>0</v>
      </c>
      <c r="BH278" s="156">
        <f t="shared" si="7"/>
        <v>0</v>
      </c>
      <c r="BI278" s="156">
        <f t="shared" si="8"/>
        <v>0</v>
      </c>
      <c r="BJ278" s="18" t="s">
        <v>79</v>
      </c>
      <c r="BK278" s="156">
        <f t="shared" si="9"/>
        <v>0</v>
      </c>
      <c r="BL278" s="18" t="s">
        <v>264</v>
      </c>
      <c r="BM278" s="155" t="s">
        <v>1491</v>
      </c>
    </row>
    <row r="279" spans="1:65" s="2" customFormat="1" ht="24.2" customHeight="1">
      <c r="A279" s="33"/>
      <c r="B279" s="143"/>
      <c r="C279" s="144" t="s">
        <v>92</v>
      </c>
      <c r="D279" s="144" t="s">
        <v>171</v>
      </c>
      <c r="E279" s="145" t="s">
        <v>667</v>
      </c>
      <c r="F279" s="146" t="s">
        <v>668</v>
      </c>
      <c r="G279" s="147" t="s">
        <v>297</v>
      </c>
      <c r="H279" s="148">
        <v>24</v>
      </c>
      <c r="I279" s="149"/>
      <c r="J279" s="150">
        <f t="shared" si="0"/>
        <v>0</v>
      </c>
      <c r="K279" s="146" t="s">
        <v>3</v>
      </c>
      <c r="L279" s="34"/>
      <c r="M279" s="151" t="s">
        <v>3</v>
      </c>
      <c r="N279" s="152" t="s">
        <v>41</v>
      </c>
      <c r="O279" s="54"/>
      <c r="P279" s="153">
        <f t="shared" si="1"/>
        <v>0</v>
      </c>
      <c r="Q279" s="153">
        <v>0</v>
      </c>
      <c r="R279" s="153">
        <f t="shared" si="2"/>
        <v>0</v>
      </c>
      <c r="S279" s="153">
        <v>0</v>
      </c>
      <c r="T279" s="154">
        <f t="shared" si="3"/>
        <v>0</v>
      </c>
      <c r="U279" s="33"/>
      <c r="V279" s="33"/>
      <c r="W279" s="33"/>
      <c r="X279" s="33"/>
      <c r="Y279" s="33"/>
      <c r="Z279" s="33"/>
      <c r="AA279" s="33"/>
      <c r="AB279" s="33"/>
      <c r="AC279" s="33"/>
      <c r="AD279" s="33"/>
      <c r="AE279" s="33"/>
      <c r="AR279" s="155" t="s">
        <v>264</v>
      </c>
      <c r="AT279" s="155" t="s">
        <v>171</v>
      </c>
      <c r="AU279" s="155" t="s">
        <v>79</v>
      </c>
      <c r="AY279" s="18" t="s">
        <v>165</v>
      </c>
      <c r="BE279" s="156">
        <f t="shared" si="4"/>
        <v>0</v>
      </c>
      <c r="BF279" s="156">
        <f t="shared" si="5"/>
        <v>0</v>
      </c>
      <c r="BG279" s="156">
        <f t="shared" si="6"/>
        <v>0</v>
      </c>
      <c r="BH279" s="156">
        <f t="shared" si="7"/>
        <v>0</v>
      </c>
      <c r="BI279" s="156">
        <f t="shared" si="8"/>
        <v>0</v>
      </c>
      <c r="BJ279" s="18" t="s">
        <v>79</v>
      </c>
      <c r="BK279" s="156">
        <f t="shared" si="9"/>
        <v>0</v>
      </c>
      <c r="BL279" s="18" t="s">
        <v>264</v>
      </c>
      <c r="BM279" s="155" t="s">
        <v>1492</v>
      </c>
    </row>
    <row r="280" spans="1:65" s="2" customFormat="1" ht="24.2" customHeight="1">
      <c r="A280" s="33"/>
      <c r="B280" s="143"/>
      <c r="C280" s="144" t="s">
        <v>95</v>
      </c>
      <c r="D280" s="144" t="s">
        <v>171</v>
      </c>
      <c r="E280" s="145" t="s">
        <v>670</v>
      </c>
      <c r="F280" s="146" t="s">
        <v>671</v>
      </c>
      <c r="G280" s="147" t="s">
        <v>384</v>
      </c>
      <c r="H280" s="148">
        <v>14</v>
      </c>
      <c r="I280" s="149"/>
      <c r="J280" s="150">
        <f t="shared" si="0"/>
        <v>0</v>
      </c>
      <c r="K280" s="146" t="s">
        <v>3</v>
      </c>
      <c r="L280" s="34"/>
      <c r="M280" s="151" t="s">
        <v>3</v>
      </c>
      <c r="N280" s="152" t="s">
        <v>41</v>
      </c>
      <c r="O280" s="54"/>
      <c r="P280" s="153">
        <f t="shared" si="1"/>
        <v>0</v>
      </c>
      <c r="Q280" s="153">
        <v>0</v>
      </c>
      <c r="R280" s="153">
        <f t="shared" si="2"/>
        <v>0</v>
      </c>
      <c r="S280" s="153">
        <v>0</v>
      </c>
      <c r="T280" s="154">
        <f t="shared" si="3"/>
        <v>0</v>
      </c>
      <c r="U280" s="33"/>
      <c r="V280" s="33"/>
      <c r="W280" s="33"/>
      <c r="X280" s="33"/>
      <c r="Y280" s="33"/>
      <c r="Z280" s="33"/>
      <c r="AA280" s="33"/>
      <c r="AB280" s="33"/>
      <c r="AC280" s="33"/>
      <c r="AD280" s="33"/>
      <c r="AE280" s="33"/>
      <c r="AR280" s="155" t="s">
        <v>264</v>
      </c>
      <c r="AT280" s="155" t="s">
        <v>171</v>
      </c>
      <c r="AU280" s="155" t="s">
        <v>79</v>
      </c>
      <c r="AY280" s="18" t="s">
        <v>165</v>
      </c>
      <c r="BE280" s="156">
        <f t="shared" si="4"/>
        <v>0</v>
      </c>
      <c r="BF280" s="156">
        <f t="shared" si="5"/>
        <v>0</v>
      </c>
      <c r="BG280" s="156">
        <f t="shared" si="6"/>
        <v>0</v>
      </c>
      <c r="BH280" s="156">
        <f t="shared" si="7"/>
        <v>0</v>
      </c>
      <c r="BI280" s="156">
        <f t="shared" si="8"/>
        <v>0</v>
      </c>
      <c r="BJ280" s="18" t="s">
        <v>79</v>
      </c>
      <c r="BK280" s="156">
        <f t="shared" si="9"/>
        <v>0</v>
      </c>
      <c r="BL280" s="18" t="s">
        <v>264</v>
      </c>
      <c r="BM280" s="155" t="s">
        <v>1493</v>
      </c>
    </row>
    <row r="281" spans="1:65" s="2" customFormat="1" ht="24.2" customHeight="1">
      <c r="A281" s="33"/>
      <c r="B281" s="143"/>
      <c r="C281" s="144" t="s">
        <v>166</v>
      </c>
      <c r="D281" s="144" t="s">
        <v>171</v>
      </c>
      <c r="E281" s="145" t="s">
        <v>468</v>
      </c>
      <c r="F281" s="146" t="s">
        <v>469</v>
      </c>
      <c r="G281" s="147" t="s">
        <v>384</v>
      </c>
      <c r="H281" s="148">
        <v>30</v>
      </c>
      <c r="I281" s="149"/>
      <c r="J281" s="150">
        <f t="shared" si="0"/>
        <v>0</v>
      </c>
      <c r="K281" s="146" t="s">
        <v>3</v>
      </c>
      <c r="L281" s="34"/>
      <c r="M281" s="151" t="s">
        <v>3</v>
      </c>
      <c r="N281" s="152" t="s">
        <v>41</v>
      </c>
      <c r="O281" s="54"/>
      <c r="P281" s="153">
        <f t="shared" si="1"/>
        <v>0</v>
      </c>
      <c r="Q281" s="153">
        <v>0</v>
      </c>
      <c r="R281" s="153">
        <f t="shared" si="2"/>
        <v>0</v>
      </c>
      <c r="S281" s="153">
        <v>0</v>
      </c>
      <c r="T281" s="154">
        <f t="shared" si="3"/>
        <v>0</v>
      </c>
      <c r="U281" s="33"/>
      <c r="V281" s="33"/>
      <c r="W281" s="33"/>
      <c r="X281" s="33"/>
      <c r="Y281" s="33"/>
      <c r="Z281" s="33"/>
      <c r="AA281" s="33"/>
      <c r="AB281" s="33"/>
      <c r="AC281" s="33"/>
      <c r="AD281" s="33"/>
      <c r="AE281" s="33"/>
      <c r="AR281" s="155" t="s">
        <v>264</v>
      </c>
      <c r="AT281" s="155" t="s">
        <v>171</v>
      </c>
      <c r="AU281" s="155" t="s">
        <v>79</v>
      </c>
      <c r="AY281" s="18" t="s">
        <v>165</v>
      </c>
      <c r="BE281" s="156">
        <f t="shared" si="4"/>
        <v>0</v>
      </c>
      <c r="BF281" s="156">
        <f t="shared" si="5"/>
        <v>0</v>
      </c>
      <c r="BG281" s="156">
        <f t="shared" si="6"/>
        <v>0</v>
      </c>
      <c r="BH281" s="156">
        <f t="shared" si="7"/>
        <v>0</v>
      </c>
      <c r="BI281" s="156">
        <f t="shared" si="8"/>
        <v>0</v>
      </c>
      <c r="BJ281" s="18" t="s">
        <v>79</v>
      </c>
      <c r="BK281" s="156">
        <f t="shared" si="9"/>
        <v>0</v>
      </c>
      <c r="BL281" s="18" t="s">
        <v>264</v>
      </c>
      <c r="BM281" s="155" t="s">
        <v>1494</v>
      </c>
    </row>
    <row r="282" spans="1:65" s="2" customFormat="1" ht="24.2" customHeight="1">
      <c r="A282" s="33"/>
      <c r="B282" s="143"/>
      <c r="C282" s="144" t="s">
        <v>370</v>
      </c>
      <c r="D282" s="144" t="s">
        <v>171</v>
      </c>
      <c r="E282" s="145" t="s">
        <v>472</v>
      </c>
      <c r="F282" s="146" t="s">
        <v>473</v>
      </c>
      <c r="G282" s="147" t="s">
        <v>384</v>
      </c>
      <c r="H282" s="148">
        <v>30</v>
      </c>
      <c r="I282" s="149"/>
      <c r="J282" s="150">
        <f t="shared" si="0"/>
        <v>0</v>
      </c>
      <c r="K282" s="146" t="s">
        <v>3</v>
      </c>
      <c r="L282" s="34"/>
      <c r="M282" s="151" t="s">
        <v>3</v>
      </c>
      <c r="N282" s="152" t="s">
        <v>41</v>
      </c>
      <c r="O282" s="54"/>
      <c r="P282" s="153">
        <f t="shared" si="1"/>
        <v>0</v>
      </c>
      <c r="Q282" s="153">
        <v>0</v>
      </c>
      <c r="R282" s="153">
        <f t="shared" si="2"/>
        <v>0</v>
      </c>
      <c r="S282" s="153">
        <v>0</v>
      </c>
      <c r="T282" s="154">
        <f t="shared" si="3"/>
        <v>0</v>
      </c>
      <c r="U282" s="33"/>
      <c r="V282" s="33"/>
      <c r="W282" s="33"/>
      <c r="X282" s="33"/>
      <c r="Y282" s="33"/>
      <c r="Z282" s="33"/>
      <c r="AA282" s="33"/>
      <c r="AB282" s="33"/>
      <c r="AC282" s="33"/>
      <c r="AD282" s="33"/>
      <c r="AE282" s="33"/>
      <c r="AR282" s="155" t="s">
        <v>264</v>
      </c>
      <c r="AT282" s="155" t="s">
        <v>171</v>
      </c>
      <c r="AU282" s="155" t="s">
        <v>79</v>
      </c>
      <c r="AY282" s="18" t="s">
        <v>165</v>
      </c>
      <c r="BE282" s="156">
        <f t="shared" si="4"/>
        <v>0</v>
      </c>
      <c r="BF282" s="156">
        <f t="shared" si="5"/>
        <v>0</v>
      </c>
      <c r="BG282" s="156">
        <f t="shared" si="6"/>
        <v>0</v>
      </c>
      <c r="BH282" s="156">
        <f t="shared" si="7"/>
        <v>0</v>
      </c>
      <c r="BI282" s="156">
        <f t="shared" si="8"/>
        <v>0</v>
      </c>
      <c r="BJ282" s="18" t="s">
        <v>79</v>
      </c>
      <c r="BK282" s="156">
        <f t="shared" si="9"/>
        <v>0</v>
      </c>
      <c r="BL282" s="18" t="s">
        <v>264</v>
      </c>
      <c r="BM282" s="155" t="s">
        <v>1495</v>
      </c>
    </row>
    <row r="283" spans="1:65" s="2" customFormat="1" ht="37.9" customHeight="1">
      <c r="A283" s="33"/>
      <c r="B283" s="143"/>
      <c r="C283" s="144" t="s">
        <v>191</v>
      </c>
      <c r="D283" s="144" t="s">
        <v>171</v>
      </c>
      <c r="E283" s="145" t="s">
        <v>675</v>
      </c>
      <c r="F283" s="146" t="s">
        <v>676</v>
      </c>
      <c r="G283" s="147" t="s">
        <v>384</v>
      </c>
      <c r="H283" s="148">
        <v>10</v>
      </c>
      <c r="I283" s="149"/>
      <c r="J283" s="150">
        <f t="shared" si="0"/>
        <v>0</v>
      </c>
      <c r="K283" s="146" t="s">
        <v>3</v>
      </c>
      <c r="L283" s="34"/>
      <c r="M283" s="151" t="s">
        <v>3</v>
      </c>
      <c r="N283" s="152" t="s">
        <v>41</v>
      </c>
      <c r="O283" s="54"/>
      <c r="P283" s="153">
        <f t="shared" si="1"/>
        <v>0</v>
      </c>
      <c r="Q283" s="153">
        <v>0</v>
      </c>
      <c r="R283" s="153">
        <f t="shared" si="2"/>
        <v>0</v>
      </c>
      <c r="S283" s="153">
        <v>0</v>
      </c>
      <c r="T283" s="154">
        <f t="shared" si="3"/>
        <v>0</v>
      </c>
      <c r="U283" s="33"/>
      <c r="V283" s="33"/>
      <c r="W283" s="33"/>
      <c r="X283" s="33"/>
      <c r="Y283" s="33"/>
      <c r="Z283" s="33"/>
      <c r="AA283" s="33"/>
      <c r="AB283" s="33"/>
      <c r="AC283" s="33"/>
      <c r="AD283" s="33"/>
      <c r="AE283" s="33"/>
      <c r="AR283" s="155" t="s">
        <v>264</v>
      </c>
      <c r="AT283" s="155" t="s">
        <v>171</v>
      </c>
      <c r="AU283" s="155" t="s">
        <v>79</v>
      </c>
      <c r="AY283" s="18" t="s">
        <v>165</v>
      </c>
      <c r="BE283" s="156">
        <f t="shared" si="4"/>
        <v>0</v>
      </c>
      <c r="BF283" s="156">
        <f t="shared" si="5"/>
        <v>0</v>
      </c>
      <c r="BG283" s="156">
        <f t="shared" si="6"/>
        <v>0</v>
      </c>
      <c r="BH283" s="156">
        <f t="shared" si="7"/>
        <v>0</v>
      </c>
      <c r="BI283" s="156">
        <f t="shared" si="8"/>
        <v>0</v>
      </c>
      <c r="BJ283" s="18" t="s">
        <v>79</v>
      </c>
      <c r="BK283" s="156">
        <f t="shared" si="9"/>
        <v>0</v>
      </c>
      <c r="BL283" s="18" t="s">
        <v>264</v>
      </c>
      <c r="BM283" s="155" t="s">
        <v>1496</v>
      </c>
    </row>
    <row r="284" spans="1:65" s="2" customFormat="1" ht="24.2" customHeight="1">
      <c r="A284" s="33"/>
      <c r="B284" s="143"/>
      <c r="C284" s="144" t="s">
        <v>205</v>
      </c>
      <c r="D284" s="144" t="s">
        <v>171</v>
      </c>
      <c r="E284" s="145" t="s">
        <v>678</v>
      </c>
      <c r="F284" s="146" t="s">
        <v>679</v>
      </c>
      <c r="G284" s="147" t="s">
        <v>384</v>
      </c>
      <c r="H284" s="148">
        <v>10</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1497</v>
      </c>
    </row>
    <row r="285" spans="1:65" s="2" customFormat="1" ht="44.25" customHeight="1">
      <c r="A285" s="33"/>
      <c r="B285" s="143"/>
      <c r="C285" s="144" t="s">
        <v>304</v>
      </c>
      <c r="D285" s="144" t="s">
        <v>171</v>
      </c>
      <c r="E285" s="145" t="s">
        <v>475</v>
      </c>
      <c r="F285" s="146" t="s">
        <v>476</v>
      </c>
      <c r="G285" s="147" t="s">
        <v>477</v>
      </c>
      <c r="H285" s="196"/>
      <c r="I285" s="149"/>
      <c r="J285" s="150">
        <f t="shared" si="0"/>
        <v>0</v>
      </c>
      <c r="K285" s="146" t="s">
        <v>175</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1498</v>
      </c>
    </row>
    <row r="286" spans="1:47" s="2" customFormat="1" ht="12">
      <c r="A286" s="33"/>
      <c r="B286" s="34"/>
      <c r="C286" s="33"/>
      <c r="D286" s="157" t="s">
        <v>177</v>
      </c>
      <c r="E286" s="33"/>
      <c r="F286" s="158" t="s">
        <v>479</v>
      </c>
      <c r="G286" s="33"/>
      <c r="H286" s="33"/>
      <c r="I286" s="159"/>
      <c r="J286" s="33"/>
      <c r="K286" s="33"/>
      <c r="L286" s="34"/>
      <c r="M286" s="160"/>
      <c r="N286" s="161"/>
      <c r="O286" s="54"/>
      <c r="P286" s="54"/>
      <c r="Q286" s="54"/>
      <c r="R286" s="54"/>
      <c r="S286" s="54"/>
      <c r="T286" s="55"/>
      <c r="U286" s="33"/>
      <c r="V286" s="33"/>
      <c r="W286" s="33"/>
      <c r="X286" s="33"/>
      <c r="Y286" s="33"/>
      <c r="Z286" s="33"/>
      <c r="AA286" s="33"/>
      <c r="AB286" s="33"/>
      <c r="AC286" s="33"/>
      <c r="AD286" s="33"/>
      <c r="AE286" s="33"/>
      <c r="AT286" s="18" t="s">
        <v>177</v>
      </c>
      <c r="AU286" s="18" t="s">
        <v>79</v>
      </c>
    </row>
    <row r="287" spans="2:63" s="12" customFormat="1" ht="22.9" customHeight="1">
      <c r="B287" s="130"/>
      <c r="D287" s="131" t="s">
        <v>68</v>
      </c>
      <c r="E287" s="141" t="s">
        <v>480</v>
      </c>
      <c r="F287" s="141" t="s">
        <v>481</v>
      </c>
      <c r="I287" s="133"/>
      <c r="J287" s="142">
        <f>BK287</f>
        <v>0</v>
      </c>
      <c r="L287" s="130"/>
      <c r="M287" s="135"/>
      <c r="N287" s="136"/>
      <c r="O287" s="136"/>
      <c r="P287" s="137">
        <f>SUM(P288:P289)</f>
        <v>0</v>
      </c>
      <c r="Q287" s="136"/>
      <c r="R287" s="137">
        <f>SUM(R288:R289)</f>
        <v>0.017023999999999997</v>
      </c>
      <c r="S287" s="136"/>
      <c r="T287" s="138">
        <f>SUM(T288:T289)</f>
        <v>0</v>
      </c>
      <c r="AR287" s="131" t="s">
        <v>79</v>
      </c>
      <c r="AT287" s="139" t="s">
        <v>68</v>
      </c>
      <c r="AU287" s="139" t="s">
        <v>15</v>
      </c>
      <c r="AY287" s="131" t="s">
        <v>165</v>
      </c>
      <c r="BK287" s="140">
        <f>SUM(BK288:BK289)</f>
        <v>0</v>
      </c>
    </row>
    <row r="288" spans="1:65" s="2" customFormat="1" ht="16.5" customHeight="1">
      <c r="A288" s="33"/>
      <c r="B288" s="143"/>
      <c r="C288" s="144" t="s">
        <v>200</v>
      </c>
      <c r="D288" s="144" t="s">
        <v>171</v>
      </c>
      <c r="E288" s="145" t="s">
        <v>482</v>
      </c>
      <c r="F288" s="146" t="s">
        <v>483</v>
      </c>
      <c r="G288" s="147" t="s">
        <v>174</v>
      </c>
      <c r="H288" s="148">
        <v>121.6</v>
      </c>
      <c r="I288" s="149"/>
      <c r="J288" s="150">
        <f>ROUND(I288*H288,2)</f>
        <v>0</v>
      </c>
      <c r="K288" s="146" t="s">
        <v>175</v>
      </c>
      <c r="L288" s="34"/>
      <c r="M288" s="151" t="s">
        <v>3</v>
      </c>
      <c r="N288" s="152" t="s">
        <v>41</v>
      </c>
      <c r="O288" s="54"/>
      <c r="P288" s="153">
        <f>O288*H288</f>
        <v>0</v>
      </c>
      <c r="Q288" s="153">
        <v>0.00014</v>
      </c>
      <c r="R288" s="153">
        <f>Q288*H288</f>
        <v>0.017023999999999997</v>
      </c>
      <c r="S288" s="153">
        <v>0</v>
      </c>
      <c r="T288" s="154">
        <f>S288*H288</f>
        <v>0</v>
      </c>
      <c r="U288" s="33"/>
      <c r="V288" s="33"/>
      <c r="W288" s="33"/>
      <c r="X288" s="33"/>
      <c r="Y288" s="33"/>
      <c r="Z288" s="33"/>
      <c r="AA288" s="33"/>
      <c r="AB288" s="33"/>
      <c r="AC288" s="33"/>
      <c r="AD288" s="33"/>
      <c r="AE288" s="33"/>
      <c r="AR288" s="155" t="s">
        <v>264</v>
      </c>
      <c r="AT288" s="155" t="s">
        <v>171</v>
      </c>
      <c r="AU288" s="155" t="s">
        <v>79</v>
      </c>
      <c r="AY288" s="18" t="s">
        <v>165</v>
      </c>
      <c r="BE288" s="156">
        <f>IF(N288="základní",J288,0)</f>
        <v>0</v>
      </c>
      <c r="BF288" s="156">
        <f>IF(N288="snížená",J288,0)</f>
        <v>0</v>
      </c>
      <c r="BG288" s="156">
        <f>IF(N288="zákl. přenesená",J288,0)</f>
        <v>0</v>
      </c>
      <c r="BH288" s="156">
        <f>IF(N288="sníž. přenesená",J288,0)</f>
        <v>0</v>
      </c>
      <c r="BI288" s="156">
        <f>IF(N288="nulová",J288,0)</f>
        <v>0</v>
      </c>
      <c r="BJ288" s="18" t="s">
        <v>79</v>
      </c>
      <c r="BK288" s="156">
        <f>ROUND(I288*H288,2)</f>
        <v>0</v>
      </c>
      <c r="BL288" s="18" t="s">
        <v>264</v>
      </c>
      <c r="BM288" s="155" t="s">
        <v>1499</v>
      </c>
    </row>
    <row r="289" spans="1:47" s="2" customFormat="1" ht="12">
      <c r="A289" s="33"/>
      <c r="B289" s="34"/>
      <c r="C289" s="33"/>
      <c r="D289" s="157" t="s">
        <v>177</v>
      </c>
      <c r="E289" s="33"/>
      <c r="F289" s="158" t="s">
        <v>485</v>
      </c>
      <c r="G289" s="33"/>
      <c r="H289" s="33"/>
      <c r="I289" s="159"/>
      <c r="J289" s="33"/>
      <c r="K289" s="33"/>
      <c r="L289" s="34"/>
      <c r="M289" s="160"/>
      <c r="N289" s="161"/>
      <c r="O289" s="54"/>
      <c r="P289" s="54"/>
      <c r="Q289" s="54"/>
      <c r="R289" s="54"/>
      <c r="S289" s="54"/>
      <c r="T289" s="55"/>
      <c r="U289" s="33"/>
      <c r="V289" s="33"/>
      <c r="W289" s="33"/>
      <c r="X289" s="33"/>
      <c r="Y289" s="33"/>
      <c r="Z289" s="33"/>
      <c r="AA289" s="33"/>
      <c r="AB289" s="33"/>
      <c r="AC289" s="33"/>
      <c r="AD289" s="33"/>
      <c r="AE289" s="33"/>
      <c r="AT289" s="18" t="s">
        <v>177</v>
      </c>
      <c r="AU289" s="18" t="s">
        <v>79</v>
      </c>
    </row>
    <row r="290" spans="2:63" s="12" customFormat="1" ht="25.9" customHeight="1">
      <c r="B290" s="130"/>
      <c r="D290" s="131" t="s">
        <v>68</v>
      </c>
      <c r="E290" s="132" t="s">
        <v>120</v>
      </c>
      <c r="F290" s="132" t="s">
        <v>486</v>
      </c>
      <c r="I290" s="133"/>
      <c r="J290" s="134">
        <f>BK290</f>
        <v>0</v>
      </c>
      <c r="L290" s="130"/>
      <c r="M290" s="135"/>
      <c r="N290" s="136"/>
      <c r="O290" s="136"/>
      <c r="P290" s="137">
        <f>P291</f>
        <v>0</v>
      </c>
      <c r="Q290" s="136"/>
      <c r="R290" s="137">
        <f>R291</f>
        <v>0</v>
      </c>
      <c r="S290" s="136"/>
      <c r="T290" s="138">
        <f>T291</f>
        <v>0</v>
      </c>
      <c r="AR290" s="131" t="s">
        <v>95</v>
      </c>
      <c r="AT290" s="139" t="s">
        <v>68</v>
      </c>
      <c r="AU290" s="139" t="s">
        <v>69</v>
      </c>
      <c r="AY290" s="131" t="s">
        <v>165</v>
      </c>
      <c r="BK290" s="140">
        <f>BK291</f>
        <v>0</v>
      </c>
    </row>
    <row r="291" spans="1:65" s="2" customFormat="1" ht="24.2" customHeight="1">
      <c r="A291" s="33"/>
      <c r="B291" s="143"/>
      <c r="C291" s="144" t="s">
        <v>723</v>
      </c>
      <c r="D291" s="144" t="s">
        <v>171</v>
      </c>
      <c r="E291" s="145" t="s">
        <v>488</v>
      </c>
      <c r="F291" s="146" t="s">
        <v>489</v>
      </c>
      <c r="G291" s="147" t="s">
        <v>212</v>
      </c>
      <c r="H291" s="148">
        <v>1</v>
      </c>
      <c r="I291" s="149"/>
      <c r="J291" s="150">
        <f>ROUND(I291*H291,2)</f>
        <v>0</v>
      </c>
      <c r="K291" s="146" t="s">
        <v>3</v>
      </c>
      <c r="L291" s="34"/>
      <c r="M291" s="197" t="s">
        <v>3</v>
      </c>
      <c r="N291" s="198" t="s">
        <v>41</v>
      </c>
      <c r="O291" s="199"/>
      <c r="P291" s="200">
        <f>O291*H291</f>
        <v>0</v>
      </c>
      <c r="Q291" s="200">
        <v>0</v>
      </c>
      <c r="R291" s="200">
        <f>Q291*H291</f>
        <v>0</v>
      </c>
      <c r="S291" s="200">
        <v>0</v>
      </c>
      <c r="T291" s="201">
        <f>S291*H291</f>
        <v>0</v>
      </c>
      <c r="U291" s="33"/>
      <c r="V291" s="33"/>
      <c r="W291" s="33"/>
      <c r="X291" s="33"/>
      <c r="Y291" s="33"/>
      <c r="Z291" s="33"/>
      <c r="AA291" s="33"/>
      <c r="AB291" s="33"/>
      <c r="AC291" s="33"/>
      <c r="AD291" s="33"/>
      <c r="AE291" s="33"/>
      <c r="AR291" s="155" t="s">
        <v>92</v>
      </c>
      <c r="AT291" s="155" t="s">
        <v>171</v>
      </c>
      <c r="AU291" s="155" t="s">
        <v>15</v>
      </c>
      <c r="AY291" s="18" t="s">
        <v>165</v>
      </c>
      <c r="BE291" s="156">
        <f>IF(N291="základní",J291,0)</f>
        <v>0</v>
      </c>
      <c r="BF291" s="156">
        <f>IF(N291="snížená",J291,0)</f>
        <v>0</v>
      </c>
      <c r="BG291" s="156">
        <f>IF(N291="zákl. přenesená",J291,0)</f>
        <v>0</v>
      </c>
      <c r="BH291" s="156">
        <f>IF(N291="sníž. přenesená",J291,0)</f>
        <v>0</v>
      </c>
      <c r="BI291" s="156">
        <f>IF(N291="nulová",J291,0)</f>
        <v>0</v>
      </c>
      <c r="BJ291" s="18" t="s">
        <v>79</v>
      </c>
      <c r="BK291" s="156">
        <f>ROUND(I291*H291,2)</f>
        <v>0</v>
      </c>
      <c r="BL291" s="18" t="s">
        <v>92</v>
      </c>
      <c r="BM291" s="155" t="s">
        <v>1500</v>
      </c>
    </row>
    <row r="292" spans="1:31" s="2" customFormat="1" ht="6.95" customHeight="1">
      <c r="A292" s="33"/>
      <c r="B292" s="43"/>
      <c r="C292" s="44"/>
      <c r="D292" s="44"/>
      <c r="E292" s="44"/>
      <c r="F292" s="44"/>
      <c r="G292" s="44"/>
      <c r="H292" s="44"/>
      <c r="I292" s="44"/>
      <c r="J292" s="44"/>
      <c r="K292" s="44"/>
      <c r="L292" s="34"/>
      <c r="M292" s="33"/>
      <c r="O292" s="33"/>
      <c r="P292" s="33"/>
      <c r="Q292" s="33"/>
      <c r="R292" s="33"/>
      <c r="S292" s="33"/>
      <c r="T292" s="33"/>
      <c r="U292" s="33"/>
      <c r="V292" s="33"/>
      <c r="W292" s="33"/>
      <c r="X292" s="33"/>
      <c r="Y292" s="33"/>
      <c r="Z292" s="33"/>
      <c r="AA292" s="33"/>
      <c r="AB292" s="33"/>
      <c r="AC292" s="33"/>
      <c r="AD292" s="33"/>
      <c r="AE292" s="33"/>
    </row>
  </sheetData>
  <autoFilter ref="C102:K291"/>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6080103"/>
    <hyperlink ref="F145" r:id="rId9" display="https://podminky.urs.cz/item/CS_URS_2021_02/997013213"/>
    <hyperlink ref="F147" r:id="rId10" display="https://podminky.urs.cz/item/CS_URS_2021_02/997013501"/>
    <hyperlink ref="F149" r:id="rId11" display="https://podminky.urs.cz/item/CS_URS_2021_02/997013509"/>
    <hyperlink ref="F152" r:id="rId12" display="https://podminky.urs.cz/item/CS_URS_2021_02/997013631"/>
    <hyperlink ref="F155" r:id="rId13" display="https://podminky.urs.cz/item/CS_URS_2021_02/998018002"/>
    <hyperlink ref="F159" r:id="rId14" display="https://podminky.urs.cz/item/CS_URS_2021_02/712340831"/>
    <hyperlink ref="F161" r:id="rId15" display="https://podminky.urs.cz/item/CS_URS_2021_02/712363803"/>
    <hyperlink ref="F163" r:id="rId16" display="https://podminky.urs.cz/item/CS_URS_2021_02/712311101"/>
    <hyperlink ref="F168" r:id="rId17" display="https://podminky.urs.cz/item/CS_URS_2021_02/11163150"/>
    <hyperlink ref="F171" r:id="rId18" display="https://podminky.urs.cz/item/CS_URS_2021_02/712341559"/>
    <hyperlink ref="F173" r:id="rId19" display="https://podminky.urs.cz/item/CS_URS_2021_02/62853004"/>
    <hyperlink ref="F176" r:id="rId20" display="https://podminky.urs.cz/item/CS_URS_2021_02/712363122"/>
    <hyperlink ref="F183" r:id="rId21" display="https://podminky.urs.cz/item/CS_URS_2021_02/28322012"/>
    <hyperlink ref="F186" r:id="rId22" display="https://podminky.urs.cz/item/CS_URS_2021_02/712391171"/>
    <hyperlink ref="F188" r:id="rId23" display="https://podminky.urs.cz/item/CS_URS_2021_02/69311068"/>
    <hyperlink ref="F191" r:id="rId24" display="https://podminky.urs.cz/item/CS_URS_2021_02/712391172"/>
    <hyperlink ref="F194" r:id="rId25" display="https://podminky.urs.cz/item/CS_URS_2021_02/69311068"/>
    <hyperlink ref="F197" r:id="rId26" display="https://podminky.urs.cz/item/CS_URS_2021_02/998712102"/>
    <hyperlink ref="F200" r:id="rId27" display="https://podminky.urs.cz/item/CS_URS_2021_02/713130851"/>
    <hyperlink ref="F203" r:id="rId28" display="https://podminky.urs.cz/item/CS_URS_2021_02/713131143"/>
    <hyperlink ref="F206" r:id="rId29" display="https://podminky.urs.cz/item/CS_URS_2021_02/28375933"/>
    <hyperlink ref="F209" r:id="rId30" display="https://podminky.urs.cz/item/CS_URS_2021_02/713140861"/>
    <hyperlink ref="F212" r:id="rId31" display="https://podminky.urs.cz/item/CS_URS_2021_02/713140863"/>
    <hyperlink ref="F214" r:id="rId32" display="https://podminky.urs.cz/item/CS_URS_2021_02/713141135"/>
    <hyperlink ref="F218" r:id="rId33" display="https://podminky.urs.cz/item/CS_URS_2021_02/713141335"/>
    <hyperlink ref="F223" r:id="rId34" display="https://podminky.urs.cz/item/CS_URS_2021_02/713141135"/>
    <hyperlink ref="F227" r:id="rId35" display="https://podminky.urs.cz/item/CS_URS_2021_02/713141335"/>
    <hyperlink ref="F232" r:id="rId36" display="https://podminky.urs.cz/item/CS_URS_2021_02/713141351"/>
    <hyperlink ref="F235" r:id="rId37" display="https://podminky.urs.cz/item/CS_URS_2021_02/28376141"/>
    <hyperlink ref="F239" r:id="rId38" display="https://podminky.urs.cz/item/CS_URS_2021_02/998713102"/>
    <hyperlink ref="F247" r:id="rId39" display="https://podminky.urs.cz/item/CS_URS_2021_02/60514114"/>
    <hyperlink ref="F257" r:id="rId40" display="https://podminky.urs.cz/item/CS_URS_2021_02/762361312"/>
    <hyperlink ref="F264" r:id="rId41" display="https://podminky.urs.cz/item/CS_URS_2021_02/998762102"/>
    <hyperlink ref="F267" r:id="rId42" display="https://podminky.urs.cz/item/CS_URS_2021_02/764002811"/>
    <hyperlink ref="F269" r:id="rId43" display="https://podminky.urs.cz/item/CS_URS_2021_02/764002841"/>
    <hyperlink ref="F271" r:id="rId44" display="https://podminky.urs.cz/item/CS_URS_2021_02/764002851"/>
    <hyperlink ref="F273" r:id="rId45" display="https://podminky.urs.cz/item/CS_URS_2021_02/764004803"/>
    <hyperlink ref="F275" r:id="rId46" display="https://podminky.urs.cz/item/CS_URS_2021_02/764501103"/>
    <hyperlink ref="F286" r:id="rId47" display="https://podminky.urs.cz/item/CS_URS_2021_02/998764202"/>
    <hyperlink ref="F289" r:id="rId48"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113</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1158</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1501</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ROUND((SUM(BE102:BE269)),2)</f>
        <v>0</v>
      </c>
      <c r="G35" s="33"/>
      <c r="H35" s="33"/>
      <c r="I35" s="102">
        <v>0.21</v>
      </c>
      <c r="J35" s="101">
        <f>ROUND(((SUM(BE102:BE269))*I35),2)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ROUND((SUM(BF102:BF269)),2)</f>
        <v>0</v>
      </c>
      <c r="G36" s="33"/>
      <c r="H36" s="33"/>
      <c r="I36" s="102">
        <v>0.15</v>
      </c>
      <c r="J36" s="101">
        <f>ROUND(((SUM(BF102:BF269))*I36),2)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ROUND((SUM(BG102:BG269)),2)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ROUND((SUM(BH102:BH269)),2)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ROUND((SUM(BI102:BI269)),2)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1158</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5 - Sekce 13</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J217</f>
        <v>0</v>
      </c>
      <c r="L76" s="116"/>
    </row>
    <row r="77" spans="2:12" s="10" customFormat="1" ht="19.9" customHeight="1">
      <c r="B77" s="116"/>
      <c r="D77" s="117" t="s">
        <v>146</v>
      </c>
      <c r="E77" s="118"/>
      <c r="F77" s="118"/>
      <c r="G77" s="118"/>
      <c r="H77" s="118"/>
      <c r="I77" s="118"/>
      <c r="J77" s="119">
        <f>J219</f>
        <v>0</v>
      </c>
      <c r="L77" s="116"/>
    </row>
    <row r="78" spans="2:12" s="10" customFormat="1" ht="19.9" customHeight="1">
      <c r="B78" s="116"/>
      <c r="D78" s="117" t="s">
        <v>147</v>
      </c>
      <c r="E78" s="118"/>
      <c r="F78" s="118"/>
      <c r="G78" s="118"/>
      <c r="H78" s="118"/>
      <c r="I78" s="118"/>
      <c r="J78" s="119">
        <f>J242</f>
        <v>0</v>
      </c>
      <c r="L78" s="116"/>
    </row>
    <row r="79" spans="2:12" s="10" customFormat="1" ht="19.9" customHeight="1">
      <c r="B79" s="116"/>
      <c r="D79" s="117" t="s">
        <v>148</v>
      </c>
      <c r="E79" s="118"/>
      <c r="F79" s="118"/>
      <c r="G79" s="118"/>
      <c r="H79" s="118"/>
      <c r="I79" s="118"/>
      <c r="J79" s="119">
        <f>J265</f>
        <v>0</v>
      </c>
      <c r="L79" s="116"/>
    </row>
    <row r="80" spans="2:12" s="9" customFormat="1" ht="24.95" customHeight="1">
      <c r="B80" s="112"/>
      <c r="D80" s="113" t="s">
        <v>149</v>
      </c>
      <c r="E80" s="114"/>
      <c r="F80" s="114"/>
      <c r="G80" s="114"/>
      <c r="H80" s="114"/>
      <c r="I80" s="114"/>
      <c r="J80" s="115">
        <f>J268</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6" t="str">
        <f>E7</f>
        <v>Oprava střechy bytového domu Hrnčířská, Kolín</v>
      </c>
      <c r="F90" s="327"/>
      <c r="G90" s="327"/>
      <c r="H90" s="327"/>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6" t="s">
        <v>1158</v>
      </c>
      <c r="F92" s="325"/>
      <c r="G92" s="325"/>
      <c r="H92" s="325"/>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322" t="str">
        <f>E11</f>
        <v>5 - Sekce 13</v>
      </c>
      <c r="F94" s="325"/>
      <c r="G94" s="325"/>
      <c r="H94" s="325"/>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P103+P148+P268</f>
        <v>0</v>
      </c>
      <c r="Q102" s="62"/>
      <c r="R102" s="127">
        <f>R103+R148+R268</f>
        <v>1.943385</v>
      </c>
      <c r="S102" s="62"/>
      <c r="T102" s="128">
        <f>T103+T148+T268</f>
        <v>1.597883</v>
      </c>
      <c r="U102" s="33"/>
      <c r="V102" s="33"/>
      <c r="W102" s="33"/>
      <c r="X102" s="33"/>
      <c r="Y102" s="33"/>
      <c r="Z102" s="33"/>
      <c r="AA102" s="33"/>
      <c r="AB102" s="33"/>
      <c r="AC102" s="33"/>
      <c r="AD102" s="33"/>
      <c r="AE102" s="33"/>
      <c r="AT102" s="18" t="s">
        <v>68</v>
      </c>
      <c r="AU102" s="18" t="s">
        <v>131</v>
      </c>
      <c r="BK102" s="129">
        <f>BK103+BK148+BK268</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0.0175435</v>
      </c>
      <c r="S103" s="136"/>
      <c r="T103" s="138">
        <f>T104+T122+T135+T145</f>
        <v>0.0182</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0.0175435</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0.0175435</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1.3</v>
      </c>
      <c r="I106" s="149"/>
      <c r="J106" s="150">
        <f>ROUND(I106*H106,2)</f>
        <v>0</v>
      </c>
      <c r="K106" s="146" t="s">
        <v>175</v>
      </c>
      <c r="L106" s="34"/>
      <c r="M106" s="151" t="s">
        <v>3</v>
      </c>
      <c r="N106" s="152" t="s">
        <v>41</v>
      </c>
      <c r="O106" s="54"/>
      <c r="P106" s="153">
        <f>O106*H106</f>
        <v>0</v>
      </c>
      <c r="Q106" s="153">
        <v>0.00026</v>
      </c>
      <c r="R106" s="153">
        <f>Q106*H106</f>
        <v>0.000338</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1502</v>
      </c>
    </row>
    <row r="107" spans="1:47" s="2" customFormat="1" ht="12">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2">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2">
      <c r="B109" s="170"/>
      <c r="D109" s="163" t="s">
        <v>179</v>
      </c>
      <c r="E109" s="171" t="s">
        <v>3</v>
      </c>
      <c r="F109" s="172" t="s">
        <v>1503</v>
      </c>
      <c r="H109" s="173">
        <v>0.8</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2">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2">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2">
      <c r="B112" s="188"/>
      <c r="D112" s="163" t="s">
        <v>179</v>
      </c>
      <c r="E112" s="189" t="s">
        <v>3</v>
      </c>
      <c r="F112" s="190" t="s">
        <v>288</v>
      </c>
      <c r="H112" s="191">
        <v>1.3</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1.3</v>
      </c>
      <c r="I113" s="149"/>
      <c r="J113" s="150">
        <f>ROUND(I113*H113,2)</f>
        <v>0</v>
      </c>
      <c r="K113" s="146" t="s">
        <v>175</v>
      </c>
      <c r="L113" s="34"/>
      <c r="M113" s="151" t="s">
        <v>3</v>
      </c>
      <c r="N113" s="152" t="s">
        <v>41</v>
      </c>
      <c r="O113" s="54"/>
      <c r="P113" s="153">
        <f>O113*H113</f>
        <v>0</v>
      </c>
      <c r="Q113" s="153">
        <v>0.00852</v>
      </c>
      <c r="R113" s="153">
        <f>Q113*H113</f>
        <v>0.011076</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1504</v>
      </c>
    </row>
    <row r="114" spans="1:47" s="2" customFormat="1" ht="12">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1.365</v>
      </c>
      <c r="I115" s="183"/>
      <c r="J115" s="184">
        <f>ROUND(I115*H115,2)</f>
        <v>0</v>
      </c>
      <c r="K115" s="180" t="s">
        <v>175</v>
      </c>
      <c r="L115" s="185"/>
      <c r="M115" s="186" t="s">
        <v>3</v>
      </c>
      <c r="N115" s="187" t="s">
        <v>41</v>
      </c>
      <c r="O115" s="54"/>
      <c r="P115" s="153">
        <f>O115*H115</f>
        <v>0</v>
      </c>
      <c r="Q115" s="153">
        <v>0.0017</v>
      </c>
      <c r="R115" s="153">
        <f>Q115*H115</f>
        <v>0.0023204999999999996</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1505</v>
      </c>
    </row>
    <row r="116" spans="1:47" s="2" customFormat="1" ht="12">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2">
      <c r="B117" s="170"/>
      <c r="D117" s="163" t="s">
        <v>179</v>
      </c>
      <c r="F117" s="172" t="s">
        <v>1506</v>
      </c>
      <c r="H117" s="173">
        <v>1.365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1.3</v>
      </c>
      <c r="I118" s="149"/>
      <c r="J118" s="150">
        <f>ROUND(I118*H118,2)</f>
        <v>0</v>
      </c>
      <c r="K118" s="146" t="s">
        <v>175</v>
      </c>
      <c r="L118" s="34"/>
      <c r="M118" s="151" t="s">
        <v>3</v>
      </c>
      <c r="N118" s="152" t="s">
        <v>41</v>
      </c>
      <c r="O118" s="54"/>
      <c r="P118" s="153">
        <f>O118*H118</f>
        <v>0</v>
      </c>
      <c r="Q118" s="153">
        <v>8E-05</v>
      </c>
      <c r="R118" s="153">
        <f>Q118*H118</f>
        <v>0.00010400000000000001</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1507</v>
      </c>
    </row>
    <row r="119" spans="1:47" s="2" customFormat="1" ht="12">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1.3</v>
      </c>
      <c r="I120" s="149"/>
      <c r="J120" s="150">
        <f>ROUND(I120*H120,2)</f>
        <v>0</v>
      </c>
      <c r="K120" s="146" t="s">
        <v>175</v>
      </c>
      <c r="L120" s="34"/>
      <c r="M120" s="151" t="s">
        <v>3</v>
      </c>
      <c r="N120" s="152" t="s">
        <v>41</v>
      </c>
      <c r="O120" s="54"/>
      <c r="P120" s="153">
        <f>O120*H120</f>
        <v>0</v>
      </c>
      <c r="Q120" s="153">
        <v>0.00285</v>
      </c>
      <c r="R120" s="153">
        <f>Q120*H120</f>
        <v>0.0037050000000000004</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1508</v>
      </c>
    </row>
    <row r="121" spans="1:47" s="2" customFormat="1" ht="12">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0.0182</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1509</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0.0182</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1.3</v>
      </c>
      <c r="I126" s="149"/>
      <c r="J126" s="150">
        <f>ROUND(I126*H126,2)</f>
        <v>0</v>
      </c>
      <c r="K126" s="146" t="s">
        <v>175</v>
      </c>
      <c r="L126" s="34"/>
      <c r="M126" s="151" t="s">
        <v>3</v>
      </c>
      <c r="N126" s="152" t="s">
        <v>41</v>
      </c>
      <c r="O126" s="54"/>
      <c r="P126" s="153">
        <f>O126*H126</f>
        <v>0</v>
      </c>
      <c r="Q126" s="153">
        <v>0</v>
      </c>
      <c r="R126" s="153">
        <f>Q126*H126</f>
        <v>0</v>
      </c>
      <c r="S126" s="153">
        <v>0.014</v>
      </c>
      <c r="T126" s="154">
        <f>S126*H126</f>
        <v>0.0182</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1510</v>
      </c>
    </row>
    <row r="127" spans="1:47" s="2" customFormat="1" ht="12">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2">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2">
      <c r="B129" s="170"/>
      <c r="D129" s="163" t="s">
        <v>179</v>
      </c>
      <c r="E129" s="171" t="s">
        <v>3</v>
      </c>
      <c r="F129" s="172" t="s">
        <v>1503</v>
      </c>
      <c r="H129" s="173">
        <v>0.8</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2">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2">
      <c r="B131" s="170"/>
      <c r="D131" s="163" t="s">
        <v>179</v>
      </c>
      <c r="E131" s="171" t="s">
        <v>3</v>
      </c>
      <c r="F131" s="172" t="s">
        <v>570</v>
      </c>
      <c r="H131" s="173">
        <v>0.5</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2">
      <c r="B132" s="188"/>
      <c r="D132" s="163" t="s">
        <v>179</v>
      </c>
      <c r="E132" s="189" t="s">
        <v>3</v>
      </c>
      <c r="F132" s="190" t="s">
        <v>288</v>
      </c>
      <c r="H132" s="191">
        <v>1.3</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79</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1511</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1.598</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1512</v>
      </c>
    </row>
    <row r="137" spans="1:47" s="2" customFormat="1" ht="12">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1.598</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1513</v>
      </c>
    </row>
    <row r="139" spans="1:47" s="2" customFormat="1" ht="12">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31.96</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1514</v>
      </c>
    </row>
    <row r="141" spans="1:47" s="2" customFormat="1" ht="12">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2">
      <c r="B142" s="170"/>
      <c r="D142" s="163" t="s">
        <v>179</v>
      </c>
      <c r="F142" s="172" t="s">
        <v>1515</v>
      </c>
      <c r="H142" s="173">
        <v>31.96</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1.598</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1516</v>
      </c>
    </row>
    <row r="144" spans="1:47" s="2" customFormat="1" ht="12">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0.018</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1517</v>
      </c>
    </row>
    <row r="147" spans="1:47" s="2" customFormat="1" ht="12">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P149+P184+P217+P219+P242+P265</f>
        <v>0</v>
      </c>
      <c r="Q148" s="136"/>
      <c r="R148" s="137">
        <f>R149+R184+R217+R219+R242+R265</f>
        <v>1.9258415</v>
      </c>
      <c r="S148" s="136"/>
      <c r="T148" s="138">
        <f>T149+T184+T217+T219+T242+T265</f>
        <v>1.579683</v>
      </c>
      <c r="AR148" s="131" t="s">
        <v>79</v>
      </c>
      <c r="AT148" s="139" t="s">
        <v>68</v>
      </c>
      <c r="AU148" s="139" t="s">
        <v>69</v>
      </c>
      <c r="AY148" s="131" t="s">
        <v>165</v>
      </c>
      <c r="BK148" s="140">
        <f>BK149+BK184+BK217+BK219+BK242+BK265</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0.980467</v>
      </c>
      <c r="S149" s="136"/>
      <c r="T149" s="138">
        <f>SUM(T150:T183)</f>
        <v>0.8798429999999999</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94.89</v>
      </c>
      <c r="I150" s="149"/>
      <c r="J150" s="150">
        <f>ROUND(I150*H150,2)</f>
        <v>0</v>
      </c>
      <c r="K150" s="146" t="s">
        <v>175</v>
      </c>
      <c r="L150" s="34"/>
      <c r="M150" s="151" t="s">
        <v>3</v>
      </c>
      <c r="N150" s="152" t="s">
        <v>41</v>
      </c>
      <c r="O150" s="54"/>
      <c r="P150" s="153">
        <f>O150*H150</f>
        <v>0</v>
      </c>
      <c r="Q150" s="153">
        <v>0</v>
      </c>
      <c r="R150" s="153">
        <f>Q150*H150</f>
        <v>0</v>
      </c>
      <c r="S150" s="153">
        <v>0.0055</v>
      </c>
      <c r="T150" s="154">
        <f>S150*H150</f>
        <v>0.521895</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1518</v>
      </c>
    </row>
    <row r="151" spans="1:47" s="2" customFormat="1" ht="12">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99.43</v>
      </c>
      <c r="I152" s="149"/>
      <c r="J152" s="150">
        <f>ROUND(I152*H152,2)</f>
        <v>0</v>
      </c>
      <c r="K152" s="146" t="s">
        <v>175</v>
      </c>
      <c r="L152" s="34"/>
      <c r="M152" s="151" t="s">
        <v>3</v>
      </c>
      <c r="N152" s="152" t="s">
        <v>41</v>
      </c>
      <c r="O152" s="54"/>
      <c r="P152" s="153">
        <f>O152*H152</f>
        <v>0</v>
      </c>
      <c r="Q152" s="153">
        <v>0</v>
      </c>
      <c r="R152" s="153">
        <f>Q152*H152</f>
        <v>0</v>
      </c>
      <c r="S152" s="153">
        <v>0.0036</v>
      </c>
      <c r="T152" s="154">
        <f>S152*H152</f>
        <v>0.357948</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1519</v>
      </c>
    </row>
    <row r="153" spans="1:47" s="2" customFormat="1" ht="12">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94.89</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1520</v>
      </c>
    </row>
    <row r="155" spans="1:47" s="2" customFormat="1" ht="12">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2">
      <c r="B156" s="170"/>
      <c r="D156" s="163" t="s">
        <v>179</v>
      </c>
      <c r="E156" s="171" t="s">
        <v>3</v>
      </c>
      <c r="F156" s="172" t="s">
        <v>1521</v>
      </c>
      <c r="H156" s="173">
        <v>79</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2">
      <c r="B157" s="170"/>
      <c r="D157" s="163" t="s">
        <v>179</v>
      </c>
      <c r="E157" s="171" t="s">
        <v>3</v>
      </c>
      <c r="F157" s="172" t="s">
        <v>1522</v>
      </c>
      <c r="H157" s="173">
        <v>15.89</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2">
      <c r="B158" s="188"/>
      <c r="D158" s="163" t="s">
        <v>179</v>
      </c>
      <c r="E158" s="189" t="s">
        <v>3</v>
      </c>
      <c r="F158" s="190" t="s">
        <v>288</v>
      </c>
      <c r="H158" s="191">
        <v>94.89</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v>
      </c>
      <c r="I159" s="183"/>
      <c r="J159" s="184">
        <f>ROUND(I159*H159,2)</f>
        <v>0</v>
      </c>
      <c r="K159" s="180" t="s">
        <v>175</v>
      </c>
      <c r="L159" s="185"/>
      <c r="M159" s="186" t="s">
        <v>3</v>
      </c>
      <c r="N159" s="187" t="s">
        <v>41</v>
      </c>
      <c r="O159" s="54"/>
      <c r="P159" s="153">
        <f>O159*H159</f>
        <v>0</v>
      </c>
      <c r="Q159" s="153">
        <v>1</v>
      </c>
      <c r="R159" s="153">
        <f>Q159*H159</f>
        <v>0.03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1523</v>
      </c>
    </row>
    <row r="160" spans="1:47" s="2" customFormat="1" ht="12">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2">
      <c r="B161" s="170"/>
      <c r="D161" s="163" t="s">
        <v>179</v>
      </c>
      <c r="F161" s="172" t="s">
        <v>1524</v>
      </c>
      <c r="H161" s="173">
        <v>0.03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94.89</v>
      </c>
      <c r="I162" s="149"/>
      <c r="J162" s="150">
        <f>ROUND(I162*H162,2)</f>
        <v>0</v>
      </c>
      <c r="K162" s="146" t="s">
        <v>175</v>
      </c>
      <c r="L162" s="34"/>
      <c r="M162" s="151" t="s">
        <v>3</v>
      </c>
      <c r="N162" s="152" t="s">
        <v>41</v>
      </c>
      <c r="O162" s="54"/>
      <c r="P162" s="153">
        <f>O162*H162</f>
        <v>0</v>
      </c>
      <c r="Q162" s="153">
        <v>0.00088</v>
      </c>
      <c r="R162" s="153">
        <f>Q162*H162</f>
        <v>0.0835032</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1525</v>
      </c>
    </row>
    <row r="163" spans="1:47" s="2" customFormat="1" ht="12">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110.594</v>
      </c>
      <c r="I164" s="183"/>
      <c r="J164" s="184">
        <f>ROUND(I164*H164,2)</f>
        <v>0</v>
      </c>
      <c r="K164" s="180" t="s">
        <v>175</v>
      </c>
      <c r="L164" s="185"/>
      <c r="M164" s="186" t="s">
        <v>3</v>
      </c>
      <c r="N164" s="187" t="s">
        <v>41</v>
      </c>
      <c r="O164" s="54"/>
      <c r="P164" s="153">
        <f>O164*H164</f>
        <v>0</v>
      </c>
      <c r="Q164" s="153">
        <v>0.0054</v>
      </c>
      <c r="R164" s="153">
        <f>Q164*H164</f>
        <v>0.5972076</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1526</v>
      </c>
    </row>
    <row r="165" spans="1:47" s="2" customFormat="1" ht="12">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2">
      <c r="B166" s="170"/>
      <c r="D166" s="163" t="s">
        <v>179</v>
      </c>
      <c r="F166" s="172" t="s">
        <v>1527</v>
      </c>
      <c r="H166" s="173">
        <v>110.594</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8</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1528</v>
      </c>
    </row>
    <row r="168" spans="1:47" s="2" customFormat="1" ht="12">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8</v>
      </c>
      <c r="I169" s="183"/>
      <c r="J169" s="184">
        <f>ROUND(I169*H169,2)</f>
        <v>0</v>
      </c>
      <c r="K169" s="180" t="s">
        <v>3</v>
      </c>
      <c r="L169" s="185"/>
      <c r="M169" s="186" t="s">
        <v>3</v>
      </c>
      <c r="N169" s="187" t="s">
        <v>41</v>
      </c>
      <c r="O169" s="54"/>
      <c r="P169" s="153">
        <f>O169*H169</f>
        <v>0</v>
      </c>
      <c r="Q169" s="153">
        <v>0.00015</v>
      </c>
      <c r="R169" s="153">
        <f>Q169*H169</f>
        <v>0.0012</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1529</v>
      </c>
    </row>
    <row r="170" spans="1:65" s="2" customFormat="1" ht="55.5" customHeight="1">
      <c r="A170" s="33"/>
      <c r="B170" s="143"/>
      <c r="C170" s="144" t="s">
        <v>471</v>
      </c>
      <c r="D170" s="144" t="s">
        <v>171</v>
      </c>
      <c r="E170" s="145" t="s">
        <v>305</v>
      </c>
      <c r="F170" s="146" t="s">
        <v>306</v>
      </c>
      <c r="G170" s="147" t="s">
        <v>174</v>
      </c>
      <c r="H170" s="148">
        <v>99.43</v>
      </c>
      <c r="I170" s="149"/>
      <c r="J170" s="150">
        <f>ROUND(I170*H170,2)</f>
        <v>0</v>
      </c>
      <c r="K170" s="146" t="s">
        <v>3</v>
      </c>
      <c r="L170" s="34"/>
      <c r="M170" s="151" t="s">
        <v>3</v>
      </c>
      <c r="N170" s="152" t="s">
        <v>41</v>
      </c>
      <c r="O170" s="54"/>
      <c r="P170" s="153">
        <f>O170*H170</f>
        <v>0</v>
      </c>
      <c r="Q170" s="153">
        <v>0.00014</v>
      </c>
      <c r="R170" s="153">
        <f>Q170*H170</f>
        <v>0.013920199999999999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1530</v>
      </c>
    </row>
    <row r="171" spans="2:51" s="14" customFormat="1" ht="12">
      <c r="B171" s="170"/>
      <c r="D171" s="163" t="s">
        <v>179</v>
      </c>
      <c r="E171" s="171" t="s">
        <v>3</v>
      </c>
      <c r="F171" s="172" t="s">
        <v>1521</v>
      </c>
      <c r="H171" s="173">
        <v>79</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1531</v>
      </c>
      <c r="H172" s="173">
        <v>20.43</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99.43</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115.886</v>
      </c>
      <c r="I174" s="183"/>
      <c r="J174" s="184">
        <f>ROUND(I174*H174,2)</f>
        <v>0</v>
      </c>
      <c r="K174" s="180" t="s">
        <v>175</v>
      </c>
      <c r="L174" s="185"/>
      <c r="M174" s="186" t="s">
        <v>3</v>
      </c>
      <c r="N174" s="187" t="s">
        <v>41</v>
      </c>
      <c r="O174" s="54"/>
      <c r="P174" s="153">
        <f>O174*H174</f>
        <v>0</v>
      </c>
      <c r="Q174" s="153">
        <v>0.0019</v>
      </c>
      <c r="R174" s="153">
        <f>Q174*H174</f>
        <v>0.2201834</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1532</v>
      </c>
    </row>
    <row r="175" spans="1:47" s="2" customFormat="1" ht="12">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1533</v>
      </c>
      <c r="H176" s="173">
        <v>115.886</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99.43</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1534</v>
      </c>
    </row>
    <row r="178" spans="1:47" s="2" customFormat="1" ht="12">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114.842</v>
      </c>
      <c r="I179" s="183"/>
      <c r="J179" s="184">
        <f>ROUND(I179*H179,2)</f>
        <v>0</v>
      </c>
      <c r="K179" s="180" t="s">
        <v>175</v>
      </c>
      <c r="L179" s="185"/>
      <c r="M179" s="186" t="s">
        <v>3</v>
      </c>
      <c r="N179" s="187" t="s">
        <v>41</v>
      </c>
      <c r="O179" s="54"/>
      <c r="P179" s="153">
        <f>O179*H179</f>
        <v>0</v>
      </c>
      <c r="Q179" s="153">
        <v>0.0003</v>
      </c>
      <c r="R179" s="153">
        <f>Q179*H179</f>
        <v>0.0344526</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1535</v>
      </c>
    </row>
    <row r="180" spans="1:47" s="2" customFormat="1" ht="12">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1536</v>
      </c>
      <c r="H181" s="173">
        <v>114.842</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0.98</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1537</v>
      </c>
    </row>
    <row r="183" spans="1:47" s="2" customFormat="1" ht="12">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SUM(P185:P216)</f>
        <v>0</v>
      </c>
      <c r="Q184" s="136"/>
      <c r="R184" s="137">
        <f>SUM(R185:R216)</f>
        <v>0.7140582999999999</v>
      </c>
      <c r="S184" s="136"/>
      <c r="T184" s="138">
        <f>SUM(T185:T216)</f>
        <v>0.6104</v>
      </c>
      <c r="AR184" s="131" t="s">
        <v>79</v>
      </c>
      <c r="AT184" s="139" t="s">
        <v>68</v>
      </c>
      <c r="AU184" s="139" t="s">
        <v>15</v>
      </c>
      <c r="AY184" s="131" t="s">
        <v>165</v>
      </c>
      <c r="BK184" s="140">
        <f>SUM(BK185:BK216)</f>
        <v>0</v>
      </c>
    </row>
    <row r="185" spans="1:65" s="2" customFormat="1" ht="44.25" customHeight="1">
      <c r="A185" s="33"/>
      <c r="B185" s="143"/>
      <c r="C185" s="144" t="s">
        <v>430</v>
      </c>
      <c r="D185" s="144" t="s">
        <v>171</v>
      </c>
      <c r="E185" s="145" t="s">
        <v>334</v>
      </c>
      <c r="F185" s="146" t="s">
        <v>335</v>
      </c>
      <c r="G185" s="147" t="s">
        <v>174</v>
      </c>
      <c r="H185" s="148">
        <v>8.25</v>
      </c>
      <c r="I185" s="149"/>
      <c r="J185" s="150">
        <f>ROUND(I185*H185,2)</f>
        <v>0</v>
      </c>
      <c r="K185" s="146" t="s">
        <v>175</v>
      </c>
      <c r="L185" s="34"/>
      <c r="M185" s="151" t="s">
        <v>3</v>
      </c>
      <c r="N185" s="152" t="s">
        <v>41</v>
      </c>
      <c r="O185" s="54"/>
      <c r="P185" s="153">
        <f>O185*H185</f>
        <v>0</v>
      </c>
      <c r="Q185" s="153">
        <v>0</v>
      </c>
      <c r="R185" s="153">
        <f>Q185*H185</f>
        <v>0</v>
      </c>
      <c r="S185" s="153">
        <v>0.006</v>
      </c>
      <c r="T185" s="154">
        <f>S185*H185</f>
        <v>0.0495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1538</v>
      </c>
    </row>
    <row r="186" spans="1:47" s="2" customFormat="1" ht="12">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2">
      <c r="B187" s="170"/>
      <c r="D187" s="163" t="s">
        <v>179</v>
      </c>
      <c r="E187" s="171" t="s">
        <v>3</v>
      </c>
      <c r="F187" s="172" t="s">
        <v>1539</v>
      </c>
      <c r="H187" s="173">
        <v>8.25</v>
      </c>
      <c r="I187" s="174"/>
      <c r="L187" s="170"/>
      <c r="M187" s="175"/>
      <c r="N187" s="176"/>
      <c r="O187" s="176"/>
      <c r="P187" s="176"/>
      <c r="Q187" s="176"/>
      <c r="R187" s="176"/>
      <c r="S187" s="176"/>
      <c r="T187" s="177"/>
      <c r="AT187" s="171" t="s">
        <v>179</v>
      </c>
      <c r="AU187" s="171" t="s">
        <v>79</v>
      </c>
      <c r="AV187" s="14" t="s">
        <v>79</v>
      </c>
      <c r="AW187" s="14" t="s">
        <v>31</v>
      </c>
      <c r="AX187" s="14" t="s">
        <v>15</v>
      </c>
      <c r="AY187" s="171" t="s">
        <v>165</v>
      </c>
    </row>
    <row r="188" spans="1:65" s="2" customFormat="1" ht="44.25" customHeight="1">
      <c r="A188" s="33"/>
      <c r="B188" s="143"/>
      <c r="C188" s="144" t="s">
        <v>340</v>
      </c>
      <c r="D188" s="144" t="s">
        <v>171</v>
      </c>
      <c r="E188" s="145" t="s">
        <v>341</v>
      </c>
      <c r="F188" s="146" t="s">
        <v>342</v>
      </c>
      <c r="G188" s="147" t="s">
        <v>174</v>
      </c>
      <c r="H188" s="148">
        <v>3.75</v>
      </c>
      <c r="I188" s="149"/>
      <c r="J188" s="150">
        <f>ROUND(I188*H188,2)</f>
        <v>0</v>
      </c>
      <c r="K188" s="146" t="s">
        <v>175</v>
      </c>
      <c r="L188" s="34"/>
      <c r="M188" s="151" t="s">
        <v>3</v>
      </c>
      <c r="N188" s="152" t="s">
        <v>41</v>
      </c>
      <c r="O188" s="54"/>
      <c r="P188" s="153">
        <f>O188*H188</f>
        <v>0</v>
      </c>
      <c r="Q188" s="153">
        <v>0.00606</v>
      </c>
      <c r="R188" s="153">
        <f>Q188*H188</f>
        <v>0.022725000000000002</v>
      </c>
      <c r="S188" s="153">
        <v>0</v>
      </c>
      <c r="T188" s="154">
        <f>S188*H188</f>
        <v>0</v>
      </c>
      <c r="U188" s="33"/>
      <c r="V188" s="33"/>
      <c r="W188" s="33"/>
      <c r="X188" s="33"/>
      <c r="Y188" s="33"/>
      <c r="Z188" s="33"/>
      <c r="AA188" s="33"/>
      <c r="AB188" s="33"/>
      <c r="AC188" s="33"/>
      <c r="AD188" s="33"/>
      <c r="AE188" s="33"/>
      <c r="AR188" s="155" t="s">
        <v>264</v>
      </c>
      <c r="AT188" s="155" t="s">
        <v>171</v>
      </c>
      <c r="AU188" s="155" t="s">
        <v>79</v>
      </c>
      <c r="AY188" s="18" t="s">
        <v>165</v>
      </c>
      <c r="BE188" s="156">
        <f>IF(N188="základní",J188,0)</f>
        <v>0</v>
      </c>
      <c r="BF188" s="156">
        <f>IF(N188="snížená",J188,0)</f>
        <v>0</v>
      </c>
      <c r="BG188" s="156">
        <f>IF(N188="zákl. přenesená",J188,0)</f>
        <v>0</v>
      </c>
      <c r="BH188" s="156">
        <f>IF(N188="sníž. přenesená",J188,0)</f>
        <v>0</v>
      </c>
      <c r="BI188" s="156">
        <f>IF(N188="nulová",J188,0)</f>
        <v>0</v>
      </c>
      <c r="BJ188" s="18" t="s">
        <v>79</v>
      </c>
      <c r="BK188" s="156">
        <f>ROUND(I188*H188,2)</f>
        <v>0</v>
      </c>
      <c r="BL188" s="18" t="s">
        <v>264</v>
      </c>
      <c r="BM188" s="155" t="s">
        <v>1540</v>
      </c>
    </row>
    <row r="189" spans="1:47" s="2" customFormat="1" ht="12">
      <c r="A189" s="33"/>
      <c r="B189" s="34"/>
      <c r="C189" s="33"/>
      <c r="D189" s="157" t="s">
        <v>177</v>
      </c>
      <c r="E189" s="33"/>
      <c r="F189" s="158" t="s">
        <v>344</v>
      </c>
      <c r="G189" s="33"/>
      <c r="H189" s="33"/>
      <c r="I189" s="159"/>
      <c r="J189" s="33"/>
      <c r="K189" s="33"/>
      <c r="L189" s="34"/>
      <c r="M189" s="160"/>
      <c r="N189" s="161"/>
      <c r="O189" s="54"/>
      <c r="P189" s="54"/>
      <c r="Q189" s="54"/>
      <c r="R189" s="54"/>
      <c r="S189" s="54"/>
      <c r="T189" s="55"/>
      <c r="U189" s="33"/>
      <c r="V189" s="33"/>
      <c r="W189" s="33"/>
      <c r="X189" s="33"/>
      <c r="Y189" s="33"/>
      <c r="Z189" s="33"/>
      <c r="AA189" s="33"/>
      <c r="AB189" s="33"/>
      <c r="AC189" s="33"/>
      <c r="AD189" s="33"/>
      <c r="AE189" s="33"/>
      <c r="AT189" s="18" t="s">
        <v>177</v>
      </c>
      <c r="AU189" s="18" t="s">
        <v>79</v>
      </c>
    </row>
    <row r="190" spans="2:51" s="14" customFormat="1" ht="12">
      <c r="B190" s="170"/>
      <c r="D190" s="163" t="s">
        <v>179</v>
      </c>
      <c r="E190" s="171" t="s">
        <v>3</v>
      </c>
      <c r="F190" s="172" t="s">
        <v>1541</v>
      </c>
      <c r="H190" s="173">
        <v>3.75</v>
      </c>
      <c r="I190" s="174"/>
      <c r="L190" s="170"/>
      <c r="M190" s="175"/>
      <c r="N190" s="176"/>
      <c r="O190" s="176"/>
      <c r="P190" s="176"/>
      <c r="Q190" s="176"/>
      <c r="R190" s="176"/>
      <c r="S190" s="176"/>
      <c r="T190" s="177"/>
      <c r="AT190" s="171" t="s">
        <v>179</v>
      </c>
      <c r="AU190" s="171" t="s">
        <v>79</v>
      </c>
      <c r="AV190" s="14" t="s">
        <v>79</v>
      </c>
      <c r="AW190" s="14" t="s">
        <v>31</v>
      </c>
      <c r="AX190" s="14" t="s">
        <v>15</v>
      </c>
      <c r="AY190" s="171" t="s">
        <v>165</v>
      </c>
    </row>
    <row r="191" spans="1:65" s="2" customFormat="1" ht="16.5" customHeight="1">
      <c r="A191" s="33"/>
      <c r="B191" s="143"/>
      <c r="C191" s="178" t="s">
        <v>346</v>
      </c>
      <c r="D191" s="178" t="s">
        <v>188</v>
      </c>
      <c r="E191" s="179" t="s">
        <v>347</v>
      </c>
      <c r="F191" s="180" t="s">
        <v>348</v>
      </c>
      <c r="G191" s="181" t="s">
        <v>174</v>
      </c>
      <c r="H191" s="182">
        <v>3.938</v>
      </c>
      <c r="I191" s="183"/>
      <c r="J191" s="184">
        <f>ROUND(I191*H191,2)</f>
        <v>0</v>
      </c>
      <c r="K191" s="180" t="s">
        <v>175</v>
      </c>
      <c r="L191" s="185"/>
      <c r="M191" s="186" t="s">
        <v>3</v>
      </c>
      <c r="N191" s="187" t="s">
        <v>41</v>
      </c>
      <c r="O191" s="54"/>
      <c r="P191" s="153">
        <f>O191*H191</f>
        <v>0</v>
      </c>
      <c r="Q191" s="153">
        <v>0.00085</v>
      </c>
      <c r="R191" s="153">
        <f>Q191*H191</f>
        <v>0.0033473</v>
      </c>
      <c r="S191" s="153">
        <v>0</v>
      </c>
      <c r="T191" s="154">
        <f>S191*H191</f>
        <v>0</v>
      </c>
      <c r="U191" s="33"/>
      <c r="V191" s="33"/>
      <c r="W191" s="33"/>
      <c r="X191" s="33"/>
      <c r="Y191" s="33"/>
      <c r="Z191" s="33"/>
      <c r="AA191" s="33"/>
      <c r="AB191" s="33"/>
      <c r="AC191" s="33"/>
      <c r="AD191" s="33"/>
      <c r="AE191" s="33"/>
      <c r="AR191" s="155" t="s">
        <v>278</v>
      </c>
      <c r="AT191" s="155" t="s">
        <v>188</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1542</v>
      </c>
    </row>
    <row r="192" spans="1:47" s="2" customFormat="1" ht="12">
      <c r="A192" s="33"/>
      <c r="B192" s="34"/>
      <c r="C192" s="33"/>
      <c r="D192" s="157" t="s">
        <v>177</v>
      </c>
      <c r="E192" s="33"/>
      <c r="F192" s="158" t="s">
        <v>350</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2">
      <c r="B193" s="170"/>
      <c r="D193" s="163" t="s">
        <v>179</v>
      </c>
      <c r="F193" s="172" t="s">
        <v>1543</v>
      </c>
      <c r="H193" s="173">
        <v>3.938</v>
      </c>
      <c r="I193" s="174"/>
      <c r="L193" s="170"/>
      <c r="M193" s="175"/>
      <c r="N193" s="176"/>
      <c r="O193" s="176"/>
      <c r="P193" s="176"/>
      <c r="Q193" s="176"/>
      <c r="R193" s="176"/>
      <c r="S193" s="176"/>
      <c r="T193" s="177"/>
      <c r="AT193" s="171" t="s">
        <v>179</v>
      </c>
      <c r="AU193" s="171" t="s">
        <v>79</v>
      </c>
      <c r="AV193" s="14" t="s">
        <v>79</v>
      </c>
      <c r="AW193" s="14" t="s">
        <v>4</v>
      </c>
      <c r="AX193" s="14" t="s">
        <v>15</v>
      </c>
      <c r="AY193" s="171" t="s">
        <v>165</v>
      </c>
    </row>
    <row r="194" spans="1:65" s="2" customFormat="1" ht="49.15" customHeight="1">
      <c r="A194" s="33"/>
      <c r="B194" s="143"/>
      <c r="C194" s="144" t="s">
        <v>519</v>
      </c>
      <c r="D194" s="144" t="s">
        <v>171</v>
      </c>
      <c r="E194" s="145" t="s">
        <v>353</v>
      </c>
      <c r="F194" s="146" t="s">
        <v>354</v>
      </c>
      <c r="G194" s="147" t="s">
        <v>174</v>
      </c>
      <c r="H194" s="148">
        <v>79</v>
      </c>
      <c r="I194" s="149"/>
      <c r="J194" s="150">
        <f>ROUND(I194*H194,2)</f>
        <v>0</v>
      </c>
      <c r="K194" s="146" t="s">
        <v>175</v>
      </c>
      <c r="L194" s="34"/>
      <c r="M194" s="151" t="s">
        <v>3</v>
      </c>
      <c r="N194" s="152" t="s">
        <v>41</v>
      </c>
      <c r="O194" s="54"/>
      <c r="P194" s="153">
        <f>O194*H194</f>
        <v>0</v>
      </c>
      <c r="Q194" s="153">
        <v>0</v>
      </c>
      <c r="R194" s="153">
        <f>Q194*H194</f>
        <v>0</v>
      </c>
      <c r="S194" s="153">
        <v>0.0018</v>
      </c>
      <c r="T194" s="154">
        <f>S194*H194</f>
        <v>0.1422</v>
      </c>
      <c r="U194" s="33"/>
      <c r="V194" s="33"/>
      <c r="W194" s="33"/>
      <c r="X194" s="33"/>
      <c r="Y194" s="33"/>
      <c r="Z194" s="33"/>
      <c r="AA194" s="33"/>
      <c r="AB194" s="33"/>
      <c r="AC194" s="33"/>
      <c r="AD194" s="33"/>
      <c r="AE194" s="33"/>
      <c r="AR194" s="155" t="s">
        <v>264</v>
      </c>
      <c r="AT194" s="155" t="s">
        <v>171</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1544</v>
      </c>
    </row>
    <row r="195" spans="1:47" s="2" customFormat="1" ht="12">
      <c r="A195" s="33"/>
      <c r="B195" s="34"/>
      <c r="C195" s="33"/>
      <c r="D195" s="157" t="s">
        <v>177</v>
      </c>
      <c r="E195" s="33"/>
      <c r="F195" s="158" t="s">
        <v>356</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2">
      <c r="B196" s="170"/>
      <c r="D196" s="163" t="s">
        <v>179</v>
      </c>
      <c r="E196" s="171" t="s">
        <v>3</v>
      </c>
      <c r="F196" s="172" t="s">
        <v>1545</v>
      </c>
      <c r="H196" s="173">
        <v>79</v>
      </c>
      <c r="I196" s="174"/>
      <c r="L196" s="170"/>
      <c r="M196" s="175"/>
      <c r="N196" s="176"/>
      <c r="O196" s="176"/>
      <c r="P196" s="176"/>
      <c r="Q196" s="176"/>
      <c r="R196" s="176"/>
      <c r="S196" s="176"/>
      <c r="T196" s="177"/>
      <c r="AT196" s="171" t="s">
        <v>179</v>
      </c>
      <c r="AU196" s="171" t="s">
        <v>79</v>
      </c>
      <c r="AV196" s="14" t="s">
        <v>79</v>
      </c>
      <c r="AW196" s="14" t="s">
        <v>31</v>
      </c>
      <c r="AX196" s="14" t="s">
        <v>15</v>
      </c>
      <c r="AY196" s="171" t="s">
        <v>165</v>
      </c>
    </row>
    <row r="197" spans="1:65" s="2" customFormat="1" ht="49.15" customHeight="1">
      <c r="A197" s="33"/>
      <c r="B197" s="143"/>
      <c r="C197" s="144" t="s">
        <v>229</v>
      </c>
      <c r="D197" s="144" t="s">
        <v>171</v>
      </c>
      <c r="E197" s="145" t="s">
        <v>358</v>
      </c>
      <c r="F197" s="146" t="s">
        <v>359</v>
      </c>
      <c r="G197" s="147" t="s">
        <v>174</v>
      </c>
      <c r="H197" s="148">
        <v>79</v>
      </c>
      <c r="I197" s="149"/>
      <c r="J197" s="150">
        <f>ROUND(I197*H197,2)</f>
        <v>0</v>
      </c>
      <c r="K197" s="146" t="s">
        <v>175</v>
      </c>
      <c r="L197" s="34"/>
      <c r="M197" s="151" t="s">
        <v>3</v>
      </c>
      <c r="N197" s="152" t="s">
        <v>41</v>
      </c>
      <c r="O197" s="54"/>
      <c r="P197" s="153">
        <f>O197*H197</f>
        <v>0</v>
      </c>
      <c r="Q197" s="153">
        <v>0</v>
      </c>
      <c r="R197" s="153">
        <f>Q197*H197</f>
        <v>0</v>
      </c>
      <c r="S197" s="153">
        <v>0.0053</v>
      </c>
      <c r="T197" s="154">
        <f>S197*H197</f>
        <v>0.4187</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1546</v>
      </c>
    </row>
    <row r="198" spans="1:47" s="2" customFormat="1" ht="12">
      <c r="A198" s="33"/>
      <c r="B198" s="34"/>
      <c r="C198" s="33"/>
      <c r="D198" s="157" t="s">
        <v>177</v>
      </c>
      <c r="E198" s="33"/>
      <c r="F198" s="158" t="s">
        <v>361</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1:65" s="2" customFormat="1" ht="44.25" customHeight="1">
      <c r="A199" s="33"/>
      <c r="B199" s="143"/>
      <c r="C199" s="144" t="s">
        <v>235</v>
      </c>
      <c r="D199" s="144" t="s">
        <v>171</v>
      </c>
      <c r="E199" s="145" t="s">
        <v>362</v>
      </c>
      <c r="F199" s="146" t="s">
        <v>363</v>
      </c>
      <c r="G199" s="147" t="s">
        <v>174</v>
      </c>
      <c r="H199" s="148">
        <v>79</v>
      </c>
      <c r="I199" s="149"/>
      <c r="J199" s="150">
        <f>ROUND(I199*H199,2)</f>
        <v>0</v>
      </c>
      <c r="K199" s="146" t="s">
        <v>175</v>
      </c>
      <c r="L199" s="34"/>
      <c r="M199" s="151" t="s">
        <v>3</v>
      </c>
      <c r="N199" s="152" t="s">
        <v>41</v>
      </c>
      <c r="O199" s="54"/>
      <c r="P199" s="153">
        <f>O199*H199</f>
        <v>0</v>
      </c>
      <c r="Q199" s="153">
        <v>0.00058</v>
      </c>
      <c r="R199" s="153">
        <f>Q199*H199</f>
        <v>0.04582</v>
      </c>
      <c r="S199" s="153">
        <v>0</v>
      </c>
      <c r="T199" s="154">
        <f>S199*H199</f>
        <v>0</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1547</v>
      </c>
    </row>
    <row r="200" spans="1:47" s="2" customFormat="1" ht="12">
      <c r="A200" s="33"/>
      <c r="B200" s="34"/>
      <c r="C200" s="33"/>
      <c r="D200" s="157" t="s">
        <v>177</v>
      </c>
      <c r="E200" s="33"/>
      <c r="F200" s="158" t="s">
        <v>365</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16.5" customHeight="1">
      <c r="A201" s="33"/>
      <c r="B201" s="143"/>
      <c r="C201" s="178" t="s">
        <v>8</v>
      </c>
      <c r="D201" s="178" t="s">
        <v>188</v>
      </c>
      <c r="E201" s="179" t="s">
        <v>366</v>
      </c>
      <c r="F201" s="180" t="s">
        <v>367</v>
      </c>
      <c r="G201" s="181" t="s">
        <v>174</v>
      </c>
      <c r="H201" s="182">
        <v>80.58</v>
      </c>
      <c r="I201" s="183"/>
      <c r="J201" s="184">
        <f>ROUND(I201*H201,2)</f>
        <v>0</v>
      </c>
      <c r="K201" s="180" t="s">
        <v>3</v>
      </c>
      <c r="L201" s="185"/>
      <c r="M201" s="186" t="s">
        <v>3</v>
      </c>
      <c r="N201" s="187" t="s">
        <v>41</v>
      </c>
      <c r="O201" s="54"/>
      <c r="P201" s="153">
        <f>O201*H201</f>
        <v>0</v>
      </c>
      <c r="Q201" s="153">
        <v>0.0042</v>
      </c>
      <c r="R201" s="153">
        <f>Q201*H201</f>
        <v>0.33843599999999996</v>
      </c>
      <c r="S201" s="153">
        <v>0</v>
      </c>
      <c r="T201" s="154">
        <f>S201*H201</f>
        <v>0</v>
      </c>
      <c r="U201" s="33"/>
      <c r="V201" s="33"/>
      <c r="W201" s="33"/>
      <c r="X201" s="33"/>
      <c r="Y201" s="33"/>
      <c r="Z201" s="33"/>
      <c r="AA201" s="33"/>
      <c r="AB201" s="33"/>
      <c r="AC201" s="33"/>
      <c r="AD201" s="33"/>
      <c r="AE201" s="33"/>
      <c r="AR201" s="155" t="s">
        <v>278</v>
      </c>
      <c r="AT201" s="155" t="s">
        <v>188</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1548</v>
      </c>
    </row>
    <row r="202" spans="2:51" s="14" customFormat="1" ht="12">
      <c r="B202" s="170"/>
      <c r="D202" s="163" t="s">
        <v>179</v>
      </c>
      <c r="F202" s="172" t="s">
        <v>1549</v>
      </c>
      <c r="H202" s="173">
        <v>80.58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33" customHeight="1">
      <c r="A203" s="33"/>
      <c r="B203" s="143"/>
      <c r="C203" s="144" t="s">
        <v>245</v>
      </c>
      <c r="D203" s="144" t="s">
        <v>171</v>
      </c>
      <c r="E203" s="145" t="s">
        <v>371</v>
      </c>
      <c r="F203" s="146" t="s">
        <v>372</v>
      </c>
      <c r="G203" s="147" t="s">
        <v>174</v>
      </c>
      <c r="H203" s="148">
        <v>79</v>
      </c>
      <c r="I203" s="149"/>
      <c r="J203" s="150">
        <f>ROUND(I203*H203,2)</f>
        <v>0</v>
      </c>
      <c r="K203" s="146" t="s">
        <v>175</v>
      </c>
      <c r="L203" s="34"/>
      <c r="M203" s="151" t="s">
        <v>3</v>
      </c>
      <c r="N203" s="152" t="s">
        <v>41</v>
      </c>
      <c r="O203" s="54"/>
      <c r="P203" s="153">
        <f>O203*H203</f>
        <v>0</v>
      </c>
      <c r="Q203" s="153">
        <v>0.00058</v>
      </c>
      <c r="R203" s="153">
        <f>Q203*H203</f>
        <v>0.04582</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1550</v>
      </c>
    </row>
    <row r="204" spans="1:47" s="2" customFormat="1" ht="12">
      <c r="A204" s="33"/>
      <c r="B204" s="34"/>
      <c r="C204" s="33"/>
      <c r="D204" s="157" t="s">
        <v>177</v>
      </c>
      <c r="E204" s="33"/>
      <c r="F204" s="158" t="s">
        <v>374</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1:65" s="2" customFormat="1" ht="16.5" customHeight="1">
      <c r="A205" s="33"/>
      <c r="B205" s="143"/>
      <c r="C205" s="178" t="s">
        <v>437</v>
      </c>
      <c r="D205" s="178" t="s">
        <v>188</v>
      </c>
      <c r="E205" s="179" t="s">
        <v>375</v>
      </c>
      <c r="F205" s="180" t="s">
        <v>376</v>
      </c>
      <c r="G205" s="181" t="s">
        <v>377</v>
      </c>
      <c r="H205" s="182">
        <v>8.295</v>
      </c>
      <c r="I205" s="183"/>
      <c r="J205" s="184">
        <f>ROUND(I205*H205,2)</f>
        <v>0</v>
      </c>
      <c r="K205" s="180" t="s">
        <v>3</v>
      </c>
      <c r="L205" s="185"/>
      <c r="M205" s="186" t="s">
        <v>3</v>
      </c>
      <c r="N205" s="187" t="s">
        <v>41</v>
      </c>
      <c r="O205" s="54"/>
      <c r="P205" s="153">
        <f>O205*H205</f>
        <v>0</v>
      </c>
      <c r="Q205" s="153">
        <v>0.03</v>
      </c>
      <c r="R205" s="153">
        <f>Q205*H205</f>
        <v>0.24885</v>
      </c>
      <c r="S205" s="153">
        <v>0</v>
      </c>
      <c r="T205" s="154">
        <f>S205*H205</f>
        <v>0</v>
      </c>
      <c r="U205" s="33"/>
      <c r="V205" s="33"/>
      <c r="W205" s="33"/>
      <c r="X205" s="33"/>
      <c r="Y205" s="33"/>
      <c r="Z205" s="33"/>
      <c r="AA205" s="33"/>
      <c r="AB205" s="33"/>
      <c r="AC205" s="33"/>
      <c r="AD205" s="33"/>
      <c r="AE205" s="33"/>
      <c r="AR205" s="155" t="s">
        <v>278</v>
      </c>
      <c r="AT205" s="155" t="s">
        <v>188</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1551</v>
      </c>
    </row>
    <row r="206" spans="2:51" s="14" customFormat="1" ht="12">
      <c r="B206" s="170"/>
      <c r="D206" s="163" t="s">
        <v>179</v>
      </c>
      <c r="E206" s="171" t="s">
        <v>3</v>
      </c>
      <c r="F206" s="172" t="s">
        <v>1552</v>
      </c>
      <c r="H206" s="173">
        <v>7.9</v>
      </c>
      <c r="I206" s="174"/>
      <c r="L206" s="170"/>
      <c r="M206" s="175"/>
      <c r="N206" s="176"/>
      <c r="O206" s="176"/>
      <c r="P206" s="176"/>
      <c r="Q206" s="176"/>
      <c r="R206" s="176"/>
      <c r="S206" s="176"/>
      <c r="T206" s="177"/>
      <c r="AT206" s="171" t="s">
        <v>179</v>
      </c>
      <c r="AU206" s="171" t="s">
        <v>79</v>
      </c>
      <c r="AV206" s="14" t="s">
        <v>79</v>
      </c>
      <c r="AW206" s="14" t="s">
        <v>31</v>
      </c>
      <c r="AX206" s="14" t="s">
        <v>15</v>
      </c>
      <c r="AY206" s="171" t="s">
        <v>165</v>
      </c>
    </row>
    <row r="207" spans="2:51" s="14" customFormat="1" ht="12">
      <c r="B207" s="170"/>
      <c r="D207" s="163" t="s">
        <v>179</v>
      </c>
      <c r="F207" s="172" t="s">
        <v>1553</v>
      </c>
      <c r="H207" s="173">
        <v>8.295</v>
      </c>
      <c r="I207" s="174"/>
      <c r="L207" s="170"/>
      <c r="M207" s="175"/>
      <c r="N207" s="176"/>
      <c r="O207" s="176"/>
      <c r="P207" s="176"/>
      <c r="Q207" s="176"/>
      <c r="R207" s="176"/>
      <c r="S207" s="176"/>
      <c r="T207" s="177"/>
      <c r="AT207" s="171" t="s">
        <v>179</v>
      </c>
      <c r="AU207" s="171" t="s">
        <v>79</v>
      </c>
      <c r="AV207" s="14" t="s">
        <v>79</v>
      </c>
      <c r="AW207" s="14" t="s">
        <v>4</v>
      </c>
      <c r="AX207" s="14" t="s">
        <v>15</v>
      </c>
      <c r="AY207" s="171" t="s">
        <v>165</v>
      </c>
    </row>
    <row r="208" spans="1:65" s="2" customFormat="1" ht="37.9" customHeight="1">
      <c r="A208" s="33"/>
      <c r="B208" s="143"/>
      <c r="C208" s="144" t="s">
        <v>333</v>
      </c>
      <c r="D208" s="144" t="s">
        <v>171</v>
      </c>
      <c r="E208" s="145" t="s">
        <v>382</v>
      </c>
      <c r="F208" s="146" t="s">
        <v>383</v>
      </c>
      <c r="G208" s="147" t="s">
        <v>384</v>
      </c>
      <c r="H208" s="148">
        <v>15</v>
      </c>
      <c r="I208" s="149"/>
      <c r="J208" s="150">
        <f>ROUND(I208*H208,2)</f>
        <v>0</v>
      </c>
      <c r="K208" s="146" t="s">
        <v>175</v>
      </c>
      <c r="L208" s="34"/>
      <c r="M208" s="151" t="s">
        <v>3</v>
      </c>
      <c r="N208" s="152" t="s">
        <v>41</v>
      </c>
      <c r="O208" s="54"/>
      <c r="P208" s="153">
        <f>O208*H208</f>
        <v>0</v>
      </c>
      <c r="Q208" s="153">
        <v>0.0001</v>
      </c>
      <c r="R208" s="153">
        <f>Q208*H208</f>
        <v>0.0015</v>
      </c>
      <c r="S208" s="153">
        <v>0</v>
      </c>
      <c r="T208" s="154">
        <f>S208*H208</f>
        <v>0</v>
      </c>
      <c r="U208" s="33"/>
      <c r="V208" s="33"/>
      <c r="W208" s="33"/>
      <c r="X208" s="33"/>
      <c r="Y208" s="33"/>
      <c r="Z208" s="33"/>
      <c r="AA208" s="33"/>
      <c r="AB208" s="33"/>
      <c r="AC208" s="33"/>
      <c r="AD208" s="33"/>
      <c r="AE208" s="33"/>
      <c r="AR208" s="155" t="s">
        <v>264</v>
      </c>
      <c r="AT208" s="155" t="s">
        <v>171</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1554</v>
      </c>
    </row>
    <row r="209" spans="1:47" s="2" customFormat="1" ht="12">
      <c r="A209" s="33"/>
      <c r="B209" s="34"/>
      <c r="C209" s="33"/>
      <c r="D209" s="157" t="s">
        <v>177</v>
      </c>
      <c r="E209" s="33"/>
      <c r="F209" s="158" t="s">
        <v>386</v>
      </c>
      <c r="G209" s="33"/>
      <c r="H209" s="33"/>
      <c r="I209" s="159"/>
      <c r="J209" s="33"/>
      <c r="K209" s="33"/>
      <c r="L209" s="34"/>
      <c r="M209" s="160"/>
      <c r="N209" s="161"/>
      <c r="O209" s="54"/>
      <c r="P209" s="54"/>
      <c r="Q209" s="54"/>
      <c r="R209" s="54"/>
      <c r="S209" s="54"/>
      <c r="T209" s="55"/>
      <c r="U209" s="33"/>
      <c r="V209" s="33"/>
      <c r="W209" s="33"/>
      <c r="X209" s="33"/>
      <c r="Y209" s="33"/>
      <c r="Z209" s="33"/>
      <c r="AA209" s="33"/>
      <c r="AB209" s="33"/>
      <c r="AC209" s="33"/>
      <c r="AD209" s="33"/>
      <c r="AE209" s="33"/>
      <c r="AT209" s="18" t="s">
        <v>177</v>
      </c>
      <c r="AU209" s="18" t="s">
        <v>79</v>
      </c>
    </row>
    <row r="210" spans="2:51" s="14" customFormat="1" ht="12">
      <c r="B210" s="170"/>
      <c r="D210" s="163" t="s">
        <v>179</v>
      </c>
      <c r="E210" s="171" t="s">
        <v>3</v>
      </c>
      <c r="F210" s="172" t="s">
        <v>1555</v>
      </c>
      <c r="H210" s="173">
        <v>15</v>
      </c>
      <c r="I210" s="174"/>
      <c r="L210" s="170"/>
      <c r="M210" s="175"/>
      <c r="N210" s="176"/>
      <c r="O210" s="176"/>
      <c r="P210" s="176"/>
      <c r="Q210" s="176"/>
      <c r="R210" s="176"/>
      <c r="S210" s="176"/>
      <c r="T210" s="177"/>
      <c r="AT210" s="171" t="s">
        <v>179</v>
      </c>
      <c r="AU210" s="171" t="s">
        <v>79</v>
      </c>
      <c r="AV210" s="14" t="s">
        <v>79</v>
      </c>
      <c r="AW210" s="14" t="s">
        <v>31</v>
      </c>
      <c r="AX210" s="14" t="s">
        <v>15</v>
      </c>
      <c r="AY210" s="171" t="s">
        <v>165</v>
      </c>
    </row>
    <row r="211" spans="1:65" s="2" customFormat="1" ht="24.2" customHeight="1">
      <c r="A211" s="33"/>
      <c r="B211" s="143"/>
      <c r="C211" s="178" t="s">
        <v>381</v>
      </c>
      <c r="D211" s="178" t="s">
        <v>188</v>
      </c>
      <c r="E211" s="179" t="s">
        <v>389</v>
      </c>
      <c r="F211" s="180" t="s">
        <v>541</v>
      </c>
      <c r="G211" s="181" t="s">
        <v>377</v>
      </c>
      <c r="H211" s="182">
        <v>0.378</v>
      </c>
      <c r="I211" s="183"/>
      <c r="J211" s="184">
        <f>ROUND(I211*H211,2)</f>
        <v>0</v>
      </c>
      <c r="K211" s="180" t="s">
        <v>175</v>
      </c>
      <c r="L211" s="185"/>
      <c r="M211" s="186" t="s">
        <v>3</v>
      </c>
      <c r="N211" s="187" t="s">
        <v>41</v>
      </c>
      <c r="O211" s="54"/>
      <c r="P211" s="153">
        <f>O211*H211</f>
        <v>0</v>
      </c>
      <c r="Q211" s="153">
        <v>0.02</v>
      </c>
      <c r="R211" s="153">
        <f>Q211*H211</f>
        <v>0.00756</v>
      </c>
      <c r="S211" s="153">
        <v>0</v>
      </c>
      <c r="T211" s="154">
        <f>S211*H211</f>
        <v>0</v>
      </c>
      <c r="U211" s="33"/>
      <c r="V211" s="33"/>
      <c r="W211" s="33"/>
      <c r="X211" s="33"/>
      <c r="Y211" s="33"/>
      <c r="Z211" s="33"/>
      <c r="AA211" s="33"/>
      <c r="AB211" s="33"/>
      <c r="AC211" s="33"/>
      <c r="AD211" s="33"/>
      <c r="AE211" s="33"/>
      <c r="AR211" s="155" t="s">
        <v>278</v>
      </c>
      <c r="AT211" s="155" t="s">
        <v>188</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1556</v>
      </c>
    </row>
    <row r="212" spans="1:47" s="2" customFormat="1" ht="12">
      <c r="A212" s="33"/>
      <c r="B212" s="34"/>
      <c r="C212" s="33"/>
      <c r="D212" s="157" t="s">
        <v>177</v>
      </c>
      <c r="E212" s="33"/>
      <c r="F212" s="158" t="s">
        <v>392</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2:51" s="14" customFormat="1" ht="12">
      <c r="B213" s="170"/>
      <c r="D213" s="163" t="s">
        <v>179</v>
      </c>
      <c r="E213" s="171" t="s">
        <v>3</v>
      </c>
      <c r="F213" s="172" t="s">
        <v>1557</v>
      </c>
      <c r="H213" s="173">
        <v>0.36</v>
      </c>
      <c r="I213" s="174"/>
      <c r="L213" s="170"/>
      <c r="M213" s="175"/>
      <c r="N213" s="176"/>
      <c r="O213" s="176"/>
      <c r="P213" s="176"/>
      <c r="Q213" s="176"/>
      <c r="R213" s="176"/>
      <c r="S213" s="176"/>
      <c r="T213" s="177"/>
      <c r="AT213" s="171" t="s">
        <v>179</v>
      </c>
      <c r="AU213" s="171" t="s">
        <v>79</v>
      </c>
      <c r="AV213" s="14" t="s">
        <v>79</v>
      </c>
      <c r="AW213" s="14" t="s">
        <v>31</v>
      </c>
      <c r="AX213" s="14" t="s">
        <v>15</v>
      </c>
      <c r="AY213" s="171" t="s">
        <v>165</v>
      </c>
    </row>
    <row r="214" spans="2:51" s="14" customFormat="1" ht="12">
      <c r="B214" s="170"/>
      <c r="D214" s="163" t="s">
        <v>179</v>
      </c>
      <c r="F214" s="172" t="s">
        <v>1558</v>
      </c>
      <c r="H214" s="173">
        <v>0.378</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4.25" customHeight="1">
      <c r="A215" s="33"/>
      <c r="B215" s="143"/>
      <c r="C215" s="144" t="s">
        <v>531</v>
      </c>
      <c r="D215" s="144" t="s">
        <v>171</v>
      </c>
      <c r="E215" s="145" t="s">
        <v>395</v>
      </c>
      <c r="F215" s="146" t="s">
        <v>396</v>
      </c>
      <c r="G215" s="147" t="s">
        <v>232</v>
      </c>
      <c r="H215" s="148">
        <v>0.714</v>
      </c>
      <c r="I215" s="149"/>
      <c r="J215" s="150">
        <f>ROUND(I215*H215,2)</f>
        <v>0</v>
      </c>
      <c r="K215" s="146" t="s">
        <v>175</v>
      </c>
      <c r="L215" s="34"/>
      <c r="M215" s="151" t="s">
        <v>3</v>
      </c>
      <c r="N215" s="152" t="s">
        <v>41</v>
      </c>
      <c r="O215" s="54"/>
      <c r="P215" s="153">
        <f>O215*H215</f>
        <v>0</v>
      </c>
      <c r="Q215" s="153">
        <v>0</v>
      </c>
      <c r="R215" s="153">
        <f>Q215*H215</f>
        <v>0</v>
      </c>
      <c r="S215" s="153">
        <v>0</v>
      </c>
      <c r="T215" s="154">
        <f>S215*H215</f>
        <v>0</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1559</v>
      </c>
    </row>
    <row r="216" spans="1:47" s="2" customFormat="1" ht="12">
      <c r="A216" s="33"/>
      <c r="B216" s="34"/>
      <c r="C216" s="33"/>
      <c r="D216" s="157" t="s">
        <v>177</v>
      </c>
      <c r="E216" s="33"/>
      <c r="F216" s="158" t="s">
        <v>398</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63" s="12" customFormat="1" ht="22.9" customHeight="1">
      <c r="B217" s="130"/>
      <c r="D217" s="131" t="s">
        <v>68</v>
      </c>
      <c r="E217" s="141" t="s">
        <v>416</v>
      </c>
      <c r="F217" s="141" t="s">
        <v>417</v>
      </c>
      <c r="I217" s="133"/>
      <c r="J217" s="142">
        <f>BK217</f>
        <v>0</v>
      </c>
      <c r="L217" s="130"/>
      <c r="M217" s="135"/>
      <c r="N217" s="136"/>
      <c r="O217" s="136"/>
      <c r="P217" s="137">
        <f>P218</f>
        <v>0</v>
      </c>
      <c r="Q217" s="136"/>
      <c r="R217" s="137">
        <f>R218</f>
        <v>0</v>
      </c>
      <c r="S217" s="136"/>
      <c r="T217" s="138">
        <f>T218</f>
        <v>0</v>
      </c>
      <c r="AR217" s="131" t="s">
        <v>79</v>
      </c>
      <c r="AT217" s="139" t="s">
        <v>68</v>
      </c>
      <c r="AU217" s="139" t="s">
        <v>15</v>
      </c>
      <c r="AY217" s="131" t="s">
        <v>165</v>
      </c>
      <c r="BK217" s="140">
        <f>BK218</f>
        <v>0</v>
      </c>
    </row>
    <row r="218" spans="1:65" s="2" customFormat="1" ht="24.2" customHeight="1">
      <c r="A218" s="33"/>
      <c r="B218" s="143"/>
      <c r="C218" s="144" t="s">
        <v>216</v>
      </c>
      <c r="D218" s="144" t="s">
        <v>171</v>
      </c>
      <c r="E218" s="145" t="s">
        <v>419</v>
      </c>
      <c r="F218" s="146" t="s">
        <v>420</v>
      </c>
      <c r="G218" s="147" t="s">
        <v>212</v>
      </c>
      <c r="H218" s="148">
        <v>1</v>
      </c>
      <c r="I218" s="149"/>
      <c r="J218" s="150">
        <f>ROUND(I218*H218,2)</f>
        <v>0</v>
      </c>
      <c r="K218" s="146" t="s">
        <v>3</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1560</v>
      </c>
    </row>
    <row r="219" spans="2:63" s="12" customFormat="1" ht="22.9" customHeight="1">
      <c r="B219" s="130"/>
      <c r="D219" s="131" t="s">
        <v>68</v>
      </c>
      <c r="E219" s="141" t="s">
        <v>422</v>
      </c>
      <c r="F219" s="141" t="s">
        <v>423</v>
      </c>
      <c r="I219" s="133"/>
      <c r="J219" s="142">
        <f>BK219</f>
        <v>0</v>
      </c>
      <c r="L219" s="130"/>
      <c r="M219" s="135"/>
      <c r="N219" s="136"/>
      <c r="O219" s="136"/>
      <c r="P219" s="137">
        <f>SUM(P220:P241)</f>
        <v>0</v>
      </c>
      <c r="Q219" s="136"/>
      <c r="R219" s="137">
        <f>SUM(R220:R241)</f>
        <v>0.21739600000000003</v>
      </c>
      <c r="S219" s="136"/>
      <c r="T219" s="138">
        <f>SUM(T220:T241)</f>
        <v>0</v>
      </c>
      <c r="AR219" s="131" t="s">
        <v>79</v>
      </c>
      <c r="AT219" s="139" t="s">
        <v>68</v>
      </c>
      <c r="AU219" s="139" t="s">
        <v>15</v>
      </c>
      <c r="AY219" s="131" t="s">
        <v>165</v>
      </c>
      <c r="BK219" s="140">
        <f>SUM(BK220:BK241)</f>
        <v>0</v>
      </c>
    </row>
    <row r="220" spans="1:65" s="2" customFormat="1" ht="16.5" customHeight="1">
      <c r="A220" s="33"/>
      <c r="B220" s="143"/>
      <c r="C220" s="144" t="s">
        <v>388</v>
      </c>
      <c r="D220" s="144" t="s">
        <v>171</v>
      </c>
      <c r="E220" s="145" t="s">
        <v>425</v>
      </c>
      <c r="F220" s="146" t="s">
        <v>426</v>
      </c>
      <c r="G220" s="147" t="s">
        <v>384</v>
      </c>
      <c r="H220" s="148">
        <v>30</v>
      </c>
      <c r="I220" s="149"/>
      <c r="J220" s="150">
        <f>ROUND(I220*H220,2)</f>
        <v>0</v>
      </c>
      <c r="K220" s="146" t="s">
        <v>3</v>
      </c>
      <c r="L220" s="34"/>
      <c r="M220" s="151" t="s">
        <v>3</v>
      </c>
      <c r="N220" s="152" t="s">
        <v>41</v>
      </c>
      <c r="O220" s="54"/>
      <c r="P220" s="153">
        <f>O220*H220</f>
        <v>0</v>
      </c>
      <c r="Q220" s="153">
        <v>2E-05</v>
      </c>
      <c r="R220" s="153">
        <f>Q220*H220</f>
        <v>0.0006000000000000001</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1561</v>
      </c>
    </row>
    <row r="221" spans="2:51" s="13" customFormat="1" ht="12">
      <c r="B221" s="162"/>
      <c r="D221" s="163" t="s">
        <v>179</v>
      </c>
      <c r="E221" s="164" t="s">
        <v>3</v>
      </c>
      <c r="F221" s="165" t="s">
        <v>428</v>
      </c>
      <c r="H221" s="164" t="s">
        <v>3</v>
      </c>
      <c r="I221" s="166"/>
      <c r="L221" s="162"/>
      <c r="M221" s="167"/>
      <c r="N221" s="168"/>
      <c r="O221" s="168"/>
      <c r="P221" s="168"/>
      <c r="Q221" s="168"/>
      <c r="R221" s="168"/>
      <c r="S221" s="168"/>
      <c r="T221" s="169"/>
      <c r="AT221" s="164" t="s">
        <v>179</v>
      </c>
      <c r="AU221" s="164" t="s">
        <v>79</v>
      </c>
      <c r="AV221" s="13" t="s">
        <v>15</v>
      </c>
      <c r="AW221" s="13" t="s">
        <v>31</v>
      </c>
      <c r="AX221" s="13" t="s">
        <v>69</v>
      </c>
      <c r="AY221" s="164" t="s">
        <v>165</v>
      </c>
    </row>
    <row r="222" spans="2:51" s="14" customFormat="1" ht="12">
      <c r="B222" s="170"/>
      <c r="D222" s="163" t="s">
        <v>179</v>
      </c>
      <c r="E222" s="171" t="s">
        <v>3</v>
      </c>
      <c r="F222" s="172" t="s">
        <v>1562</v>
      </c>
      <c r="H222" s="173">
        <v>30</v>
      </c>
      <c r="I222" s="174"/>
      <c r="L222" s="170"/>
      <c r="M222" s="175"/>
      <c r="N222" s="176"/>
      <c r="O222" s="176"/>
      <c r="P222" s="176"/>
      <c r="Q222" s="176"/>
      <c r="R222" s="176"/>
      <c r="S222" s="176"/>
      <c r="T222" s="177"/>
      <c r="AT222" s="171" t="s">
        <v>179</v>
      </c>
      <c r="AU222" s="171" t="s">
        <v>79</v>
      </c>
      <c r="AV222" s="14" t="s">
        <v>79</v>
      </c>
      <c r="AW222" s="14" t="s">
        <v>31</v>
      </c>
      <c r="AX222" s="14" t="s">
        <v>15</v>
      </c>
      <c r="AY222" s="171" t="s">
        <v>165</v>
      </c>
    </row>
    <row r="223" spans="1:65" s="2" customFormat="1" ht="16.5" customHeight="1">
      <c r="A223" s="33"/>
      <c r="B223" s="143"/>
      <c r="C223" s="178" t="s">
        <v>223</v>
      </c>
      <c r="D223" s="178" t="s">
        <v>188</v>
      </c>
      <c r="E223" s="179" t="s">
        <v>431</v>
      </c>
      <c r="F223" s="180" t="s">
        <v>432</v>
      </c>
      <c r="G223" s="181" t="s">
        <v>377</v>
      </c>
      <c r="H223" s="182">
        <v>0.04</v>
      </c>
      <c r="I223" s="183"/>
      <c r="J223" s="184">
        <f>ROUND(I223*H223,2)</f>
        <v>0</v>
      </c>
      <c r="K223" s="180" t="s">
        <v>175</v>
      </c>
      <c r="L223" s="185"/>
      <c r="M223" s="186" t="s">
        <v>3</v>
      </c>
      <c r="N223" s="187" t="s">
        <v>41</v>
      </c>
      <c r="O223" s="54"/>
      <c r="P223" s="153">
        <f>O223*H223</f>
        <v>0</v>
      </c>
      <c r="Q223" s="153">
        <v>0.55</v>
      </c>
      <c r="R223" s="153">
        <f>Q223*H223</f>
        <v>0.022000000000000002</v>
      </c>
      <c r="S223" s="153">
        <v>0</v>
      </c>
      <c r="T223" s="154">
        <f>S223*H223</f>
        <v>0</v>
      </c>
      <c r="U223" s="33"/>
      <c r="V223" s="33"/>
      <c r="W223" s="33"/>
      <c r="X223" s="33"/>
      <c r="Y223" s="33"/>
      <c r="Z223" s="33"/>
      <c r="AA223" s="33"/>
      <c r="AB223" s="33"/>
      <c r="AC223" s="33"/>
      <c r="AD223" s="33"/>
      <c r="AE223" s="33"/>
      <c r="AR223" s="155" t="s">
        <v>278</v>
      </c>
      <c r="AT223" s="155" t="s">
        <v>188</v>
      </c>
      <c r="AU223" s="155" t="s">
        <v>79</v>
      </c>
      <c r="AY223" s="18" t="s">
        <v>165</v>
      </c>
      <c r="BE223" s="156">
        <f>IF(N223="základní",J223,0)</f>
        <v>0</v>
      </c>
      <c r="BF223" s="156">
        <f>IF(N223="snížená",J223,0)</f>
        <v>0</v>
      </c>
      <c r="BG223" s="156">
        <f>IF(N223="zákl. přenesená",J223,0)</f>
        <v>0</v>
      </c>
      <c r="BH223" s="156">
        <f>IF(N223="sníž. přenesená",J223,0)</f>
        <v>0</v>
      </c>
      <c r="BI223" s="156">
        <f>IF(N223="nulová",J223,0)</f>
        <v>0</v>
      </c>
      <c r="BJ223" s="18" t="s">
        <v>79</v>
      </c>
      <c r="BK223" s="156">
        <f>ROUND(I223*H223,2)</f>
        <v>0</v>
      </c>
      <c r="BL223" s="18" t="s">
        <v>264</v>
      </c>
      <c r="BM223" s="155" t="s">
        <v>1563</v>
      </c>
    </row>
    <row r="224" spans="1:47" s="2" customFormat="1" ht="12">
      <c r="A224" s="33"/>
      <c r="B224" s="34"/>
      <c r="C224" s="33"/>
      <c r="D224" s="157" t="s">
        <v>177</v>
      </c>
      <c r="E224" s="33"/>
      <c r="F224" s="158" t="s">
        <v>434</v>
      </c>
      <c r="G224" s="33"/>
      <c r="H224" s="33"/>
      <c r="I224" s="159"/>
      <c r="J224" s="33"/>
      <c r="K224" s="33"/>
      <c r="L224" s="34"/>
      <c r="M224" s="160"/>
      <c r="N224" s="161"/>
      <c r="O224" s="54"/>
      <c r="P224" s="54"/>
      <c r="Q224" s="54"/>
      <c r="R224" s="54"/>
      <c r="S224" s="54"/>
      <c r="T224" s="55"/>
      <c r="U224" s="33"/>
      <c r="V224" s="33"/>
      <c r="W224" s="33"/>
      <c r="X224" s="33"/>
      <c r="Y224" s="33"/>
      <c r="Z224" s="33"/>
      <c r="AA224" s="33"/>
      <c r="AB224" s="33"/>
      <c r="AC224" s="33"/>
      <c r="AD224" s="33"/>
      <c r="AE224" s="33"/>
      <c r="AT224" s="18" t="s">
        <v>177</v>
      </c>
      <c r="AU224" s="18" t="s">
        <v>79</v>
      </c>
    </row>
    <row r="225" spans="2:51" s="14" customFormat="1" ht="12">
      <c r="B225" s="170"/>
      <c r="D225" s="163" t="s">
        <v>179</v>
      </c>
      <c r="E225" s="171" t="s">
        <v>3</v>
      </c>
      <c r="F225" s="172" t="s">
        <v>1564</v>
      </c>
      <c r="H225" s="173">
        <v>0.036</v>
      </c>
      <c r="I225" s="174"/>
      <c r="L225" s="170"/>
      <c r="M225" s="175"/>
      <c r="N225" s="176"/>
      <c r="O225" s="176"/>
      <c r="P225" s="176"/>
      <c r="Q225" s="176"/>
      <c r="R225" s="176"/>
      <c r="S225" s="176"/>
      <c r="T225" s="177"/>
      <c r="AT225" s="171" t="s">
        <v>179</v>
      </c>
      <c r="AU225" s="171" t="s">
        <v>79</v>
      </c>
      <c r="AV225" s="14" t="s">
        <v>79</v>
      </c>
      <c r="AW225" s="14" t="s">
        <v>31</v>
      </c>
      <c r="AX225" s="14" t="s">
        <v>15</v>
      </c>
      <c r="AY225" s="171" t="s">
        <v>165</v>
      </c>
    </row>
    <row r="226" spans="2:51" s="14" customFormat="1" ht="12">
      <c r="B226" s="170"/>
      <c r="D226" s="163" t="s">
        <v>179</v>
      </c>
      <c r="F226" s="172" t="s">
        <v>1565</v>
      </c>
      <c r="H226" s="173">
        <v>0.04</v>
      </c>
      <c r="I226" s="174"/>
      <c r="L226" s="170"/>
      <c r="M226" s="175"/>
      <c r="N226" s="176"/>
      <c r="O226" s="176"/>
      <c r="P226" s="176"/>
      <c r="Q226" s="176"/>
      <c r="R226" s="176"/>
      <c r="S226" s="176"/>
      <c r="T226" s="177"/>
      <c r="AT226" s="171" t="s">
        <v>179</v>
      </c>
      <c r="AU226" s="171" t="s">
        <v>79</v>
      </c>
      <c r="AV226" s="14" t="s">
        <v>79</v>
      </c>
      <c r="AW226" s="14" t="s">
        <v>4</v>
      </c>
      <c r="AX226" s="14" t="s">
        <v>15</v>
      </c>
      <c r="AY226" s="171" t="s">
        <v>165</v>
      </c>
    </row>
    <row r="227" spans="1:65" s="2" customFormat="1" ht="16.5" customHeight="1">
      <c r="A227" s="33"/>
      <c r="B227" s="143"/>
      <c r="C227" s="144" t="s">
        <v>411</v>
      </c>
      <c r="D227" s="144" t="s">
        <v>171</v>
      </c>
      <c r="E227" s="145" t="s">
        <v>631</v>
      </c>
      <c r="F227" s="146" t="s">
        <v>632</v>
      </c>
      <c r="G227" s="147" t="s">
        <v>384</v>
      </c>
      <c r="H227" s="148">
        <v>12</v>
      </c>
      <c r="I227" s="149"/>
      <c r="J227" s="150">
        <f>ROUND(I227*H227,2)</f>
        <v>0</v>
      </c>
      <c r="K227" s="146" t="s">
        <v>3</v>
      </c>
      <c r="L227" s="34"/>
      <c r="M227" s="151" t="s">
        <v>3</v>
      </c>
      <c r="N227" s="152" t="s">
        <v>41</v>
      </c>
      <c r="O227" s="54"/>
      <c r="P227" s="153">
        <f>O227*H227</f>
        <v>0</v>
      </c>
      <c r="Q227" s="153">
        <v>2E-05</v>
      </c>
      <c r="R227" s="153">
        <f>Q227*H227</f>
        <v>0.00024000000000000003</v>
      </c>
      <c r="S227" s="153">
        <v>0</v>
      </c>
      <c r="T227" s="154">
        <f>S227*H227</f>
        <v>0</v>
      </c>
      <c r="U227" s="33"/>
      <c r="V227" s="33"/>
      <c r="W227" s="33"/>
      <c r="X227" s="33"/>
      <c r="Y227" s="33"/>
      <c r="Z227" s="33"/>
      <c r="AA227" s="33"/>
      <c r="AB227" s="33"/>
      <c r="AC227" s="33"/>
      <c r="AD227" s="33"/>
      <c r="AE227" s="33"/>
      <c r="AR227" s="155" t="s">
        <v>264</v>
      </c>
      <c r="AT227" s="155" t="s">
        <v>171</v>
      </c>
      <c r="AU227" s="155" t="s">
        <v>79</v>
      </c>
      <c r="AY227" s="18" t="s">
        <v>165</v>
      </c>
      <c r="BE227" s="156">
        <f>IF(N227="základní",J227,0)</f>
        <v>0</v>
      </c>
      <c r="BF227" s="156">
        <f>IF(N227="snížená",J227,0)</f>
        <v>0</v>
      </c>
      <c r="BG227" s="156">
        <f>IF(N227="zákl. přenesená",J227,0)</f>
        <v>0</v>
      </c>
      <c r="BH227" s="156">
        <f>IF(N227="sníž. přenesená",J227,0)</f>
        <v>0</v>
      </c>
      <c r="BI227" s="156">
        <f>IF(N227="nulová",J227,0)</f>
        <v>0</v>
      </c>
      <c r="BJ227" s="18" t="s">
        <v>79</v>
      </c>
      <c r="BK227" s="156">
        <f>ROUND(I227*H227,2)</f>
        <v>0</v>
      </c>
      <c r="BL227" s="18" t="s">
        <v>264</v>
      </c>
      <c r="BM227" s="155" t="s">
        <v>1566</v>
      </c>
    </row>
    <row r="228" spans="2:51" s="13" customFormat="1" ht="12">
      <c r="B228" s="162"/>
      <c r="D228" s="163" t="s">
        <v>179</v>
      </c>
      <c r="E228" s="164" t="s">
        <v>3</v>
      </c>
      <c r="F228" s="165" t="s">
        <v>634</v>
      </c>
      <c r="H228" s="164" t="s">
        <v>3</v>
      </c>
      <c r="I228" s="166"/>
      <c r="L228" s="162"/>
      <c r="M228" s="167"/>
      <c r="N228" s="168"/>
      <c r="O228" s="168"/>
      <c r="P228" s="168"/>
      <c r="Q228" s="168"/>
      <c r="R228" s="168"/>
      <c r="S228" s="168"/>
      <c r="T228" s="169"/>
      <c r="AT228" s="164" t="s">
        <v>179</v>
      </c>
      <c r="AU228" s="164" t="s">
        <v>79</v>
      </c>
      <c r="AV228" s="13" t="s">
        <v>15</v>
      </c>
      <c r="AW228" s="13" t="s">
        <v>31</v>
      </c>
      <c r="AX228" s="13" t="s">
        <v>69</v>
      </c>
      <c r="AY228" s="164" t="s">
        <v>165</v>
      </c>
    </row>
    <row r="229" spans="2:51" s="14" customFormat="1" ht="12">
      <c r="B229" s="170"/>
      <c r="D229" s="163" t="s">
        <v>179</v>
      </c>
      <c r="E229" s="171" t="s">
        <v>3</v>
      </c>
      <c r="F229" s="172" t="s">
        <v>315</v>
      </c>
      <c r="H229" s="173">
        <v>12</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1:65" s="2" customFormat="1" ht="16.5" customHeight="1">
      <c r="A230" s="33"/>
      <c r="B230" s="143"/>
      <c r="C230" s="178" t="s">
        <v>487</v>
      </c>
      <c r="D230" s="178" t="s">
        <v>188</v>
      </c>
      <c r="E230" s="179" t="s">
        <v>636</v>
      </c>
      <c r="F230" s="180" t="s">
        <v>637</v>
      </c>
      <c r="G230" s="181" t="s">
        <v>377</v>
      </c>
      <c r="H230" s="182">
        <v>0.072</v>
      </c>
      <c r="I230" s="183"/>
      <c r="J230" s="184">
        <f>ROUND(I230*H230,2)</f>
        <v>0</v>
      </c>
      <c r="K230" s="180" t="s">
        <v>3</v>
      </c>
      <c r="L230" s="185"/>
      <c r="M230" s="186" t="s">
        <v>3</v>
      </c>
      <c r="N230" s="187" t="s">
        <v>41</v>
      </c>
      <c r="O230" s="54"/>
      <c r="P230" s="153">
        <f>O230*H230</f>
        <v>0</v>
      </c>
      <c r="Q230" s="153">
        <v>0.55</v>
      </c>
      <c r="R230" s="153">
        <f>Q230*H230</f>
        <v>0.0396</v>
      </c>
      <c r="S230" s="153">
        <v>0</v>
      </c>
      <c r="T230" s="154">
        <f>S230*H230</f>
        <v>0</v>
      </c>
      <c r="U230" s="33"/>
      <c r="V230" s="33"/>
      <c r="W230" s="33"/>
      <c r="X230" s="33"/>
      <c r="Y230" s="33"/>
      <c r="Z230" s="33"/>
      <c r="AA230" s="33"/>
      <c r="AB230" s="33"/>
      <c r="AC230" s="33"/>
      <c r="AD230" s="33"/>
      <c r="AE230" s="33"/>
      <c r="AR230" s="155" t="s">
        <v>278</v>
      </c>
      <c r="AT230" s="155" t="s">
        <v>188</v>
      </c>
      <c r="AU230" s="155" t="s">
        <v>79</v>
      </c>
      <c r="AY230" s="18" t="s">
        <v>165</v>
      </c>
      <c r="BE230" s="156">
        <f>IF(N230="základní",J230,0)</f>
        <v>0</v>
      </c>
      <c r="BF230" s="156">
        <f>IF(N230="snížená",J230,0)</f>
        <v>0</v>
      </c>
      <c r="BG230" s="156">
        <f>IF(N230="zákl. přenesená",J230,0)</f>
        <v>0</v>
      </c>
      <c r="BH230" s="156">
        <f>IF(N230="sníž. přenesená",J230,0)</f>
        <v>0</v>
      </c>
      <c r="BI230" s="156">
        <f>IF(N230="nulová",J230,0)</f>
        <v>0</v>
      </c>
      <c r="BJ230" s="18" t="s">
        <v>79</v>
      </c>
      <c r="BK230" s="156">
        <f>ROUND(I230*H230,2)</f>
        <v>0</v>
      </c>
      <c r="BL230" s="18" t="s">
        <v>264</v>
      </c>
      <c r="BM230" s="155" t="s">
        <v>1567</v>
      </c>
    </row>
    <row r="231" spans="2:51" s="14" customFormat="1" ht="12">
      <c r="B231" s="170"/>
      <c r="D231" s="163" t="s">
        <v>179</v>
      </c>
      <c r="E231" s="171" t="s">
        <v>3</v>
      </c>
      <c r="F231" s="172" t="s">
        <v>639</v>
      </c>
      <c r="H231" s="173">
        <v>0.065</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2:51" s="14" customFormat="1" ht="12">
      <c r="B232" s="170"/>
      <c r="D232" s="163" t="s">
        <v>179</v>
      </c>
      <c r="F232" s="172" t="s">
        <v>640</v>
      </c>
      <c r="H232" s="173">
        <v>0.072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49.15" customHeight="1">
      <c r="A233" s="33"/>
      <c r="B233" s="143"/>
      <c r="C233" s="144" t="s">
        <v>264</v>
      </c>
      <c r="D233" s="144" t="s">
        <v>171</v>
      </c>
      <c r="E233" s="145" t="s">
        <v>438</v>
      </c>
      <c r="F233" s="146" t="s">
        <v>439</v>
      </c>
      <c r="G233" s="147" t="s">
        <v>174</v>
      </c>
      <c r="H233" s="148">
        <v>11.1</v>
      </c>
      <c r="I233" s="149"/>
      <c r="J233" s="150">
        <f>ROUND(I233*H233,2)</f>
        <v>0</v>
      </c>
      <c r="K233" s="146" t="s">
        <v>175</v>
      </c>
      <c r="L233" s="34"/>
      <c r="M233" s="151" t="s">
        <v>3</v>
      </c>
      <c r="N233" s="152" t="s">
        <v>41</v>
      </c>
      <c r="O233" s="54"/>
      <c r="P233" s="153">
        <f>O233*H233</f>
        <v>0</v>
      </c>
      <c r="Q233" s="153">
        <v>0.01396</v>
      </c>
      <c r="R233" s="153">
        <f>Q233*H233</f>
        <v>0.154956</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1568</v>
      </c>
    </row>
    <row r="234" spans="1:47" s="2" customFormat="1" ht="12">
      <c r="A234" s="33"/>
      <c r="B234" s="34"/>
      <c r="C234" s="33"/>
      <c r="D234" s="157" t="s">
        <v>177</v>
      </c>
      <c r="E234" s="33"/>
      <c r="F234" s="158" t="s">
        <v>441</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2:51" s="13" customFormat="1" ht="12">
      <c r="B235" s="162"/>
      <c r="D235" s="163" t="s">
        <v>179</v>
      </c>
      <c r="E235" s="164" t="s">
        <v>3</v>
      </c>
      <c r="F235" s="165" t="s">
        <v>428</v>
      </c>
      <c r="H235" s="164" t="s">
        <v>3</v>
      </c>
      <c r="I235" s="166"/>
      <c r="L235" s="162"/>
      <c r="M235" s="167"/>
      <c r="N235" s="168"/>
      <c r="O235" s="168"/>
      <c r="P235" s="168"/>
      <c r="Q235" s="168"/>
      <c r="R235" s="168"/>
      <c r="S235" s="168"/>
      <c r="T235" s="169"/>
      <c r="AT235" s="164" t="s">
        <v>179</v>
      </c>
      <c r="AU235" s="164" t="s">
        <v>79</v>
      </c>
      <c r="AV235" s="13" t="s">
        <v>15</v>
      </c>
      <c r="AW235" s="13" t="s">
        <v>31</v>
      </c>
      <c r="AX235" s="13" t="s">
        <v>69</v>
      </c>
      <c r="AY235" s="164" t="s">
        <v>165</v>
      </c>
    </row>
    <row r="236" spans="2:51" s="14" customFormat="1" ht="12">
      <c r="B236" s="170"/>
      <c r="D236" s="163" t="s">
        <v>179</v>
      </c>
      <c r="E236" s="171" t="s">
        <v>3</v>
      </c>
      <c r="F236" s="172" t="s">
        <v>1569</v>
      </c>
      <c r="H236" s="173">
        <v>7.5</v>
      </c>
      <c r="I236" s="174"/>
      <c r="L236" s="170"/>
      <c r="M236" s="175"/>
      <c r="N236" s="176"/>
      <c r="O236" s="176"/>
      <c r="P236" s="176"/>
      <c r="Q236" s="176"/>
      <c r="R236" s="176"/>
      <c r="S236" s="176"/>
      <c r="T236" s="177"/>
      <c r="AT236" s="171" t="s">
        <v>179</v>
      </c>
      <c r="AU236" s="171" t="s">
        <v>79</v>
      </c>
      <c r="AV236" s="14" t="s">
        <v>79</v>
      </c>
      <c r="AW236" s="14" t="s">
        <v>31</v>
      </c>
      <c r="AX236" s="14" t="s">
        <v>69</v>
      </c>
      <c r="AY236" s="171" t="s">
        <v>165</v>
      </c>
    </row>
    <row r="237" spans="2:51" s="13" customFormat="1" ht="12">
      <c r="B237" s="162"/>
      <c r="D237" s="163" t="s">
        <v>179</v>
      </c>
      <c r="E237" s="164" t="s">
        <v>3</v>
      </c>
      <c r="F237" s="165" t="s">
        <v>634</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643</v>
      </c>
      <c r="H238" s="173">
        <v>3.6</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5" customFormat="1" ht="12">
      <c r="B239" s="188"/>
      <c r="D239" s="163" t="s">
        <v>179</v>
      </c>
      <c r="E239" s="189" t="s">
        <v>3</v>
      </c>
      <c r="F239" s="190" t="s">
        <v>288</v>
      </c>
      <c r="H239" s="191">
        <v>11.1</v>
      </c>
      <c r="I239" s="192"/>
      <c r="L239" s="188"/>
      <c r="M239" s="193"/>
      <c r="N239" s="194"/>
      <c r="O239" s="194"/>
      <c r="P239" s="194"/>
      <c r="Q239" s="194"/>
      <c r="R239" s="194"/>
      <c r="S239" s="194"/>
      <c r="T239" s="195"/>
      <c r="AT239" s="189" t="s">
        <v>179</v>
      </c>
      <c r="AU239" s="189" t="s">
        <v>79</v>
      </c>
      <c r="AV239" s="15" t="s">
        <v>92</v>
      </c>
      <c r="AW239" s="15" t="s">
        <v>31</v>
      </c>
      <c r="AX239" s="15" t="s">
        <v>15</v>
      </c>
      <c r="AY239" s="189" t="s">
        <v>165</v>
      </c>
    </row>
    <row r="240" spans="1:65" s="2" customFormat="1" ht="49.15" customHeight="1">
      <c r="A240" s="33"/>
      <c r="B240" s="143"/>
      <c r="C240" s="144" t="s">
        <v>516</v>
      </c>
      <c r="D240" s="144" t="s">
        <v>171</v>
      </c>
      <c r="E240" s="145" t="s">
        <v>444</v>
      </c>
      <c r="F240" s="146" t="s">
        <v>445</v>
      </c>
      <c r="G240" s="147" t="s">
        <v>232</v>
      </c>
      <c r="H240" s="148">
        <v>0.217</v>
      </c>
      <c r="I240" s="149"/>
      <c r="J240" s="150">
        <f>ROUND(I240*H240,2)</f>
        <v>0</v>
      </c>
      <c r="K240" s="146" t="s">
        <v>175</v>
      </c>
      <c r="L240" s="34"/>
      <c r="M240" s="151" t="s">
        <v>3</v>
      </c>
      <c r="N240" s="152" t="s">
        <v>41</v>
      </c>
      <c r="O240" s="54"/>
      <c r="P240" s="153">
        <f>O240*H240</f>
        <v>0</v>
      </c>
      <c r="Q240" s="153">
        <v>0</v>
      </c>
      <c r="R240" s="153">
        <f>Q240*H240</f>
        <v>0</v>
      </c>
      <c r="S240" s="153">
        <v>0</v>
      </c>
      <c r="T240" s="154">
        <f>S240*H240</f>
        <v>0</v>
      </c>
      <c r="U240" s="33"/>
      <c r="V240" s="33"/>
      <c r="W240" s="33"/>
      <c r="X240" s="33"/>
      <c r="Y240" s="33"/>
      <c r="Z240" s="33"/>
      <c r="AA240" s="33"/>
      <c r="AB240" s="33"/>
      <c r="AC240" s="33"/>
      <c r="AD240" s="33"/>
      <c r="AE240" s="33"/>
      <c r="AR240" s="155" t="s">
        <v>264</v>
      </c>
      <c r="AT240" s="155" t="s">
        <v>171</v>
      </c>
      <c r="AU240" s="155" t="s">
        <v>79</v>
      </c>
      <c r="AY240" s="18" t="s">
        <v>165</v>
      </c>
      <c r="BE240" s="156">
        <f>IF(N240="základní",J240,0)</f>
        <v>0</v>
      </c>
      <c r="BF240" s="156">
        <f>IF(N240="snížená",J240,0)</f>
        <v>0</v>
      </c>
      <c r="BG240" s="156">
        <f>IF(N240="zákl. přenesená",J240,0)</f>
        <v>0</v>
      </c>
      <c r="BH240" s="156">
        <f>IF(N240="sníž. přenesená",J240,0)</f>
        <v>0</v>
      </c>
      <c r="BI240" s="156">
        <f>IF(N240="nulová",J240,0)</f>
        <v>0</v>
      </c>
      <c r="BJ240" s="18" t="s">
        <v>79</v>
      </c>
      <c r="BK240" s="156">
        <f>ROUND(I240*H240,2)</f>
        <v>0</v>
      </c>
      <c r="BL240" s="18" t="s">
        <v>264</v>
      </c>
      <c r="BM240" s="155" t="s">
        <v>1570</v>
      </c>
    </row>
    <row r="241" spans="1:47" s="2" customFormat="1" ht="12">
      <c r="A241" s="33"/>
      <c r="B241" s="34"/>
      <c r="C241" s="33"/>
      <c r="D241" s="157" t="s">
        <v>177</v>
      </c>
      <c r="E241" s="33"/>
      <c r="F241" s="158" t="s">
        <v>447</v>
      </c>
      <c r="G241" s="33"/>
      <c r="H241" s="33"/>
      <c r="I241" s="159"/>
      <c r="J241" s="33"/>
      <c r="K241" s="33"/>
      <c r="L241" s="34"/>
      <c r="M241" s="160"/>
      <c r="N241" s="161"/>
      <c r="O241" s="54"/>
      <c r="P241" s="54"/>
      <c r="Q241" s="54"/>
      <c r="R241" s="54"/>
      <c r="S241" s="54"/>
      <c r="T241" s="55"/>
      <c r="U241" s="33"/>
      <c r="V241" s="33"/>
      <c r="W241" s="33"/>
      <c r="X241" s="33"/>
      <c r="Y241" s="33"/>
      <c r="Z241" s="33"/>
      <c r="AA241" s="33"/>
      <c r="AB241" s="33"/>
      <c r="AC241" s="33"/>
      <c r="AD241" s="33"/>
      <c r="AE241" s="33"/>
      <c r="AT241" s="18" t="s">
        <v>177</v>
      </c>
      <c r="AU241" s="18" t="s">
        <v>79</v>
      </c>
    </row>
    <row r="242" spans="2:63" s="12" customFormat="1" ht="22.9" customHeight="1">
      <c r="B242" s="130"/>
      <c r="D242" s="131" t="s">
        <v>68</v>
      </c>
      <c r="E242" s="141" t="s">
        <v>448</v>
      </c>
      <c r="F242" s="141" t="s">
        <v>449</v>
      </c>
      <c r="I242" s="133"/>
      <c r="J242" s="142">
        <f>BK242</f>
        <v>0</v>
      </c>
      <c r="L242" s="130"/>
      <c r="M242" s="135"/>
      <c r="N242" s="136"/>
      <c r="O242" s="136"/>
      <c r="P242" s="137">
        <f>SUM(P243:P264)</f>
        <v>0</v>
      </c>
      <c r="Q242" s="136"/>
      <c r="R242" s="137">
        <f>SUM(R243:R264)</f>
        <v>0</v>
      </c>
      <c r="S242" s="136"/>
      <c r="T242" s="138">
        <f>SUM(T243:T264)</f>
        <v>0.08943999999999999</v>
      </c>
      <c r="AR242" s="131" t="s">
        <v>79</v>
      </c>
      <c r="AT242" s="139" t="s">
        <v>68</v>
      </c>
      <c r="AU242" s="139" t="s">
        <v>15</v>
      </c>
      <c r="AY242" s="131" t="s">
        <v>165</v>
      </c>
      <c r="BK242" s="140">
        <f>SUM(BK243:BK264)</f>
        <v>0</v>
      </c>
    </row>
    <row r="243" spans="1:65" s="2" customFormat="1" ht="24.2" customHeight="1">
      <c r="A243" s="33"/>
      <c r="B243" s="143"/>
      <c r="C243" s="144" t="s">
        <v>326</v>
      </c>
      <c r="D243" s="144" t="s">
        <v>171</v>
      </c>
      <c r="E243" s="145" t="s">
        <v>645</v>
      </c>
      <c r="F243" s="146" t="s">
        <v>646</v>
      </c>
      <c r="G243" s="147" t="s">
        <v>384</v>
      </c>
      <c r="H243" s="148">
        <v>12</v>
      </c>
      <c r="I243" s="149"/>
      <c r="J243" s="150">
        <f>ROUND(I243*H243,2)</f>
        <v>0</v>
      </c>
      <c r="K243" s="146" t="s">
        <v>175</v>
      </c>
      <c r="L243" s="34"/>
      <c r="M243" s="151" t="s">
        <v>3</v>
      </c>
      <c r="N243" s="152" t="s">
        <v>41</v>
      </c>
      <c r="O243" s="54"/>
      <c r="P243" s="153">
        <f>O243*H243</f>
        <v>0</v>
      </c>
      <c r="Q243" s="153">
        <v>0</v>
      </c>
      <c r="R243" s="153">
        <f>Q243*H243</f>
        <v>0</v>
      </c>
      <c r="S243" s="153">
        <v>0.00177</v>
      </c>
      <c r="T243" s="154">
        <f>S243*H243</f>
        <v>0.021240000000000002</v>
      </c>
      <c r="U243" s="33"/>
      <c r="V243" s="33"/>
      <c r="W243" s="33"/>
      <c r="X243" s="33"/>
      <c r="Y243" s="33"/>
      <c r="Z243" s="33"/>
      <c r="AA243" s="33"/>
      <c r="AB243" s="33"/>
      <c r="AC243" s="33"/>
      <c r="AD243" s="33"/>
      <c r="AE243" s="33"/>
      <c r="AR243" s="155" t="s">
        <v>264</v>
      </c>
      <c r="AT243" s="155" t="s">
        <v>171</v>
      </c>
      <c r="AU243" s="155" t="s">
        <v>79</v>
      </c>
      <c r="AY243" s="18" t="s">
        <v>165</v>
      </c>
      <c r="BE243" s="156">
        <f>IF(N243="základní",J243,0)</f>
        <v>0</v>
      </c>
      <c r="BF243" s="156">
        <f>IF(N243="snížená",J243,0)</f>
        <v>0</v>
      </c>
      <c r="BG243" s="156">
        <f>IF(N243="zákl. přenesená",J243,0)</f>
        <v>0</v>
      </c>
      <c r="BH243" s="156">
        <f>IF(N243="sníž. přenesená",J243,0)</f>
        <v>0</v>
      </c>
      <c r="BI243" s="156">
        <f>IF(N243="nulová",J243,0)</f>
        <v>0</v>
      </c>
      <c r="BJ243" s="18" t="s">
        <v>79</v>
      </c>
      <c r="BK243" s="156">
        <f>ROUND(I243*H243,2)</f>
        <v>0</v>
      </c>
      <c r="BL243" s="18" t="s">
        <v>264</v>
      </c>
      <c r="BM243" s="155" t="s">
        <v>1571</v>
      </c>
    </row>
    <row r="244" spans="1:47" s="2" customFormat="1" ht="12">
      <c r="A244" s="33"/>
      <c r="B244" s="34"/>
      <c r="C244" s="33"/>
      <c r="D244" s="157" t="s">
        <v>177</v>
      </c>
      <c r="E244" s="33"/>
      <c r="F244" s="158" t="s">
        <v>648</v>
      </c>
      <c r="G244" s="33"/>
      <c r="H244" s="33"/>
      <c r="I244" s="159"/>
      <c r="J244" s="33"/>
      <c r="K244" s="33"/>
      <c r="L244" s="34"/>
      <c r="M244" s="160"/>
      <c r="N244" s="161"/>
      <c r="O244" s="54"/>
      <c r="P244" s="54"/>
      <c r="Q244" s="54"/>
      <c r="R244" s="54"/>
      <c r="S244" s="54"/>
      <c r="T244" s="55"/>
      <c r="U244" s="33"/>
      <c r="V244" s="33"/>
      <c r="W244" s="33"/>
      <c r="X244" s="33"/>
      <c r="Y244" s="33"/>
      <c r="Z244" s="33"/>
      <c r="AA244" s="33"/>
      <c r="AB244" s="33"/>
      <c r="AC244" s="33"/>
      <c r="AD244" s="33"/>
      <c r="AE244" s="33"/>
      <c r="AT244" s="18" t="s">
        <v>177</v>
      </c>
      <c r="AU244" s="18" t="s">
        <v>79</v>
      </c>
    </row>
    <row r="245" spans="1:65" s="2" customFormat="1" ht="24.2" customHeight="1">
      <c r="A245" s="33"/>
      <c r="B245" s="143"/>
      <c r="C245" s="144" t="s">
        <v>9</v>
      </c>
      <c r="D245" s="144" t="s">
        <v>171</v>
      </c>
      <c r="E245" s="145" t="s">
        <v>451</v>
      </c>
      <c r="F245" s="146" t="s">
        <v>452</v>
      </c>
      <c r="G245" s="147" t="s">
        <v>384</v>
      </c>
      <c r="H245" s="148">
        <v>15</v>
      </c>
      <c r="I245" s="149"/>
      <c r="J245" s="150">
        <f>ROUND(I245*H245,2)</f>
        <v>0</v>
      </c>
      <c r="K245" s="146" t="s">
        <v>175</v>
      </c>
      <c r="L245" s="34"/>
      <c r="M245" s="151" t="s">
        <v>3</v>
      </c>
      <c r="N245" s="152" t="s">
        <v>41</v>
      </c>
      <c r="O245" s="54"/>
      <c r="P245" s="153">
        <f>O245*H245</f>
        <v>0</v>
      </c>
      <c r="Q245" s="153">
        <v>0</v>
      </c>
      <c r="R245" s="153">
        <f>Q245*H245</f>
        <v>0</v>
      </c>
      <c r="S245" s="153">
        <v>0.00191</v>
      </c>
      <c r="T245" s="154">
        <f>S245*H245</f>
        <v>0.028650000000000002</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1572</v>
      </c>
    </row>
    <row r="246" spans="1:47" s="2" customFormat="1" ht="12">
      <c r="A246" s="33"/>
      <c r="B246" s="34"/>
      <c r="C246" s="33"/>
      <c r="D246" s="157" t="s">
        <v>177</v>
      </c>
      <c r="E246" s="33"/>
      <c r="F246" s="158" t="s">
        <v>454</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309</v>
      </c>
      <c r="D247" s="144" t="s">
        <v>171</v>
      </c>
      <c r="E247" s="145" t="s">
        <v>650</v>
      </c>
      <c r="F247" s="146" t="s">
        <v>651</v>
      </c>
      <c r="G247" s="147" t="s">
        <v>384</v>
      </c>
      <c r="H247" s="148">
        <v>5</v>
      </c>
      <c r="I247" s="149"/>
      <c r="J247" s="150">
        <f>ROUND(I247*H247,2)</f>
        <v>0</v>
      </c>
      <c r="K247" s="146" t="s">
        <v>175</v>
      </c>
      <c r="L247" s="34"/>
      <c r="M247" s="151" t="s">
        <v>3</v>
      </c>
      <c r="N247" s="152" t="s">
        <v>41</v>
      </c>
      <c r="O247" s="54"/>
      <c r="P247" s="153">
        <f>O247*H247</f>
        <v>0</v>
      </c>
      <c r="Q247" s="153">
        <v>0</v>
      </c>
      <c r="R247" s="153">
        <f>Q247*H247</f>
        <v>0</v>
      </c>
      <c r="S247" s="153">
        <v>0.00167</v>
      </c>
      <c r="T247" s="154">
        <f>S247*H247</f>
        <v>0.00835</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1573</v>
      </c>
    </row>
    <row r="248" spans="1:47" s="2" customFormat="1" ht="12">
      <c r="A248" s="33"/>
      <c r="B248" s="34"/>
      <c r="C248" s="33"/>
      <c r="D248" s="157" t="s">
        <v>177</v>
      </c>
      <c r="E248" s="33"/>
      <c r="F248" s="158" t="s">
        <v>653</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315</v>
      </c>
      <c r="D249" s="144" t="s">
        <v>171</v>
      </c>
      <c r="E249" s="145" t="s">
        <v>654</v>
      </c>
      <c r="F249" s="146" t="s">
        <v>655</v>
      </c>
      <c r="G249" s="147" t="s">
        <v>384</v>
      </c>
      <c r="H249" s="148">
        <v>12</v>
      </c>
      <c r="I249" s="149"/>
      <c r="J249" s="150">
        <f>ROUND(I249*H249,2)</f>
        <v>0</v>
      </c>
      <c r="K249" s="146" t="s">
        <v>175</v>
      </c>
      <c r="L249" s="34"/>
      <c r="M249" s="151" t="s">
        <v>3</v>
      </c>
      <c r="N249" s="152" t="s">
        <v>41</v>
      </c>
      <c r="O249" s="54"/>
      <c r="P249" s="153">
        <f>O249*H249</f>
        <v>0</v>
      </c>
      <c r="Q249" s="153">
        <v>0</v>
      </c>
      <c r="R249" s="153">
        <f>Q249*H249</f>
        <v>0</v>
      </c>
      <c r="S249" s="153">
        <v>0.0026</v>
      </c>
      <c r="T249" s="154">
        <f>S249*H249</f>
        <v>0.0312</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1574</v>
      </c>
    </row>
    <row r="250" spans="1:47" s="2" customFormat="1" ht="12">
      <c r="A250" s="33"/>
      <c r="B250" s="34"/>
      <c r="C250" s="33"/>
      <c r="D250" s="157" t="s">
        <v>177</v>
      </c>
      <c r="E250" s="33"/>
      <c r="F250" s="158" t="s">
        <v>657</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2:51" s="14" customFormat="1" ht="12">
      <c r="B251" s="170"/>
      <c r="D251" s="163" t="s">
        <v>179</v>
      </c>
      <c r="E251" s="171" t="s">
        <v>3</v>
      </c>
      <c r="F251" s="172" t="s">
        <v>1575</v>
      </c>
      <c r="H251" s="173">
        <v>12</v>
      </c>
      <c r="I251" s="174"/>
      <c r="L251" s="170"/>
      <c r="M251" s="175"/>
      <c r="N251" s="176"/>
      <c r="O251" s="176"/>
      <c r="P251" s="176"/>
      <c r="Q251" s="176"/>
      <c r="R251" s="176"/>
      <c r="S251" s="176"/>
      <c r="T251" s="177"/>
      <c r="AT251" s="171" t="s">
        <v>179</v>
      </c>
      <c r="AU251" s="171" t="s">
        <v>79</v>
      </c>
      <c r="AV251" s="14" t="s">
        <v>79</v>
      </c>
      <c r="AW251" s="14" t="s">
        <v>31</v>
      </c>
      <c r="AX251" s="14" t="s">
        <v>15</v>
      </c>
      <c r="AY251" s="171" t="s">
        <v>165</v>
      </c>
    </row>
    <row r="252" spans="1:65" s="2" customFormat="1" ht="16.5" customHeight="1">
      <c r="A252" s="33"/>
      <c r="B252" s="143"/>
      <c r="C252" s="144" t="s">
        <v>320</v>
      </c>
      <c r="D252" s="144" t="s">
        <v>171</v>
      </c>
      <c r="E252" s="145" t="s">
        <v>659</v>
      </c>
      <c r="F252" s="146" t="s">
        <v>660</v>
      </c>
      <c r="G252" s="147" t="s">
        <v>384</v>
      </c>
      <c r="H252" s="148">
        <v>12</v>
      </c>
      <c r="I252" s="149"/>
      <c r="J252" s="150">
        <f>ROUND(I252*H252,2)</f>
        <v>0</v>
      </c>
      <c r="K252" s="146" t="s">
        <v>175</v>
      </c>
      <c r="L252" s="34"/>
      <c r="M252" s="151" t="s">
        <v>3</v>
      </c>
      <c r="N252" s="152" t="s">
        <v>41</v>
      </c>
      <c r="O252" s="54"/>
      <c r="P252" s="153">
        <f>O252*H252</f>
        <v>0</v>
      </c>
      <c r="Q252" s="153">
        <v>0</v>
      </c>
      <c r="R252" s="153">
        <f>Q252*H252</f>
        <v>0</v>
      </c>
      <c r="S252" s="153">
        <v>0</v>
      </c>
      <c r="T252" s="154">
        <f>S252*H252</f>
        <v>0</v>
      </c>
      <c r="U252" s="33"/>
      <c r="V252" s="33"/>
      <c r="W252" s="33"/>
      <c r="X252" s="33"/>
      <c r="Y252" s="33"/>
      <c r="Z252" s="33"/>
      <c r="AA252" s="33"/>
      <c r="AB252" s="33"/>
      <c r="AC252" s="33"/>
      <c r="AD252" s="33"/>
      <c r="AE252" s="33"/>
      <c r="AR252" s="155" t="s">
        <v>264</v>
      </c>
      <c r="AT252" s="155" t="s">
        <v>171</v>
      </c>
      <c r="AU252" s="155" t="s">
        <v>79</v>
      </c>
      <c r="AY252" s="18" t="s">
        <v>165</v>
      </c>
      <c r="BE252" s="156">
        <f>IF(N252="základní",J252,0)</f>
        <v>0</v>
      </c>
      <c r="BF252" s="156">
        <f>IF(N252="snížená",J252,0)</f>
        <v>0</v>
      </c>
      <c r="BG252" s="156">
        <f>IF(N252="zákl. přenesená",J252,0)</f>
        <v>0</v>
      </c>
      <c r="BH252" s="156">
        <f>IF(N252="sníž. přenesená",J252,0)</f>
        <v>0</v>
      </c>
      <c r="BI252" s="156">
        <f>IF(N252="nulová",J252,0)</f>
        <v>0</v>
      </c>
      <c r="BJ252" s="18" t="s">
        <v>79</v>
      </c>
      <c r="BK252" s="156">
        <f>ROUND(I252*H252,2)</f>
        <v>0</v>
      </c>
      <c r="BL252" s="18" t="s">
        <v>264</v>
      </c>
      <c r="BM252" s="155" t="s">
        <v>1576</v>
      </c>
    </row>
    <row r="253" spans="1:47" s="2" customFormat="1" ht="12">
      <c r="A253" s="33"/>
      <c r="B253" s="34"/>
      <c r="C253" s="33"/>
      <c r="D253" s="157" t="s">
        <v>177</v>
      </c>
      <c r="E253" s="33"/>
      <c r="F253" s="158" t="s">
        <v>662</v>
      </c>
      <c r="G253" s="33"/>
      <c r="H253" s="33"/>
      <c r="I253" s="159"/>
      <c r="J253" s="33"/>
      <c r="K253" s="33"/>
      <c r="L253" s="34"/>
      <c r="M253" s="160"/>
      <c r="N253" s="161"/>
      <c r="O253" s="54"/>
      <c r="P253" s="54"/>
      <c r="Q253" s="54"/>
      <c r="R253" s="54"/>
      <c r="S253" s="54"/>
      <c r="T253" s="55"/>
      <c r="U253" s="33"/>
      <c r="V253" s="33"/>
      <c r="W253" s="33"/>
      <c r="X253" s="33"/>
      <c r="Y253" s="33"/>
      <c r="Z253" s="33"/>
      <c r="AA253" s="33"/>
      <c r="AB253" s="33"/>
      <c r="AC253" s="33"/>
      <c r="AD253" s="33"/>
      <c r="AE253" s="33"/>
      <c r="AT253" s="18" t="s">
        <v>177</v>
      </c>
      <c r="AU253" s="18" t="s">
        <v>79</v>
      </c>
    </row>
    <row r="254" spans="1:65" s="2" customFormat="1" ht="24.2" customHeight="1">
      <c r="A254" s="33"/>
      <c r="B254" s="143"/>
      <c r="C254" s="144" t="s">
        <v>15</v>
      </c>
      <c r="D254" s="144" t="s">
        <v>171</v>
      </c>
      <c r="E254" s="145" t="s">
        <v>456</v>
      </c>
      <c r="F254" s="146" t="s">
        <v>457</v>
      </c>
      <c r="G254" s="147" t="s">
        <v>384</v>
      </c>
      <c r="H254" s="148">
        <v>23</v>
      </c>
      <c r="I254" s="149"/>
      <c r="J254" s="150">
        <f aca="true" t="shared" si="0" ref="J254:J263">ROUND(I254*H254,2)</f>
        <v>0</v>
      </c>
      <c r="K254" s="146" t="s">
        <v>3</v>
      </c>
      <c r="L254" s="34"/>
      <c r="M254" s="151" t="s">
        <v>3</v>
      </c>
      <c r="N254" s="152" t="s">
        <v>41</v>
      </c>
      <c r="O254" s="54"/>
      <c r="P254" s="153">
        <f aca="true" t="shared" si="1" ref="P254:P263">O254*H254</f>
        <v>0</v>
      </c>
      <c r="Q254" s="153">
        <v>0</v>
      </c>
      <c r="R254" s="153">
        <f aca="true" t="shared" si="2" ref="R254:R263">Q254*H254</f>
        <v>0</v>
      </c>
      <c r="S254" s="153">
        <v>0</v>
      </c>
      <c r="T254" s="154">
        <f aca="true" t="shared" si="3" ref="T254:T263">S254*H254</f>
        <v>0</v>
      </c>
      <c r="U254" s="33"/>
      <c r="V254" s="33"/>
      <c r="W254" s="33"/>
      <c r="X254" s="33"/>
      <c r="Y254" s="33"/>
      <c r="Z254" s="33"/>
      <c r="AA254" s="33"/>
      <c r="AB254" s="33"/>
      <c r="AC254" s="33"/>
      <c r="AD254" s="33"/>
      <c r="AE254" s="33"/>
      <c r="AR254" s="155" t="s">
        <v>264</v>
      </c>
      <c r="AT254" s="155" t="s">
        <v>171</v>
      </c>
      <c r="AU254" s="155" t="s">
        <v>79</v>
      </c>
      <c r="AY254" s="18" t="s">
        <v>165</v>
      </c>
      <c r="BE254" s="156">
        <f aca="true" t="shared" si="4" ref="BE254:BE263">IF(N254="základní",J254,0)</f>
        <v>0</v>
      </c>
      <c r="BF254" s="156">
        <f aca="true" t="shared" si="5" ref="BF254:BF263">IF(N254="snížená",J254,0)</f>
        <v>0</v>
      </c>
      <c r="BG254" s="156">
        <f aca="true" t="shared" si="6" ref="BG254:BG263">IF(N254="zákl. přenesená",J254,0)</f>
        <v>0</v>
      </c>
      <c r="BH254" s="156">
        <f aca="true" t="shared" si="7" ref="BH254:BH263">IF(N254="sníž. přenesená",J254,0)</f>
        <v>0</v>
      </c>
      <c r="BI254" s="156">
        <f aca="true" t="shared" si="8" ref="BI254:BI263">IF(N254="nulová",J254,0)</f>
        <v>0</v>
      </c>
      <c r="BJ254" s="18" t="s">
        <v>79</v>
      </c>
      <c r="BK254" s="156">
        <f aca="true" t="shared" si="9" ref="BK254:BK263">ROUND(I254*H254,2)</f>
        <v>0</v>
      </c>
      <c r="BL254" s="18" t="s">
        <v>264</v>
      </c>
      <c r="BM254" s="155" t="s">
        <v>1577</v>
      </c>
    </row>
    <row r="255" spans="1:65" s="2" customFormat="1" ht="24.2" customHeight="1">
      <c r="A255" s="33"/>
      <c r="B255" s="143"/>
      <c r="C255" s="144" t="s">
        <v>79</v>
      </c>
      <c r="D255" s="144" t="s">
        <v>171</v>
      </c>
      <c r="E255" s="145" t="s">
        <v>460</v>
      </c>
      <c r="F255" s="146" t="s">
        <v>1225</v>
      </c>
      <c r="G255" s="147" t="s">
        <v>384</v>
      </c>
      <c r="H255" s="148">
        <v>8</v>
      </c>
      <c r="I255" s="149"/>
      <c r="J255" s="150">
        <f t="shared" si="0"/>
        <v>0</v>
      </c>
      <c r="K255" s="146" t="s">
        <v>3</v>
      </c>
      <c r="L255" s="34"/>
      <c r="M255" s="151" t="s">
        <v>3</v>
      </c>
      <c r="N255" s="152" t="s">
        <v>41</v>
      </c>
      <c r="O255" s="54"/>
      <c r="P255" s="153">
        <f t="shared" si="1"/>
        <v>0</v>
      </c>
      <c r="Q255" s="153">
        <v>0</v>
      </c>
      <c r="R255" s="153">
        <f t="shared" si="2"/>
        <v>0</v>
      </c>
      <c r="S255" s="153">
        <v>0</v>
      </c>
      <c r="T255" s="154">
        <f t="shared" si="3"/>
        <v>0</v>
      </c>
      <c r="U255" s="33"/>
      <c r="V255" s="33"/>
      <c r="W255" s="33"/>
      <c r="X255" s="33"/>
      <c r="Y255" s="33"/>
      <c r="Z255" s="33"/>
      <c r="AA255" s="33"/>
      <c r="AB255" s="33"/>
      <c r="AC255" s="33"/>
      <c r="AD255" s="33"/>
      <c r="AE255" s="33"/>
      <c r="AR255" s="155" t="s">
        <v>264</v>
      </c>
      <c r="AT255" s="155" t="s">
        <v>171</v>
      </c>
      <c r="AU255" s="155" t="s">
        <v>79</v>
      </c>
      <c r="AY255" s="18" t="s">
        <v>165</v>
      </c>
      <c r="BE255" s="156">
        <f t="shared" si="4"/>
        <v>0</v>
      </c>
      <c r="BF255" s="156">
        <f t="shared" si="5"/>
        <v>0</v>
      </c>
      <c r="BG255" s="156">
        <f t="shared" si="6"/>
        <v>0</v>
      </c>
      <c r="BH255" s="156">
        <f t="shared" si="7"/>
        <v>0</v>
      </c>
      <c r="BI255" s="156">
        <f t="shared" si="8"/>
        <v>0</v>
      </c>
      <c r="BJ255" s="18" t="s">
        <v>79</v>
      </c>
      <c r="BK255" s="156">
        <f t="shared" si="9"/>
        <v>0</v>
      </c>
      <c r="BL255" s="18" t="s">
        <v>264</v>
      </c>
      <c r="BM255" s="155" t="s">
        <v>1578</v>
      </c>
    </row>
    <row r="256" spans="1:65" s="2" customFormat="1" ht="24.2" customHeight="1">
      <c r="A256" s="33"/>
      <c r="B256" s="143"/>
      <c r="C256" s="144" t="s">
        <v>89</v>
      </c>
      <c r="D256" s="144" t="s">
        <v>171</v>
      </c>
      <c r="E256" s="145" t="s">
        <v>464</v>
      </c>
      <c r="F256" s="146" t="s">
        <v>465</v>
      </c>
      <c r="G256" s="147" t="s">
        <v>384</v>
      </c>
      <c r="H256" s="148">
        <v>8</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1579</v>
      </c>
    </row>
    <row r="257" spans="1:65" s="2" customFormat="1" ht="24.2" customHeight="1">
      <c r="A257" s="33"/>
      <c r="B257" s="143"/>
      <c r="C257" s="144" t="s">
        <v>92</v>
      </c>
      <c r="D257" s="144" t="s">
        <v>171</v>
      </c>
      <c r="E257" s="145" t="s">
        <v>667</v>
      </c>
      <c r="F257" s="146" t="s">
        <v>668</v>
      </c>
      <c r="G257" s="147" t="s">
        <v>297</v>
      </c>
      <c r="H257" s="148">
        <v>22</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1580</v>
      </c>
    </row>
    <row r="258" spans="1:65" s="2" customFormat="1" ht="24.2" customHeight="1">
      <c r="A258" s="33"/>
      <c r="B258" s="143"/>
      <c r="C258" s="144" t="s">
        <v>95</v>
      </c>
      <c r="D258" s="144" t="s">
        <v>171</v>
      </c>
      <c r="E258" s="145" t="s">
        <v>670</v>
      </c>
      <c r="F258" s="146" t="s">
        <v>671</v>
      </c>
      <c r="G258" s="147" t="s">
        <v>384</v>
      </c>
      <c r="H258" s="148">
        <v>12</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1581</v>
      </c>
    </row>
    <row r="259" spans="1:65" s="2" customFormat="1" ht="24.2" customHeight="1">
      <c r="A259" s="33"/>
      <c r="B259" s="143"/>
      <c r="C259" s="144" t="s">
        <v>166</v>
      </c>
      <c r="D259" s="144" t="s">
        <v>171</v>
      </c>
      <c r="E259" s="145" t="s">
        <v>468</v>
      </c>
      <c r="F259" s="146" t="s">
        <v>469</v>
      </c>
      <c r="G259" s="147" t="s">
        <v>384</v>
      </c>
      <c r="H259" s="148">
        <v>15</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1582</v>
      </c>
    </row>
    <row r="260" spans="1:65" s="2" customFormat="1" ht="24.2" customHeight="1">
      <c r="A260" s="33"/>
      <c r="B260" s="143"/>
      <c r="C260" s="144" t="s">
        <v>370</v>
      </c>
      <c r="D260" s="144" t="s">
        <v>171</v>
      </c>
      <c r="E260" s="145" t="s">
        <v>472</v>
      </c>
      <c r="F260" s="146" t="s">
        <v>473</v>
      </c>
      <c r="G260" s="147" t="s">
        <v>384</v>
      </c>
      <c r="H260" s="148">
        <v>15</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1583</v>
      </c>
    </row>
    <row r="261" spans="1:65" s="2" customFormat="1" ht="37.9" customHeight="1">
      <c r="A261" s="33"/>
      <c r="B261" s="143"/>
      <c r="C261" s="144" t="s">
        <v>191</v>
      </c>
      <c r="D261" s="144" t="s">
        <v>171</v>
      </c>
      <c r="E261" s="145" t="s">
        <v>675</v>
      </c>
      <c r="F261" s="146" t="s">
        <v>676</v>
      </c>
      <c r="G261" s="147" t="s">
        <v>384</v>
      </c>
      <c r="H261" s="148">
        <v>5</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1584</v>
      </c>
    </row>
    <row r="262" spans="1:65" s="2" customFormat="1" ht="24.2" customHeight="1">
      <c r="A262" s="33"/>
      <c r="B262" s="143"/>
      <c r="C262" s="144" t="s">
        <v>205</v>
      </c>
      <c r="D262" s="144" t="s">
        <v>171</v>
      </c>
      <c r="E262" s="145" t="s">
        <v>678</v>
      </c>
      <c r="F262" s="146" t="s">
        <v>679</v>
      </c>
      <c r="G262" s="147" t="s">
        <v>384</v>
      </c>
      <c r="H262" s="148">
        <v>5</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1585</v>
      </c>
    </row>
    <row r="263" spans="1:65" s="2" customFormat="1" ht="44.25" customHeight="1">
      <c r="A263" s="33"/>
      <c r="B263" s="143"/>
      <c r="C263" s="144" t="s">
        <v>304</v>
      </c>
      <c r="D263" s="144" t="s">
        <v>171</v>
      </c>
      <c r="E263" s="145" t="s">
        <v>475</v>
      </c>
      <c r="F263" s="146" t="s">
        <v>476</v>
      </c>
      <c r="G263" s="147" t="s">
        <v>477</v>
      </c>
      <c r="H263" s="196"/>
      <c r="I263" s="149"/>
      <c r="J263" s="150">
        <f t="shared" si="0"/>
        <v>0</v>
      </c>
      <c r="K263" s="146" t="s">
        <v>175</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1586</v>
      </c>
    </row>
    <row r="264" spans="1:47" s="2" customFormat="1" ht="12">
      <c r="A264" s="33"/>
      <c r="B264" s="34"/>
      <c r="C264" s="33"/>
      <c r="D264" s="157" t="s">
        <v>177</v>
      </c>
      <c r="E264" s="33"/>
      <c r="F264" s="158" t="s">
        <v>479</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63" s="12" customFormat="1" ht="22.9" customHeight="1">
      <c r="B265" s="130"/>
      <c r="D265" s="131" t="s">
        <v>68</v>
      </c>
      <c r="E265" s="141" t="s">
        <v>480</v>
      </c>
      <c r="F265" s="141" t="s">
        <v>481</v>
      </c>
      <c r="I265" s="133"/>
      <c r="J265" s="142">
        <f>BK265</f>
        <v>0</v>
      </c>
      <c r="L265" s="130"/>
      <c r="M265" s="135"/>
      <c r="N265" s="136"/>
      <c r="O265" s="136"/>
      <c r="P265" s="137">
        <f>SUM(P266:P267)</f>
        <v>0</v>
      </c>
      <c r="Q265" s="136"/>
      <c r="R265" s="137">
        <f>SUM(R266:R267)</f>
        <v>0.013920199999999999</v>
      </c>
      <c r="S265" s="136"/>
      <c r="T265" s="138">
        <f>SUM(T266:T267)</f>
        <v>0</v>
      </c>
      <c r="AR265" s="131" t="s">
        <v>79</v>
      </c>
      <c r="AT265" s="139" t="s">
        <v>68</v>
      </c>
      <c r="AU265" s="139" t="s">
        <v>15</v>
      </c>
      <c r="AY265" s="131" t="s">
        <v>165</v>
      </c>
      <c r="BK265" s="140">
        <f>SUM(BK266:BK267)</f>
        <v>0</v>
      </c>
    </row>
    <row r="266" spans="1:65" s="2" customFormat="1" ht="16.5" customHeight="1">
      <c r="A266" s="33"/>
      <c r="B266" s="143"/>
      <c r="C266" s="144" t="s">
        <v>209</v>
      </c>
      <c r="D266" s="144" t="s">
        <v>171</v>
      </c>
      <c r="E266" s="145" t="s">
        <v>482</v>
      </c>
      <c r="F266" s="146" t="s">
        <v>483</v>
      </c>
      <c r="G266" s="147" t="s">
        <v>174</v>
      </c>
      <c r="H266" s="148">
        <v>99.43</v>
      </c>
      <c r="I266" s="149"/>
      <c r="J266" s="150">
        <f>ROUND(I266*H266,2)</f>
        <v>0</v>
      </c>
      <c r="K266" s="146" t="s">
        <v>175</v>
      </c>
      <c r="L266" s="34"/>
      <c r="M266" s="151" t="s">
        <v>3</v>
      </c>
      <c r="N266" s="152" t="s">
        <v>41</v>
      </c>
      <c r="O266" s="54"/>
      <c r="P266" s="153">
        <f>O266*H266</f>
        <v>0</v>
      </c>
      <c r="Q266" s="153">
        <v>0.00014</v>
      </c>
      <c r="R266" s="153">
        <f>Q266*H266</f>
        <v>0.013920199999999999</v>
      </c>
      <c r="S266" s="153">
        <v>0</v>
      </c>
      <c r="T266" s="154">
        <f>S266*H266</f>
        <v>0</v>
      </c>
      <c r="U266" s="33"/>
      <c r="V266" s="33"/>
      <c r="W266" s="33"/>
      <c r="X266" s="33"/>
      <c r="Y266" s="33"/>
      <c r="Z266" s="33"/>
      <c r="AA266" s="33"/>
      <c r="AB266" s="33"/>
      <c r="AC266" s="33"/>
      <c r="AD266" s="33"/>
      <c r="AE266" s="33"/>
      <c r="AR266" s="155" t="s">
        <v>264</v>
      </c>
      <c r="AT266" s="155" t="s">
        <v>171</v>
      </c>
      <c r="AU266" s="155" t="s">
        <v>79</v>
      </c>
      <c r="AY266" s="18" t="s">
        <v>165</v>
      </c>
      <c r="BE266" s="156">
        <f>IF(N266="základní",J266,0)</f>
        <v>0</v>
      </c>
      <c r="BF266" s="156">
        <f>IF(N266="snížená",J266,0)</f>
        <v>0</v>
      </c>
      <c r="BG266" s="156">
        <f>IF(N266="zákl. přenesená",J266,0)</f>
        <v>0</v>
      </c>
      <c r="BH266" s="156">
        <f>IF(N266="sníž. přenesená",J266,0)</f>
        <v>0</v>
      </c>
      <c r="BI266" s="156">
        <f>IF(N266="nulová",J266,0)</f>
        <v>0</v>
      </c>
      <c r="BJ266" s="18" t="s">
        <v>79</v>
      </c>
      <c r="BK266" s="156">
        <f>ROUND(I266*H266,2)</f>
        <v>0</v>
      </c>
      <c r="BL266" s="18" t="s">
        <v>264</v>
      </c>
      <c r="BM266" s="155" t="s">
        <v>1587</v>
      </c>
    </row>
    <row r="267" spans="1:47" s="2" customFormat="1" ht="12">
      <c r="A267" s="33"/>
      <c r="B267" s="34"/>
      <c r="C267" s="33"/>
      <c r="D267" s="157" t="s">
        <v>177</v>
      </c>
      <c r="E267" s="33"/>
      <c r="F267" s="158" t="s">
        <v>485</v>
      </c>
      <c r="G267" s="33"/>
      <c r="H267" s="33"/>
      <c r="I267" s="159"/>
      <c r="J267" s="33"/>
      <c r="K267" s="33"/>
      <c r="L267" s="34"/>
      <c r="M267" s="160"/>
      <c r="N267" s="161"/>
      <c r="O267" s="54"/>
      <c r="P267" s="54"/>
      <c r="Q267" s="54"/>
      <c r="R267" s="54"/>
      <c r="S267" s="54"/>
      <c r="T267" s="55"/>
      <c r="U267" s="33"/>
      <c r="V267" s="33"/>
      <c r="W267" s="33"/>
      <c r="X267" s="33"/>
      <c r="Y267" s="33"/>
      <c r="Z267" s="33"/>
      <c r="AA267" s="33"/>
      <c r="AB267" s="33"/>
      <c r="AC267" s="33"/>
      <c r="AD267" s="33"/>
      <c r="AE267" s="33"/>
      <c r="AT267" s="18" t="s">
        <v>177</v>
      </c>
      <c r="AU267" s="18" t="s">
        <v>79</v>
      </c>
    </row>
    <row r="268" spans="2:63" s="12" customFormat="1" ht="25.9" customHeight="1">
      <c r="B268" s="130"/>
      <c r="D268" s="131" t="s">
        <v>68</v>
      </c>
      <c r="E268" s="132" t="s">
        <v>120</v>
      </c>
      <c r="F268" s="132" t="s">
        <v>486</v>
      </c>
      <c r="I268" s="133"/>
      <c r="J268" s="134">
        <f>BK268</f>
        <v>0</v>
      </c>
      <c r="L268" s="130"/>
      <c r="M268" s="135"/>
      <c r="N268" s="136"/>
      <c r="O268" s="136"/>
      <c r="P268" s="137">
        <f>P269</f>
        <v>0</v>
      </c>
      <c r="Q268" s="136"/>
      <c r="R268" s="137">
        <f>R269</f>
        <v>0</v>
      </c>
      <c r="S268" s="136"/>
      <c r="T268" s="138">
        <f>T269</f>
        <v>0</v>
      </c>
      <c r="AR268" s="131" t="s">
        <v>95</v>
      </c>
      <c r="AT268" s="139" t="s">
        <v>68</v>
      </c>
      <c r="AU268" s="139" t="s">
        <v>69</v>
      </c>
      <c r="AY268" s="131" t="s">
        <v>165</v>
      </c>
      <c r="BK268" s="140">
        <f>BK269</f>
        <v>0</v>
      </c>
    </row>
    <row r="269" spans="1:65" s="2" customFormat="1" ht="24.2" customHeight="1">
      <c r="A269" s="33"/>
      <c r="B269" s="143"/>
      <c r="C269" s="144" t="s">
        <v>168</v>
      </c>
      <c r="D269" s="144" t="s">
        <v>171</v>
      </c>
      <c r="E269" s="145" t="s">
        <v>488</v>
      </c>
      <c r="F269" s="146" t="s">
        <v>489</v>
      </c>
      <c r="G269" s="147" t="s">
        <v>212</v>
      </c>
      <c r="H269" s="148">
        <v>1</v>
      </c>
      <c r="I269" s="149"/>
      <c r="J269" s="150">
        <f>ROUND(I269*H269,2)</f>
        <v>0</v>
      </c>
      <c r="K269" s="146" t="s">
        <v>3</v>
      </c>
      <c r="L269" s="34"/>
      <c r="M269" s="197" t="s">
        <v>3</v>
      </c>
      <c r="N269" s="198" t="s">
        <v>41</v>
      </c>
      <c r="O269" s="199"/>
      <c r="P269" s="200">
        <f>O269*H269</f>
        <v>0</v>
      </c>
      <c r="Q269" s="200">
        <v>0</v>
      </c>
      <c r="R269" s="200">
        <f>Q269*H269</f>
        <v>0</v>
      </c>
      <c r="S269" s="200">
        <v>0</v>
      </c>
      <c r="T269" s="201">
        <f>S269*H269</f>
        <v>0</v>
      </c>
      <c r="U269" s="33"/>
      <c r="V269" s="33"/>
      <c r="W269" s="33"/>
      <c r="X269" s="33"/>
      <c r="Y269" s="33"/>
      <c r="Z269" s="33"/>
      <c r="AA269" s="33"/>
      <c r="AB269" s="33"/>
      <c r="AC269" s="33"/>
      <c r="AD269" s="33"/>
      <c r="AE269" s="33"/>
      <c r="AR269" s="155" t="s">
        <v>92</v>
      </c>
      <c r="AT269" s="155" t="s">
        <v>171</v>
      </c>
      <c r="AU269" s="155" t="s">
        <v>15</v>
      </c>
      <c r="AY269" s="18" t="s">
        <v>165</v>
      </c>
      <c r="BE269" s="156">
        <f>IF(N269="základní",J269,0)</f>
        <v>0</v>
      </c>
      <c r="BF269" s="156">
        <f>IF(N269="snížená",J269,0)</f>
        <v>0</v>
      </c>
      <c r="BG269" s="156">
        <f>IF(N269="zákl. přenesená",J269,0)</f>
        <v>0</v>
      </c>
      <c r="BH269" s="156">
        <f>IF(N269="sníž. přenesená",J269,0)</f>
        <v>0</v>
      </c>
      <c r="BI269" s="156">
        <f>IF(N269="nulová",J269,0)</f>
        <v>0</v>
      </c>
      <c r="BJ269" s="18" t="s">
        <v>79</v>
      </c>
      <c r="BK269" s="156">
        <f>ROUND(I269*H269,2)</f>
        <v>0</v>
      </c>
      <c r="BL269" s="18" t="s">
        <v>92</v>
      </c>
      <c r="BM269" s="155" t="s">
        <v>1588</v>
      </c>
    </row>
    <row r="270" spans="1:31" s="2" customFormat="1" ht="6.95" customHeight="1">
      <c r="A270" s="33"/>
      <c r="B270" s="43"/>
      <c r="C270" s="44"/>
      <c r="D270" s="44"/>
      <c r="E270" s="44"/>
      <c r="F270" s="44"/>
      <c r="G270" s="44"/>
      <c r="H270" s="44"/>
      <c r="I270" s="44"/>
      <c r="J270" s="44"/>
      <c r="K270" s="44"/>
      <c r="L270" s="34"/>
      <c r="M270" s="33"/>
      <c r="O270" s="33"/>
      <c r="P270" s="33"/>
      <c r="Q270" s="33"/>
      <c r="R270" s="33"/>
      <c r="S270" s="33"/>
      <c r="T270" s="33"/>
      <c r="U270" s="33"/>
      <c r="V270" s="33"/>
      <c r="W270" s="33"/>
      <c r="X270" s="33"/>
      <c r="Y270" s="33"/>
      <c r="Z270" s="33"/>
      <c r="AA270" s="33"/>
      <c r="AB270" s="33"/>
      <c r="AC270" s="33"/>
      <c r="AD270" s="33"/>
      <c r="AE270" s="33"/>
    </row>
  </sheetData>
  <autoFilter ref="C101:K269"/>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89" r:id="rId24" display="https://podminky.urs.cz/item/CS_URS_2021_02/713131143"/>
    <hyperlink ref="F192" r:id="rId25" display="https://podminky.urs.cz/item/CS_URS_2021_02/28375933"/>
    <hyperlink ref="F195" r:id="rId26" display="https://podminky.urs.cz/item/CS_URS_2021_02/713140861"/>
    <hyperlink ref="F198" r:id="rId27" display="https://podminky.urs.cz/item/CS_URS_2021_02/713140863"/>
    <hyperlink ref="F200" r:id="rId28" display="https://podminky.urs.cz/item/CS_URS_2021_02/713141135"/>
    <hyperlink ref="F204" r:id="rId29" display="https://podminky.urs.cz/item/CS_URS_2021_02/713141335"/>
    <hyperlink ref="F209" r:id="rId30" display="https://podminky.urs.cz/item/CS_URS_2021_02/713141351"/>
    <hyperlink ref="F212" r:id="rId31" display="https://podminky.urs.cz/item/CS_URS_2021_02/28376141"/>
    <hyperlink ref="F216" r:id="rId32" display="https://podminky.urs.cz/item/CS_URS_2021_02/998713102"/>
    <hyperlink ref="F224" r:id="rId33" display="https://podminky.urs.cz/item/CS_URS_2021_02/60514114"/>
    <hyperlink ref="F234" r:id="rId34" display="https://podminky.urs.cz/item/CS_URS_2021_02/762361312"/>
    <hyperlink ref="F241" r:id="rId35" display="https://podminky.urs.cz/item/CS_URS_2021_02/998762102"/>
    <hyperlink ref="F244" r:id="rId36" display="https://podminky.urs.cz/item/CS_URS_2021_02/764002811"/>
    <hyperlink ref="F246" r:id="rId37" display="https://podminky.urs.cz/item/CS_URS_2021_02/764002841"/>
    <hyperlink ref="F248" r:id="rId38" display="https://podminky.urs.cz/item/CS_URS_2021_02/764002851"/>
    <hyperlink ref="F250" r:id="rId39" display="https://podminky.urs.cz/item/CS_URS_2021_02/764004803"/>
    <hyperlink ref="F253" r:id="rId40" display="https://podminky.urs.cz/item/CS_URS_2021_02/764501103"/>
    <hyperlink ref="F264" r:id="rId41" display="https://podminky.urs.cz/item/CS_URS_2021_02/998764202"/>
    <hyperlink ref="F267"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117</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1589</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1590</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ROUND((SUM(BE103:BE259)),2)</f>
        <v>0</v>
      </c>
      <c r="G35" s="33"/>
      <c r="H35" s="33"/>
      <c r="I35" s="102">
        <v>0.21</v>
      </c>
      <c r="J35" s="101">
        <f>ROUND(((SUM(BE103:BE259))*I35),2)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ROUND((SUM(BF103:BF259)),2)</f>
        <v>0</v>
      </c>
      <c r="G36" s="33"/>
      <c r="H36" s="33"/>
      <c r="I36" s="102">
        <v>0.15</v>
      </c>
      <c r="J36" s="101">
        <f>ROUND(((SUM(BF103:BF259))*I36),2)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ROUND((SUM(BG103:BG259)),2)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ROUND((SUM(BH103:BH259)),2)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ROUND((SUM(BI103:BI259)),2)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1589</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1 - Sekce 14</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J123</f>
        <v>0</v>
      </c>
      <c r="L67" s="116"/>
    </row>
    <row r="68" spans="2:12" s="10" customFormat="1" ht="14.85" customHeight="1">
      <c r="B68" s="116"/>
      <c r="D68" s="117" t="s">
        <v>136</v>
      </c>
      <c r="E68" s="118"/>
      <c r="F68" s="118"/>
      <c r="G68" s="118"/>
      <c r="H68" s="118"/>
      <c r="I68" s="118"/>
      <c r="J68" s="119">
        <f>J124</f>
        <v>0</v>
      </c>
      <c r="L68" s="116"/>
    </row>
    <row r="69" spans="2:12" s="10" customFormat="1" ht="14.85" customHeight="1">
      <c r="B69" s="116"/>
      <c r="D69" s="117" t="s">
        <v>137</v>
      </c>
      <c r="E69" s="118"/>
      <c r="F69" s="118"/>
      <c r="G69" s="118"/>
      <c r="H69" s="118"/>
      <c r="I69" s="118"/>
      <c r="J69" s="119">
        <f>J126</f>
        <v>0</v>
      </c>
      <c r="L69" s="116"/>
    </row>
    <row r="70" spans="2:12" s="10" customFormat="1" ht="14.85" customHeight="1">
      <c r="B70" s="116"/>
      <c r="D70" s="117" t="s">
        <v>138</v>
      </c>
      <c r="E70" s="118"/>
      <c r="F70" s="118"/>
      <c r="G70" s="118"/>
      <c r="H70" s="118"/>
      <c r="I70" s="118"/>
      <c r="J70" s="119">
        <f>J134</f>
        <v>0</v>
      </c>
      <c r="L70" s="116"/>
    </row>
    <row r="71" spans="2:12" s="10" customFormat="1" ht="19.9" customHeight="1">
      <c r="B71" s="116"/>
      <c r="D71" s="117" t="s">
        <v>139</v>
      </c>
      <c r="E71" s="118"/>
      <c r="F71" s="118"/>
      <c r="G71" s="118"/>
      <c r="H71" s="118"/>
      <c r="I71" s="118"/>
      <c r="J71" s="119">
        <f>J136</f>
        <v>0</v>
      </c>
      <c r="L71" s="116"/>
    </row>
    <row r="72" spans="2:12" s="10" customFormat="1" ht="19.9" customHeight="1">
      <c r="B72" s="116"/>
      <c r="D72" s="117" t="s">
        <v>140</v>
      </c>
      <c r="E72" s="118"/>
      <c r="F72" s="118"/>
      <c r="G72" s="118"/>
      <c r="H72" s="118"/>
      <c r="I72" s="118"/>
      <c r="J72" s="119">
        <f>J146</f>
        <v>0</v>
      </c>
      <c r="L72" s="116"/>
    </row>
    <row r="73" spans="2:12" s="9" customFormat="1" ht="24.95" customHeight="1">
      <c r="B73" s="112"/>
      <c r="D73" s="113" t="s">
        <v>141</v>
      </c>
      <c r="E73" s="114"/>
      <c r="F73" s="114"/>
      <c r="G73" s="114"/>
      <c r="H73" s="114"/>
      <c r="I73" s="114"/>
      <c r="J73" s="115">
        <f>J149</f>
        <v>0</v>
      </c>
      <c r="L73" s="112"/>
    </row>
    <row r="74" spans="2:12" s="10" customFormat="1" ht="19.9" customHeight="1">
      <c r="B74" s="116"/>
      <c r="D74" s="117" t="s">
        <v>142</v>
      </c>
      <c r="E74" s="118"/>
      <c r="F74" s="118"/>
      <c r="G74" s="118"/>
      <c r="H74" s="118"/>
      <c r="I74" s="118"/>
      <c r="J74" s="119">
        <f>J150</f>
        <v>0</v>
      </c>
      <c r="L74" s="116"/>
    </row>
    <row r="75" spans="2:12" s="10" customFormat="1" ht="19.9" customHeight="1">
      <c r="B75" s="116"/>
      <c r="D75" s="117" t="s">
        <v>143</v>
      </c>
      <c r="E75" s="118"/>
      <c r="F75" s="118"/>
      <c r="G75" s="118"/>
      <c r="H75" s="118"/>
      <c r="I75" s="118"/>
      <c r="J75" s="119">
        <f>J185</f>
        <v>0</v>
      </c>
      <c r="L75" s="116"/>
    </row>
    <row r="76" spans="2:12" s="10" customFormat="1" ht="19.9" customHeight="1">
      <c r="B76" s="116"/>
      <c r="D76" s="117" t="s">
        <v>144</v>
      </c>
      <c r="E76" s="118"/>
      <c r="F76" s="118"/>
      <c r="G76" s="118"/>
      <c r="H76" s="118"/>
      <c r="I76" s="118"/>
      <c r="J76" s="119">
        <f>J220</f>
        <v>0</v>
      </c>
      <c r="L76" s="116"/>
    </row>
    <row r="77" spans="2:12" s="10" customFormat="1" ht="19.9" customHeight="1">
      <c r="B77" s="116"/>
      <c r="D77" s="117" t="s">
        <v>145</v>
      </c>
      <c r="E77" s="118"/>
      <c r="F77" s="118"/>
      <c r="G77" s="118"/>
      <c r="H77" s="118"/>
      <c r="I77" s="118"/>
      <c r="J77" s="119">
        <f>J225</f>
        <v>0</v>
      </c>
      <c r="L77" s="116"/>
    </row>
    <row r="78" spans="2:12" s="10" customFormat="1" ht="19.9" customHeight="1">
      <c r="B78" s="116"/>
      <c r="D78" s="117" t="s">
        <v>146</v>
      </c>
      <c r="E78" s="118"/>
      <c r="F78" s="118"/>
      <c r="G78" s="118"/>
      <c r="H78" s="118"/>
      <c r="I78" s="118"/>
      <c r="J78" s="119">
        <f>J227</f>
        <v>0</v>
      </c>
      <c r="L78" s="116"/>
    </row>
    <row r="79" spans="2:12" s="10" customFormat="1" ht="19.9" customHeight="1">
      <c r="B79" s="116"/>
      <c r="D79" s="117" t="s">
        <v>147</v>
      </c>
      <c r="E79" s="118"/>
      <c r="F79" s="118"/>
      <c r="G79" s="118"/>
      <c r="H79" s="118"/>
      <c r="I79" s="118"/>
      <c r="J79" s="119">
        <f>J241</f>
        <v>0</v>
      </c>
      <c r="L79" s="116"/>
    </row>
    <row r="80" spans="2:12" s="10" customFormat="1" ht="19.9" customHeight="1">
      <c r="B80" s="116"/>
      <c r="D80" s="117" t="s">
        <v>148</v>
      </c>
      <c r="E80" s="118"/>
      <c r="F80" s="118"/>
      <c r="G80" s="118"/>
      <c r="H80" s="118"/>
      <c r="I80" s="118"/>
      <c r="J80" s="119">
        <f>J255</f>
        <v>0</v>
      </c>
      <c r="L80" s="116"/>
    </row>
    <row r="81" spans="2:12" s="9" customFormat="1" ht="24.95" customHeight="1">
      <c r="B81" s="112"/>
      <c r="D81" s="113" t="s">
        <v>149</v>
      </c>
      <c r="E81" s="114"/>
      <c r="F81" s="114"/>
      <c r="G81" s="114"/>
      <c r="H81" s="114"/>
      <c r="I81" s="114"/>
      <c r="J81" s="115">
        <f>J258</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1589</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1 - Sekce 14</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P104+P149+P258</f>
        <v>0</v>
      </c>
      <c r="Q103" s="62"/>
      <c r="R103" s="127">
        <f>R104+R149+R258</f>
        <v>4.4006300000000005</v>
      </c>
      <c r="S103" s="62"/>
      <c r="T103" s="128">
        <f>T104+T149+T258</f>
        <v>3.591285</v>
      </c>
      <c r="U103" s="33"/>
      <c r="V103" s="33"/>
      <c r="W103" s="33"/>
      <c r="X103" s="33"/>
      <c r="Y103" s="33"/>
      <c r="Z103" s="33"/>
      <c r="AA103" s="33"/>
      <c r="AB103" s="33"/>
      <c r="AC103" s="33"/>
      <c r="AD103" s="33"/>
      <c r="AE103" s="33"/>
      <c r="AT103" s="18" t="s">
        <v>68</v>
      </c>
      <c r="AU103" s="18" t="s">
        <v>131</v>
      </c>
      <c r="BK103" s="129">
        <f>BK104+BK149+BK258</f>
        <v>0</v>
      </c>
    </row>
    <row r="104" spans="2:63" s="12" customFormat="1" ht="25.9" customHeight="1">
      <c r="B104" s="130"/>
      <c r="D104" s="131" t="s">
        <v>68</v>
      </c>
      <c r="E104" s="132" t="s">
        <v>163</v>
      </c>
      <c r="F104" s="132" t="s">
        <v>164</v>
      </c>
      <c r="I104" s="133"/>
      <c r="J104" s="134">
        <f>BK104</f>
        <v>0</v>
      </c>
      <c r="L104" s="130"/>
      <c r="M104" s="135"/>
      <c r="N104" s="136"/>
      <c r="O104" s="136"/>
      <c r="P104" s="137">
        <f>P105+P123+P136+P146</f>
        <v>0</v>
      </c>
      <c r="Q104" s="136"/>
      <c r="R104" s="137">
        <f>R105+R123+R136+R146</f>
        <v>0.0202425</v>
      </c>
      <c r="S104" s="136"/>
      <c r="T104" s="138">
        <f>T105+T123+T136+T146</f>
        <v>0.021</v>
      </c>
      <c r="AR104" s="131" t="s">
        <v>15</v>
      </c>
      <c r="AT104" s="139" t="s">
        <v>68</v>
      </c>
      <c r="AU104" s="139" t="s">
        <v>69</v>
      </c>
      <c r="AY104" s="131" t="s">
        <v>165</v>
      </c>
      <c r="BK104" s="140">
        <f>BK105+BK123+BK136+BK146</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0.0202425</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0.0202425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182</v>
      </c>
      <c r="D107" s="144" t="s">
        <v>171</v>
      </c>
      <c r="E107" s="145" t="s">
        <v>172</v>
      </c>
      <c r="F107" s="146" t="s">
        <v>173</v>
      </c>
      <c r="G107" s="147" t="s">
        <v>174</v>
      </c>
      <c r="H107" s="148">
        <v>1.5</v>
      </c>
      <c r="I107" s="149"/>
      <c r="J107" s="150">
        <f>ROUND(I107*H107,2)</f>
        <v>0</v>
      </c>
      <c r="K107" s="146" t="s">
        <v>175</v>
      </c>
      <c r="L107" s="34"/>
      <c r="M107" s="151" t="s">
        <v>3</v>
      </c>
      <c r="N107" s="152" t="s">
        <v>41</v>
      </c>
      <c r="O107" s="54"/>
      <c r="P107" s="153">
        <f>O107*H107</f>
        <v>0</v>
      </c>
      <c r="Q107" s="153">
        <v>0.00026</v>
      </c>
      <c r="R107" s="153">
        <f>Q107*H107</f>
        <v>0.00038999999999999994</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1591</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689</v>
      </c>
      <c r="H110" s="173">
        <v>1.3</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2">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2">
      <c r="B112" s="170"/>
      <c r="D112" s="163" t="s">
        <v>179</v>
      </c>
      <c r="E112" s="171" t="s">
        <v>3</v>
      </c>
      <c r="F112" s="172" t="s">
        <v>1592</v>
      </c>
      <c r="H112" s="173">
        <v>0.2</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2">
      <c r="B113" s="188"/>
      <c r="D113" s="163" t="s">
        <v>179</v>
      </c>
      <c r="E113" s="189" t="s">
        <v>3</v>
      </c>
      <c r="F113" s="190" t="s">
        <v>288</v>
      </c>
      <c r="H113" s="191">
        <v>1.5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187</v>
      </c>
      <c r="D114" s="144" t="s">
        <v>171</v>
      </c>
      <c r="E114" s="145" t="s">
        <v>183</v>
      </c>
      <c r="F114" s="146" t="s">
        <v>184</v>
      </c>
      <c r="G114" s="147" t="s">
        <v>174</v>
      </c>
      <c r="H114" s="148">
        <v>1.5</v>
      </c>
      <c r="I114" s="149"/>
      <c r="J114" s="150">
        <f>ROUND(I114*H114,2)</f>
        <v>0</v>
      </c>
      <c r="K114" s="146" t="s">
        <v>175</v>
      </c>
      <c r="L114" s="34"/>
      <c r="M114" s="151" t="s">
        <v>3</v>
      </c>
      <c r="N114" s="152" t="s">
        <v>41</v>
      </c>
      <c r="O114" s="54"/>
      <c r="P114" s="153">
        <f>O114*H114</f>
        <v>0</v>
      </c>
      <c r="Q114" s="153">
        <v>0.00852</v>
      </c>
      <c r="R114" s="153">
        <f>Q114*H114</f>
        <v>0.01278</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1593</v>
      </c>
    </row>
    <row r="115" spans="1:47" s="2" customFormat="1" ht="12">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200</v>
      </c>
      <c r="D116" s="178" t="s">
        <v>188</v>
      </c>
      <c r="E116" s="179" t="s">
        <v>189</v>
      </c>
      <c r="F116" s="180" t="s">
        <v>190</v>
      </c>
      <c r="G116" s="181" t="s">
        <v>174</v>
      </c>
      <c r="H116" s="182">
        <v>1.575</v>
      </c>
      <c r="I116" s="183"/>
      <c r="J116" s="184">
        <f>ROUND(I116*H116,2)</f>
        <v>0</v>
      </c>
      <c r="K116" s="180" t="s">
        <v>175</v>
      </c>
      <c r="L116" s="185"/>
      <c r="M116" s="186" t="s">
        <v>3</v>
      </c>
      <c r="N116" s="187" t="s">
        <v>41</v>
      </c>
      <c r="O116" s="54"/>
      <c r="P116" s="153">
        <f>O116*H116</f>
        <v>0</v>
      </c>
      <c r="Q116" s="153">
        <v>0.0017</v>
      </c>
      <c r="R116" s="153">
        <f>Q116*H116</f>
        <v>0.0026774999999999998</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1594</v>
      </c>
    </row>
    <row r="117" spans="1:47" s="2" customFormat="1" ht="12">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2">
      <c r="B118" s="170"/>
      <c r="D118" s="163" t="s">
        <v>179</v>
      </c>
      <c r="F118" s="172" t="s">
        <v>1595</v>
      </c>
      <c r="H118" s="173">
        <v>1.575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170</v>
      </c>
      <c r="D119" s="144" t="s">
        <v>171</v>
      </c>
      <c r="E119" s="145" t="s">
        <v>196</v>
      </c>
      <c r="F119" s="146" t="s">
        <v>197</v>
      </c>
      <c r="G119" s="147" t="s">
        <v>174</v>
      </c>
      <c r="H119" s="148">
        <v>1.5</v>
      </c>
      <c r="I119" s="149"/>
      <c r="J119" s="150">
        <f>ROUND(I119*H119,2)</f>
        <v>0</v>
      </c>
      <c r="K119" s="146" t="s">
        <v>175</v>
      </c>
      <c r="L119" s="34"/>
      <c r="M119" s="151" t="s">
        <v>3</v>
      </c>
      <c r="N119" s="152" t="s">
        <v>41</v>
      </c>
      <c r="O119" s="54"/>
      <c r="P119" s="153">
        <f>O119*H119</f>
        <v>0</v>
      </c>
      <c r="Q119" s="153">
        <v>8E-05</v>
      </c>
      <c r="R119" s="153">
        <f>Q119*H119</f>
        <v>0.00012000000000000002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1596</v>
      </c>
    </row>
    <row r="120" spans="1:47" s="2" customFormat="1" ht="12">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252</v>
      </c>
      <c r="D121" s="144" t="s">
        <v>171</v>
      </c>
      <c r="E121" s="145" t="s">
        <v>201</v>
      </c>
      <c r="F121" s="146" t="s">
        <v>202</v>
      </c>
      <c r="G121" s="147" t="s">
        <v>174</v>
      </c>
      <c r="H121" s="148">
        <v>1.5</v>
      </c>
      <c r="I121" s="149"/>
      <c r="J121" s="150">
        <f>ROUND(I121*H121,2)</f>
        <v>0</v>
      </c>
      <c r="K121" s="146" t="s">
        <v>175</v>
      </c>
      <c r="L121" s="34"/>
      <c r="M121" s="151" t="s">
        <v>3</v>
      </c>
      <c r="N121" s="152" t="s">
        <v>41</v>
      </c>
      <c r="O121" s="54"/>
      <c r="P121" s="153">
        <f>O121*H121</f>
        <v>0</v>
      </c>
      <c r="Q121" s="153">
        <v>0.00285</v>
      </c>
      <c r="R121" s="153">
        <f>Q121*H121</f>
        <v>0.004275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1597</v>
      </c>
    </row>
    <row r="122" spans="1:47" s="2" customFormat="1" ht="12">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2.9" customHeight="1">
      <c r="B123" s="130"/>
      <c r="D123" s="131" t="s">
        <v>68</v>
      </c>
      <c r="E123" s="141" t="s">
        <v>205</v>
      </c>
      <c r="F123" s="141" t="s">
        <v>206</v>
      </c>
      <c r="I123" s="133"/>
      <c r="J123" s="142">
        <f>BK123</f>
        <v>0</v>
      </c>
      <c r="L123" s="130"/>
      <c r="M123" s="135"/>
      <c r="N123" s="136"/>
      <c r="O123" s="136"/>
      <c r="P123" s="137">
        <f>P124+P126+P134</f>
        <v>0</v>
      </c>
      <c r="Q123" s="136"/>
      <c r="R123" s="137">
        <f>R124+R126+R134</f>
        <v>0</v>
      </c>
      <c r="S123" s="136"/>
      <c r="T123" s="138">
        <f>T124+T126+T134</f>
        <v>0.021</v>
      </c>
      <c r="AR123" s="131" t="s">
        <v>15</v>
      </c>
      <c r="AT123" s="139" t="s">
        <v>68</v>
      </c>
      <c r="AU123" s="139" t="s">
        <v>15</v>
      </c>
      <c r="AY123" s="131" t="s">
        <v>165</v>
      </c>
      <c r="BK123" s="140">
        <f>BK124+BK126+BK134</f>
        <v>0</v>
      </c>
    </row>
    <row r="124" spans="2:63" s="12" customFormat="1" ht="20.85" customHeight="1">
      <c r="B124" s="130"/>
      <c r="D124" s="131" t="s">
        <v>68</v>
      </c>
      <c r="E124" s="141" t="s">
        <v>207</v>
      </c>
      <c r="F124" s="141" t="s">
        <v>208</v>
      </c>
      <c r="I124" s="133"/>
      <c r="J124" s="142">
        <f>BK124</f>
        <v>0</v>
      </c>
      <c r="L124" s="130"/>
      <c r="M124" s="135"/>
      <c r="N124" s="136"/>
      <c r="O124" s="136"/>
      <c r="P124" s="137">
        <f>P125</f>
        <v>0</v>
      </c>
      <c r="Q124" s="136"/>
      <c r="R124" s="137">
        <f>R125</f>
        <v>0</v>
      </c>
      <c r="S124" s="136"/>
      <c r="T124" s="138">
        <f>T125</f>
        <v>0</v>
      </c>
      <c r="AR124" s="131" t="s">
        <v>15</v>
      </c>
      <c r="AT124" s="139" t="s">
        <v>68</v>
      </c>
      <c r="AU124" s="139" t="s">
        <v>79</v>
      </c>
      <c r="AY124" s="131" t="s">
        <v>165</v>
      </c>
      <c r="BK124" s="140">
        <f>BK125</f>
        <v>0</v>
      </c>
    </row>
    <row r="125" spans="1:65" s="2" customFormat="1" ht="37.9" customHeight="1">
      <c r="A125" s="33"/>
      <c r="B125" s="143"/>
      <c r="C125" s="144" t="s">
        <v>357</v>
      </c>
      <c r="D125" s="144" t="s">
        <v>171</v>
      </c>
      <c r="E125" s="145" t="s">
        <v>210</v>
      </c>
      <c r="F125" s="146" t="s">
        <v>211</v>
      </c>
      <c r="G125" s="147" t="s">
        <v>212</v>
      </c>
      <c r="H125" s="148">
        <v>1</v>
      </c>
      <c r="I125" s="149"/>
      <c r="J125" s="150">
        <f>ROUND(I125*H125,2)</f>
        <v>0</v>
      </c>
      <c r="K125" s="146" t="s">
        <v>3</v>
      </c>
      <c r="L125" s="34"/>
      <c r="M125" s="151" t="s">
        <v>3</v>
      </c>
      <c r="N125" s="152" t="s">
        <v>41</v>
      </c>
      <c r="O125" s="54"/>
      <c r="P125" s="153">
        <f>O125*H125</f>
        <v>0</v>
      </c>
      <c r="Q125" s="153">
        <v>0</v>
      </c>
      <c r="R125" s="153">
        <f>Q125*H125</f>
        <v>0</v>
      </c>
      <c r="S125" s="153">
        <v>0</v>
      </c>
      <c r="T125" s="154">
        <f>S125*H125</f>
        <v>0</v>
      </c>
      <c r="U125" s="33"/>
      <c r="V125" s="33"/>
      <c r="W125" s="33"/>
      <c r="X125" s="33"/>
      <c r="Y125" s="33"/>
      <c r="Z125" s="33"/>
      <c r="AA125" s="33"/>
      <c r="AB125" s="33"/>
      <c r="AC125" s="33"/>
      <c r="AD125" s="33"/>
      <c r="AE125" s="33"/>
      <c r="AR125" s="155" t="s">
        <v>92</v>
      </c>
      <c r="AT125" s="155" t="s">
        <v>171</v>
      </c>
      <c r="AU125" s="155" t="s">
        <v>89</v>
      </c>
      <c r="AY125" s="18" t="s">
        <v>165</v>
      </c>
      <c r="BE125" s="156">
        <f>IF(N125="základní",J125,0)</f>
        <v>0</v>
      </c>
      <c r="BF125" s="156">
        <f>IF(N125="snížená",J125,0)</f>
        <v>0</v>
      </c>
      <c r="BG125" s="156">
        <f>IF(N125="zákl. přenesená",J125,0)</f>
        <v>0</v>
      </c>
      <c r="BH125" s="156">
        <f>IF(N125="sníž. přenesená",J125,0)</f>
        <v>0</v>
      </c>
      <c r="BI125" s="156">
        <f>IF(N125="nulová",J125,0)</f>
        <v>0</v>
      </c>
      <c r="BJ125" s="18" t="s">
        <v>79</v>
      </c>
      <c r="BK125" s="156">
        <f>ROUND(I125*H125,2)</f>
        <v>0</v>
      </c>
      <c r="BL125" s="18" t="s">
        <v>92</v>
      </c>
      <c r="BM125" s="155" t="s">
        <v>1598</v>
      </c>
    </row>
    <row r="126" spans="2:63" s="12" customFormat="1" ht="20.85" customHeight="1">
      <c r="B126" s="130"/>
      <c r="D126" s="131" t="s">
        <v>68</v>
      </c>
      <c r="E126" s="141" t="s">
        <v>214</v>
      </c>
      <c r="F126" s="141" t="s">
        <v>215</v>
      </c>
      <c r="I126" s="133"/>
      <c r="J126" s="142">
        <f>BK126</f>
        <v>0</v>
      </c>
      <c r="L126" s="130"/>
      <c r="M126" s="135"/>
      <c r="N126" s="136"/>
      <c r="O126" s="136"/>
      <c r="P126" s="137">
        <f>SUM(P127:P133)</f>
        <v>0</v>
      </c>
      <c r="Q126" s="136"/>
      <c r="R126" s="137">
        <f>SUM(R127:R133)</f>
        <v>0</v>
      </c>
      <c r="S126" s="136"/>
      <c r="T126" s="138">
        <f>SUM(T127:T133)</f>
        <v>0.021</v>
      </c>
      <c r="AR126" s="131" t="s">
        <v>15</v>
      </c>
      <c r="AT126" s="139" t="s">
        <v>68</v>
      </c>
      <c r="AU126" s="139" t="s">
        <v>79</v>
      </c>
      <c r="AY126" s="131" t="s">
        <v>165</v>
      </c>
      <c r="BK126" s="140">
        <f>SUM(BK127:BK133)</f>
        <v>0</v>
      </c>
    </row>
    <row r="127" spans="1:65" s="2" customFormat="1" ht="37.9" customHeight="1">
      <c r="A127" s="33"/>
      <c r="B127" s="143"/>
      <c r="C127" s="144" t="s">
        <v>195</v>
      </c>
      <c r="D127" s="144" t="s">
        <v>171</v>
      </c>
      <c r="E127" s="145" t="s">
        <v>217</v>
      </c>
      <c r="F127" s="146" t="s">
        <v>218</v>
      </c>
      <c r="G127" s="147" t="s">
        <v>174</v>
      </c>
      <c r="H127" s="148">
        <v>1.5</v>
      </c>
      <c r="I127" s="149"/>
      <c r="J127" s="150">
        <f>ROUND(I127*H127,2)</f>
        <v>0</v>
      </c>
      <c r="K127" s="146" t="s">
        <v>175</v>
      </c>
      <c r="L127" s="34"/>
      <c r="M127" s="151" t="s">
        <v>3</v>
      </c>
      <c r="N127" s="152" t="s">
        <v>41</v>
      </c>
      <c r="O127" s="54"/>
      <c r="P127" s="153">
        <f>O127*H127</f>
        <v>0</v>
      </c>
      <c r="Q127" s="153">
        <v>0</v>
      </c>
      <c r="R127" s="153">
        <f>Q127*H127</f>
        <v>0</v>
      </c>
      <c r="S127" s="153">
        <v>0.014</v>
      </c>
      <c r="T127" s="154">
        <f>S127*H127</f>
        <v>0.021</v>
      </c>
      <c r="U127" s="33"/>
      <c r="V127" s="33"/>
      <c r="W127" s="33"/>
      <c r="X127" s="33"/>
      <c r="Y127" s="33"/>
      <c r="Z127" s="33"/>
      <c r="AA127" s="33"/>
      <c r="AB127" s="33"/>
      <c r="AC127" s="33"/>
      <c r="AD127" s="33"/>
      <c r="AE127" s="33"/>
      <c r="AR127" s="155" t="s">
        <v>92</v>
      </c>
      <c r="AT127" s="155" t="s">
        <v>171</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1599</v>
      </c>
    </row>
    <row r="128" spans="1:47" s="2" customFormat="1" ht="12">
      <c r="A128" s="33"/>
      <c r="B128" s="34"/>
      <c r="C128" s="33"/>
      <c r="D128" s="157" t="s">
        <v>177</v>
      </c>
      <c r="E128" s="33"/>
      <c r="F128" s="158" t="s">
        <v>220</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3" customFormat="1" ht="12">
      <c r="B129" s="162"/>
      <c r="D129" s="163" t="s">
        <v>179</v>
      </c>
      <c r="E129" s="164" t="s">
        <v>3</v>
      </c>
      <c r="F129" s="165" t="s">
        <v>180</v>
      </c>
      <c r="H129" s="164" t="s">
        <v>3</v>
      </c>
      <c r="I129" s="166"/>
      <c r="L129" s="162"/>
      <c r="M129" s="167"/>
      <c r="N129" s="168"/>
      <c r="O129" s="168"/>
      <c r="P129" s="168"/>
      <c r="Q129" s="168"/>
      <c r="R129" s="168"/>
      <c r="S129" s="168"/>
      <c r="T129" s="169"/>
      <c r="AT129" s="164" t="s">
        <v>179</v>
      </c>
      <c r="AU129" s="164" t="s">
        <v>89</v>
      </c>
      <c r="AV129" s="13" t="s">
        <v>15</v>
      </c>
      <c r="AW129" s="13" t="s">
        <v>31</v>
      </c>
      <c r="AX129" s="13" t="s">
        <v>69</v>
      </c>
      <c r="AY129" s="164" t="s">
        <v>165</v>
      </c>
    </row>
    <row r="130" spans="2:51" s="14" customFormat="1" ht="12">
      <c r="B130" s="170"/>
      <c r="D130" s="163" t="s">
        <v>179</v>
      </c>
      <c r="E130" s="171" t="s">
        <v>3</v>
      </c>
      <c r="F130" s="172" t="s">
        <v>689</v>
      </c>
      <c r="H130" s="173">
        <v>1.3</v>
      </c>
      <c r="I130" s="174"/>
      <c r="L130" s="170"/>
      <c r="M130" s="175"/>
      <c r="N130" s="176"/>
      <c r="O130" s="176"/>
      <c r="P130" s="176"/>
      <c r="Q130" s="176"/>
      <c r="R130" s="176"/>
      <c r="S130" s="176"/>
      <c r="T130" s="177"/>
      <c r="AT130" s="171" t="s">
        <v>179</v>
      </c>
      <c r="AU130" s="171" t="s">
        <v>89</v>
      </c>
      <c r="AV130" s="14" t="s">
        <v>79</v>
      </c>
      <c r="AW130" s="14" t="s">
        <v>31</v>
      </c>
      <c r="AX130" s="14" t="s">
        <v>69</v>
      </c>
      <c r="AY130" s="171" t="s">
        <v>165</v>
      </c>
    </row>
    <row r="131" spans="2:51" s="13" customFormat="1" ht="12">
      <c r="B131" s="162"/>
      <c r="D131" s="163" t="s">
        <v>179</v>
      </c>
      <c r="E131" s="164" t="s">
        <v>3</v>
      </c>
      <c r="F131" s="165" t="s">
        <v>569</v>
      </c>
      <c r="H131" s="164" t="s">
        <v>3</v>
      </c>
      <c r="I131" s="166"/>
      <c r="L131" s="162"/>
      <c r="M131" s="167"/>
      <c r="N131" s="168"/>
      <c r="O131" s="168"/>
      <c r="P131" s="168"/>
      <c r="Q131" s="168"/>
      <c r="R131" s="168"/>
      <c r="S131" s="168"/>
      <c r="T131" s="169"/>
      <c r="AT131" s="164" t="s">
        <v>179</v>
      </c>
      <c r="AU131" s="164" t="s">
        <v>89</v>
      </c>
      <c r="AV131" s="13" t="s">
        <v>15</v>
      </c>
      <c r="AW131" s="13" t="s">
        <v>31</v>
      </c>
      <c r="AX131" s="13" t="s">
        <v>69</v>
      </c>
      <c r="AY131" s="164" t="s">
        <v>165</v>
      </c>
    </row>
    <row r="132" spans="2:51" s="14" customFormat="1" ht="12">
      <c r="B132" s="170"/>
      <c r="D132" s="163" t="s">
        <v>179</v>
      </c>
      <c r="E132" s="171" t="s">
        <v>3</v>
      </c>
      <c r="F132" s="172" t="s">
        <v>1592</v>
      </c>
      <c r="H132" s="173">
        <v>0.2</v>
      </c>
      <c r="I132" s="174"/>
      <c r="L132" s="170"/>
      <c r="M132" s="175"/>
      <c r="N132" s="176"/>
      <c r="O132" s="176"/>
      <c r="P132" s="176"/>
      <c r="Q132" s="176"/>
      <c r="R132" s="176"/>
      <c r="S132" s="176"/>
      <c r="T132" s="177"/>
      <c r="AT132" s="171" t="s">
        <v>179</v>
      </c>
      <c r="AU132" s="171" t="s">
        <v>89</v>
      </c>
      <c r="AV132" s="14" t="s">
        <v>79</v>
      </c>
      <c r="AW132" s="14" t="s">
        <v>31</v>
      </c>
      <c r="AX132" s="14" t="s">
        <v>69</v>
      </c>
      <c r="AY132" s="171" t="s">
        <v>165</v>
      </c>
    </row>
    <row r="133" spans="2:51" s="15" customFormat="1" ht="12">
      <c r="B133" s="188"/>
      <c r="D133" s="163" t="s">
        <v>179</v>
      </c>
      <c r="E133" s="189" t="s">
        <v>3</v>
      </c>
      <c r="F133" s="190" t="s">
        <v>288</v>
      </c>
      <c r="H133" s="191">
        <v>1.5</v>
      </c>
      <c r="I133" s="192"/>
      <c r="L133" s="188"/>
      <c r="M133" s="193"/>
      <c r="N133" s="194"/>
      <c r="O133" s="194"/>
      <c r="P133" s="194"/>
      <c r="Q133" s="194"/>
      <c r="R133" s="194"/>
      <c r="S133" s="194"/>
      <c r="T133" s="195"/>
      <c r="AT133" s="189" t="s">
        <v>179</v>
      </c>
      <c r="AU133" s="189" t="s">
        <v>89</v>
      </c>
      <c r="AV133" s="15" t="s">
        <v>92</v>
      </c>
      <c r="AW133" s="15" t="s">
        <v>31</v>
      </c>
      <c r="AX133" s="15" t="s">
        <v>15</v>
      </c>
      <c r="AY133" s="189" t="s">
        <v>165</v>
      </c>
    </row>
    <row r="134" spans="2:63" s="12" customFormat="1" ht="20.85" customHeight="1">
      <c r="B134" s="130"/>
      <c r="D134" s="131" t="s">
        <v>68</v>
      </c>
      <c r="E134" s="141" t="s">
        <v>221</v>
      </c>
      <c r="F134" s="141" t="s">
        <v>222</v>
      </c>
      <c r="I134" s="133"/>
      <c r="J134" s="142">
        <f>BK134</f>
        <v>0</v>
      </c>
      <c r="L134" s="130"/>
      <c r="M134" s="135"/>
      <c r="N134" s="136"/>
      <c r="O134" s="136"/>
      <c r="P134" s="137">
        <f>P135</f>
        <v>0</v>
      </c>
      <c r="Q134" s="136"/>
      <c r="R134" s="137">
        <f>R135</f>
        <v>0</v>
      </c>
      <c r="S134" s="136"/>
      <c r="T134" s="138">
        <f>T135</f>
        <v>0</v>
      </c>
      <c r="AR134" s="131" t="s">
        <v>15</v>
      </c>
      <c r="AT134" s="139" t="s">
        <v>68</v>
      </c>
      <c r="AU134" s="139" t="s">
        <v>79</v>
      </c>
      <c r="AY134" s="131" t="s">
        <v>165</v>
      </c>
      <c r="BK134" s="140">
        <f>BK135</f>
        <v>0</v>
      </c>
    </row>
    <row r="135" spans="1:65" s="2" customFormat="1" ht="24.2" customHeight="1">
      <c r="A135" s="33"/>
      <c r="B135" s="143"/>
      <c r="C135" s="144" t="s">
        <v>411</v>
      </c>
      <c r="D135" s="144" t="s">
        <v>171</v>
      </c>
      <c r="E135" s="145" t="s">
        <v>224</v>
      </c>
      <c r="F135" s="146" t="s">
        <v>225</v>
      </c>
      <c r="G135" s="147" t="s">
        <v>174</v>
      </c>
      <c r="H135" s="148">
        <v>170.7</v>
      </c>
      <c r="I135" s="149"/>
      <c r="J135" s="150">
        <f>ROUND(I135*H135,2)</f>
        <v>0</v>
      </c>
      <c r="K135" s="146" t="s">
        <v>3</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89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1600</v>
      </c>
    </row>
    <row r="136" spans="2:63" s="12" customFormat="1" ht="22.9" customHeight="1">
      <c r="B136" s="130"/>
      <c r="D136" s="131" t="s">
        <v>68</v>
      </c>
      <c r="E136" s="141" t="s">
        <v>227</v>
      </c>
      <c r="F136" s="141" t="s">
        <v>228</v>
      </c>
      <c r="I136" s="133"/>
      <c r="J136" s="142">
        <f>BK136</f>
        <v>0</v>
      </c>
      <c r="L136" s="130"/>
      <c r="M136" s="135"/>
      <c r="N136" s="136"/>
      <c r="O136" s="136"/>
      <c r="P136" s="137">
        <f>SUM(P137:P145)</f>
        <v>0</v>
      </c>
      <c r="Q136" s="136"/>
      <c r="R136" s="137">
        <f>SUM(R137:R145)</f>
        <v>0</v>
      </c>
      <c r="S136" s="136"/>
      <c r="T136" s="138">
        <f>SUM(T137:T145)</f>
        <v>0</v>
      </c>
      <c r="AR136" s="131" t="s">
        <v>15</v>
      </c>
      <c r="AT136" s="139" t="s">
        <v>68</v>
      </c>
      <c r="AU136" s="139" t="s">
        <v>15</v>
      </c>
      <c r="AY136" s="131" t="s">
        <v>165</v>
      </c>
      <c r="BK136" s="140">
        <f>SUM(BK137:BK145)</f>
        <v>0</v>
      </c>
    </row>
    <row r="137" spans="1:65" s="2" customFormat="1" ht="37.9" customHeight="1">
      <c r="A137" s="33"/>
      <c r="B137" s="143"/>
      <c r="C137" s="144" t="s">
        <v>294</v>
      </c>
      <c r="D137" s="144" t="s">
        <v>171</v>
      </c>
      <c r="E137" s="145" t="s">
        <v>230</v>
      </c>
      <c r="F137" s="146" t="s">
        <v>231</v>
      </c>
      <c r="G137" s="147" t="s">
        <v>232</v>
      </c>
      <c r="H137" s="148">
        <v>3.591</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92</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1601</v>
      </c>
    </row>
    <row r="138" spans="1:47" s="2" customFormat="1" ht="12">
      <c r="A138" s="33"/>
      <c r="B138" s="34"/>
      <c r="C138" s="33"/>
      <c r="D138" s="157" t="s">
        <v>177</v>
      </c>
      <c r="E138" s="33"/>
      <c r="F138" s="158" t="s">
        <v>234</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1:65" s="2" customFormat="1" ht="33" customHeight="1">
      <c r="A139" s="33"/>
      <c r="B139" s="143"/>
      <c r="C139" s="144" t="s">
        <v>300</v>
      </c>
      <c r="D139" s="144" t="s">
        <v>171</v>
      </c>
      <c r="E139" s="145" t="s">
        <v>236</v>
      </c>
      <c r="F139" s="146" t="s">
        <v>237</v>
      </c>
      <c r="G139" s="147" t="s">
        <v>232</v>
      </c>
      <c r="H139" s="148">
        <v>3.591</v>
      </c>
      <c r="I139" s="149"/>
      <c r="J139" s="150">
        <f>ROUND(I139*H139,2)</f>
        <v>0</v>
      </c>
      <c r="K139" s="146" t="s">
        <v>175</v>
      </c>
      <c r="L139" s="34"/>
      <c r="M139" s="151" t="s">
        <v>3</v>
      </c>
      <c r="N139" s="152" t="s">
        <v>41</v>
      </c>
      <c r="O139" s="54"/>
      <c r="P139" s="153">
        <f>O139*H139</f>
        <v>0</v>
      </c>
      <c r="Q139" s="153">
        <v>0</v>
      </c>
      <c r="R139" s="153">
        <f>Q139*H139</f>
        <v>0</v>
      </c>
      <c r="S139" s="153">
        <v>0</v>
      </c>
      <c r="T139" s="154">
        <f>S139*H139</f>
        <v>0</v>
      </c>
      <c r="U139" s="33"/>
      <c r="V139" s="33"/>
      <c r="W139" s="33"/>
      <c r="X139" s="33"/>
      <c r="Y139" s="33"/>
      <c r="Z139" s="33"/>
      <c r="AA139" s="33"/>
      <c r="AB139" s="33"/>
      <c r="AC139" s="33"/>
      <c r="AD139" s="33"/>
      <c r="AE139" s="33"/>
      <c r="AR139" s="155" t="s">
        <v>92</v>
      </c>
      <c r="AT139" s="155" t="s">
        <v>171</v>
      </c>
      <c r="AU139" s="155" t="s">
        <v>79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1602</v>
      </c>
    </row>
    <row r="140" spans="1:47" s="2" customFormat="1" ht="12">
      <c r="A140" s="33"/>
      <c r="B140" s="34"/>
      <c r="C140" s="33"/>
      <c r="D140" s="157" t="s">
        <v>177</v>
      </c>
      <c r="E140" s="33"/>
      <c r="F140" s="158" t="s">
        <v>239</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79</v>
      </c>
    </row>
    <row r="141" spans="1:65" s="2" customFormat="1" ht="44.25" customHeight="1">
      <c r="A141" s="33"/>
      <c r="B141" s="143"/>
      <c r="C141" s="144" t="s">
        <v>267</v>
      </c>
      <c r="D141" s="144" t="s">
        <v>171</v>
      </c>
      <c r="E141" s="145" t="s">
        <v>240</v>
      </c>
      <c r="F141" s="146" t="s">
        <v>241</v>
      </c>
      <c r="G141" s="147" t="s">
        <v>232</v>
      </c>
      <c r="H141" s="148">
        <v>71.82</v>
      </c>
      <c r="I141" s="149"/>
      <c r="J141" s="150">
        <f>ROUND(I141*H141,2)</f>
        <v>0</v>
      </c>
      <c r="K141" s="146" t="s">
        <v>175</v>
      </c>
      <c r="L141" s="34"/>
      <c r="M141" s="151" t="s">
        <v>3</v>
      </c>
      <c r="N141" s="152" t="s">
        <v>41</v>
      </c>
      <c r="O141" s="54"/>
      <c r="P141" s="153">
        <f>O141*H141</f>
        <v>0</v>
      </c>
      <c r="Q141" s="153">
        <v>0</v>
      </c>
      <c r="R141" s="153">
        <f>Q141*H141</f>
        <v>0</v>
      </c>
      <c r="S141" s="153">
        <v>0</v>
      </c>
      <c r="T141" s="154">
        <f>S141*H141</f>
        <v>0</v>
      </c>
      <c r="U141" s="33"/>
      <c r="V141" s="33"/>
      <c r="W141" s="33"/>
      <c r="X141" s="33"/>
      <c r="Y141" s="33"/>
      <c r="Z141" s="33"/>
      <c r="AA141" s="33"/>
      <c r="AB141" s="33"/>
      <c r="AC141" s="33"/>
      <c r="AD141" s="33"/>
      <c r="AE141" s="33"/>
      <c r="AR141" s="155" t="s">
        <v>92</v>
      </c>
      <c r="AT141" s="155" t="s">
        <v>171</v>
      </c>
      <c r="AU141" s="155" t="s">
        <v>79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1603</v>
      </c>
    </row>
    <row r="142" spans="1:47" s="2" customFormat="1" ht="12">
      <c r="A142" s="33"/>
      <c r="B142" s="34"/>
      <c r="C142" s="33"/>
      <c r="D142" s="157" t="s">
        <v>177</v>
      </c>
      <c r="E142" s="33"/>
      <c r="F142" s="158" t="s">
        <v>243</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79</v>
      </c>
    </row>
    <row r="143" spans="2:51" s="14" customFormat="1" ht="12">
      <c r="B143" s="170"/>
      <c r="D143" s="163" t="s">
        <v>179</v>
      </c>
      <c r="F143" s="172" t="s">
        <v>1604</v>
      </c>
      <c r="H143" s="173">
        <v>71.82</v>
      </c>
      <c r="I143" s="174"/>
      <c r="L143" s="170"/>
      <c r="M143" s="175"/>
      <c r="N143" s="176"/>
      <c r="O143" s="176"/>
      <c r="P143" s="176"/>
      <c r="Q143" s="176"/>
      <c r="R143" s="176"/>
      <c r="S143" s="176"/>
      <c r="T143" s="177"/>
      <c r="AT143" s="171" t="s">
        <v>179</v>
      </c>
      <c r="AU143" s="171" t="s">
        <v>79</v>
      </c>
      <c r="AV143" s="14" t="s">
        <v>79</v>
      </c>
      <c r="AW143" s="14" t="s">
        <v>4</v>
      </c>
      <c r="AX143" s="14" t="s">
        <v>15</v>
      </c>
      <c r="AY143" s="171" t="s">
        <v>165</v>
      </c>
    </row>
    <row r="144" spans="1:65" s="2" customFormat="1" ht="44.25" customHeight="1">
      <c r="A144" s="33"/>
      <c r="B144" s="143"/>
      <c r="C144" s="144" t="s">
        <v>352</v>
      </c>
      <c r="D144" s="144" t="s">
        <v>171</v>
      </c>
      <c r="E144" s="145" t="s">
        <v>246</v>
      </c>
      <c r="F144" s="146" t="s">
        <v>247</v>
      </c>
      <c r="G144" s="147" t="s">
        <v>232</v>
      </c>
      <c r="H144" s="148">
        <v>3.591</v>
      </c>
      <c r="I144" s="149"/>
      <c r="J144" s="150">
        <f>ROUND(I144*H144,2)</f>
        <v>0</v>
      </c>
      <c r="K144" s="146" t="s">
        <v>175</v>
      </c>
      <c r="L144" s="34"/>
      <c r="M144" s="151" t="s">
        <v>3</v>
      </c>
      <c r="N144" s="152" t="s">
        <v>41</v>
      </c>
      <c r="O144" s="54"/>
      <c r="P144" s="153">
        <f>O144*H144</f>
        <v>0</v>
      </c>
      <c r="Q144" s="153">
        <v>0</v>
      </c>
      <c r="R144" s="153">
        <f>Q144*H144</f>
        <v>0</v>
      </c>
      <c r="S144" s="153">
        <v>0</v>
      </c>
      <c r="T144" s="154">
        <f>S144*H144</f>
        <v>0</v>
      </c>
      <c r="U144" s="33"/>
      <c r="V144" s="33"/>
      <c r="W144" s="33"/>
      <c r="X144" s="33"/>
      <c r="Y144" s="33"/>
      <c r="Z144" s="33"/>
      <c r="AA144" s="33"/>
      <c r="AB144" s="33"/>
      <c r="AC144" s="33"/>
      <c r="AD144" s="33"/>
      <c r="AE144" s="33"/>
      <c r="AR144" s="155" t="s">
        <v>92</v>
      </c>
      <c r="AT144" s="155" t="s">
        <v>171</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1605</v>
      </c>
    </row>
    <row r="145" spans="1:47" s="2" customFormat="1" ht="12">
      <c r="A145" s="33"/>
      <c r="B145" s="34"/>
      <c r="C145" s="33"/>
      <c r="D145" s="157" t="s">
        <v>177</v>
      </c>
      <c r="E145" s="33"/>
      <c r="F145" s="158" t="s">
        <v>249</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2:63" s="12" customFormat="1" ht="22.9" customHeight="1">
      <c r="B146" s="130"/>
      <c r="D146" s="131" t="s">
        <v>68</v>
      </c>
      <c r="E146" s="141" t="s">
        <v>250</v>
      </c>
      <c r="F146" s="141" t="s">
        <v>251</v>
      </c>
      <c r="I146" s="133"/>
      <c r="J146" s="142">
        <f>BK146</f>
        <v>0</v>
      </c>
      <c r="L146" s="130"/>
      <c r="M146" s="135"/>
      <c r="N146" s="136"/>
      <c r="O146" s="136"/>
      <c r="P146" s="137">
        <f>SUM(P147:P148)</f>
        <v>0</v>
      </c>
      <c r="Q146" s="136"/>
      <c r="R146" s="137">
        <f>SUM(R147:R148)</f>
        <v>0</v>
      </c>
      <c r="S146" s="136"/>
      <c r="T146" s="138">
        <f>SUM(T147:T148)</f>
        <v>0</v>
      </c>
      <c r="AR146" s="131" t="s">
        <v>15</v>
      </c>
      <c r="AT146" s="139" t="s">
        <v>68</v>
      </c>
      <c r="AU146" s="139" t="s">
        <v>15</v>
      </c>
      <c r="AY146" s="131" t="s">
        <v>165</v>
      </c>
      <c r="BK146" s="140">
        <f>SUM(BK147:BK148)</f>
        <v>0</v>
      </c>
    </row>
    <row r="147" spans="1:65" s="2" customFormat="1" ht="55.5" customHeight="1">
      <c r="A147" s="33"/>
      <c r="B147" s="143"/>
      <c r="C147" s="144" t="s">
        <v>424</v>
      </c>
      <c r="D147" s="144" t="s">
        <v>171</v>
      </c>
      <c r="E147" s="145" t="s">
        <v>253</v>
      </c>
      <c r="F147" s="146" t="s">
        <v>254</v>
      </c>
      <c r="G147" s="147" t="s">
        <v>232</v>
      </c>
      <c r="H147" s="148">
        <v>0.02</v>
      </c>
      <c r="I147" s="149"/>
      <c r="J147" s="150">
        <f>ROUND(I147*H147,2)</f>
        <v>0</v>
      </c>
      <c r="K147" s="146" t="s">
        <v>175</v>
      </c>
      <c r="L147" s="34"/>
      <c r="M147" s="151" t="s">
        <v>3</v>
      </c>
      <c r="N147" s="152" t="s">
        <v>41</v>
      </c>
      <c r="O147" s="54"/>
      <c r="P147" s="153">
        <f>O147*H147</f>
        <v>0</v>
      </c>
      <c r="Q147" s="153">
        <v>0</v>
      </c>
      <c r="R147" s="153">
        <f>Q147*H147</f>
        <v>0</v>
      </c>
      <c r="S147" s="153">
        <v>0</v>
      </c>
      <c r="T147" s="154">
        <f>S147*H147</f>
        <v>0</v>
      </c>
      <c r="U147" s="33"/>
      <c r="V147" s="33"/>
      <c r="W147" s="33"/>
      <c r="X147" s="33"/>
      <c r="Y147" s="33"/>
      <c r="Z147" s="33"/>
      <c r="AA147" s="33"/>
      <c r="AB147" s="33"/>
      <c r="AC147" s="33"/>
      <c r="AD147" s="33"/>
      <c r="AE147" s="33"/>
      <c r="AR147" s="155" t="s">
        <v>92</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92</v>
      </c>
      <c r="BM147" s="155" t="s">
        <v>1606</v>
      </c>
    </row>
    <row r="148" spans="1:47" s="2" customFormat="1" ht="12">
      <c r="A148" s="33"/>
      <c r="B148" s="34"/>
      <c r="C148" s="33"/>
      <c r="D148" s="157" t="s">
        <v>177</v>
      </c>
      <c r="E148" s="33"/>
      <c r="F148" s="158" t="s">
        <v>256</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2:63" s="12" customFormat="1" ht="25.9" customHeight="1">
      <c r="B149" s="130"/>
      <c r="D149" s="131" t="s">
        <v>68</v>
      </c>
      <c r="E149" s="132" t="s">
        <v>257</v>
      </c>
      <c r="F149" s="132" t="s">
        <v>258</v>
      </c>
      <c r="I149" s="133"/>
      <c r="J149" s="134">
        <f>BK149</f>
        <v>0</v>
      </c>
      <c r="L149" s="130"/>
      <c r="M149" s="135"/>
      <c r="N149" s="136"/>
      <c r="O149" s="136"/>
      <c r="P149" s="137">
        <f>P150+P185+P220+P225+P227+P241+P255</f>
        <v>0</v>
      </c>
      <c r="Q149" s="136"/>
      <c r="R149" s="137">
        <f>R150+R185+R220+R225+R227+R241+R255</f>
        <v>4.3803875</v>
      </c>
      <c r="S149" s="136"/>
      <c r="T149" s="138">
        <f>T150+T185+T220+T225+T227+T241+T255</f>
        <v>3.570285</v>
      </c>
      <c r="AR149" s="131" t="s">
        <v>79</v>
      </c>
      <c r="AT149" s="139" t="s">
        <v>68</v>
      </c>
      <c r="AU149" s="139" t="s">
        <v>69</v>
      </c>
      <c r="AY149" s="131" t="s">
        <v>165</v>
      </c>
      <c r="BK149" s="140">
        <f>BK150+BK185+BK220+BK225+BK227+BK241+BK255</f>
        <v>0</v>
      </c>
    </row>
    <row r="150" spans="2:63" s="12" customFormat="1" ht="22.9" customHeight="1">
      <c r="B150" s="130"/>
      <c r="D150" s="131" t="s">
        <v>68</v>
      </c>
      <c r="E150" s="141" t="s">
        <v>259</v>
      </c>
      <c r="F150" s="141" t="s">
        <v>260</v>
      </c>
      <c r="I150" s="133"/>
      <c r="J150" s="142">
        <f>BK150</f>
        <v>0</v>
      </c>
      <c r="L150" s="130"/>
      <c r="M150" s="135"/>
      <c r="N150" s="136"/>
      <c r="O150" s="136"/>
      <c r="P150" s="137">
        <f>SUM(P151:P184)</f>
        <v>0</v>
      </c>
      <c r="Q150" s="136"/>
      <c r="R150" s="137">
        <f>SUM(R151:R184)</f>
        <v>2.2182297</v>
      </c>
      <c r="S150" s="136"/>
      <c r="T150" s="138">
        <f>SUM(T151:T184)</f>
        <v>1.989405</v>
      </c>
      <c r="AR150" s="131" t="s">
        <v>79</v>
      </c>
      <c r="AT150" s="139" t="s">
        <v>68</v>
      </c>
      <c r="AU150" s="139" t="s">
        <v>15</v>
      </c>
      <c r="AY150" s="131" t="s">
        <v>165</v>
      </c>
      <c r="BK150" s="140">
        <f>SUM(BK151:BK184)</f>
        <v>0</v>
      </c>
    </row>
    <row r="151" spans="1:65" s="2" customFormat="1" ht="33" customHeight="1">
      <c r="A151" s="33"/>
      <c r="B151" s="143"/>
      <c r="C151" s="144" t="s">
        <v>278</v>
      </c>
      <c r="D151" s="144" t="s">
        <v>171</v>
      </c>
      <c r="E151" s="145" t="s">
        <v>262</v>
      </c>
      <c r="F151" s="146" t="s">
        <v>263</v>
      </c>
      <c r="G151" s="147" t="s">
        <v>174</v>
      </c>
      <c r="H151" s="148">
        <v>213.75</v>
      </c>
      <c r="I151" s="149"/>
      <c r="J151" s="150">
        <f>ROUND(I151*H151,2)</f>
        <v>0</v>
      </c>
      <c r="K151" s="146" t="s">
        <v>175</v>
      </c>
      <c r="L151" s="34"/>
      <c r="M151" s="151" t="s">
        <v>3</v>
      </c>
      <c r="N151" s="152" t="s">
        <v>41</v>
      </c>
      <c r="O151" s="54"/>
      <c r="P151" s="153">
        <f>O151*H151</f>
        <v>0</v>
      </c>
      <c r="Q151" s="153">
        <v>0</v>
      </c>
      <c r="R151" s="153">
        <f>Q151*H151</f>
        <v>0</v>
      </c>
      <c r="S151" s="153">
        <v>0.0055</v>
      </c>
      <c r="T151" s="154">
        <f>S151*H151</f>
        <v>1.175625</v>
      </c>
      <c r="U151" s="33"/>
      <c r="V151" s="33"/>
      <c r="W151" s="33"/>
      <c r="X151" s="33"/>
      <c r="Y151" s="33"/>
      <c r="Z151" s="33"/>
      <c r="AA151" s="33"/>
      <c r="AB151" s="33"/>
      <c r="AC151" s="33"/>
      <c r="AD151" s="33"/>
      <c r="AE151" s="33"/>
      <c r="AR151" s="155" t="s">
        <v>264</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1607</v>
      </c>
    </row>
    <row r="152" spans="1:47" s="2" customFormat="1" ht="12">
      <c r="A152" s="33"/>
      <c r="B152" s="34"/>
      <c r="C152" s="33"/>
      <c r="D152" s="157" t="s">
        <v>177</v>
      </c>
      <c r="E152" s="33"/>
      <c r="F152" s="158" t="s">
        <v>266</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44.25" customHeight="1">
      <c r="A153" s="33"/>
      <c r="B153" s="143"/>
      <c r="C153" s="144" t="s">
        <v>450</v>
      </c>
      <c r="D153" s="144" t="s">
        <v>171</v>
      </c>
      <c r="E153" s="145" t="s">
        <v>268</v>
      </c>
      <c r="F153" s="146" t="s">
        <v>269</v>
      </c>
      <c r="G153" s="147" t="s">
        <v>174</v>
      </c>
      <c r="H153" s="148">
        <v>226.05</v>
      </c>
      <c r="I153" s="149"/>
      <c r="J153" s="150">
        <f>ROUND(I153*H153,2)</f>
        <v>0</v>
      </c>
      <c r="K153" s="146" t="s">
        <v>175</v>
      </c>
      <c r="L153" s="34"/>
      <c r="M153" s="151" t="s">
        <v>3</v>
      </c>
      <c r="N153" s="152" t="s">
        <v>41</v>
      </c>
      <c r="O153" s="54"/>
      <c r="P153" s="153">
        <f>O153*H153</f>
        <v>0</v>
      </c>
      <c r="Q153" s="153">
        <v>0</v>
      </c>
      <c r="R153" s="153">
        <f>Q153*H153</f>
        <v>0</v>
      </c>
      <c r="S153" s="153">
        <v>0.0036</v>
      </c>
      <c r="T153" s="154">
        <f>S153*H153</f>
        <v>0.8137800000000001</v>
      </c>
      <c r="U153" s="33"/>
      <c r="V153" s="33"/>
      <c r="W153" s="33"/>
      <c r="X153" s="33"/>
      <c r="Y153" s="33"/>
      <c r="Z153" s="33"/>
      <c r="AA153" s="33"/>
      <c r="AB153" s="33"/>
      <c r="AC153" s="33"/>
      <c r="AD153" s="33"/>
      <c r="AE153" s="33"/>
      <c r="AR153" s="155" t="s">
        <v>264</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264</v>
      </c>
      <c r="BM153" s="155" t="s">
        <v>1608</v>
      </c>
    </row>
    <row r="154" spans="1:47" s="2" customFormat="1" ht="12">
      <c r="A154" s="33"/>
      <c r="B154" s="34"/>
      <c r="C154" s="33"/>
      <c r="D154" s="157" t="s">
        <v>177</v>
      </c>
      <c r="E154" s="33"/>
      <c r="F154" s="158" t="s">
        <v>271</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37.9" customHeight="1">
      <c r="A155" s="33"/>
      <c r="B155" s="143"/>
      <c r="C155" s="144" t="s">
        <v>261</v>
      </c>
      <c r="D155" s="144" t="s">
        <v>171</v>
      </c>
      <c r="E155" s="145" t="s">
        <v>272</v>
      </c>
      <c r="F155" s="146" t="s">
        <v>273</v>
      </c>
      <c r="G155" s="147" t="s">
        <v>174</v>
      </c>
      <c r="H155" s="148">
        <v>213.75</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264</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264</v>
      </c>
      <c r="BM155" s="155" t="s">
        <v>1609</v>
      </c>
    </row>
    <row r="156" spans="1:47" s="2" customFormat="1" ht="12">
      <c r="A156" s="33"/>
      <c r="B156" s="34"/>
      <c r="C156" s="33"/>
      <c r="D156" s="157" t="s">
        <v>177</v>
      </c>
      <c r="E156" s="33"/>
      <c r="F156" s="158" t="s">
        <v>275</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2">
      <c r="B157" s="170"/>
      <c r="D157" s="163" t="s">
        <v>179</v>
      </c>
      <c r="E157" s="171" t="s">
        <v>3</v>
      </c>
      <c r="F157" s="172" t="s">
        <v>1610</v>
      </c>
      <c r="H157" s="173">
        <v>170.7</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4" customFormat="1" ht="12">
      <c r="B158" s="170"/>
      <c r="D158" s="163" t="s">
        <v>179</v>
      </c>
      <c r="E158" s="171" t="s">
        <v>3</v>
      </c>
      <c r="F158" s="172" t="s">
        <v>1611</v>
      </c>
      <c r="H158" s="173">
        <v>43.05</v>
      </c>
      <c r="I158" s="174"/>
      <c r="L158" s="170"/>
      <c r="M158" s="175"/>
      <c r="N158" s="176"/>
      <c r="O158" s="176"/>
      <c r="P158" s="176"/>
      <c r="Q158" s="176"/>
      <c r="R158" s="176"/>
      <c r="S158" s="176"/>
      <c r="T158" s="177"/>
      <c r="AT158" s="171" t="s">
        <v>179</v>
      </c>
      <c r="AU158" s="171" t="s">
        <v>79</v>
      </c>
      <c r="AV158" s="14" t="s">
        <v>79</v>
      </c>
      <c r="AW158" s="14" t="s">
        <v>31</v>
      </c>
      <c r="AX158" s="14" t="s">
        <v>69</v>
      </c>
      <c r="AY158" s="171" t="s">
        <v>165</v>
      </c>
    </row>
    <row r="159" spans="2:51" s="15" customFormat="1" ht="12">
      <c r="B159" s="188"/>
      <c r="D159" s="163" t="s">
        <v>179</v>
      </c>
      <c r="E159" s="189" t="s">
        <v>3</v>
      </c>
      <c r="F159" s="190" t="s">
        <v>288</v>
      </c>
      <c r="H159" s="191">
        <v>213.75</v>
      </c>
      <c r="I159" s="192"/>
      <c r="L159" s="188"/>
      <c r="M159" s="193"/>
      <c r="N159" s="194"/>
      <c r="O159" s="194"/>
      <c r="P159" s="194"/>
      <c r="Q159" s="194"/>
      <c r="R159" s="194"/>
      <c r="S159" s="194"/>
      <c r="T159" s="195"/>
      <c r="AT159" s="189" t="s">
        <v>179</v>
      </c>
      <c r="AU159" s="189" t="s">
        <v>79</v>
      </c>
      <c r="AV159" s="15" t="s">
        <v>92</v>
      </c>
      <c r="AW159" s="15" t="s">
        <v>31</v>
      </c>
      <c r="AX159" s="15" t="s">
        <v>15</v>
      </c>
      <c r="AY159" s="189" t="s">
        <v>165</v>
      </c>
    </row>
    <row r="160" spans="1:65" s="2" customFormat="1" ht="16.5" customHeight="1">
      <c r="A160" s="33"/>
      <c r="B160" s="143"/>
      <c r="C160" s="178" t="s">
        <v>443</v>
      </c>
      <c r="D160" s="178" t="s">
        <v>188</v>
      </c>
      <c r="E160" s="179" t="s">
        <v>276</v>
      </c>
      <c r="F160" s="180" t="s">
        <v>277</v>
      </c>
      <c r="G160" s="181" t="s">
        <v>232</v>
      </c>
      <c r="H160" s="182">
        <v>0.068</v>
      </c>
      <c r="I160" s="183"/>
      <c r="J160" s="184">
        <f>ROUND(I160*H160,2)</f>
        <v>0</v>
      </c>
      <c r="K160" s="180" t="s">
        <v>175</v>
      </c>
      <c r="L160" s="185"/>
      <c r="M160" s="186" t="s">
        <v>3</v>
      </c>
      <c r="N160" s="187" t="s">
        <v>41</v>
      </c>
      <c r="O160" s="54"/>
      <c r="P160" s="153">
        <f>O160*H160</f>
        <v>0</v>
      </c>
      <c r="Q160" s="153">
        <v>1</v>
      </c>
      <c r="R160" s="153">
        <f>Q160*H160</f>
        <v>0.068</v>
      </c>
      <c r="S160" s="153">
        <v>0</v>
      </c>
      <c r="T160" s="154">
        <f>S160*H160</f>
        <v>0</v>
      </c>
      <c r="U160" s="33"/>
      <c r="V160" s="33"/>
      <c r="W160" s="33"/>
      <c r="X160" s="33"/>
      <c r="Y160" s="33"/>
      <c r="Z160" s="33"/>
      <c r="AA160" s="33"/>
      <c r="AB160" s="33"/>
      <c r="AC160" s="33"/>
      <c r="AD160" s="33"/>
      <c r="AE160" s="33"/>
      <c r="AR160" s="155" t="s">
        <v>278</v>
      </c>
      <c r="AT160" s="155" t="s">
        <v>188</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1612</v>
      </c>
    </row>
    <row r="161" spans="1:47" s="2" customFormat="1" ht="12">
      <c r="A161" s="33"/>
      <c r="B161" s="34"/>
      <c r="C161" s="33"/>
      <c r="D161" s="157" t="s">
        <v>177</v>
      </c>
      <c r="E161" s="33"/>
      <c r="F161" s="158" t="s">
        <v>280</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2:51" s="14" customFormat="1" ht="12">
      <c r="B162" s="170"/>
      <c r="D162" s="163" t="s">
        <v>179</v>
      </c>
      <c r="F162" s="172" t="s">
        <v>1613</v>
      </c>
      <c r="H162" s="173">
        <v>0.068</v>
      </c>
      <c r="I162" s="174"/>
      <c r="L162" s="170"/>
      <c r="M162" s="175"/>
      <c r="N162" s="176"/>
      <c r="O162" s="176"/>
      <c r="P162" s="176"/>
      <c r="Q162" s="176"/>
      <c r="R162" s="176"/>
      <c r="S162" s="176"/>
      <c r="T162" s="177"/>
      <c r="AT162" s="171" t="s">
        <v>179</v>
      </c>
      <c r="AU162" s="171" t="s">
        <v>79</v>
      </c>
      <c r="AV162" s="14" t="s">
        <v>79</v>
      </c>
      <c r="AW162" s="14" t="s">
        <v>4</v>
      </c>
      <c r="AX162" s="14" t="s">
        <v>15</v>
      </c>
      <c r="AY162" s="171" t="s">
        <v>165</v>
      </c>
    </row>
    <row r="163" spans="1:65" s="2" customFormat="1" ht="24.2" customHeight="1">
      <c r="A163" s="33"/>
      <c r="B163" s="143"/>
      <c r="C163" s="144" t="s">
        <v>455</v>
      </c>
      <c r="D163" s="144" t="s">
        <v>171</v>
      </c>
      <c r="E163" s="145" t="s">
        <v>282</v>
      </c>
      <c r="F163" s="146" t="s">
        <v>283</v>
      </c>
      <c r="G163" s="147" t="s">
        <v>174</v>
      </c>
      <c r="H163" s="148">
        <v>213.75</v>
      </c>
      <c r="I163" s="149"/>
      <c r="J163" s="150">
        <f>ROUND(I163*H163,2)</f>
        <v>0</v>
      </c>
      <c r="K163" s="146" t="s">
        <v>175</v>
      </c>
      <c r="L163" s="34"/>
      <c r="M163" s="151" t="s">
        <v>3</v>
      </c>
      <c r="N163" s="152" t="s">
        <v>41</v>
      </c>
      <c r="O163" s="54"/>
      <c r="P163" s="153">
        <f>O163*H163</f>
        <v>0</v>
      </c>
      <c r="Q163" s="153">
        <v>0.00088</v>
      </c>
      <c r="R163" s="153">
        <f>Q163*H163</f>
        <v>0.18810000000000002</v>
      </c>
      <c r="S163" s="153">
        <v>0</v>
      </c>
      <c r="T163" s="154">
        <f>S163*H163</f>
        <v>0</v>
      </c>
      <c r="U163" s="33"/>
      <c r="V163" s="33"/>
      <c r="W163" s="33"/>
      <c r="X163" s="33"/>
      <c r="Y163" s="33"/>
      <c r="Z163" s="33"/>
      <c r="AA163" s="33"/>
      <c r="AB163" s="33"/>
      <c r="AC163" s="33"/>
      <c r="AD163" s="33"/>
      <c r="AE163" s="33"/>
      <c r="AR163" s="155" t="s">
        <v>264</v>
      </c>
      <c r="AT163" s="155" t="s">
        <v>171</v>
      </c>
      <c r="AU163" s="155" t="s">
        <v>79</v>
      </c>
      <c r="AY163" s="18" t="s">
        <v>165</v>
      </c>
      <c r="BE163" s="156">
        <f>IF(N163="základní",J163,0)</f>
        <v>0</v>
      </c>
      <c r="BF163" s="156">
        <f>IF(N163="snížená",J163,0)</f>
        <v>0</v>
      </c>
      <c r="BG163" s="156">
        <f>IF(N163="zákl. přenesená",J163,0)</f>
        <v>0</v>
      </c>
      <c r="BH163" s="156">
        <f>IF(N163="sníž. přenesená",J163,0)</f>
        <v>0</v>
      </c>
      <c r="BI163" s="156">
        <f>IF(N163="nulová",J163,0)</f>
        <v>0</v>
      </c>
      <c r="BJ163" s="18" t="s">
        <v>79</v>
      </c>
      <c r="BK163" s="156">
        <f>ROUND(I163*H163,2)</f>
        <v>0</v>
      </c>
      <c r="BL163" s="18" t="s">
        <v>264</v>
      </c>
      <c r="BM163" s="155" t="s">
        <v>1614</v>
      </c>
    </row>
    <row r="164" spans="1:47" s="2" customFormat="1" ht="12">
      <c r="A164" s="33"/>
      <c r="B164" s="34"/>
      <c r="C164" s="33"/>
      <c r="D164" s="157" t="s">
        <v>177</v>
      </c>
      <c r="E164" s="33"/>
      <c r="F164" s="158" t="s">
        <v>285</v>
      </c>
      <c r="G164" s="33"/>
      <c r="H164" s="33"/>
      <c r="I164" s="159"/>
      <c r="J164" s="33"/>
      <c r="K164" s="33"/>
      <c r="L164" s="34"/>
      <c r="M164" s="160"/>
      <c r="N164" s="161"/>
      <c r="O164" s="54"/>
      <c r="P164" s="54"/>
      <c r="Q164" s="54"/>
      <c r="R164" s="54"/>
      <c r="S164" s="54"/>
      <c r="T164" s="55"/>
      <c r="U164" s="33"/>
      <c r="V164" s="33"/>
      <c r="W164" s="33"/>
      <c r="X164" s="33"/>
      <c r="Y164" s="33"/>
      <c r="Z164" s="33"/>
      <c r="AA164" s="33"/>
      <c r="AB164" s="33"/>
      <c r="AC164" s="33"/>
      <c r="AD164" s="33"/>
      <c r="AE164" s="33"/>
      <c r="AT164" s="18" t="s">
        <v>177</v>
      </c>
      <c r="AU164" s="18" t="s">
        <v>79</v>
      </c>
    </row>
    <row r="165" spans="1:65" s="2" customFormat="1" ht="44.25" customHeight="1">
      <c r="A165" s="33"/>
      <c r="B165" s="143"/>
      <c r="C165" s="178" t="s">
        <v>459</v>
      </c>
      <c r="D165" s="178" t="s">
        <v>188</v>
      </c>
      <c r="E165" s="179" t="s">
        <v>289</v>
      </c>
      <c r="F165" s="180" t="s">
        <v>290</v>
      </c>
      <c r="G165" s="181" t="s">
        <v>174</v>
      </c>
      <c r="H165" s="182">
        <v>249.126</v>
      </c>
      <c r="I165" s="183"/>
      <c r="J165" s="184">
        <f>ROUND(I165*H165,2)</f>
        <v>0</v>
      </c>
      <c r="K165" s="180" t="s">
        <v>175</v>
      </c>
      <c r="L165" s="185"/>
      <c r="M165" s="186" t="s">
        <v>3</v>
      </c>
      <c r="N165" s="187" t="s">
        <v>41</v>
      </c>
      <c r="O165" s="54"/>
      <c r="P165" s="153">
        <f>O165*H165</f>
        <v>0</v>
      </c>
      <c r="Q165" s="153">
        <v>0.0054</v>
      </c>
      <c r="R165" s="153">
        <f>Q165*H165</f>
        <v>1.3452804</v>
      </c>
      <c r="S165" s="153">
        <v>0</v>
      </c>
      <c r="T165" s="154">
        <f>S165*H165</f>
        <v>0</v>
      </c>
      <c r="U165" s="33"/>
      <c r="V165" s="33"/>
      <c r="W165" s="33"/>
      <c r="X165" s="33"/>
      <c r="Y165" s="33"/>
      <c r="Z165" s="33"/>
      <c r="AA165" s="33"/>
      <c r="AB165" s="33"/>
      <c r="AC165" s="33"/>
      <c r="AD165" s="33"/>
      <c r="AE165" s="33"/>
      <c r="AR165" s="155" t="s">
        <v>278</v>
      </c>
      <c r="AT165" s="155" t="s">
        <v>188</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1615</v>
      </c>
    </row>
    <row r="166" spans="1:47" s="2" customFormat="1" ht="12">
      <c r="A166" s="33"/>
      <c r="B166" s="34"/>
      <c r="C166" s="33"/>
      <c r="D166" s="157" t="s">
        <v>177</v>
      </c>
      <c r="E166" s="33"/>
      <c r="F166" s="158" t="s">
        <v>292</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2:51" s="14" customFormat="1" ht="12">
      <c r="B167" s="170"/>
      <c r="D167" s="163" t="s">
        <v>179</v>
      </c>
      <c r="F167" s="172" t="s">
        <v>1616</v>
      </c>
      <c r="H167" s="173">
        <v>249.126</v>
      </c>
      <c r="I167" s="174"/>
      <c r="L167" s="170"/>
      <c r="M167" s="175"/>
      <c r="N167" s="176"/>
      <c r="O167" s="176"/>
      <c r="P167" s="176"/>
      <c r="Q167" s="176"/>
      <c r="R167" s="176"/>
      <c r="S167" s="176"/>
      <c r="T167" s="177"/>
      <c r="AT167" s="171" t="s">
        <v>179</v>
      </c>
      <c r="AU167" s="171" t="s">
        <v>79</v>
      </c>
      <c r="AV167" s="14" t="s">
        <v>79</v>
      </c>
      <c r="AW167" s="14" t="s">
        <v>4</v>
      </c>
      <c r="AX167" s="14" t="s">
        <v>15</v>
      </c>
      <c r="AY167" s="171" t="s">
        <v>165</v>
      </c>
    </row>
    <row r="168" spans="1:65" s="2" customFormat="1" ht="66.75" customHeight="1">
      <c r="A168" s="33"/>
      <c r="B168" s="143"/>
      <c r="C168" s="144" t="s">
        <v>463</v>
      </c>
      <c r="D168" s="144" t="s">
        <v>171</v>
      </c>
      <c r="E168" s="145" t="s">
        <v>295</v>
      </c>
      <c r="F168" s="146" t="s">
        <v>296</v>
      </c>
      <c r="G168" s="147" t="s">
        <v>297</v>
      </c>
      <c r="H168" s="148">
        <v>42</v>
      </c>
      <c r="I168" s="149"/>
      <c r="J168" s="150">
        <f>ROUND(I168*H168,2)</f>
        <v>0</v>
      </c>
      <c r="K168" s="146" t="s">
        <v>175</v>
      </c>
      <c r="L168" s="34"/>
      <c r="M168" s="151" t="s">
        <v>3</v>
      </c>
      <c r="N168" s="152" t="s">
        <v>41</v>
      </c>
      <c r="O168" s="54"/>
      <c r="P168" s="153">
        <f>O168*H168</f>
        <v>0</v>
      </c>
      <c r="Q168" s="153">
        <v>0</v>
      </c>
      <c r="R168" s="153">
        <f>Q168*H168</f>
        <v>0</v>
      </c>
      <c r="S168" s="153">
        <v>0</v>
      </c>
      <c r="T168" s="154">
        <f>S168*H168</f>
        <v>0</v>
      </c>
      <c r="U168" s="33"/>
      <c r="V168" s="33"/>
      <c r="W168" s="33"/>
      <c r="X168" s="33"/>
      <c r="Y168" s="33"/>
      <c r="Z168" s="33"/>
      <c r="AA168" s="33"/>
      <c r="AB168" s="33"/>
      <c r="AC168" s="33"/>
      <c r="AD168" s="33"/>
      <c r="AE168" s="33"/>
      <c r="AR168" s="155" t="s">
        <v>264</v>
      </c>
      <c r="AT168" s="155" t="s">
        <v>171</v>
      </c>
      <c r="AU168" s="155" t="s">
        <v>79</v>
      </c>
      <c r="AY168" s="18" t="s">
        <v>165</v>
      </c>
      <c r="BE168" s="156">
        <f>IF(N168="základní",J168,0)</f>
        <v>0</v>
      </c>
      <c r="BF168" s="156">
        <f>IF(N168="snížená",J168,0)</f>
        <v>0</v>
      </c>
      <c r="BG168" s="156">
        <f>IF(N168="zákl. přenesená",J168,0)</f>
        <v>0</v>
      </c>
      <c r="BH168" s="156">
        <f>IF(N168="sníž. přenesená",J168,0)</f>
        <v>0</v>
      </c>
      <c r="BI168" s="156">
        <f>IF(N168="nulová",J168,0)</f>
        <v>0</v>
      </c>
      <c r="BJ168" s="18" t="s">
        <v>79</v>
      </c>
      <c r="BK168" s="156">
        <f>ROUND(I168*H168,2)</f>
        <v>0</v>
      </c>
      <c r="BL168" s="18" t="s">
        <v>264</v>
      </c>
      <c r="BM168" s="155" t="s">
        <v>1617</v>
      </c>
    </row>
    <row r="169" spans="1:47" s="2" customFormat="1" ht="12">
      <c r="A169" s="33"/>
      <c r="B169" s="34"/>
      <c r="C169" s="33"/>
      <c r="D169" s="157" t="s">
        <v>177</v>
      </c>
      <c r="E169" s="33"/>
      <c r="F169" s="158" t="s">
        <v>299</v>
      </c>
      <c r="G169" s="33"/>
      <c r="H169" s="33"/>
      <c r="I169" s="159"/>
      <c r="J169" s="33"/>
      <c r="K169" s="33"/>
      <c r="L169" s="34"/>
      <c r="M169" s="160"/>
      <c r="N169" s="161"/>
      <c r="O169" s="54"/>
      <c r="P169" s="54"/>
      <c r="Q169" s="54"/>
      <c r="R169" s="54"/>
      <c r="S169" s="54"/>
      <c r="T169" s="55"/>
      <c r="U169" s="33"/>
      <c r="V169" s="33"/>
      <c r="W169" s="33"/>
      <c r="X169" s="33"/>
      <c r="Y169" s="33"/>
      <c r="Z169" s="33"/>
      <c r="AA169" s="33"/>
      <c r="AB169" s="33"/>
      <c r="AC169" s="33"/>
      <c r="AD169" s="33"/>
      <c r="AE169" s="33"/>
      <c r="AT169" s="18" t="s">
        <v>177</v>
      </c>
      <c r="AU169" s="18" t="s">
        <v>79</v>
      </c>
    </row>
    <row r="170" spans="1:65" s="2" customFormat="1" ht="16.5" customHeight="1">
      <c r="A170" s="33"/>
      <c r="B170" s="143"/>
      <c r="C170" s="178" t="s">
        <v>467</v>
      </c>
      <c r="D170" s="178" t="s">
        <v>188</v>
      </c>
      <c r="E170" s="179" t="s">
        <v>301</v>
      </c>
      <c r="F170" s="180" t="s">
        <v>302</v>
      </c>
      <c r="G170" s="181" t="s">
        <v>297</v>
      </c>
      <c r="H170" s="182">
        <v>42</v>
      </c>
      <c r="I170" s="183"/>
      <c r="J170" s="184">
        <f>ROUND(I170*H170,2)</f>
        <v>0</v>
      </c>
      <c r="K170" s="180" t="s">
        <v>3</v>
      </c>
      <c r="L170" s="185"/>
      <c r="M170" s="186" t="s">
        <v>3</v>
      </c>
      <c r="N170" s="187" t="s">
        <v>41</v>
      </c>
      <c r="O170" s="54"/>
      <c r="P170" s="153">
        <f>O170*H170</f>
        <v>0</v>
      </c>
      <c r="Q170" s="153">
        <v>0.00015</v>
      </c>
      <c r="R170" s="153">
        <f>Q170*H170</f>
        <v>0.006299999999999999</v>
      </c>
      <c r="S170" s="153">
        <v>0</v>
      </c>
      <c r="T170" s="154">
        <f>S170*H170</f>
        <v>0</v>
      </c>
      <c r="U170" s="33"/>
      <c r="V170" s="33"/>
      <c r="W170" s="33"/>
      <c r="X170" s="33"/>
      <c r="Y170" s="33"/>
      <c r="Z170" s="33"/>
      <c r="AA170" s="33"/>
      <c r="AB170" s="33"/>
      <c r="AC170" s="33"/>
      <c r="AD170" s="33"/>
      <c r="AE170" s="33"/>
      <c r="AR170" s="155" t="s">
        <v>278</v>
      </c>
      <c r="AT170" s="155" t="s">
        <v>188</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1618</v>
      </c>
    </row>
    <row r="171" spans="1:65" s="2" customFormat="1" ht="55.5" customHeight="1">
      <c r="A171" s="33"/>
      <c r="B171" s="143"/>
      <c r="C171" s="144" t="s">
        <v>471</v>
      </c>
      <c r="D171" s="144" t="s">
        <v>171</v>
      </c>
      <c r="E171" s="145" t="s">
        <v>305</v>
      </c>
      <c r="F171" s="146" t="s">
        <v>306</v>
      </c>
      <c r="G171" s="147" t="s">
        <v>174</v>
      </c>
      <c r="H171" s="148">
        <v>226.05</v>
      </c>
      <c r="I171" s="149"/>
      <c r="J171" s="150">
        <f>ROUND(I171*H171,2)</f>
        <v>0</v>
      </c>
      <c r="K171" s="146" t="s">
        <v>3</v>
      </c>
      <c r="L171" s="34"/>
      <c r="M171" s="151" t="s">
        <v>3</v>
      </c>
      <c r="N171" s="152" t="s">
        <v>41</v>
      </c>
      <c r="O171" s="54"/>
      <c r="P171" s="153">
        <f>O171*H171</f>
        <v>0</v>
      </c>
      <c r="Q171" s="153">
        <v>0.00014</v>
      </c>
      <c r="R171" s="153">
        <f>Q171*H171</f>
        <v>0.031647</v>
      </c>
      <c r="S171" s="153">
        <v>0</v>
      </c>
      <c r="T171" s="154">
        <f>S171*H171</f>
        <v>0</v>
      </c>
      <c r="U171" s="33"/>
      <c r="V171" s="33"/>
      <c r="W171" s="33"/>
      <c r="X171" s="33"/>
      <c r="Y171" s="33"/>
      <c r="Z171" s="33"/>
      <c r="AA171" s="33"/>
      <c r="AB171" s="33"/>
      <c r="AC171" s="33"/>
      <c r="AD171" s="33"/>
      <c r="AE171" s="33"/>
      <c r="AR171" s="155" t="s">
        <v>264</v>
      </c>
      <c r="AT171" s="155" t="s">
        <v>171</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1619</v>
      </c>
    </row>
    <row r="172" spans="2:51" s="14" customFormat="1" ht="12">
      <c r="B172" s="170"/>
      <c r="D172" s="163" t="s">
        <v>179</v>
      </c>
      <c r="E172" s="171" t="s">
        <v>3</v>
      </c>
      <c r="F172" s="172" t="s">
        <v>1610</v>
      </c>
      <c r="H172" s="173">
        <v>170.7</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4" customFormat="1" ht="12">
      <c r="B173" s="170"/>
      <c r="D173" s="163" t="s">
        <v>179</v>
      </c>
      <c r="E173" s="171" t="s">
        <v>3</v>
      </c>
      <c r="F173" s="172" t="s">
        <v>1620</v>
      </c>
      <c r="H173" s="173">
        <v>55.35</v>
      </c>
      <c r="I173" s="174"/>
      <c r="L173" s="170"/>
      <c r="M173" s="175"/>
      <c r="N173" s="176"/>
      <c r="O173" s="176"/>
      <c r="P173" s="176"/>
      <c r="Q173" s="176"/>
      <c r="R173" s="176"/>
      <c r="S173" s="176"/>
      <c r="T173" s="177"/>
      <c r="AT173" s="171" t="s">
        <v>179</v>
      </c>
      <c r="AU173" s="171" t="s">
        <v>79</v>
      </c>
      <c r="AV173" s="14" t="s">
        <v>79</v>
      </c>
      <c r="AW173" s="14" t="s">
        <v>31</v>
      </c>
      <c r="AX173" s="14" t="s">
        <v>69</v>
      </c>
      <c r="AY173" s="171" t="s">
        <v>165</v>
      </c>
    </row>
    <row r="174" spans="2:51" s="15" customFormat="1" ht="12">
      <c r="B174" s="188"/>
      <c r="D174" s="163" t="s">
        <v>179</v>
      </c>
      <c r="E174" s="189" t="s">
        <v>3</v>
      </c>
      <c r="F174" s="190" t="s">
        <v>288</v>
      </c>
      <c r="H174" s="191">
        <v>226.04999999999998</v>
      </c>
      <c r="I174" s="192"/>
      <c r="L174" s="188"/>
      <c r="M174" s="193"/>
      <c r="N174" s="194"/>
      <c r="O174" s="194"/>
      <c r="P174" s="194"/>
      <c r="Q174" s="194"/>
      <c r="R174" s="194"/>
      <c r="S174" s="194"/>
      <c r="T174" s="195"/>
      <c r="AT174" s="189" t="s">
        <v>179</v>
      </c>
      <c r="AU174" s="189" t="s">
        <v>79</v>
      </c>
      <c r="AV174" s="15" t="s">
        <v>92</v>
      </c>
      <c r="AW174" s="15" t="s">
        <v>31</v>
      </c>
      <c r="AX174" s="15" t="s">
        <v>15</v>
      </c>
      <c r="AY174" s="189" t="s">
        <v>165</v>
      </c>
    </row>
    <row r="175" spans="1:65" s="2" customFormat="1" ht="24.2" customHeight="1">
      <c r="A175" s="33"/>
      <c r="B175" s="143"/>
      <c r="C175" s="178" t="s">
        <v>387</v>
      </c>
      <c r="D175" s="178" t="s">
        <v>188</v>
      </c>
      <c r="E175" s="179" t="s">
        <v>310</v>
      </c>
      <c r="F175" s="180" t="s">
        <v>311</v>
      </c>
      <c r="G175" s="181" t="s">
        <v>174</v>
      </c>
      <c r="H175" s="182">
        <v>263.461</v>
      </c>
      <c r="I175" s="183"/>
      <c r="J175" s="184">
        <f>ROUND(I175*H175,2)</f>
        <v>0</v>
      </c>
      <c r="K175" s="180" t="s">
        <v>175</v>
      </c>
      <c r="L175" s="185"/>
      <c r="M175" s="186" t="s">
        <v>3</v>
      </c>
      <c r="N175" s="187" t="s">
        <v>41</v>
      </c>
      <c r="O175" s="54"/>
      <c r="P175" s="153">
        <f>O175*H175</f>
        <v>0</v>
      </c>
      <c r="Q175" s="153">
        <v>0.0019</v>
      </c>
      <c r="R175" s="153">
        <f>Q175*H175</f>
        <v>0.5005759000000001</v>
      </c>
      <c r="S175" s="153">
        <v>0</v>
      </c>
      <c r="T175" s="154">
        <f>S175*H175</f>
        <v>0</v>
      </c>
      <c r="U175" s="33"/>
      <c r="V175" s="33"/>
      <c r="W175" s="33"/>
      <c r="X175" s="33"/>
      <c r="Y175" s="33"/>
      <c r="Z175" s="33"/>
      <c r="AA175" s="33"/>
      <c r="AB175" s="33"/>
      <c r="AC175" s="33"/>
      <c r="AD175" s="33"/>
      <c r="AE175" s="33"/>
      <c r="AR175" s="155" t="s">
        <v>278</v>
      </c>
      <c r="AT175" s="155" t="s">
        <v>188</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1621</v>
      </c>
    </row>
    <row r="176" spans="1:47" s="2" customFormat="1" ht="12">
      <c r="A176" s="33"/>
      <c r="B176" s="34"/>
      <c r="C176" s="33"/>
      <c r="D176" s="157" t="s">
        <v>177</v>
      </c>
      <c r="E176" s="33"/>
      <c r="F176" s="158" t="s">
        <v>313</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2:51" s="14" customFormat="1" ht="12">
      <c r="B177" s="170"/>
      <c r="D177" s="163" t="s">
        <v>179</v>
      </c>
      <c r="F177" s="172" t="s">
        <v>1622</v>
      </c>
      <c r="H177" s="173">
        <v>263.461</v>
      </c>
      <c r="I177" s="174"/>
      <c r="L177" s="170"/>
      <c r="M177" s="175"/>
      <c r="N177" s="176"/>
      <c r="O177" s="176"/>
      <c r="P177" s="176"/>
      <c r="Q177" s="176"/>
      <c r="R177" s="176"/>
      <c r="S177" s="176"/>
      <c r="T177" s="177"/>
      <c r="AT177" s="171" t="s">
        <v>179</v>
      </c>
      <c r="AU177" s="171" t="s">
        <v>79</v>
      </c>
      <c r="AV177" s="14" t="s">
        <v>79</v>
      </c>
      <c r="AW177" s="14" t="s">
        <v>4</v>
      </c>
      <c r="AX177" s="14" t="s">
        <v>15</v>
      </c>
      <c r="AY177" s="171" t="s">
        <v>165</v>
      </c>
    </row>
    <row r="178" spans="1:65" s="2" customFormat="1" ht="33" customHeight="1">
      <c r="A178" s="33"/>
      <c r="B178" s="143"/>
      <c r="C178" s="144" t="s">
        <v>401</v>
      </c>
      <c r="D178" s="144" t="s">
        <v>171</v>
      </c>
      <c r="E178" s="145" t="s">
        <v>316</v>
      </c>
      <c r="F178" s="146" t="s">
        <v>317</v>
      </c>
      <c r="G178" s="147" t="s">
        <v>174</v>
      </c>
      <c r="H178" s="148">
        <v>226.05</v>
      </c>
      <c r="I178" s="149"/>
      <c r="J178" s="150">
        <f>ROUND(I178*H178,2)</f>
        <v>0</v>
      </c>
      <c r="K178" s="146" t="s">
        <v>175</v>
      </c>
      <c r="L178" s="34"/>
      <c r="M178" s="151" t="s">
        <v>3</v>
      </c>
      <c r="N178" s="152" t="s">
        <v>41</v>
      </c>
      <c r="O178" s="54"/>
      <c r="P178" s="153">
        <f>O178*H178</f>
        <v>0</v>
      </c>
      <c r="Q178" s="153">
        <v>0</v>
      </c>
      <c r="R178" s="153">
        <f>Q178*H178</f>
        <v>0</v>
      </c>
      <c r="S178" s="153">
        <v>0</v>
      </c>
      <c r="T178" s="154">
        <f>S178*H178</f>
        <v>0</v>
      </c>
      <c r="U178" s="33"/>
      <c r="V178" s="33"/>
      <c r="W178" s="33"/>
      <c r="X178" s="33"/>
      <c r="Y178" s="33"/>
      <c r="Z178" s="33"/>
      <c r="AA178" s="33"/>
      <c r="AB178" s="33"/>
      <c r="AC178" s="33"/>
      <c r="AD178" s="33"/>
      <c r="AE178" s="33"/>
      <c r="AR178" s="155" t="s">
        <v>264</v>
      </c>
      <c r="AT178" s="155" t="s">
        <v>171</v>
      </c>
      <c r="AU178" s="155" t="s">
        <v>79</v>
      </c>
      <c r="AY178" s="18" t="s">
        <v>165</v>
      </c>
      <c r="BE178" s="156">
        <f>IF(N178="základní",J178,0)</f>
        <v>0</v>
      </c>
      <c r="BF178" s="156">
        <f>IF(N178="snížená",J178,0)</f>
        <v>0</v>
      </c>
      <c r="BG178" s="156">
        <f>IF(N178="zákl. přenesená",J178,0)</f>
        <v>0</v>
      </c>
      <c r="BH178" s="156">
        <f>IF(N178="sníž. přenesená",J178,0)</f>
        <v>0</v>
      </c>
      <c r="BI178" s="156">
        <f>IF(N178="nulová",J178,0)</f>
        <v>0</v>
      </c>
      <c r="BJ178" s="18" t="s">
        <v>79</v>
      </c>
      <c r="BK178" s="156">
        <f>ROUND(I178*H178,2)</f>
        <v>0</v>
      </c>
      <c r="BL178" s="18" t="s">
        <v>264</v>
      </c>
      <c r="BM178" s="155" t="s">
        <v>1623</v>
      </c>
    </row>
    <row r="179" spans="1:47" s="2" customFormat="1" ht="12">
      <c r="A179" s="33"/>
      <c r="B179" s="34"/>
      <c r="C179" s="33"/>
      <c r="D179" s="157" t="s">
        <v>177</v>
      </c>
      <c r="E179" s="33"/>
      <c r="F179" s="158" t="s">
        <v>319</v>
      </c>
      <c r="G179" s="33"/>
      <c r="H179" s="33"/>
      <c r="I179" s="159"/>
      <c r="J179" s="33"/>
      <c r="K179" s="33"/>
      <c r="L179" s="34"/>
      <c r="M179" s="160"/>
      <c r="N179" s="161"/>
      <c r="O179" s="54"/>
      <c r="P179" s="54"/>
      <c r="Q179" s="54"/>
      <c r="R179" s="54"/>
      <c r="S179" s="54"/>
      <c r="T179" s="55"/>
      <c r="U179" s="33"/>
      <c r="V179" s="33"/>
      <c r="W179" s="33"/>
      <c r="X179" s="33"/>
      <c r="Y179" s="33"/>
      <c r="Z179" s="33"/>
      <c r="AA179" s="33"/>
      <c r="AB179" s="33"/>
      <c r="AC179" s="33"/>
      <c r="AD179" s="33"/>
      <c r="AE179" s="33"/>
      <c r="AT179" s="18" t="s">
        <v>177</v>
      </c>
      <c r="AU179" s="18" t="s">
        <v>79</v>
      </c>
    </row>
    <row r="180" spans="1:65" s="2" customFormat="1" ht="24.2" customHeight="1">
      <c r="A180" s="33"/>
      <c r="B180" s="143"/>
      <c r="C180" s="178" t="s">
        <v>406</v>
      </c>
      <c r="D180" s="178" t="s">
        <v>188</v>
      </c>
      <c r="E180" s="179" t="s">
        <v>321</v>
      </c>
      <c r="F180" s="180" t="s">
        <v>322</v>
      </c>
      <c r="G180" s="181" t="s">
        <v>174</v>
      </c>
      <c r="H180" s="182">
        <v>261.088</v>
      </c>
      <c r="I180" s="183"/>
      <c r="J180" s="184">
        <f>ROUND(I180*H180,2)</f>
        <v>0</v>
      </c>
      <c r="K180" s="180" t="s">
        <v>175</v>
      </c>
      <c r="L180" s="185"/>
      <c r="M180" s="186" t="s">
        <v>3</v>
      </c>
      <c r="N180" s="187" t="s">
        <v>41</v>
      </c>
      <c r="O180" s="54"/>
      <c r="P180" s="153">
        <f>O180*H180</f>
        <v>0</v>
      </c>
      <c r="Q180" s="153">
        <v>0.0003</v>
      </c>
      <c r="R180" s="153">
        <f>Q180*H180</f>
        <v>0.0783264</v>
      </c>
      <c r="S180" s="153">
        <v>0</v>
      </c>
      <c r="T180" s="154">
        <f>S180*H180</f>
        <v>0</v>
      </c>
      <c r="U180" s="33"/>
      <c r="V180" s="33"/>
      <c r="W180" s="33"/>
      <c r="X180" s="33"/>
      <c r="Y180" s="33"/>
      <c r="Z180" s="33"/>
      <c r="AA180" s="33"/>
      <c r="AB180" s="33"/>
      <c r="AC180" s="33"/>
      <c r="AD180" s="33"/>
      <c r="AE180" s="33"/>
      <c r="AR180" s="155" t="s">
        <v>278</v>
      </c>
      <c r="AT180" s="155" t="s">
        <v>188</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1624</v>
      </c>
    </row>
    <row r="181" spans="1:47" s="2" customFormat="1" ht="12">
      <c r="A181" s="33"/>
      <c r="B181" s="34"/>
      <c r="C181" s="33"/>
      <c r="D181" s="157" t="s">
        <v>177</v>
      </c>
      <c r="E181" s="33"/>
      <c r="F181" s="158" t="s">
        <v>324</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2">
      <c r="B182" s="170"/>
      <c r="D182" s="163" t="s">
        <v>179</v>
      </c>
      <c r="F182" s="172" t="s">
        <v>1625</v>
      </c>
      <c r="H182" s="173">
        <v>261.088</v>
      </c>
      <c r="I182" s="174"/>
      <c r="L182" s="170"/>
      <c r="M182" s="175"/>
      <c r="N182" s="176"/>
      <c r="O182" s="176"/>
      <c r="P182" s="176"/>
      <c r="Q182" s="176"/>
      <c r="R182" s="176"/>
      <c r="S182" s="176"/>
      <c r="T182" s="177"/>
      <c r="AT182" s="171" t="s">
        <v>179</v>
      </c>
      <c r="AU182" s="171" t="s">
        <v>79</v>
      </c>
      <c r="AV182" s="14" t="s">
        <v>79</v>
      </c>
      <c r="AW182" s="14" t="s">
        <v>4</v>
      </c>
      <c r="AX182" s="14" t="s">
        <v>15</v>
      </c>
      <c r="AY182" s="171" t="s">
        <v>165</v>
      </c>
    </row>
    <row r="183" spans="1:65" s="2" customFormat="1" ht="49.15" customHeight="1">
      <c r="A183" s="33"/>
      <c r="B183" s="143"/>
      <c r="C183" s="144" t="s">
        <v>418</v>
      </c>
      <c r="D183" s="144" t="s">
        <v>171</v>
      </c>
      <c r="E183" s="145" t="s">
        <v>327</v>
      </c>
      <c r="F183" s="146" t="s">
        <v>328</v>
      </c>
      <c r="G183" s="147" t="s">
        <v>232</v>
      </c>
      <c r="H183" s="148">
        <v>2.218</v>
      </c>
      <c r="I183" s="149"/>
      <c r="J183" s="150">
        <f>ROUND(I183*H183,2)</f>
        <v>0</v>
      </c>
      <c r="K183" s="146" t="s">
        <v>175</v>
      </c>
      <c r="L183" s="34"/>
      <c r="M183" s="151" t="s">
        <v>3</v>
      </c>
      <c r="N183" s="152" t="s">
        <v>41</v>
      </c>
      <c r="O183" s="54"/>
      <c r="P183" s="153">
        <f>O183*H183</f>
        <v>0</v>
      </c>
      <c r="Q183" s="153">
        <v>0</v>
      </c>
      <c r="R183" s="153">
        <f>Q183*H183</f>
        <v>0</v>
      </c>
      <c r="S183" s="153">
        <v>0</v>
      </c>
      <c r="T183" s="154">
        <f>S183*H183</f>
        <v>0</v>
      </c>
      <c r="U183" s="33"/>
      <c r="V183" s="33"/>
      <c r="W183" s="33"/>
      <c r="X183" s="33"/>
      <c r="Y183" s="33"/>
      <c r="Z183" s="33"/>
      <c r="AA183" s="33"/>
      <c r="AB183" s="33"/>
      <c r="AC183" s="33"/>
      <c r="AD183" s="33"/>
      <c r="AE183" s="33"/>
      <c r="AR183" s="155" t="s">
        <v>264</v>
      </c>
      <c r="AT183" s="155" t="s">
        <v>171</v>
      </c>
      <c r="AU183" s="155" t="s">
        <v>79</v>
      </c>
      <c r="AY183" s="18" t="s">
        <v>165</v>
      </c>
      <c r="BE183" s="156">
        <f>IF(N183="základní",J183,0)</f>
        <v>0</v>
      </c>
      <c r="BF183" s="156">
        <f>IF(N183="snížená",J183,0)</f>
        <v>0</v>
      </c>
      <c r="BG183" s="156">
        <f>IF(N183="zákl. přenesená",J183,0)</f>
        <v>0</v>
      </c>
      <c r="BH183" s="156">
        <f>IF(N183="sníž. přenesená",J183,0)</f>
        <v>0</v>
      </c>
      <c r="BI183" s="156">
        <f>IF(N183="nulová",J183,0)</f>
        <v>0</v>
      </c>
      <c r="BJ183" s="18" t="s">
        <v>79</v>
      </c>
      <c r="BK183" s="156">
        <f>ROUND(I183*H183,2)</f>
        <v>0</v>
      </c>
      <c r="BL183" s="18" t="s">
        <v>264</v>
      </c>
      <c r="BM183" s="155" t="s">
        <v>1626</v>
      </c>
    </row>
    <row r="184" spans="1:47" s="2" customFormat="1" ht="12">
      <c r="A184" s="33"/>
      <c r="B184" s="34"/>
      <c r="C184" s="33"/>
      <c r="D184" s="157" t="s">
        <v>177</v>
      </c>
      <c r="E184" s="33"/>
      <c r="F184" s="158" t="s">
        <v>330</v>
      </c>
      <c r="G184" s="33"/>
      <c r="H184" s="33"/>
      <c r="I184" s="159"/>
      <c r="J184" s="33"/>
      <c r="K184" s="33"/>
      <c r="L184" s="34"/>
      <c r="M184" s="160"/>
      <c r="N184" s="161"/>
      <c r="O184" s="54"/>
      <c r="P184" s="54"/>
      <c r="Q184" s="54"/>
      <c r="R184" s="54"/>
      <c r="S184" s="54"/>
      <c r="T184" s="55"/>
      <c r="U184" s="33"/>
      <c r="V184" s="33"/>
      <c r="W184" s="33"/>
      <c r="X184" s="33"/>
      <c r="Y184" s="33"/>
      <c r="Z184" s="33"/>
      <c r="AA184" s="33"/>
      <c r="AB184" s="33"/>
      <c r="AC184" s="33"/>
      <c r="AD184" s="33"/>
      <c r="AE184" s="33"/>
      <c r="AT184" s="18" t="s">
        <v>177</v>
      </c>
      <c r="AU184" s="18" t="s">
        <v>79</v>
      </c>
    </row>
    <row r="185" spans="2:63" s="12" customFormat="1" ht="22.9" customHeight="1">
      <c r="B185" s="130"/>
      <c r="D185" s="131" t="s">
        <v>68</v>
      </c>
      <c r="E185" s="141" t="s">
        <v>331</v>
      </c>
      <c r="F185" s="141" t="s">
        <v>332</v>
      </c>
      <c r="I185" s="133"/>
      <c r="J185" s="142">
        <f>BK185</f>
        <v>0</v>
      </c>
      <c r="L185" s="130"/>
      <c r="M185" s="135"/>
      <c r="N185" s="136"/>
      <c r="O185" s="136"/>
      <c r="P185" s="137">
        <f>SUM(P186:P219)</f>
        <v>0</v>
      </c>
      <c r="Q185" s="136"/>
      <c r="R185" s="137">
        <f>SUM(R186:R219)</f>
        <v>1.6404808</v>
      </c>
      <c r="S185" s="136"/>
      <c r="T185" s="138">
        <f>SUM(T186:T219)</f>
        <v>1.43457</v>
      </c>
      <c r="AR185" s="131" t="s">
        <v>79</v>
      </c>
      <c r="AT185" s="139" t="s">
        <v>68</v>
      </c>
      <c r="AU185" s="139" t="s">
        <v>15</v>
      </c>
      <c r="AY185" s="131" t="s">
        <v>165</v>
      </c>
      <c r="BK185" s="140">
        <f>SUM(BK186:BK219)</f>
        <v>0</v>
      </c>
    </row>
    <row r="186" spans="1:65" s="2" customFormat="1" ht="44.25" customHeight="1">
      <c r="A186" s="33"/>
      <c r="B186" s="143"/>
      <c r="C186" s="144" t="s">
        <v>430</v>
      </c>
      <c r="D186" s="144" t="s">
        <v>171</v>
      </c>
      <c r="E186" s="145" t="s">
        <v>334</v>
      </c>
      <c r="F186" s="146" t="s">
        <v>335</v>
      </c>
      <c r="G186" s="147" t="s">
        <v>174</v>
      </c>
      <c r="H186" s="148">
        <v>37.1</v>
      </c>
      <c r="I186" s="149"/>
      <c r="J186" s="150">
        <f>ROUND(I186*H186,2)</f>
        <v>0</v>
      </c>
      <c r="K186" s="146" t="s">
        <v>175</v>
      </c>
      <c r="L186" s="34"/>
      <c r="M186" s="151" t="s">
        <v>3</v>
      </c>
      <c r="N186" s="152" t="s">
        <v>41</v>
      </c>
      <c r="O186" s="54"/>
      <c r="P186" s="153">
        <f>O186*H186</f>
        <v>0</v>
      </c>
      <c r="Q186" s="153">
        <v>0</v>
      </c>
      <c r="R186" s="153">
        <f>Q186*H186</f>
        <v>0</v>
      </c>
      <c r="S186" s="153">
        <v>0.006</v>
      </c>
      <c r="T186" s="154">
        <f>S186*H186</f>
        <v>0.22260000000000002</v>
      </c>
      <c r="U186" s="33"/>
      <c r="V186" s="33"/>
      <c r="W186" s="33"/>
      <c r="X186" s="33"/>
      <c r="Y186" s="33"/>
      <c r="Z186" s="33"/>
      <c r="AA186" s="33"/>
      <c r="AB186" s="33"/>
      <c r="AC186" s="33"/>
      <c r="AD186" s="33"/>
      <c r="AE186" s="33"/>
      <c r="AR186" s="155" t="s">
        <v>264</v>
      </c>
      <c r="AT186" s="155" t="s">
        <v>171</v>
      </c>
      <c r="AU186" s="155" t="s">
        <v>79</v>
      </c>
      <c r="AY186" s="18" t="s">
        <v>165</v>
      </c>
      <c r="BE186" s="156">
        <f>IF(N186="základní",J186,0)</f>
        <v>0</v>
      </c>
      <c r="BF186" s="156">
        <f>IF(N186="snížená",J186,0)</f>
        <v>0</v>
      </c>
      <c r="BG186" s="156">
        <f>IF(N186="zákl. přenesená",J186,0)</f>
        <v>0</v>
      </c>
      <c r="BH186" s="156">
        <f>IF(N186="sníž. přenesená",J186,0)</f>
        <v>0</v>
      </c>
      <c r="BI186" s="156">
        <f>IF(N186="nulová",J186,0)</f>
        <v>0</v>
      </c>
      <c r="BJ186" s="18" t="s">
        <v>79</v>
      </c>
      <c r="BK186" s="156">
        <f>ROUND(I186*H186,2)</f>
        <v>0</v>
      </c>
      <c r="BL186" s="18" t="s">
        <v>264</v>
      </c>
      <c r="BM186" s="155" t="s">
        <v>1627</v>
      </c>
    </row>
    <row r="187" spans="1:47" s="2" customFormat="1" ht="12">
      <c r="A187" s="33"/>
      <c r="B187" s="34"/>
      <c r="C187" s="33"/>
      <c r="D187" s="157" t="s">
        <v>177</v>
      </c>
      <c r="E187" s="33"/>
      <c r="F187" s="158" t="s">
        <v>337</v>
      </c>
      <c r="G187" s="33"/>
      <c r="H187" s="33"/>
      <c r="I187" s="159"/>
      <c r="J187" s="33"/>
      <c r="K187" s="33"/>
      <c r="L187" s="34"/>
      <c r="M187" s="160"/>
      <c r="N187" s="161"/>
      <c r="O187" s="54"/>
      <c r="P187" s="54"/>
      <c r="Q187" s="54"/>
      <c r="R187" s="54"/>
      <c r="S187" s="54"/>
      <c r="T187" s="55"/>
      <c r="U187" s="33"/>
      <c r="V187" s="33"/>
      <c r="W187" s="33"/>
      <c r="X187" s="33"/>
      <c r="Y187" s="33"/>
      <c r="Z187" s="33"/>
      <c r="AA187" s="33"/>
      <c r="AB187" s="33"/>
      <c r="AC187" s="33"/>
      <c r="AD187" s="33"/>
      <c r="AE187" s="33"/>
      <c r="AT187" s="18" t="s">
        <v>177</v>
      </c>
      <c r="AU187" s="18" t="s">
        <v>79</v>
      </c>
    </row>
    <row r="188" spans="2:51" s="14" customFormat="1" ht="12">
      <c r="B188" s="170"/>
      <c r="D188" s="163" t="s">
        <v>179</v>
      </c>
      <c r="E188" s="171" t="s">
        <v>3</v>
      </c>
      <c r="F188" s="172" t="s">
        <v>1628</v>
      </c>
      <c r="H188" s="173">
        <v>17.1</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4" customFormat="1" ht="12">
      <c r="B189" s="170"/>
      <c r="D189" s="163" t="s">
        <v>179</v>
      </c>
      <c r="E189" s="171" t="s">
        <v>3</v>
      </c>
      <c r="F189" s="172" t="s">
        <v>1629</v>
      </c>
      <c r="H189" s="173">
        <v>20</v>
      </c>
      <c r="I189" s="174"/>
      <c r="L189" s="170"/>
      <c r="M189" s="175"/>
      <c r="N189" s="176"/>
      <c r="O189" s="176"/>
      <c r="P189" s="176"/>
      <c r="Q189" s="176"/>
      <c r="R189" s="176"/>
      <c r="S189" s="176"/>
      <c r="T189" s="177"/>
      <c r="AT189" s="171" t="s">
        <v>179</v>
      </c>
      <c r="AU189" s="171" t="s">
        <v>79</v>
      </c>
      <c r="AV189" s="14" t="s">
        <v>79</v>
      </c>
      <c r="AW189" s="14" t="s">
        <v>31</v>
      </c>
      <c r="AX189" s="14" t="s">
        <v>69</v>
      </c>
      <c r="AY189" s="171" t="s">
        <v>165</v>
      </c>
    </row>
    <row r="190" spans="2:51" s="15" customFormat="1" ht="12">
      <c r="B190" s="188"/>
      <c r="D190" s="163" t="s">
        <v>179</v>
      </c>
      <c r="E190" s="189" t="s">
        <v>3</v>
      </c>
      <c r="F190" s="190" t="s">
        <v>288</v>
      </c>
      <c r="H190" s="191">
        <v>37.1</v>
      </c>
      <c r="I190" s="192"/>
      <c r="L190" s="188"/>
      <c r="M190" s="193"/>
      <c r="N190" s="194"/>
      <c r="O190" s="194"/>
      <c r="P190" s="194"/>
      <c r="Q190" s="194"/>
      <c r="R190" s="194"/>
      <c r="S190" s="194"/>
      <c r="T190" s="195"/>
      <c r="AT190" s="189" t="s">
        <v>179</v>
      </c>
      <c r="AU190" s="189" t="s">
        <v>79</v>
      </c>
      <c r="AV190" s="15" t="s">
        <v>92</v>
      </c>
      <c r="AW190" s="15" t="s">
        <v>31</v>
      </c>
      <c r="AX190" s="15" t="s">
        <v>15</v>
      </c>
      <c r="AY190" s="189" t="s">
        <v>165</v>
      </c>
    </row>
    <row r="191" spans="1:65" s="2" customFormat="1" ht="44.25" customHeight="1">
      <c r="A191" s="33"/>
      <c r="B191" s="143"/>
      <c r="C191" s="144" t="s">
        <v>340</v>
      </c>
      <c r="D191" s="144" t="s">
        <v>171</v>
      </c>
      <c r="E191" s="145" t="s">
        <v>341</v>
      </c>
      <c r="F191" s="146" t="s">
        <v>342</v>
      </c>
      <c r="G191" s="147" t="s">
        <v>174</v>
      </c>
      <c r="H191" s="148">
        <v>20</v>
      </c>
      <c r="I191" s="149"/>
      <c r="J191" s="150">
        <f>ROUND(I191*H191,2)</f>
        <v>0</v>
      </c>
      <c r="K191" s="146" t="s">
        <v>175</v>
      </c>
      <c r="L191" s="34"/>
      <c r="M191" s="151" t="s">
        <v>3</v>
      </c>
      <c r="N191" s="152" t="s">
        <v>41</v>
      </c>
      <c r="O191" s="54"/>
      <c r="P191" s="153">
        <f>O191*H191</f>
        <v>0</v>
      </c>
      <c r="Q191" s="153">
        <v>0.00606</v>
      </c>
      <c r="R191" s="153">
        <f>Q191*H191</f>
        <v>0.1212</v>
      </c>
      <c r="S191" s="153">
        <v>0</v>
      </c>
      <c r="T191" s="154">
        <f>S191*H191</f>
        <v>0</v>
      </c>
      <c r="U191" s="33"/>
      <c r="V191" s="33"/>
      <c r="W191" s="33"/>
      <c r="X191" s="33"/>
      <c r="Y191" s="33"/>
      <c r="Z191" s="33"/>
      <c r="AA191" s="33"/>
      <c r="AB191" s="33"/>
      <c r="AC191" s="33"/>
      <c r="AD191" s="33"/>
      <c r="AE191" s="33"/>
      <c r="AR191" s="155" t="s">
        <v>264</v>
      </c>
      <c r="AT191" s="155" t="s">
        <v>171</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1630</v>
      </c>
    </row>
    <row r="192" spans="1:47" s="2" customFormat="1" ht="12">
      <c r="A192" s="33"/>
      <c r="B192" s="34"/>
      <c r="C192" s="33"/>
      <c r="D192" s="157" t="s">
        <v>177</v>
      </c>
      <c r="E192" s="33"/>
      <c r="F192" s="158" t="s">
        <v>344</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2">
      <c r="B193" s="170"/>
      <c r="D193" s="163" t="s">
        <v>179</v>
      </c>
      <c r="E193" s="171" t="s">
        <v>3</v>
      </c>
      <c r="F193" s="172" t="s">
        <v>1631</v>
      </c>
      <c r="H193" s="173">
        <v>20</v>
      </c>
      <c r="I193" s="174"/>
      <c r="L193" s="170"/>
      <c r="M193" s="175"/>
      <c r="N193" s="176"/>
      <c r="O193" s="176"/>
      <c r="P193" s="176"/>
      <c r="Q193" s="176"/>
      <c r="R193" s="176"/>
      <c r="S193" s="176"/>
      <c r="T193" s="177"/>
      <c r="AT193" s="171" t="s">
        <v>179</v>
      </c>
      <c r="AU193" s="171" t="s">
        <v>79</v>
      </c>
      <c r="AV193" s="14" t="s">
        <v>79</v>
      </c>
      <c r="AW193" s="14" t="s">
        <v>31</v>
      </c>
      <c r="AX193" s="14" t="s">
        <v>15</v>
      </c>
      <c r="AY193" s="171" t="s">
        <v>165</v>
      </c>
    </row>
    <row r="194" spans="1:65" s="2" customFormat="1" ht="16.5" customHeight="1">
      <c r="A194" s="33"/>
      <c r="B194" s="143"/>
      <c r="C194" s="178" t="s">
        <v>346</v>
      </c>
      <c r="D194" s="178" t="s">
        <v>188</v>
      </c>
      <c r="E194" s="179" t="s">
        <v>347</v>
      </c>
      <c r="F194" s="180" t="s">
        <v>348</v>
      </c>
      <c r="G194" s="181" t="s">
        <v>174</v>
      </c>
      <c r="H194" s="182">
        <v>21</v>
      </c>
      <c r="I194" s="183"/>
      <c r="J194" s="184">
        <f>ROUND(I194*H194,2)</f>
        <v>0</v>
      </c>
      <c r="K194" s="180" t="s">
        <v>175</v>
      </c>
      <c r="L194" s="185"/>
      <c r="M194" s="186" t="s">
        <v>3</v>
      </c>
      <c r="N194" s="187" t="s">
        <v>41</v>
      </c>
      <c r="O194" s="54"/>
      <c r="P194" s="153">
        <f>O194*H194</f>
        <v>0</v>
      </c>
      <c r="Q194" s="153">
        <v>0.00085</v>
      </c>
      <c r="R194" s="153">
        <f>Q194*H194</f>
        <v>0.017849999999999998</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1632</v>
      </c>
    </row>
    <row r="195" spans="1:47" s="2" customFormat="1" ht="12">
      <c r="A195" s="33"/>
      <c r="B195" s="34"/>
      <c r="C195" s="33"/>
      <c r="D195" s="157" t="s">
        <v>177</v>
      </c>
      <c r="E195" s="33"/>
      <c r="F195" s="158" t="s">
        <v>350</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2">
      <c r="B196" s="170"/>
      <c r="D196" s="163" t="s">
        <v>179</v>
      </c>
      <c r="F196" s="172" t="s">
        <v>1633</v>
      </c>
      <c r="H196" s="173">
        <v>21</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49.15" customHeight="1">
      <c r="A197" s="33"/>
      <c r="B197" s="143"/>
      <c r="C197" s="144" t="s">
        <v>519</v>
      </c>
      <c r="D197" s="144" t="s">
        <v>171</v>
      </c>
      <c r="E197" s="145" t="s">
        <v>353</v>
      </c>
      <c r="F197" s="146" t="s">
        <v>354</v>
      </c>
      <c r="G197" s="147" t="s">
        <v>174</v>
      </c>
      <c r="H197" s="148">
        <v>170.7</v>
      </c>
      <c r="I197" s="149"/>
      <c r="J197" s="150">
        <f>ROUND(I197*H197,2)</f>
        <v>0</v>
      </c>
      <c r="K197" s="146" t="s">
        <v>175</v>
      </c>
      <c r="L197" s="34"/>
      <c r="M197" s="151" t="s">
        <v>3</v>
      </c>
      <c r="N197" s="152" t="s">
        <v>41</v>
      </c>
      <c r="O197" s="54"/>
      <c r="P197" s="153">
        <f>O197*H197</f>
        <v>0</v>
      </c>
      <c r="Q197" s="153">
        <v>0</v>
      </c>
      <c r="R197" s="153">
        <f>Q197*H197</f>
        <v>0</v>
      </c>
      <c r="S197" s="153">
        <v>0.0018</v>
      </c>
      <c r="T197" s="154">
        <f>S197*H197</f>
        <v>0.30726</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1634</v>
      </c>
    </row>
    <row r="198" spans="1:47" s="2" customFormat="1" ht="12">
      <c r="A198" s="33"/>
      <c r="B198" s="34"/>
      <c r="C198" s="33"/>
      <c r="D198" s="157" t="s">
        <v>177</v>
      </c>
      <c r="E198" s="33"/>
      <c r="F198" s="158" t="s">
        <v>356</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2">
      <c r="B199" s="170"/>
      <c r="D199" s="163" t="s">
        <v>179</v>
      </c>
      <c r="E199" s="171" t="s">
        <v>3</v>
      </c>
      <c r="F199" s="172" t="s">
        <v>1635</v>
      </c>
      <c r="H199" s="173">
        <v>170.7</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49.15" customHeight="1">
      <c r="A200" s="33"/>
      <c r="B200" s="143"/>
      <c r="C200" s="144" t="s">
        <v>229</v>
      </c>
      <c r="D200" s="144" t="s">
        <v>171</v>
      </c>
      <c r="E200" s="145" t="s">
        <v>358</v>
      </c>
      <c r="F200" s="146" t="s">
        <v>359</v>
      </c>
      <c r="G200" s="147" t="s">
        <v>174</v>
      </c>
      <c r="H200" s="148">
        <v>170.7</v>
      </c>
      <c r="I200" s="149"/>
      <c r="J200" s="150">
        <f>ROUND(I200*H200,2)</f>
        <v>0</v>
      </c>
      <c r="K200" s="146" t="s">
        <v>175</v>
      </c>
      <c r="L200" s="34"/>
      <c r="M200" s="151" t="s">
        <v>3</v>
      </c>
      <c r="N200" s="152" t="s">
        <v>41</v>
      </c>
      <c r="O200" s="54"/>
      <c r="P200" s="153">
        <f>O200*H200</f>
        <v>0</v>
      </c>
      <c r="Q200" s="153">
        <v>0</v>
      </c>
      <c r="R200" s="153">
        <f>Q200*H200</f>
        <v>0</v>
      </c>
      <c r="S200" s="153">
        <v>0.0053</v>
      </c>
      <c r="T200" s="154">
        <f>S200*H200</f>
        <v>0.9047099999999999</v>
      </c>
      <c r="U200" s="33"/>
      <c r="V200" s="33"/>
      <c r="W200" s="33"/>
      <c r="X200" s="33"/>
      <c r="Y200" s="33"/>
      <c r="Z200" s="33"/>
      <c r="AA200" s="33"/>
      <c r="AB200" s="33"/>
      <c r="AC200" s="33"/>
      <c r="AD200" s="33"/>
      <c r="AE200" s="33"/>
      <c r="AR200" s="155" t="s">
        <v>264</v>
      </c>
      <c r="AT200" s="155" t="s">
        <v>171</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1636</v>
      </c>
    </row>
    <row r="201" spans="1:47" s="2" customFormat="1" ht="12">
      <c r="A201" s="33"/>
      <c r="B201" s="34"/>
      <c r="C201" s="33"/>
      <c r="D201" s="157" t="s">
        <v>177</v>
      </c>
      <c r="E201" s="33"/>
      <c r="F201" s="158" t="s">
        <v>361</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1:65" s="2" customFormat="1" ht="44.25" customHeight="1">
      <c r="A202" s="33"/>
      <c r="B202" s="143"/>
      <c r="C202" s="144" t="s">
        <v>235</v>
      </c>
      <c r="D202" s="144" t="s">
        <v>171</v>
      </c>
      <c r="E202" s="145" t="s">
        <v>362</v>
      </c>
      <c r="F202" s="146" t="s">
        <v>363</v>
      </c>
      <c r="G202" s="147" t="s">
        <v>174</v>
      </c>
      <c r="H202" s="148">
        <v>170.7</v>
      </c>
      <c r="I202" s="149"/>
      <c r="J202" s="150">
        <f>ROUND(I202*H202,2)</f>
        <v>0</v>
      </c>
      <c r="K202" s="146" t="s">
        <v>175</v>
      </c>
      <c r="L202" s="34"/>
      <c r="M202" s="151" t="s">
        <v>3</v>
      </c>
      <c r="N202" s="152" t="s">
        <v>41</v>
      </c>
      <c r="O202" s="54"/>
      <c r="P202" s="153">
        <f>O202*H202</f>
        <v>0</v>
      </c>
      <c r="Q202" s="153">
        <v>0.00058</v>
      </c>
      <c r="R202" s="153">
        <f>Q202*H202</f>
        <v>0.099006</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1637</v>
      </c>
    </row>
    <row r="203" spans="1:47" s="2" customFormat="1" ht="12">
      <c r="A203" s="33"/>
      <c r="B203" s="34"/>
      <c r="C203" s="33"/>
      <c r="D203" s="157" t="s">
        <v>177</v>
      </c>
      <c r="E203" s="33"/>
      <c r="F203" s="158" t="s">
        <v>365</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1:65" s="2" customFormat="1" ht="16.5" customHeight="1">
      <c r="A204" s="33"/>
      <c r="B204" s="143"/>
      <c r="C204" s="178" t="s">
        <v>8</v>
      </c>
      <c r="D204" s="178" t="s">
        <v>188</v>
      </c>
      <c r="E204" s="179" t="s">
        <v>366</v>
      </c>
      <c r="F204" s="180" t="s">
        <v>367</v>
      </c>
      <c r="G204" s="181" t="s">
        <v>174</v>
      </c>
      <c r="H204" s="182">
        <v>174.114</v>
      </c>
      <c r="I204" s="183"/>
      <c r="J204" s="184">
        <f>ROUND(I204*H204,2)</f>
        <v>0</v>
      </c>
      <c r="K204" s="180" t="s">
        <v>3</v>
      </c>
      <c r="L204" s="185"/>
      <c r="M204" s="186" t="s">
        <v>3</v>
      </c>
      <c r="N204" s="187" t="s">
        <v>41</v>
      </c>
      <c r="O204" s="54"/>
      <c r="P204" s="153">
        <f>O204*H204</f>
        <v>0</v>
      </c>
      <c r="Q204" s="153">
        <v>0.0042</v>
      </c>
      <c r="R204" s="153">
        <f>Q204*H204</f>
        <v>0.7312788</v>
      </c>
      <c r="S204" s="153">
        <v>0</v>
      </c>
      <c r="T204" s="154">
        <f>S204*H204</f>
        <v>0</v>
      </c>
      <c r="U204" s="33"/>
      <c r="V204" s="33"/>
      <c r="W204" s="33"/>
      <c r="X204" s="33"/>
      <c r="Y204" s="33"/>
      <c r="Z204" s="33"/>
      <c r="AA204" s="33"/>
      <c r="AB204" s="33"/>
      <c r="AC204" s="33"/>
      <c r="AD204" s="33"/>
      <c r="AE204" s="33"/>
      <c r="AR204" s="155" t="s">
        <v>278</v>
      </c>
      <c r="AT204" s="155" t="s">
        <v>188</v>
      </c>
      <c r="AU204" s="155" t="s">
        <v>79</v>
      </c>
      <c r="AY204" s="18" t="s">
        <v>165</v>
      </c>
      <c r="BE204" s="156">
        <f>IF(N204="základní",J204,0)</f>
        <v>0</v>
      </c>
      <c r="BF204" s="156">
        <f>IF(N204="snížená",J204,0)</f>
        <v>0</v>
      </c>
      <c r="BG204" s="156">
        <f>IF(N204="zákl. přenesená",J204,0)</f>
        <v>0</v>
      </c>
      <c r="BH204" s="156">
        <f>IF(N204="sníž. přenesená",J204,0)</f>
        <v>0</v>
      </c>
      <c r="BI204" s="156">
        <f>IF(N204="nulová",J204,0)</f>
        <v>0</v>
      </c>
      <c r="BJ204" s="18" t="s">
        <v>79</v>
      </c>
      <c r="BK204" s="156">
        <f>ROUND(I204*H204,2)</f>
        <v>0</v>
      </c>
      <c r="BL204" s="18" t="s">
        <v>264</v>
      </c>
      <c r="BM204" s="155" t="s">
        <v>1638</v>
      </c>
    </row>
    <row r="205" spans="2:51" s="14" customFormat="1" ht="12">
      <c r="B205" s="170"/>
      <c r="D205" s="163" t="s">
        <v>179</v>
      </c>
      <c r="F205" s="172" t="s">
        <v>1639</v>
      </c>
      <c r="H205" s="173">
        <v>174.114</v>
      </c>
      <c r="I205" s="174"/>
      <c r="L205" s="170"/>
      <c r="M205" s="175"/>
      <c r="N205" s="176"/>
      <c r="O205" s="176"/>
      <c r="P205" s="176"/>
      <c r="Q205" s="176"/>
      <c r="R205" s="176"/>
      <c r="S205" s="176"/>
      <c r="T205" s="177"/>
      <c r="AT205" s="171" t="s">
        <v>179</v>
      </c>
      <c r="AU205" s="171" t="s">
        <v>79</v>
      </c>
      <c r="AV205" s="14" t="s">
        <v>79</v>
      </c>
      <c r="AW205" s="14" t="s">
        <v>4</v>
      </c>
      <c r="AX205" s="14" t="s">
        <v>15</v>
      </c>
      <c r="AY205" s="171" t="s">
        <v>165</v>
      </c>
    </row>
    <row r="206" spans="1:65" s="2" customFormat="1" ht="33" customHeight="1">
      <c r="A206" s="33"/>
      <c r="B206" s="143"/>
      <c r="C206" s="144" t="s">
        <v>245</v>
      </c>
      <c r="D206" s="144" t="s">
        <v>171</v>
      </c>
      <c r="E206" s="145" t="s">
        <v>371</v>
      </c>
      <c r="F206" s="146" t="s">
        <v>372</v>
      </c>
      <c r="G206" s="147" t="s">
        <v>174</v>
      </c>
      <c r="H206" s="148">
        <v>170.7</v>
      </c>
      <c r="I206" s="149"/>
      <c r="J206" s="150">
        <f>ROUND(I206*H206,2)</f>
        <v>0</v>
      </c>
      <c r="K206" s="146" t="s">
        <v>175</v>
      </c>
      <c r="L206" s="34"/>
      <c r="M206" s="151" t="s">
        <v>3</v>
      </c>
      <c r="N206" s="152" t="s">
        <v>41</v>
      </c>
      <c r="O206" s="54"/>
      <c r="P206" s="153">
        <f>O206*H206</f>
        <v>0</v>
      </c>
      <c r="Q206" s="153">
        <v>0.00058</v>
      </c>
      <c r="R206" s="153">
        <f>Q206*H206</f>
        <v>0.099006</v>
      </c>
      <c r="S206" s="153">
        <v>0</v>
      </c>
      <c r="T206" s="154">
        <f>S206*H206</f>
        <v>0</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1640</v>
      </c>
    </row>
    <row r="207" spans="1:47" s="2" customFormat="1" ht="12">
      <c r="A207" s="33"/>
      <c r="B207" s="34"/>
      <c r="C207" s="33"/>
      <c r="D207" s="157" t="s">
        <v>177</v>
      </c>
      <c r="E207" s="33"/>
      <c r="F207" s="158" t="s">
        <v>374</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1:65" s="2" customFormat="1" ht="16.5" customHeight="1">
      <c r="A208" s="33"/>
      <c r="B208" s="143"/>
      <c r="C208" s="178" t="s">
        <v>437</v>
      </c>
      <c r="D208" s="178" t="s">
        <v>188</v>
      </c>
      <c r="E208" s="179" t="s">
        <v>375</v>
      </c>
      <c r="F208" s="180" t="s">
        <v>376</v>
      </c>
      <c r="G208" s="181" t="s">
        <v>377</v>
      </c>
      <c r="H208" s="182">
        <v>17.924</v>
      </c>
      <c r="I208" s="183"/>
      <c r="J208" s="184">
        <f>ROUND(I208*H208,2)</f>
        <v>0</v>
      </c>
      <c r="K208" s="180" t="s">
        <v>3</v>
      </c>
      <c r="L208" s="185"/>
      <c r="M208" s="186" t="s">
        <v>3</v>
      </c>
      <c r="N208" s="187" t="s">
        <v>41</v>
      </c>
      <c r="O208" s="54"/>
      <c r="P208" s="153">
        <f>O208*H208</f>
        <v>0</v>
      </c>
      <c r="Q208" s="153">
        <v>0.03</v>
      </c>
      <c r="R208" s="153">
        <f>Q208*H208</f>
        <v>0.53772</v>
      </c>
      <c r="S208" s="153">
        <v>0</v>
      </c>
      <c r="T208" s="154">
        <f>S208*H208</f>
        <v>0</v>
      </c>
      <c r="U208" s="33"/>
      <c r="V208" s="33"/>
      <c r="W208" s="33"/>
      <c r="X208" s="33"/>
      <c r="Y208" s="33"/>
      <c r="Z208" s="33"/>
      <c r="AA208" s="33"/>
      <c r="AB208" s="33"/>
      <c r="AC208" s="33"/>
      <c r="AD208" s="33"/>
      <c r="AE208" s="33"/>
      <c r="AR208" s="155" t="s">
        <v>278</v>
      </c>
      <c r="AT208" s="155" t="s">
        <v>188</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1641</v>
      </c>
    </row>
    <row r="209" spans="2:51" s="14" customFormat="1" ht="12">
      <c r="B209" s="170"/>
      <c r="D209" s="163" t="s">
        <v>179</v>
      </c>
      <c r="E209" s="171" t="s">
        <v>3</v>
      </c>
      <c r="F209" s="172" t="s">
        <v>1642</v>
      </c>
      <c r="H209" s="173">
        <v>17.07</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2:51" s="14" customFormat="1" ht="12">
      <c r="B210" s="170"/>
      <c r="D210" s="163" t="s">
        <v>179</v>
      </c>
      <c r="F210" s="172" t="s">
        <v>1643</v>
      </c>
      <c r="H210" s="173">
        <v>17.924</v>
      </c>
      <c r="I210" s="174"/>
      <c r="L210" s="170"/>
      <c r="M210" s="175"/>
      <c r="N210" s="176"/>
      <c r="O210" s="176"/>
      <c r="P210" s="176"/>
      <c r="Q210" s="176"/>
      <c r="R210" s="176"/>
      <c r="S210" s="176"/>
      <c r="T210" s="177"/>
      <c r="AT210" s="171" t="s">
        <v>179</v>
      </c>
      <c r="AU210" s="171" t="s">
        <v>79</v>
      </c>
      <c r="AV210" s="14" t="s">
        <v>79</v>
      </c>
      <c r="AW210" s="14" t="s">
        <v>4</v>
      </c>
      <c r="AX210" s="14" t="s">
        <v>15</v>
      </c>
      <c r="AY210" s="171" t="s">
        <v>165</v>
      </c>
    </row>
    <row r="211" spans="1:65" s="2" customFormat="1" ht="37.9" customHeight="1">
      <c r="A211" s="33"/>
      <c r="B211" s="143"/>
      <c r="C211" s="144" t="s">
        <v>333</v>
      </c>
      <c r="D211" s="144" t="s">
        <v>171</v>
      </c>
      <c r="E211" s="145" t="s">
        <v>382</v>
      </c>
      <c r="F211" s="146" t="s">
        <v>383</v>
      </c>
      <c r="G211" s="147" t="s">
        <v>384</v>
      </c>
      <c r="H211" s="148">
        <v>57</v>
      </c>
      <c r="I211" s="149"/>
      <c r="J211" s="150">
        <f>ROUND(I211*H211,2)</f>
        <v>0</v>
      </c>
      <c r="K211" s="146" t="s">
        <v>175</v>
      </c>
      <c r="L211" s="34"/>
      <c r="M211" s="151" t="s">
        <v>3</v>
      </c>
      <c r="N211" s="152" t="s">
        <v>41</v>
      </c>
      <c r="O211" s="54"/>
      <c r="P211" s="153">
        <f>O211*H211</f>
        <v>0</v>
      </c>
      <c r="Q211" s="153">
        <v>0.0001</v>
      </c>
      <c r="R211" s="153">
        <f>Q211*H211</f>
        <v>0.0057</v>
      </c>
      <c r="S211" s="153">
        <v>0</v>
      </c>
      <c r="T211" s="154">
        <f>S211*H211</f>
        <v>0</v>
      </c>
      <c r="U211" s="33"/>
      <c r="V211" s="33"/>
      <c r="W211" s="33"/>
      <c r="X211" s="33"/>
      <c r="Y211" s="33"/>
      <c r="Z211" s="33"/>
      <c r="AA211" s="33"/>
      <c r="AB211" s="33"/>
      <c r="AC211" s="33"/>
      <c r="AD211" s="33"/>
      <c r="AE211" s="33"/>
      <c r="AR211" s="155" t="s">
        <v>264</v>
      </c>
      <c r="AT211" s="155" t="s">
        <v>171</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1644</v>
      </c>
    </row>
    <row r="212" spans="1:47" s="2" customFormat="1" ht="12">
      <c r="A212" s="33"/>
      <c r="B212" s="34"/>
      <c r="C212" s="33"/>
      <c r="D212" s="157" t="s">
        <v>177</v>
      </c>
      <c r="E212" s="33"/>
      <c r="F212" s="158" t="s">
        <v>386</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2:51" s="14" customFormat="1" ht="12">
      <c r="B213" s="170"/>
      <c r="D213" s="163" t="s">
        <v>179</v>
      </c>
      <c r="E213" s="171" t="s">
        <v>3</v>
      </c>
      <c r="F213" s="172" t="s">
        <v>1645</v>
      </c>
      <c r="H213" s="173">
        <v>57</v>
      </c>
      <c r="I213" s="174"/>
      <c r="L213" s="170"/>
      <c r="M213" s="175"/>
      <c r="N213" s="176"/>
      <c r="O213" s="176"/>
      <c r="P213" s="176"/>
      <c r="Q213" s="176"/>
      <c r="R213" s="176"/>
      <c r="S213" s="176"/>
      <c r="T213" s="177"/>
      <c r="AT213" s="171" t="s">
        <v>179</v>
      </c>
      <c r="AU213" s="171" t="s">
        <v>79</v>
      </c>
      <c r="AV213" s="14" t="s">
        <v>79</v>
      </c>
      <c r="AW213" s="14" t="s">
        <v>31</v>
      </c>
      <c r="AX213" s="14" t="s">
        <v>15</v>
      </c>
      <c r="AY213" s="171" t="s">
        <v>165</v>
      </c>
    </row>
    <row r="214" spans="1:65" s="2" customFormat="1" ht="24.2" customHeight="1">
      <c r="A214" s="33"/>
      <c r="B214" s="143"/>
      <c r="C214" s="178" t="s">
        <v>381</v>
      </c>
      <c r="D214" s="178" t="s">
        <v>188</v>
      </c>
      <c r="E214" s="179" t="s">
        <v>389</v>
      </c>
      <c r="F214" s="180" t="s">
        <v>541</v>
      </c>
      <c r="G214" s="181" t="s">
        <v>377</v>
      </c>
      <c r="H214" s="182">
        <v>1.436</v>
      </c>
      <c r="I214" s="183"/>
      <c r="J214" s="184">
        <f>ROUND(I214*H214,2)</f>
        <v>0</v>
      </c>
      <c r="K214" s="180" t="s">
        <v>175</v>
      </c>
      <c r="L214" s="185"/>
      <c r="M214" s="186" t="s">
        <v>3</v>
      </c>
      <c r="N214" s="187" t="s">
        <v>41</v>
      </c>
      <c r="O214" s="54"/>
      <c r="P214" s="153">
        <f>O214*H214</f>
        <v>0</v>
      </c>
      <c r="Q214" s="153">
        <v>0.02</v>
      </c>
      <c r="R214" s="153">
        <f>Q214*H214</f>
        <v>0.02872</v>
      </c>
      <c r="S214" s="153">
        <v>0</v>
      </c>
      <c r="T214" s="154">
        <f>S214*H214</f>
        <v>0</v>
      </c>
      <c r="U214" s="33"/>
      <c r="V214" s="33"/>
      <c r="W214" s="33"/>
      <c r="X214" s="33"/>
      <c r="Y214" s="33"/>
      <c r="Z214" s="33"/>
      <c r="AA214" s="33"/>
      <c r="AB214" s="33"/>
      <c r="AC214" s="33"/>
      <c r="AD214" s="33"/>
      <c r="AE214" s="33"/>
      <c r="AR214" s="155" t="s">
        <v>278</v>
      </c>
      <c r="AT214" s="155" t="s">
        <v>188</v>
      </c>
      <c r="AU214" s="155" t="s">
        <v>79</v>
      </c>
      <c r="AY214" s="18" t="s">
        <v>165</v>
      </c>
      <c r="BE214" s="156">
        <f>IF(N214="základní",J214,0)</f>
        <v>0</v>
      </c>
      <c r="BF214" s="156">
        <f>IF(N214="snížená",J214,0)</f>
        <v>0</v>
      </c>
      <c r="BG214" s="156">
        <f>IF(N214="zákl. přenesená",J214,0)</f>
        <v>0</v>
      </c>
      <c r="BH214" s="156">
        <f>IF(N214="sníž. přenesená",J214,0)</f>
        <v>0</v>
      </c>
      <c r="BI214" s="156">
        <f>IF(N214="nulová",J214,0)</f>
        <v>0</v>
      </c>
      <c r="BJ214" s="18" t="s">
        <v>79</v>
      </c>
      <c r="BK214" s="156">
        <f>ROUND(I214*H214,2)</f>
        <v>0</v>
      </c>
      <c r="BL214" s="18" t="s">
        <v>264</v>
      </c>
      <c r="BM214" s="155" t="s">
        <v>1646</v>
      </c>
    </row>
    <row r="215" spans="1:47" s="2" customFormat="1" ht="12">
      <c r="A215" s="33"/>
      <c r="B215" s="34"/>
      <c r="C215" s="33"/>
      <c r="D215" s="157" t="s">
        <v>177</v>
      </c>
      <c r="E215" s="33"/>
      <c r="F215" s="158" t="s">
        <v>392</v>
      </c>
      <c r="G215" s="33"/>
      <c r="H215" s="33"/>
      <c r="I215" s="159"/>
      <c r="J215" s="33"/>
      <c r="K215" s="33"/>
      <c r="L215" s="34"/>
      <c r="M215" s="160"/>
      <c r="N215" s="161"/>
      <c r="O215" s="54"/>
      <c r="P215" s="54"/>
      <c r="Q215" s="54"/>
      <c r="R215" s="54"/>
      <c r="S215" s="54"/>
      <c r="T215" s="55"/>
      <c r="U215" s="33"/>
      <c r="V215" s="33"/>
      <c r="W215" s="33"/>
      <c r="X215" s="33"/>
      <c r="Y215" s="33"/>
      <c r="Z215" s="33"/>
      <c r="AA215" s="33"/>
      <c r="AB215" s="33"/>
      <c r="AC215" s="33"/>
      <c r="AD215" s="33"/>
      <c r="AE215" s="33"/>
      <c r="AT215" s="18" t="s">
        <v>177</v>
      </c>
      <c r="AU215" s="18" t="s">
        <v>79</v>
      </c>
    </row>
    <row r="216" spans="2:51" s="14" customFormat="1" ht="12">
      <c r="B216" s="170"/>
      <c r="D216" s="163" t="s">
        <v>179</v>
      </c>
      <c r="E216" s="171" t="s">
        <v>3</v>
      </c>
      <c r="F216" s="172" t="s">
        <v>1647</v>
      </c>
      <c r="H216" s="173">
        <v>1.368</v>
      </c>
      <c r="I216" s="174"/>
      <c r="L216" s="170"/>
      <c r="M216" s="175"/>
      <c r="N216" s="176"/>
      <c r="O216" s="176"/>
      <c r="P216" s="176"/>
      <c r="Q216" s="176"/>
      <c r="R216" s="176"/>
      <c r="S216" s="176"/>
      <c r="T216" s="177"/>
      <c r="AT216" s="171" t="s">
        <v>179</v>
      </c>
      <c r="AU216" s="171" t="s">
        <v>79</v>
      </c>
      <c r="AV216" s="14" t="s">
        <v>79</v>
      </c>
      <c r="AW216" s="14" t="s">
        <v>31</v>
      </c>
      <c r="AX216" s="14" t="s">
        <v>15</v>
      </c>
      <c r="AY216" s="171" t="s">
        <v>165</v>
      </c>
    </row>
    <row r="217" spans="2:51" s="14" customFormat="1" ht="12">
      <c r="B217" s="170"/>
      <c r="D217" s="163" t="s">
        <v>179</v>
      </c>
      <c r="F217" s="172" t="s">
        <v>1648</v>
      </c>
      <c r="H217" s="173">
        <v>1.436</v>
      </c>
      <c r="I217" s="174"/>
      <c r="L217" s="170"/>
      <c r="M217" s="175"/>
      <c r="N217" s="176"/>
      <c r="O217" s="176"/>
      <c r="P217" s="176"/>
      <c r="Q217" s="176"/>
      <c r="R217" s="176"/>
      <c r="S217" s="176"/>
      <c r="T217" s="177"/>
      <c r="AT217" s="171" t="s">
        <v>179</v>
      </c>
      <c r="AU217" s="171" t="s">
        <v>79</v>
      </c>
      <c r="AV217" s="14" t="s">
        <v>79</v>
      </c>
      <c r="AW217" s="14" t="s">
        <v>4</v>
      </c>
      <c r="AX217" s="14" t="s">
        <v>15</v>
      </c>
      <c r="AY217" s="171" t="s">
        <v>165</v>
      </c>
    </row>
    <row r="218" spans="1:65" s="2" customFormat="1" ht="44.25" customHeight="1">
      <c r="A218" s="33"/>
      <c r="B218" s="143"/>
      <c r="C218" s="144" t="s">
        <v>531</v>
      </c>
      <c r="D218" s="144" t="s">
        <v>171</v>
      </c>
      <c r="E218" s="145" t="s">
        <v>395</v>
      </c>
      <c r="F218" s="146" t="s">
        <v>396</v>
      </c>
      <c r="G218" s="147" t="s">
        <v>232</v>
      </c>
      <c r="H218" s="148">
        <v>1.64</v>
      </c>
      <c r="I218" s="149"/>
      <c r="J218" s="150">
        <f>ROUND(I218*H218,2)</f>
        <v>0</v>
      </c>
      <c r="K218" s="146" t="s">
        <v>175</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1649</v>
      </c>
    </row>
    <row r="219" spans="1:47" s="2" customFormat="1" ht="12">
      <c r="A219" s="33"/>
      <c r="B219" s="34"/>
      <c r="C219" s="33"/>
      <c r="D219" s="157" t="s">
        <v>177</v>
      </c>
      <c r="E219" s="33"/>
      <c r="F219" s="158" t="s">
        <v>398</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2:63" s="12" customFormat="1" ht="22.9" customHeight="1">
      <c r="B220" s="130"/>
      <c r="D220" s="131" t="s">
        <v>68</v>
      </c>
      <c r="E220" s="141" t="s">
        <v>399</v>
      </c>
      <c r="F220" s="141" t="s">
        <v>400</v>
      </c>
      <c r="I220" s="133"/>
      <c r="J220" s="142">
        <f>BK220</f>
        <v>0</v>
      </c>
      <c r="L220" s="130"/>
      <c r="M220" s="135"/>
      <c r="N220" s="136"/>
      <c r="O220" s="136"/>
      <c r="P220" s="137">
        <f>SUM(P221:P224)</f>
        <v>0</v>
      </c>
      <c r="Q220" s="136"/>
      <c r="R220" s="137">
        <f>SUM(R221:R224)</f>
        <v>0.00684</v>
      </c>
      <c r="S220" s="136"/>
      <c r="T220" s="138">
        <f>SUM(T221:T224)</f>
        <v>0.0341</v>
      </c>
      <c r="AR220" s="131" t="s">
        <v>79</v>
      </c>
      <c r="AT220" s="139" t="s">
        <v>68</v>
      </c>
      <c r="AU220" s="139" t="s">
        <v>15</v>
      </c>
      <c r="AY220" s="131" t="s">
        <v>165</v>
      </c>
      <c r="BK220" s="140">
        <f>SUM(BK221:BK224)</f>
        <v>0</v>
      </c>
    </row>
    <row r="221" spans="1:65" s="2" customFormat="1" ht="24.2" customHeight="1">
      <c r="A221" s="33"/>
      <c r="B221" s="143"/>
      <c r="C221" s="144" t="s">
        <v>326</v>
      </c>
      <c r="D221" s="144" t="s">
        <v>171</v>
      </c>
      <c r="E221" s="145" t="s">
        <v>402</v>
      </c>
      <c r="F221" s="146" t="s">
        <v>403</v>
      </c>
      <c r="G221" s="147" t="s">
        <v>297</v>
      </c>
      <c r="H221" s="148">
        <v>2</v>
      </c>
      <c r="I221" s="149"/>
      <c r="J221" s="150">
        <f>ROUND(I221*H221,2)</f>
        <v>0</v>
      </c>
      <c r="K221" s="146" t="s">
        <v>175</v>
      </c>
      <c r="L221" s="34"/>
      <c r="M221" s="151" t="s">
        <v>3</v>
      </c>
      <c r="N221" s="152" t="s">
        <v>41</v>
      </c>
      <c r="O221" s="54"/>
      <c r="P221" s="153">
        <f>O221*H221</f>
        <v>0</v>
      </c>
      <c r="Q221" s="153">
        <v>0</v>
      </c>
      <c r="R221" s="153">
        <f>Q221*H221</f>
        <v>0</v>
      </c>
      <c r="S221" s="153">
        <v>0.01705</v>
      </c>
      <c r="T221" s="154">
        <f>S221*H221</f>
        <v>0.0341</v>
      </c>
      <c r="U221" s="33"/>
      <c r="V221" s="33"/>
      <c r="W221" s="33"/>
      <c r="X221" s="33"/>
      <c r="Y221" s="33"/>
      <c r="Z221" s="33"/>
      <c r="AA221" s="33"/>
      <c r="AB221" s="33"/>
      <c r="AC221" s="33"/>
      <c r="AD221" s="33"/>
      <c r="AE221" s="33"/>
      <c r="AR221" s="155" t="s">
        <v>264</v>
      </c>
      <c r="AT221" s="155" t="s">
        <v>171</v>
      </c>
      <c r="AU221" s="155" t="s">
        <v>79</v>
      </c>
      <c r="AY221" s="18" t="s">
        <v>165</v>
      </c>
      <c r="BE221" s="156">
        <f>IF(N221="základní",J221,0)</f>
        <v>0</v>
      </c>
      <c r="BF221" s="156">
        <f>IF(N221="snížená",J221,0)</f>
        <v>0</v>
      </c>
      <c r="BG221" s="156">
        <f>IF(N221="zákl. přenesená",J221,0)</f>
        <v>0</v>
      </c>
      <c r="BH221" s="156">
        <f>IF(N221="sníž. přenesená",J221,0)</f>
        <v>0</v>
      </c>
      <c r="BI221" s="156">
        <f>IF(N221="nulová",J221,0)</f>
        <v>0</v>
      </c>
      <c r="BJ221" s="18" t="s">
        <v>79</v>
      </c>
      <c r="BK221" s="156">
        <f>ROUND(I221*H221,2)</f>
        <v>0</v>
      </c>
      <c r="BL221" s="18" t="s">
        <v>264</v>
      </c>
      <c r="BM221" s="155" t="s">
        <v>1650</v>
      </c>
    </row>
    <row r="222" spans="1:47" s="2" customFormat="1" ht="12">
      <c r="A222" s="33"/>
      <c r="B222" s="34"/>
      <c r="C222" s="33"/>
      <c r="D222" s="157" t="s">
        <v>177</v>
      </c>
      <c r="E222" s="33"/>
      <c r="F222" s="158" t="s">
        <v>405</v>
      </c>
      <c r="G222" s="33"/>
      <c r="H222" s="33"/>
      <c r="I222" s="159"/>
      <c r="J222" s="33"/>
      <c r="K222" s="33"/>
      <c r="L222" s="34"/>
      <c r="M222" s="160"/>
      <c r="N222" s="161"/>
      <c r="O222" s="54"/>
      <c r="P222" s="54"/>
      <c r="Q222" s="54"/>
      <c r="R222" s="54"/>
      <c r="S222" s="54"/>
      <c r="T222" s="55"/>
      <c r="U222" s="33"/>
      <c r="V222" s="33"/>
      <c r="W222" s="33"/>
      <c r="X222" s="33"/>
      <c r="Y222" s="33"/>
      <c r="Z222" s="33"/>
      <c r="AA222" s="33"/>
      <c r="AB222" s="33"/>
      <c r="AC222" s="33"/>
      <c r="AD222" s="33"/>
      <c r="AE222" s="33"/>
      <c r="AT222" s="18" t="s">
        <v>177</v>
      </c>
      <c r="AU222" s="18" t="s">
        <v>79</v>
      </c>
    </row>
    <row r="223" spans="1:65" s="2" customFormat="1" ht="24.2" customHeight="1">
      <c r="A223" s="33"/>
      <c r="B223" s="143"/>
      <c r="C223" s="144" t="s">
        <v>9</v>
      </c>
      <c r="D223" s="144" t="s">
        <v>171</v>
      </c>
      <c r="E223" s="145" t="s">
        <v>407</v>
      </c>
      <c r="F223" s="146" t="s">
        <v>408</v>
      </c>
      <c r="G223" s="147" t="s">
        <v>297</v>
      </c>
      <c r="H223" s="148">
        <v>2</v>
      </c>
      <c r="I223" s="149"/>
      <c r="J223" s="150">
        <f>ROUND(I223*H223,2)</f>
        <v>0</v>
      </c>
      <c r="K223" s="146" t="s">
        <v>175</v>
      </c>
      <c r="L223" s="34"/>
      <c r="M223" s="151" t="s">
        <v>3</v>
      </c>
      <c r="N223" s="152" t="s">
        <v>41</v>
      </c>
      <c r="O223" s="54"/>
      <c r="P223" s="153">
        <f>O223*H223</f>
        <v>0</v>
      </c>
      <c r="Q223" s="153">
        <v>0.00342</v>
      </c>
      <c r="R223" s="153">
        <f>Q223*H223</f>
        <v>0.00684</v>
      </c>
      <c r="S223" s="153">
        <v>0</v>
      </c>
      <c r="T223" s="154">
        <f>S223*H223</f>
        <v>0</v>
      </c>
      <c r="U223" s="33"/>
      <c r="V223" s="33"/>
      <c r="W223" s="33"/>
      <c r="X223" s="33"/>
      <c r="Y223" s="33"/>
      <c r="Z223" s="33"/>
      <c r="AA223" s="33"/>
      <c r="AB223" s="33"/>
      <c r="AC223" s="33"/>
      <c r="AD223" s="33"/>
      <c r="AE223" s="33"/>
      <c r="AR223" s="155" t="s">
        <v>264</v>
      </c>
      <c r="AT223" s="155" t="s">
        <v>171</v>
      </c>
      <c r="AU223" s="155" t="s">
        <v>79</v>
      </c>
      <c r="AY223" s="18" t="s">
        <v>165</v>
      </c>
      <c r="BE223" s="156">
        <f>IF(N223="základní",J223,0)</f>
        <v>0</v>
      </c>
      <c r="BF223" s="156">
        <f>IF(N223="snížená",J223,0)</f>
        <v>0</v>
      </c>
      <c r="BG223" s="156">
        <f>IF(N223="zákl. přenesená",J223,0)</f>
        <v>0</v>
      </c>
      <c r="BH223" s="156">
        <f>IF(N223="sníž. přenesená",J223,0)</f>
        <v>0</v>
      </c>
      <c r="BI223" s="156">
        <f>IF(N223="nulová",J223,0)</f>
        <v>0</v>
      </c>
      <c r="BJ223" s="18" t="s">
        <v>79</v>
      </c>
      <c r="BK223" s="156">
        <f>ROUND(I223*H223,2)</f>
        <v>0</v>
      </c>
      <c r="BL223" s="18" t="s">
        <v>264</v>
      </c>
      <c r="BM223" s="155" t="s">
        <v>1651</v>
      </c>
    </row>
    <row r="224" spans="1:47" s="2" customFormat="1" ht="12">
      <c r="A224" s="33"/>
      <c r="B224" s="34"/>
      <c r="C224" s="33"/>
      <c r="D224" s="157" t="s">
        <v>177</v>
      </c>
      <c r="E224" s="33"/>
      <c r="F224" s="158" t="s">
        <v>410</v>
      </c>
      <c r="G224" s="33"/>
      <c r="H224" s="33"/>
      <c r="I224" s="159"/>
      <c r="J224" s="33"/>
      <c r="K224" s="33"/>
      <c r="L224" s="34"/>
      <c r="M224" s="160"/>
      <c r="N224" s="161"/>
      <c r="O224" s="54"/>
      <c r="P224" s="54"/>
      <c r="Q224" s="54"/>
      <c r="R224" s="54"/>
      <c r="S224" s="54"/>
      <c r="T224" s="55"/>
      <c r="U224" s="33"/>
      <c r="V224" s="33"/>
      <c r="W224" s="33"/>
      <c r="X224" s="33"/>
      <c r="Y224" s="33"/>
      <c r="Z224" s="33"/>
      <c r="AA224" s="33"/>
      <c r="AB224" s="33"/>
      <c r="AC224" s="33"/>
      <c r="AD224" s="33"/>
      <c r="AE224" s="33"/>
      <c r="AT224" s="18" t="s">
        <v>177</v>
      </c>
      <c r="AU224" s="18" t="s">
        <v>79</v>
      </c>
    </row>
    <row r="225" spans="2:63" s="12" customFormat="1" ht="22.9" customHeight="1">
      <c r="B225" s="130"/>
      <c r="D225" s="131" t="s">
        <v>68</v>
      </c>
      <c r="E225" s="141" t="s">
        <v>416</v>
      </c>
      <c r="F225" s="141" t="s">
        <v>417</v>
      </c>
      <c r="I225" s="133"/>
      <c r="J225" s="142">
        <f>BK225</f>
        <v>0</v>
      </c>
      <c r="L225" s="130"/>
      <c r="M225" s="135"/>
      <c r="N225" s="136"/>
      <c r="O225" s="136"/>
      <c r="P225" s="137">
        <f>P226</f>
        <v>0</v>
      </c>
      <c r="Q225" s="136"/>
      <c r="R225" s="137">
        <f>R226</f>
        <v>0</v>
      </c>
      <c r="S225" s="136"/>
      <c r="T225" s="138">
        <f>T226</f>
        <v>0</v>
      </c>
      <c r="AR225" s="131" t="s">
        <v>79</v>
      </c>
      <c r="AT225" s="139" t="s">
        <v>68</v>
      </c>
      <c r="AU225" s="139" t="s">
        <v>15</v>
      </c>
      <c r="AY225" s="131" t="s">
        <v>165</v>
      </c>
      <c r="BK225" s="140">
        <f>BK226</f>
        <v>0</v>
      </c>
    </row>
    <row r="226" spans="1:65" s="2" customFormat="1" ht="24.2" customHeight="1">
      <c r="A226" s="33"/>
      <c r="B226" s="143"/>
      <c r="C226" s="144" t="s">
        <v>216</v>
      </c>
      <c r="D226" s="144" t="s">
        <v>171</v>
      </c>
      <c r="E226" s="145" t="s">
        <v>419</v>
      </c>
      <c r="F226" s="146" t="s">
        <v>420</v>
      </c>
      <c r="G226" s="147" t="s">
        <v>212</v>
      </c>
      <c r="H226" s="148">
        <v>1</v>
      </c>
      <c r="I226" s="149"/>
      <c r="J226" s="150">
        <f>ROUND(I226*H226,2)</f>
        <v>0</v>
      </c>
      <c r="K226" s="146" t="s">
        <v>3</v>
      </c>
      <c r="L226" s="34"/>
      <c r="M226" s="151" t="s">
        <v>3</v>
      </c>
      <c r="N226" s="152" t="s">
        <v>41</v>
      </c>
      <c r="O226" s="54"/>
      <c r="P226" s="153">
        <f>O226*H226</f>
        <v>0</v>
      </c>
      <c r="Q226" s="153">
        <v>0</v>
      </c>
      <c r="R226" s="153">
        <f>Q226*H226</f>
        <v>0</v>
      </c>
      <c r="S226" s="153">
        <v>0</v>
      </c>
      <c r="T226" s="154">
        <f>S226*H226</f>
        <v>0</v>
      </c>
      <c r="U226" s="33"/>
      <c r="V226" s="33"/>
      <c r="W226" s="33"/>
      <c r="X226" s="33"/>
      <c r="Y226" s="33"/>
      <c r="Z226" s="33"/>
      <c r="AA226" s="33"/>
      <c r="AB226" s="33"/>
      <c r="AC226" s="33"/>
      <c r="AD226" s="33"/>
      <c r="AE226" s="33"/>
      <c r="AR226" s="155" t="s">
        <v>264</v>
      </c>
      <c r="AT226" s="155" t="s">
        <v>171</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1652</v>
      </c>
    </row>
    <row r="227" spans="2:63" s="12" customFormat="1" ht="22.9" customHeight="1">
      <c r="B227" s="130"/>
      <c r="D227" s="131" t="s">
        <v>68</v>
      </c>
      <c r="E227" s="141" t="s">
        <v>422</v>
      </c>
      <c r="F227" s="141" t="s">
        <v>423</v>
      </c>
      <c r="I227" s="133"/>
      <c r="J227" s="142">
        <f>BK227</f>
        <v>0</v>
      </c>
      <c r="L227" s="130"/>
      <c r="M227" s="135"/>
      <c r="N227" s="136"/>
      <c r="O227" s="136"/>
      <c r="P227" s="137">
        <f>SUM(P228:P240)</f>
        <v>0</v>
      </c>
      <c r="Q227" s="136"/>
      <c r="R227" s="137">
        <f>SUM(R228:R240)</f>
        <v>0.48319</v>
      </c>
      <c r="S227" s="136"/>
      <c r="T227" s="138">
        <f>SUM(T228:T240)</f>
        <v>0</v>
      </c>
      <c r="AR227" s="131" t="s">
        <v>79</v>
      </c>
      <c r="AT227" s="139" t="s">
        <v>68</v>
      </c>
      <c r="AU227" s="139" t="s">
        <v>15</v>
      </c>
      <c r="AY227" s="131" t="s">
        <v>165</v>
      </c>
      <c r="BK227" s="140">
        <f>SUM(BK228:BK240)</f>
        <v>0</v>
      </c>
    </row>
    <row r="228" spans="1:65" s="2" customFormat="1" ht="16.5" customHeight="1">
      <c r="A228" s="33"/>
      <c r="B228" s="143"/>
      <c r="C228" s="144" t="s">
        <v>388</v>
      </c>
      <c r="D228" s="144" t="s">
        <v>171</v>
      </c>
      <c r="E228" s="145" t="s">
        <v>425</v>
      </c>
      <c r="F228" s="146" t="s">
        <v>426</v>
      </c>
      <c r="G228" s="147" t="s">
        <v>384</v>
      </c>
      <c r="H228" s="148">
        <v>114</v>
      </c>
      <c r="I228" s="149"/>
      <c r="J228" s="150">
        <f>ROUND(I228*H228,2)</f>
        <v>0</v>
      </c>
      <c r="K228" s="146" t="s">
        <v>3</v>
      </c>
      <c r="L228" s="34"/>
      <c r="M228" s="151" t="s">
        <v>3</v>
      </c>
      <c r="N228" s="152" t="s">
        <v>41</v>
      </c>
      <c r="O228" s="54"/>
      <c r="P228" s="153">
        <f>O228*H228</f>
        <v>0</v>
      </c>
      <c r="Q228" s="153">
        <v>2E-05</v>
      </c>
      <c r="R228" s="153">
        <f>Q228*H228</f>
        <v>0.0022800000000000003</v>
      </c>
      <c r="S228" s="153">
        <v>0</v>
      </c>
      <c r="T228" s="154">
        <f>S228*H228</f>
        <v>0</v>
      </c>
      <c r="U228" s="33"/>
      <c r="V228" s="33"/>
      <c r="W228" s="33"/>
      <c r="X228" s="33"/>
      <c r="Y228" s="33"/>
      <c r="Z228" s="33"/>
      <c r="AA228" s="33"/>
      <c r="AB228" s="33"/>
      <c r="AC228" s="33"/>
      <c r="AD228" s="33"/>
      <c r="AE228" s="33"/>
      <c r="AR228" s="155" t="s">
        <v>264</v>
      </c>
      <c r="AT228" s="155" t="s">
        <v>171</v>
      </c>
      <c r="AU228" s="155" t="s">
        <v>79</v>
      </c>
      <c r="AY228" s="18" t="s">
        <v>165</v>
      </c>
      <c r="BE228" s="156">
        <f>IF(N228="základní",J228,0)</f>
        <v>0</v>
      </c>
      <c r="BF228" s="156">
        <f>IF(N228="snížená",J228,0)</f>
        <v>0</v>
      </c>
      <c r="BG228" s="156">
        <f>IF(N228="zákl. přenesená",J228,0)</f>
        <v>0</v>
      </c>
      <c r="BH228" s="156">
        <f>IF(N228="sníž. přenesená",J228,0)</f>
        <v>0</v>
      </c>
      <c r="BI228" s="156">
        <f>IF(N228="nulová",J228,0)</f>
        <v>0</v>
      </c>
      <c r="BJ228" s="18" t="s">
        <v>79</v>
      </c>
      <c r="BK228" s="156">
        <f>ROUND(I228*H228,2)</f>
        <v>0</v>
      </c>
      <c r="BL228" s="18" t="s">
        <v>264</v>
      </c>
      <c r="BM228" s="155" t="s">
        <v>1653</v>
      </c>
    </row>
    <row r="229" spans="2:51" s="13" customFormat="1" ht="12">
      <c r="B229" s="162"/>
      <c r="D229" s="163" t="s">
        <v>179</v>
      </c>
      <c r="E229" s="164" t="s">
        <v>3</v>
      </c>
      <c r="F229" s="165" t="s">
        <v>428</v>
      </c>
      <c r="H229" s="164" t="s">
        <v>3</v>
      </c>
      <c r="I229" s="166"/>
      <c r="L229" s="162"/>
      <c r="M229" s="167"/>
      <c r="N229" s="168"/>
      <c r="O229" s="168"/>
      <c r="P229" s="168"/>
      <c r="Q229" s="168"/>
      <c r="R229" s="168"/>
      <c r="S229" s="168"/>
      <c r="T229" s="169"/>
      <c r="AT229" s="164" t="s">
        <v>179</v>
      </c>
      <c r="AU229" s="164" t="s">
        <v>79</v>
      </c>
      <c r="AV229" s="13" t="s">
        <v>15</v>
      </c>
      <c r="AW229" s="13" t="s">
        <v>31</v>
      </c>
      <c r="AX229" s="13" t="s">
        <v>69</v>
      </c>
      <c r="AY229" s="164" t="s">
        <v>165</v>
      </c>
    </row>
    <row r="230" spans="2:51" s="14" customFormat="1" ht="12">
      <c r="B230" s="170"/>
      <c r="D230" s="163" t="s">
        <v>179</v>
      </c>
      <c r="E230" s="171" t="s">
        <v>3</v>
      </c>
      <c r="F230" s="172" t="s">
        <v>1654</v>
      </c>
      <c r="H230" s="173">
        <v>114</v>
      </c>
      <c r="I230" s="174"/>
      <c r="L230" s="170"/>
      <c r="M230" s="175"/>
      <c r="N230" s="176"/>
      <c r="O230" s="176"/>
      <c r="P230" s="176"/>
      <c r="Q230" s="176"/>
      <c r="R230" s="176"/>
      <c r="S230" s="176"/>
      <c r="T230" s="177"/>
      <c r="AT230" s="171" t="s">
        <v>179</v>
      </c>
      <c r="AU230" s="171" t="s">
        <v>79</v>
      </c>
      <c r="AV230" s="14" t="s">
        <v>79</v>
      </c>
      <c r="AW230" s="14" t="s">
        <v>31</v>
      </c>
      <c r="AX230" s="14" t="s">
        <v>15</v>
      </c>
      <c r="AY230" s="171" t="s">
        <v>165</v>
      </c>
    </row>
    <row r="231" spans="1:65" s="2" customFormat="1" ht="16.5" customHeight="1">
      <c r="A231" s="33"/>
      <c r="B231" s="143"/>
      <c r="C231" s="178" t="s">
        <v>223</v>
      </c>
      <c r="D231" s="178" t="s">
        <v>188</v>
      </c>
      <c r="E231" s="179" t="s">
        <v>431</v>
      </c>
      <c r="F231" s="180" t="s">
        <v>432</v>
      </c>
      <c r="G231" s="181" t="s">
        <v>377</v>
      </c>
      <c r="H231" s="182">
        <v>0.151</v>
      </c>
      <c r="I231" s="183"/>
      <c r="J231" s="184">
        <f>ROUND(I231*H231,2)</f>
        <v>0</v>
      </c>
      <c r="K231" s="180" t="s">
        <v>175</v>
      </c>
      <c r="L231" s="185"/>
      <c r="M231" s="186" t="s">
        <v>3</v>
      </c>
      <c r="N231" s="187" t="s">
        <v>41</v>
      </c>
      <c r="O231" s="54"/>
      <c r="P231" s="153">
        <f>O231*H231</f>
        <v>0</v>
      </c>
      <c r="Q231" s="153">
        <v>0.55</v>
      </c>
      <c r="R231" s="153">
        <f>Q231*H231</f>
        <v>0.08305</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1655</v>
      </c>
    </row>
    <row r="232" spans="1:47" s="2" customFormat="1" ht="12">
      <c r="A232" s="33"/>
      <c r="B232" s="34"/>
      <c r="C232" s="33"/>
      <c r="D232" s="157" t="s">
        <v>177</v>
      </c>
      <c r="E232" s="33"/>
      <c r="F232" s="158" t="s">
        <v>434</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4" customFormat="1" ht="12">
      <c r="B233" s="170"/>
      <c r="D233" s="163" t="s">
        <v>179</v>
      </c>
      <c r="E233" s="171" t="s">
        <v>3</v>
      </c>
      <c r="F233" s="172" t="s">
        <v>1656</v>
      </c>
      <c r="H233" s="173">
        <v>0.137</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2">
      <c r="B234" s="170"/>
      <c r="D234" s="163" t="s">
        <v>179</v>
      </c>
      <c r="F234" s="172" t="s">
        <v>1657</v>
      </c>
      <c r="H234" s="173">
        <v>0.151</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28.5</v>
      </c>
      <c r="I235" s="149"/>
      <c r="J235" s="150">
        <f>ROUND(I235*H235,2)</f>
        <v>0</v>
      </c>
      <c r="K235" s="146" t="s">
        <v>175</v>
      </c>
      <c r="L235" s="34"/>
      <c r="M235" s="151" t="s">
        <v>3</v>
      </c>
      <c r="N235" s="152" t="s">
        <v>41</v>
      </c>
      <c r="O235" s="54"/>
      <c r="P235" s="153">
        <f>O235*H235</f>
        <v>0</v>
      </c>
      <c r="Q235" s="153">
        <v>0.01396</v>
      </c>
      <c r="R235" s="153">
        <f>Q235*H235</f>
        <v>0.39786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1658</v>
      </c>
    </row>
    <row r="236" spans="1:47" s="2" customFormat="1" ht="12">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2">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1659</v>
      </c>
      <c r="H238" s="173">
        <v>28.5</v>
      </c>
      <c r="I238" s="174"/>
      <c r="L238" s="170"/>
      <c r="M238" s="175"/>
      <c r="N238" s="176"/>
      <c r="O238" s="176"/>
      <c r="P238" s="176"/>
      <c r="Q238" s="176"/>
      <c r="R238" s="176"/>
      <c r="S238" s="176"/>
      <c r="T238" s="177"/>
      <c r="AT238" s="171" t="s">
        <v>179</v>
      </c>
      <c r="AU238" s="171" t="s">
        <v>79</v>
      </c>
      <c r="AV238" s="14" t="s">
        <v>79</v>
      </c>
      <c r="AW238" s="14" t="s">
        <v>31</v>
      </c>
      <c r="AX238" s="14" t="s">
        <v>15</v>
      </c>
      <c r="AY238" s="171" t="s">
        <v>165</v>
      </c>
    </row>
    <row r="239" spans="1:65" s="2" customFormat="1" ht="49.15" customHeight="1">
      <c r="A239" s="33"/>
      <c r="B239" s="143"/>
      <c r="C239" s="144" t="s">
        <v>516</v>
      </c>
      <c r="D239" s="144" t="s">
        <v>171</v>
      </c>
      <c r="E239" s="145" t="s">
        <v>444</v>
      </c>
      <c r="F239" s="146" t="s">
        <v>445</v>
      </c>
      <c r="G239" s="147" t="s">
        <v>232</v>
      </c>
      <c r="H239" s="148">
        <v>0.483</v>
      </c>
      <c r="I239" s="149"/>
      <c r="J239" s="150">
        <f>ROUND(I239*H239,2)</f>
        <v>0</v>
      </c>
      <c r="K239" s="146" t="s">
        <v>175</v>
      </c>
      <c r="L239" s="34"/>
      <c r="M239" s="151" t="s">
        <v>3</v>
      </c>
      <c r="N239" s="152" t="s">
        <v>41</v>
      </c>
      <c r="O239" s="54"/>
      <c r="P239" s="153">
        <f>O239*H239</f>
        <v>0</v>
      </c>
      <c r="Q239" s="153">
        <v>0</v>
      </c>
      <c r="R239" s="153">
        <f>Q239*H239</f>
        <v>0</v>
      </c>
      <c r="S239" s="153">
        <v>0</v>
      </c>
      <c r="T239" s="154">
        <f>S239*H239</f>
        <v>0</v>
      </c>
      <c r="U239" s="33"/>
      <c r="V239" s="33"/>
      <c r="W239" s="33"/>
      <c r="X239" s="33"/>
      <c r="Y239" s="33"/>
      <c r="Z239" s="33"/>
      <c r="AA239" s="33"/>
      <c r="AB239" s="33"/>
      <c r="AC239" s="33"/>
      <c r="AD239" s="33"/>
      <c r="AE239" s="33"/>
      <c r="AR239" s="155" t="s">
        <v>264</v>
      </c>
      <c r="AT239" s="155" t="s">
        <v>171</v>
      </c>
      <c r="AU239" s="155" t="s">
        <v>79</v>
      </c>
      <c r="AY239" s="18" t="s">
        <v>165</v>
      </c>
      <c r="BE239" s="156">
        <f>IF(N239="základní",J239,0)</f>
        <v>0</v>
      </c>
      <c r="BF239" s="156">
        <f>IF(N239="snížená",J239,0)</f>
        <v>0</v>
      </c>
      <c r="BG239" s="156">
        <f>IF(N239="zákl. přenesená",J239,0)</f>
        <v>0</v>
      </c>
      <c r="BH239" s="156">
        <f>IF(N239="sníž. přenesená",J239,0)</f>
        <v>0</v>
      </c>
      <c r="BI239" s="156">
        <f>IF(N239="nulová",J239,0)</f>
        <v>0</v>
      </c>
      <c r="BJ239" s="18" t="s">
        <v>79</v>
      </c>
      <c r="BK239" s="156">
        <f>ROUND(I239*H239,2)</f>
        <v>0</v>
      </c>
      <c r="BL239" s="18" t="s">
        <v>264</v>
      </c>
      <c r="BM239" s="155" t="s">
        <v>1660</v>
      </c>
    </row>
    <row r="240" spans="1:47" s="2" customFormat="1" ht="12">
      <c r="A240" s="33"/>
      <c r="B240" s="34"/>
      <c r="C240" s="33"/>
      <c r="D240" s="157" t="s">
        <v>177</v>
      </c>
      <c r="E240" s="33"/>
      <c r="F240" s="158" t="s">
        <v>447</v>
      </c>
      <c r="G240" s="33"/>
      <c r="H240" s="33"/>
      <c r="I240" s="159"/>
      <c r="J240" s="33"/>
      <c r="K240" s="33"/>
      <c r="L240" s="34"/>
      <c r="M240" s="160"/>
      <c r="N240" s="161"/>
      <c r="O240" s="54"/>
      <c r="P240" s="54"/>
      <c r="Q240" s="54"/>
      <c r="R240" s="54"/>
      <c r="S240" s="54"/>
      <c r="T240" s="55"/>
      <c r="U240" s="33"/>
      <c r="V240" s="33"/>
      <c r="W240" s="33"/>
      <c r="X240" s="33"/>
      <c r="Y240" s="33"/>
      <c r="Z240" s="33"/>
      <c r="AA240" s="33"/>
      <c r="AB240" s="33"/>
      <c r="AC240" s="33"/>
      <c r="AD240" s="33"/>
      <c r="AE240" s="33"/>
      <c r="AT240" s="18" t="s">
        <v>177</v>
      </c>
      <c r="AU240" s="18" t="s">
        <v>79</v>
      </c>
    </row>
    <row r="241" spans="2:63" s="12" customFormat="1" ht="22.9" customHeight="1">
      <c r="B241" s="130"/>
      <c r="D241" s="131" t="s">
        <v>68</v>
      </c>
      <c r="E241" s="141" t="s">
        <v>448</v>
      </c>
      <c r="F241" s="141" t="s">
        <v>449</v>
      </c>
      <c r="I241" s="133"/>
      <c r="J241" s="142">
        <f>BK241</f>
        <v>0</v>
      </c>
      <c r="L241" s="130"/>
      <c r="M241" s="135"/>
      <c r="N241" s="136"/>
      <c r="O241" s="136"/>
      <c r="P241" s="137">
        <f>SUM(P242:P254)</f>
        <v>0</v>
      </c>
      <c r="Q241" s="136"/>
      <c r="R241" s="137">
        <f>SUM(R242:R254)</f>
        <v>0</v>
      </c>
      <c r="S241" s="136"/>
      <c r="T241" s="138">
        <f>SUM(T242:T254)</f>
        <v>0.11220999999999999</v>
      </c>
      <c r="AR241" s="131" t="s">
        <v>79</v>
      </c>
      <c r="AT241" s="139" t="s">
        <v>68</v>
      </c>
      <c r="AU241" s="139" t="s">
        <v>15</v>
      </c>
      <c r="AY241" s="131" t="s">
        <v>165</v>
      </c>
      <c r="BK241" s="140">
        <f>SUM(BK242:BK254)</f>
        <v>0</v>
      </c>
    </row>
    <row r="242" spans="1:65" s="2" customFormat="1" ht="24.2" customHeight="1">
      <c r="A242" s="33"/>
      <c r="B242" s="143"/>
      <c r="C242" s="144" t="s">
        <v>320</v>
      </c>
      <c r="D242" s="144" t="s">
        <v>171</v>
      </c>
      <c r="E242" s="145" t="s">
        <v>451</v>
      </c>
      <c r="F242" s="146" t="s">
        <v>452</v>
      </c>
      <c r="G242" s="147" t="s">
        <v>384</v>
      </c>
      <c r="H242" s="148">
        <v>57</v>
      </c>
      <c r="I242" s="149"/>
      <c r="J242" s="150">
        <f>ROUND(I242*H242,2)</f>
        <v>0</v>
      </c>
      <c r="K242" s="146" t="s">
        <v>175</v>
      </c>
      <c r="L242" s="34"/>
      <c r="M242" s="151" t="s">
        <v>3</v>
      </c>
      <c r="N242" s="152" t="s">
        <v>41</v>
      </c>
      <c r="O242" s="54"/>
      <c r="P242" s="153">
        <f>O242*H242</f>
        <v>0</v>
      </c>
      <c r="Q242" s="153">
        <v>0</v>
      </c>
      <c r="R242" s="153">
        <f>Q242*H242</f>
        <v>0</v>
      </c>
      <c r="S242" s="153">
        <v>0.00191</v>
      </c>
      <c r="T242" s="154">
        <f>S242*H242</f>
        <v>0.10887</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1661</v>
      </c>
    </row>
    <row r="243" spans="1:47" s="2" customFormat="1" ht="12">
      <c r="A243" s="33"/>
      <c r="B243" s="34"/>
      <c r="C243" s="33"/>
      <c r="D243" s="157" t="s">
        <v>177</v>
      </c>
      <c r="E243" s="33"/>
      <c r="F243" s="158" t="s">
        <v>454</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1:65" s="2" customFormat="1" ht="24.2" customHeight="1">
      <c r="A244" s="33"/>
      <c r="B244" s="143"/>
      <c r="C244" s="144" t="s">
        <v>309</v>
      </c>
      <c r="D244" s="144" t="s">
        <v>171</v>
      </c>
      <c r="E244" s="145" t="s">
        <v>650</v>
      </c>
      <c r="F244" s="146" t="s">
        <v>651</v>
      </c>
      <c r="G244" s="147" t="s">
        <v>384</v>
      </c>
      <c r="H244" s="148">
        <v>2</v>
      </c>
      <c r="I244" s="149"/>
      <c r="J244" s="150">
        <f>ROUND(I244*H244,2)</f>
        <v>0</v>
      </c>
      <c r="K244" s="146" t="s">
        <v>175</v>
      </c>
      <c r="L244" s="34"/>
      <c r="M244" s="151" t="s">
        <v>3</v>
      </c>
      <c r="N244" s="152" t="s">
        <v>41</v>
      </c>
      <c r="O244" s="54"/>
      <c r="P244" s="153">
        <f>O244*H244</f>
        <v>0</v>
      </c>
      <c r="Q244" s="153">
        <v>0</v>
      </c>
      <c r="R244" s="153">
        <f>Q244*H244</f>
        <v>0</v>
      </c>
      <c r="S244" s="153">
        <v>0.00167</v>
      </c>
      <c r="T244" s="154">
        <f>S244*H244</f>
        <v>0.00334</v>
      </c>
      <c r="U244" s="33"/>
      <c r="V244" s="33"/>
      <c r="W244" s="33"/>
      <c r="X244" s="33"/>
      <c r="Y244" s="33"/>
      <c r="Z244" s="33"/>
      <c r="AA244" s="33"/>
      <c r="AB244" s="33"/>
      <c r="AC244" s="33"/>
      <c r="AD244" s="33"/>
      <c r="AE244" s="33"/>
      <c r="AR244" s="155" t="s">
        <v>264</v>
      </c>
      <c r="AT244" s="155" t="s">
        <v>171</v>
      </c>
      <c r="AU244" s="155" t="s">
        <v>79</v>
      </c>
      <c r="AY244" s="18" t="s">
        <v>165</v>
      </c>
      <c r="BE244" s="156">
        <f>IF(N244="základní",J244,0)</f>
        <v>0</v>
      </c>
      <c r="BF244" s="156">
        <f>IF(N244="snížená",J244,0)</f>
        <v>0</v>
      </c>
      <c r="BG244" s="156">
        <f>IF(N244="zákl. přenesená",J244,0)</f>
        <v>0</v>
      </c>
      <c r="BH244" s="156">
        <f>IF(N244="sníž. přenesená",J244,0)</f>
        <v>0</v>
      </c>
      <c r="BI244" s="156">
        <f>IF(N244="nulová",J244,0)</f>
        <v>0</v>
      </c>
      <c r="BJ244" s="18" t="s">
        <v>79</v>
      </c>
      <c r="BK244" s="156">
        <f>ROUND(I244*H244,2)</f>
        <v>0</v>
      </c>
      <c r="BL244" s="18" t="s">
        <v>264</v>
      </c>
      <c r="BM244" s="155" t="s">
        <v>1662</v>
      </c>
    </row>
    <row r="245" spans="1:47" s="2" customFormat="1" ht="12">
      <c r="A245" s="33"/>
      <c r="B245" s="34"/>
      <c r="C245" s="33"/>
      <c r="D245" s="157" t="s">
        <v>177</v>
      </c>
      <c r="E245" s="33"/>
      <c r="F245" s="158" t="s">
        <v>653</v>
      </c>
      <c r="G245" s="33"/>
      <c r="H245" s="33"/>
      <c r="I245" s="159"/>
      <c r="J245" s="33"/>
      <c r="K245" s="33"/>
      <c r="L245" s="34"/>
      <c r="M245" s="160"/>
      <c r="N245" s="161"/>
      <c r="O245" s="54"/>
      <c r="P245" s="54"/>
      <c r="Q245" s="54"/>
      <c r="R245" s="54"/>
      <c r="S245" s="54"/>
      <c r="T245" s="55"/>
      <c r="U245" s="33"/>
      <c r="V245" s="33"/>
      <c r="W245" s="33"/>
      <c r="X245" s="33"/>
      <c r="Y245" s="33"/>
      <c r="Z245" s="33"/>
      <c r="AA245" s="33"/>
      <c r="AB245" s="33"/>
      <c r="AC245" s="33"/>
      <c r="AD245" s="33"/>
      <c r="AE245" s="33"/>
      <c r="AT245" s="18" t="s">
        <v>177</v>
      </c>
      <c r="AU245" s="18" t="s">
        <v>79</v>
      </c>
    </row>
    <row r="246" spans="1:65" s="2" customFormat="1" ht="24.2" customHeight="1">
      <c r="A246" s="33"/>
      <c r="B246" s="143"/>
      <c r="C246" s="144" t="s">
        <v>15</v>
      </c>
      <c r="D246" s="144" t="s">
        <v>171</v>
      </c>
      <c r="E246" s="145" t="s">
        <v>456</v>
      </c>
      <c r="F246" s="146" t="s">
        <v>457</v>
      </c>
      <c r="G246" s="147" t="s">
        <v>384</v>
      </c>
      <c r="H246" s="148">
        <v>85</v>
      </c>
      <c r="I246" s="149"/>
      <c r="J246" s="150">
        <f aca="true" t="shared" si="0" ref="J246:J253">ROUND(I246*H246,2)</f>
        <v>0</v>
      </c>
      <c r="K246" s="146" t="s">
        <v>3</v>
      </c>
      <c r="L246" s="34"/>
      <c r="M246" s="151" t="s">
        <v>3</v>
      </c>
      <c r="N246" s="152" t="s">
        <v>41</v>
      </c>
      <c r="O246" s="54"/>
      <c r="P246" s="153">
        <f aca="true" t="shared" si="1" ref="P246:P253">O246*H246</f>
        <v>0</v>
      </c>
      <c r="Q246" s="153">
        <v>0</v>
      </c>
      <c r="R246" s="153">
        <f aca="true" t="shared" si="2" ref="R246:R253">Q246*H246</f>
        <v>0</v>
      </c>
      <c r="S246" s="153">
        <v>0</v>
      </c>
      <c r="T246" s="154">
        <f aca="true" t="shared" si="3" ref="T246:T253">S246*H246</f>
        <v>0</v>
      </c>
      <c r="U246" s="33"/>
      <c r="V246" s="33"/>
      <c r="W246" s="33"/>
      <c r="X246" s="33"/>
      <c r="Y246" s="33"/>
      <c r="Z246" s="33"/>
      <c r="AA246" s="33"/>
      <c r="AB246" s="33"/>
      <c r="AC246" s="33"/>
      <c r="AD246" s="33"/>
      <c r="AE246" s="33"/>
      <c r="AR246" s="155" t="s">
        <v>264</v>
      </c>
      <c r="AT246" s="155" t="s">
        <v>171</v>
      </c>
      <c r="AU246" s="155" t="s">
        <v>79</v>
      </c>
      <c r="AY246" s="18" t="s">
        <v>165</v>
      </c>
      <c r="BE246" s="156">
        <f aca="true" t="shared" si="4" ref="BE246:BE253">IF(N246="základní",J246,0)</f>
        <v>0</v>
      </c>
      <c r="BF246" s="156">
        <f aca="true" t="shared" si="5" ref="BF246:BF253">IF(N246="snížená",J246,0)</f>
        <v>0</v>
      </c>
      <c r="BG246" s="156">
        <f aca="true" t="shared" si="6" ref="BG246:BG253">IF(N246="zákl. přenesená",J246,0)</f>
        <v>0</v>
      </c>
      <c r="BH246" s="156">
        <f aca="true" t="shared" si="7" ref="BH246:BH253">IF(N246="sníž. přenesená",J246,0)</f>
        <v>0</v>
      </c>
      <c r="BI246" s="156">
        <f aca="true" t="shared" si="8" ref="BI246:BI253">IF(N246="nulová",J246,0)</f>
        <v>0</v>
      </c>
      <c r="BJ246" s="18" t="s">
        <v>79</v>
      </c>
      <c r="BK246" s="156">
        <f aca="true" t="shared" si="9" ref="BK246:BK253">ROUND(I246*H246,2)</f>
        <v>0</v>
      </c>
      <c r="BL246" s="18" t="s">
        <v>264</v>
      </c>
      <c r="BM246" s="155" t="s">
        <v>1663</v>
      </c>
    </row>
    <row r="247" spans="1:65" s="2" customFormat="1" ht="24.2" customHeight="1">
      <c r="A247" s="33"/>
      <c r="B247" s="143"/>
      <c r="C247" s="144" t="s">
        <v>79</v>
      </c>
      <c r="D247" s="144" t="s">
        <v>171</v>
      </c>
      <c r="E247" s="145" t="s">
        <v>460</v>
      </c>
      <c r="F247" s="146" t="s">
        <v>664</v>
      </c>
      <c r="G247" s="147" t="s">
        <v>384</v>
      </c>
      <c r="H247" s="148">
        <v>13</v>
      </c>
      <c r="I247" s="149"/>
      <c r="J247" s="150">
        <f t="shared" si="0"/>
        <v>0</v>
      </c>
      <c r="K247" s="146" t="s">
        <v>3</v>
      </c>
      <c r="L247" s="34"/>
      <c r="M247" s="151" t="s">
        <v>3</v>
      </c>
      <c r="N247" s="152" t="s">
        <v>41</v>
      </c>
      <c r="O247" s="54"/>
      <c r="P247" s="153">
        <f t="shared" si="1"/>
        <v>0</v>
      </c>
      <c r="Q247" s="153">
        <v>0</v>
      </c>
      <c r="R247" s="153">
        <f t="shared" si="2"/>
        <v>0</v>
      </c>
      <c r="S247" s="153">
        <v>0</v>
      </c>
      <c r="T247" s="154">
        <f t="shared" si="3"/>
        <v>0</v>
      </c>
      <c r="U247" s="33"/>
      <c r="V247" s="33"/>
      <c r="W247" s="33"/>
      <c r="X247" s="33"/>
      <c r="Y247" s="33"/>
      <c r="Z247" s="33"/>
      <c r="AA247" s="33"/>
      <c r="AB247" s="33"/>
      <c r="AC247" s="33"/>
      <c r="AD247" s="33"/>
      <c r="AE247" s="33"/>
      <c r="AR247" s="155" t="s">
        <v>264</v>
      </c>
      <c r="AT247" s="155" t="s">
        <v>171</v>
      </c>
      <c r="AU247" s="155" t="s">
        <v>79</v>
      </c>
      <c r="AY247" s="18" t="s">
        <v>165</v>
      </c>
      <c r="BE247" s="156">
        <f t="shared" si="4"/>
        <v>0</v>
      </c>
      <c r="BF247" s="156">
        <f t="shared" si="5"/>
        <v>0</v>
      </c>
      <c r="BG247" s="156">
        <f t="shared" si="6"/>
        <v>0</v>
      </c>
      <c r="BH247" s="156">
        <f t="shared" si="7"/>
        <v>0</v>
      </c>
      <c r="BI247" s="156">
        <f t="shared" si="8"/>
        <v>0</v>
      </c>
      <c r="BJ247" s="18" t="s">
        <v>79</v>
      </c>
      <c r="BK247" s="156">
        <f t="shared" si="9"/>
        <v>0</v>
      </c>
      <c r="BL247" s="18" t="s">
        <v>264</v>
      </c>
      <c r="BM247" s="155" t="s">
        <v>1664</v>
      </c>
    </row>
    <row r="248" spans="1:65" s="2" customFormat="1" ht="24.2" customHeight="1">
      <c r="A248" s="33"/>
      <c r="B248" s="143"/>
      <c r="C248" s="144" t="s">
        <v>89</v>
      </c>
      <c r="D248" s="144" t="s">
        <v>171</v>
      </c>
      <c r="E248" s="145" t="s">
        <v>464</v>
      </c>
      <c r="F248" s="146" t="s">
        <v>465</v>
      </c>
      <c r="G248" s="147" t="s">
        <v>384</v>
      </c>
      <c r="H248" s="148">
        <v>13</v>
      </c>
      <c r="I248" s="149"/>
      <c r="J248" s="150">
        <f t="shared" si="0"/>
        <v>0</v>
      </c>
      <c r="K248" s="146" t="s">
        <v>3</v>
      </c>
      <c r="L248" s="34"/>
      <c r="M248" s="151" t="s">
        <v>3</v>
      </c>
      <c r="N248" s="152" t="s">
        <v>41</v>
      </c>
      <c r="O248" s="54"/>
      <c r="P248" s="153">
        <f t="shared" si="1"/>
        <v>0</v>
      </c>
      <c r="Q248" s="153">
        <v>0</v>
      </c>
      <c r="R248" s="153">
        <f t="shared" si="2"/>
        <v>0</v>
      </c>
      <c r="S248" s="153">
        <v>0</v>
      </c>
      <c r="T248" s="154">
        <f t="shared" si="3"/>
        <v>0</v>
      </c>
      <c r="U248" s="33"/>
      <c r="V248" s="33"/>
      <c r="W248" s="33"/>
      <c r="X248" s="33"/>
      <c r="Y248" s="33"/>
      <c r="Z248" s="33"/>
      <c r="AA248" s="33"/>
      <c r="AB248" s="33"/>
      <c r="AC248" s="33"/>
      <c r="AD248" s="33"/>
      <c r="AE248" s="33"/>
      <c r="AR248" s="155" t="s">
        <v>264</v>
      </c>
      <c r="AT248" s="155" t="s">
        <v>171</v>
      </c>
      <c r="AU248" s="155" t="s">
        <v>79</v>
      </c>
      <c r="AY248" s="18" t="s">
        <v>165</v>
      </c>
      <c r="BE248" s="156">
        <f t="shared" si="4"/>
        <v>0</v>
      </c>
      <c r="BF248" s="156">
        <f t="shared" si="5"/>
        <v>0</v>
      </c>
      <c r="BG248" s="156">
        <f t="shared" si="6"/>
        <v>0</v>
      </c>
      <c r="BH248" s="156">
        <f t="shared" si="7"/>
        <v>0</v>
      </c>
      <c r="BI248" s="156">
        <f t="shared" si="8"/>
        <v>0</v>
      </c>
      <c r="BJ248" s="18" t="s">
        <v>79</v>
      </c>
      <c r="BK248" s="156">
        <f t="shared" si="9"/>
        <v>0</v>
      </c>
      <c r="BL248" s="18" t="s">
        <v>264</v>
      </c>
      <c r="BM248" s="155" t="s">
        <v>1665</v>
      </c>
    </row>
    <row r="249" spans="1:65" s="2" customFormat="1" ht="24.2" customHeight="1">
      <c r="A249" s="33"/>
      <c r="B249" s="143"/>
      <c r="C249" s="144" t="s">
        <v>166</v>
      </c>
      <c r="D249" s="144" t="s">
        <v>171</v>
      </c>
      <c r="E249" s="145" t="s">
        <v>468</v>
      </c>
      <c r="F249" s="146" t="s">
        <v>469</v>
      </c>
      <c r="G249" s="147" t="s">
        <v>384</v>
      </c>
      <c r="H249" s="148">
        <v>57</v>
      </c>
      <c r="I249" s="149"/>
      <c r="J249" s="150">
        <f t="shared" si="0"/>
        <v>0</v>
      </c>
      <c r="K249" s="146" t="s">
        <v>3</v>
      </c>
      <c r="L249" s="34"/>
      <c r="M249" s="151" t="s">
        <v>3</v>
      </c>
      <c r="N249" s="152" t="s">
        <v>41</v>
      </c>
      <c r="O249" s="54"/>
      <c r="P249" s="153">
        <f t="shared" si="1"/>
        <v>0</v>
      </c>
      <c r="Q249" s="153">
        <v>0</v>
      </c>
      <c r="R249" s="153">
        <f t="shared" si="2"/>
        <v>0</v>
      </c>
      <c r="S249" s="153">
        <v>0</v>
      </c>
      <c r="T249" s="154">
        <f t="shared" si="3"/>
        <v>0</v>
      </c>
      <c r="U249" s="33"/>
      <c r="V249" s="33"/>
      <c r="W249" s="33"/>
      <c r="X249" s="33"/>
      <c r="Y249" s="33"/>
      <c r="Z249" s="33"/>
      <c r="AA249" s="33"/>
      <c r="AB249" s="33"/>
      <c r="AC249" s="33"/>
      <c r="AD249" s="33"/>
      <c r="AE249" s="33"/>
      <c r="AR249" s="155" t="s">
        <v>264</v>
      </c>
      <c r="AT249" s="155" t="s">
        <v>171</v>
      </c>
      <c r="AU249" s="155" t="s">
        <v>79</v>
      </c>
      <c r="AY249" s="18" t="s">
        <v>165</v>
      </c>
      <c r="BE249" s="156">
        <f t="shared" si="4"/>
        <v>0</v>
      </c>
      <c r="BF249" s="156">
        <f t="shared" si="5"/>
        <v>0</v>
      </c>
      <c r="BG249" s="156">
        <f t="shared" si="6"/>
        <v>0</v>
      </c>
      <c r="BH249" s="156">
        <f t="shared" si="7"/>
        <v>0</v>
      </c>
      <c r="BI249" s="156">
        <f t="shared" si="8"/>
        <v>0</v>
      </c>
      <c r="BJ249" s="18" t="s">
        <v>79</v>
      </c>
      <c r="BK249" s="156">
        <f t="shared" si="9"/>
        <v>0</v>
      </c>
      <c r="BL249" s="18" t="s">
        <v>264</v>
      </c>
      <c r="BM249" s="155" t="s">
        <v>1666</v>
      </c>
    </row>
    <row r="250" spans="1:65" s="2" customFormat="1" ht="24.2" customHeight="1">
      <c r="A250" s="33"/>
      <c r="B250" s="143"/>
      <c r="C250" s="144" t="s">
        <v>370</v>
      </c>
      <c r="D250" s="144" t="s">
        <v>171</v>
      </c>
      <c r="E250" s="145" t="s">
        <v>472</v>
      </c>
      <c r="F250" s="146" t="s">
        <v>473</v>
      </c>
      <c r="G250" s="147" t="s">
        <v>384</v>
      </c>
      <c r="H250" s="148">
        <v>80</v>
      </c>
      <c r="I250" s="149"/>
      <c r="J250" s="150">
        <f t="shared" si="0"/>
        <v>0</v>
      </c>
      <c r="K250" s="146" t="s">
        <v>3</v>
      </c>
      <c r="L250" s="34"/>
      <c r="M250" s="151" t="s">
        <v>3</v>
      </c>
      <c r="N250" s="152" t="s">
        <v>41</v>
      </c>
      <c r="O250" s="54"/>
      <c r="P250" s="153">
        <f t="shared" si="1"/>
        <v>0</v>
      </c>
      <c r="Q250" s="153">
        <v>0</v>
      </c>
      <c r="R250" s="153">
        <f t="shared" si="2"/>
        <v>0</v>
      </c>
      <c r="S250" s="153">
        <v>0</v>
      </c>
      <c r="T250" s="154">
        <f t="shared" si="3"/>
        <v>0</v>
      </c>
      <c r="U250" s="33"/>
      <c r="V250" s="33"/>
      <c r="W250" s="33"/>
      <c r="X250" s="33"/>
      <c r="Y250" s="33"/>
      <c r="Z250" s="33"/>
      <c r="AA250" s="33"/>
      <c r="AB250" s="33"/>
      <c r="AC250" s="33"/>
      <c r="AD250" s="33"/>
      <c r="AE250" s="33"/>
      <c r="AR250" s="155" t="s">
        <v>264</v>
      </c>
      <c r="AT250" s="155" t="s">
        <v>171</v>
      </c>
      <c r="AU250" s="155" t="s">
        <v>79</v>
      </c>
      <c r="AY250" s="18" t="s">
        <v>165</v>
      </c>
      <c r="BE250" s="156">
        <f t="shared" si="4"/>
        <v>0</v>
      </c>
      <c r="BF250" s="156">
        <f t="shared" si="5"/>
        <v>0</v>
      </c>
      <c r="BG250" s="156">
        <f t="shared" si="6"/>
        <v>0</v>
      </c>
      <c r="BH250" s="156">
        <f t="shared" si="7"/>
        <v>0</v>
      </c>
      <c r="BI250" s="156">
        <f t="shared" si="8"/>
        <v>0</v>
      </c>
      <c r="BJ250" s="18" t="s">
        <v>79</v>
      </c>
      <c r="BK250" s="156">
        <f t="shared" si="9"/>
        <v>0</v>
      </c>
      <c r="BL250" s="18" t="s">
        <v>264</v>
      </c>
      <c r="BM250" s="155" t="s">
        <v>1667</v>
      </c>
    </row>
    <row r="251" spans="1:65" s="2" customFormat="1" ht="37.9" customHeight="1">
      <c r="A251" s="33"/>
      <c r="B251" s="143"/>
      <c r="C251" s="144" t="s">
        <v>191</v>
      </c>
      <c r="D251" s="144" t="s">
        <v>171</v>
      </c>
      <c r="E251" s="145" t="s">
        <v>675</v>
      </c>
      <c r="F251" s="146" t="s">
        <v>676</v>
      </c>
      <c r="G251" s="147" t="s">
        <v>384</v>
      </c>
      <c r="H251" s="148">
        <v>2</v>
      </c>
      <c r="I251" s="149"/>
      <c r="J251" s="150">
        <f t="shared" si="0"/>
        <v>0</v>
      </c>
      <c r="K251" s="146" t="s">
        <v>3</v>
      </c>
      <c r="L251" s="34"/>
      <c r="M251" s="151" t="s">
        <v>3</v>
      </c>
      <c r="N251" s="152" t="s">
        <v>41</v>
      </c>
      <c r="O251" s="54"/>
      <c r="P251" s="153">
        <f t="shared" si="1"/>
        <v>0</v>
      </c>
      <c r="Q251" s="153">
        <v>0</v>
      </c>
      <c r="R251" s="153">
        <f t="shared" si="2"/>
        <v>0</v>
      </c>
      <c r="S251" s="153">
        <v>0</v>
      </c>
      <c r="T251" s="154">
        <f t="shared" si="3"/>
        <v>0</v>
      </c>
      <c r="U251" s="33"/>
      <c r="V251" s="33"/>
      <c r="W251" s="33"/>
      <c r="X251" s="33"/>
      <c r="Y251" s="33"/>
      <c r="Z251" s="33"/>
      <c r="AA251" s="33"/>
      <c r="AB251" s="33"/>
      <c r="AC251" s="33"/>
      <c r="AD251" s="33"/>
      <c r="AE251" s="33"/>
      <c r="AR251" s="155" t="s">
        <v>264</v>
      </c>
      <c r="AT251" s="155" t="s">
        <v>171</v>
      </c>
      <c r="AU251" s="155" t="s">
        <v>79</v>
      </c>
      <c r="AY251" s="18" t="s">
        <v>165</v>
      </c>
      <c r="BE251" s="156">
        <f t="shared" si="4"/>
        <v>0</v>
      </c>
      <c r="BF251" s="156">
        <f t="shared" si="5"/>
        <v>0</v>
      </c>
      <c r="BG251" s="156">
        <f t="shared" si="6"/>
        <v>0</v>
      </c>
      <c r="BH251" s="156">
        <f t="shared" si="7"/>
        <v>0</v>
      </c>
      <c r="BI251" s="156">
        <f t="shared" si="8"/>
        <v>0</v>
      </c>
      <c r="BJ251" s="18" t="s">
        <v>79</v>
      </c>
      <c r="BK251" s="156">
        <f t="shared" si="9"/>
        <v>0</v>
      </c>
      <c r="BL251" s="18" t="s">
        <v>264</v>
      </c>
      <c r="BM251" s="155" t="s">
        <v>1668</v>
      </c>
    </row>
    <row r="252" spans="1:65" s="2" customFormat="1" ht="24.2" customHeight="1">
      <c r="A252" s="33"/>
      <c r="B252" s="143"/>
      <c r="C252" s="144" t="s">
        <v>205</v>
      </c>
      <c r="D252" s="144" t="s">
        <v>171</v>
      </c>
      <c r="E252" s="145" t="s">
        <v>678</v>
      </c>
      <c r="F252" s="146" t="s">
        <v>679</v>
      </c>
      <c r="G252" s="147" t="s">
        <v>384</v>
      </c>
      <c r="H252" s="148">
        <v>2</v>
      </c>
      <c r="I252" s="149"/>
      <c r="J252" s="150">
        <f t="shared" si="0"/>
        <v>0</v>
      </c>
      <c r="K252" s="146" t="s">
        <v>3</v>
      </c>
      <c r="L252" s="34"/>
      <c r="M252" s="151" t="s">
        <v>3</v>
      </c>
      <c r="N252" s="152" t="s">
        <v>41</v>
      </c>
      <c r="O252" s="54"/>
      <c r="P252" s="153">
        <f t="shared" si="1"/>
        <v>0</v>
      </c>
      <c r="Q252" s="153">
        <v>0</v>
      </c>
      <c r="R252" s="153">
        <f t="shared" si="2"/>
        <v>0</v>
      </c>
      <c r="S252" s="153">
        <v>0</v>
      </c>
      <c r="T252" s="154">
        <f t="shared" si="3"/>
        <v>0</v>
      </c>
      <c r="U252" s="33"/>
      <c r="V252" s="33"/>
      <c r="W252" s="33"/>
      <c r="X252" s="33"/>
      <c r="Y252" s="33"/>
      <c r="Z252" s="33"/>
      <c r="AA252" s="33"/>
      <c r="AB252" s="33"/>
      <c r="AC252" s="33"/>
      <c r="AD252" s="33"/>
      <c r="AE252" s="33"/>
      <c r="AR252" s="155" t="s">
        <v>264</v>
      </c>
      <c r="AT252" s="155" t="s">
        <v>171</v>
      </c>
      <c r="AU252" s="155" t="s">
        <v>79</v>
      </c>
      <c r="AY252" s="18" t="s">
        <v>165</v>
      </c>
      <c r="BE252" s="156">
        <f t="shared" si="4"/>
        <v>0</v>
      </c>
      <c r="BF252" s="156">
        <f t="shared" si="5"/>
        <v>0</v>
      </c>
      <c r="BG252" s="156">
        <f t="shared" si="6"/>
        <v>0</v>
      </c>
      <c r="BH252" s="156">
        <f t="shared" si="7"/>
        <v>0</v>
      </c>
      <c r="BI252" s="156">
        <f t="shared" si="8"/>
        <v>0</v>
      </c>
      <c r="BJ252" s="18" t="s">
        <v>79</v>
      </c>
      <c r="BK252" s="156">
        <f t="shared" si="9"/>
        <v>0</v>
      </c>
      <c r="BL252" s="18" t="s">
        <v>264</v>
      </c>
      <c r="BM252" s="155" t="s">
        <v>1669</v>
      </c>
    </row>
    <row r="253" spans="1:65" s="2" customFormat="1" ht="44.25" customHeight="1">
      <c r="A253" s="33"/>
      <c r="B253" s="143"/>
      <c r="C253" s="144" t="s">
        <v>304</v>
      </c>
      <c r="D253" s="144" t="s">
        <v>171</v>
      </c>
      <c r="E253" s="145" t="s">
        <v>475</v>
      </c>
      <c r="F253" s="146" t="s">
        <v>476</v>
      </c>
      <c r="G253" s="147" t="s">
        <v>477</v>
      </c>
      <c r="H253" s="196"/>
      <c r="I253" s="149"/>
      <c r="J253" s="150">
        <f t="shared" si="0"/>
        <v>0</v>
      </c>
      <c r="K253" s="146" t="s">
        <v>175</v>
      </c>
      <c r="L253" s="34"/>
      <c r="M253" s="151" t="s">
        <v>3</v>
      </c>
      <c r="N253" s="152" t="s">
        <v>41</v>
      </c>
      <c r="O253" s="54"/>
      <c r="P253" s="153">
        <f t="shared" si="1"/>
        <v>0</v>
      </c>
      <c r="Q253" s="153">
        <v>0</v>
      </c>
      <c r="R253" s="153">
        <f t="shared" si="2"/>
        <v>0</v>
      </c>
      <c r="S253" s="153">
        <v>0</v>
      </c>
      <c r="T253" s="154">
        <f t="shared" si="3"/>
        <v>0</v>
      </c>
      <c r="U253" s="33"/>
      <c r="V253" s="33"/>
      <c r="W253" s="33"/>
      <c r="X253" s="33"/>
      <c r="Y253" s="33"/>
      <c r="Z253" s="33"/>
      <c r="AA253" s="33"/>
      <c r="AB253" s="33"/>
      <c r="AC253" s="33"/>
      <c r="AD253" s="33"/>
      <c r="AE253" s="33"/>
      <c r="AR253" s="155" t="s">
        <v>264</v>
      </c>
      <c r="AT253" s="155" t="s">
        <v>171</v>
      </c>
      <c r="AU253" s="155" t="s">
        <v>79</v>
      </c>
      <c r="AY253" s="18" t="s">
        <v>165</v>
      </c>
      <c r="BE253" s="156">
        <f t="shared" si="4"/>
        <v>0</v>
      </c>
      <c r="BF253" s="156">
        <f t="shared" si="5"/>
        <v>0</v>
      </c>
      <c r="BG253" s="156">
        <f t="shared" si="6"/>
        <v>0</v>
      </c>
      <c r="BH253" s="156">
        <f t="shared" si="7"/>
        <v>0</v>
      </c>
      <c r="BI253" s="156">
        <f t="shared" si="8"/>
        <v>0</v>
      </c>
      <c r="BJ253" s="18" t="s">
        <v>79</v>
      </c>
      <c r="BK253" s="156">
        <f t="shared" si="9"/>
        <v>0</v>
      </c>
      <c r="BL253" s="18" t="s">
        <v>264</v>
      </c>
      <c r="BM253" s="155" t="s">
        <v>1670</v>
      </c>
    </row>
    <row r="254" spans="1:47" s="2" customFormat="1" ht="12">
      <c r="A254" s="33"/>
      <c r="B254" s="34"/>
      <c r="C254" s="33"/>
      <c r="D254" s="157" t="s">
        <v>177</v>
      </c>
      <c r="E254" s="33"/>
      <c r="F254" s="158" t="s">
        <v>479</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63" s="12" customFormat="1" ht="22.9" customHeight="1">
      <c r="B255" s="130"/>
      <c r="D255" s="131" t="s">
        <v>68</v>
      </c>
      <c r="E255" s="141" t="s">
        <v>480</v>
      </c>
      <c r="F255" s="141" t="s">
        <v>481</v>
      </c>
      <c r="I255" s="133"/>
      <c r="J255" s="142">
        <f>BK255</f>
        <v>0</v>
      </c>
      <c r="L255" s="130"/>
      <c r="M255" s="135"/>
      <c r="N255" s="136"/>
      <c r="O255" s="136"/>
      <c r="P255" s="137">
        <f>SUM(P256:P257)</f>
        <v>0</v>
      </c>
      <c r="Q255" s="136"/>
      <c r="R255" s="137">
        <f>SUM(R256:R257)</f>
        <v>0.031647</v>
      </c>
      <c r="S255" s="136"/>
      <c r="T255" s="138">
        <f>SUM(T256:T257)</f>
        <v>0</v>
      </c>
      <c r="AR255" s="131" t="s">
        <v>79</v>
      </c>
      <c r="AT255" s="139" t="s">
        <v>68</v>
      </c>
      <c r="AU255" s="139" t="s">
        <v>15</v>
      </c>
      <c r="AY255" s="131" t="s">
        <v>165</v>
      </c>
      <c r="BK255" s="140">
        <f>SUM(BK256:BK257)</f>
        <v>0</v>
      </c>
    </row>
    <row r="256" spans="1:65" s="2" customFormat="1" ht="16.5" customHeight="1">
      <c r="A256" s="33"/>
      <c r="B256" s="143"/>
      <c r="C256" s="144" t="s">
        <v>209</v>
      </c>
      <c r="D256" s="144" t="s">
        <v>171</v>
      </c>
      <c r="E256" s="145" t="s">
        <v>482</v>
      </c>
      <c r="F256" s="146" t="s">
        <v>483</v>
      </c>
      <c r="G256" s="147" t="s">
        <v>174</v>
      </c>
      <c r="H256" s="148">
        <v>226.05</v>
      </c>
      <c r="I256" s="149"/>
      <c r="J256" s="150">
        <f>ROUND(I256*H256,2)</f>
        <v>0</v>
      </c>
      <c r="K256" s="146" t="s">
        <v>175</v>
      </c>
      <c r="L256" s="34"/>
      <c r="M256" s="151" t="s">
        <v>3</v>
      </c>
      <c r="N256" s="152" t="s">
        <v>41</v>
      </c>
      <c r="O256" s="54"/>
      <c r="P256" s="153">
        <f>O256*H256</f>
        <v>0</v>
      </c>
      <c r="Q256" s="153">
        <v>0.00014</v>
      </c>
      <c r="R256" s="153">
        <f>Q256*H256</f>
        <v>0.031647</v>
      </c>
      <c r="S256" s="153">
        <v>0</v>
      </c>
      <c r="T256" s="154">
        <f>S256*H256</f>
        <v>0</v>
      </c>
      <c r="U256" s="33"/>
      <c r="V256" s="33"/>
      <c r="W256" s="33"/>
      <c r="X256" s="33"/>
      <c r="Y256" s="33"/>
      <c r="Z256" s="33"/>
      <c r="AA256" s="33"/>
      <c r="AB256" s="33"/>
      <c r="AC256" s="33"/>
      <c r="AD256" s="33"/>
      <c r="AE256" s="33"/>
      <c r="AR256" s="155" t="s">
        <v>264</v>
      </c>
      <c r="AT256" s="155" t="s">
        <v>171</v>
      </c>
      <c r="AU256" s="155" t="s">
        <v>79</v>
      </c>
      <c r="AY256" s="18" t="s">
        <v>165</v>
      </c>
      <c r="BE256" s="156">
        <f>IF(N256="základní",J256,0)</f>
        <v>0</v>
      </c>
      <c r="BF256" s="156">
        <f>IF(N256="snížená",J256,0)</f>
        <v>0</v>
      </c>
      <c r="BG256" s="156">
        <f>IF(N256="zákl. přenesená",J256,0)</f>
        <v>0</v>
      </c>
      <c r="BH256" s="156">
        <f>IF(N256="sníž. přenesená",J256,0)</f>
        <v>0</v>
      </c>
      <c r="BI256" s="156">
        <f>IF(N256="nulová",J256,0)</f>
        <v>0</v>
      </c>
      <c r="BJ256" s="18" t="s">
        <v>79</v>
      </c>
      <c r="BK256" s="156">
        <f>ROUND(I256*H256,2)</f>
        <v>0</v>
      </c>
      <c r="BL256" s="18" t="s">
        <v>264</v>
      </c>
      <c r="BM256" s="155" t="s">
        <v>1671</v>
      </c>
    </row>
    <row r="257" spans="1:47" s="2" customFormat="1" ht="12">
      <c r="A257" s="33"/>
      <c r="B257" s="34"/>
      <c r="C257" s="33"/>
      <c r="D257" s="157" t="s">
        <v>177</v>
      </c>
      <c r="E257" s="33"/>
      <c r="F257" s="158" t="s">
        <v>485</v>
      </c>
      <c r="G257" s="33"/>
      <c r="H257" s="33"/>
      <c r="I257" s="159"/>
      <c r="J257" s="33"/>
      <c r="K257" s="33"/>
      <c r="L257" s="34"/>
      <c r="M257" s="160"/>
      <c r="N257" s="161"/>
      <c r="O257" s="54"/>
      <c r="P257" s="54"/>
      <c r="Q257" s="54"/>
      <c r="R257" s="54"/>
      <c r="S257" s="54"/>
      <c r="T257" s="55"/>
      <c r="U257" s="33"/>
      <c r="V257" s="33"/>
      <c r="W257" s="33"/>
      <c r="X257" s="33"/>
      <c r="Y257" s="33"/>
      <c r="Z257" s="33"/>
      <c r="AA257" s="33"/>
      <c r="AB257" s="33"/>
      <c r="AC257" s="33"/>
      <c r="AD257" s="33"/>
      <c r="AE257" s="33"/>
      <c r="AT257" s="18" t="s">
        <v>177</v>
      </c>
      <c r="AU257" s="18" t="s">
        <v>79</v>
      </c>
    </row>
    <row r="258" spans="2:63" s="12" customFormat="1" ht="25.9" customHeight="1">
      <c r="B258" s="130"/>
      <c r="D258" s="131" t="s">
        <v>68</v>
      </c>
      <c r="E258" s="132" t="s">
        <v>120</v>
      </c>
      <c r="F258" s="132" t="s">
        <v>486</v>
      </c>
      <c r="I258" s="133"/>
      <c r="J258" s="134">
        <f>BK258</f>
        <v>0</v>
      </c>
      <c r="L258" s="130"/>
      <c r="M258" s="135"/>
      <c r="N258" s="136"/>
      <c r="O258" s="136"/>
      <c r="P258" s="137">
        <f>P259</f>
        <v>0</v>
      </c>
      <c r="Q258" s="136"/>
      <c r="R258" s="137">
        <f>R259</f>
        <v>0</v>
      </c>
      <c r="S258" s="136"/>
      <c r="T258" s="138">
        <f>T259</f>
        <v>0</v>
      </c>
      <c r="AR258" s="131" t="s">
        <v>95</v>
      </c>
      <c r="AT258" s="139" t="s">
        <v>68</v>
      </c>
      <c r="AU258" s="139" t="s">
        <v>69</v>
      </c>
      <c r="AY258" s="131" t="s">
        <v>165</v>
      </c>
      <c r="BK258" s="140">
        <f>BK259</f>
        <v>0</v>
      </c>
    </row>
    <row r="259" spans="1:65" s="2" customFormat="1" ht="24.2" customHeight="1">
      <c r="A259" s="33"/>
      <c r="B259" s="143"/>
      <c r="C259" s="144" t="s">
        <v>487</v>
      </c>
      <c r="D259" s="144" t="s">
        <v>171</v>
      </c>
      <c r="E259" s="145" t="s">
        <v>488</v>
      </c>
      <c r="F259" s="146" t="s">
        <v>489</v>
      </c>
      <c r="G259" s="147" t="s">
        <v>212</v>
      </c>
      <c r="H259" s="148">
        <v>1</v>
      </c>
      <c r="I259" s="149"/>
      <c r="J259" s="150">
        <f>ROUND(I259*H259,2)</f>
        <v>0</v>
      </c>
      <c r="K259" s="146" t="s">
        <v>3</v>
      </c>
      <c r="L259" s="34"/>
      <c r="M259" s="197" t="s">
        <v>3</v>
      </c>
      <c r="N259" s="198" t="s">
        <v>41</v>
      </c>
      <c r="O259" s="199"/>
      <c r="P259" s="200">
        <f>O259*H259</f>
        <v>0</v>
      </c>
      <c r="Q259" s="200">
        <v>0</v>
      </c>
      <c r="R259" s="200">
        <f>Q259*H259</f>
        <v>0</v>
      </c>
      <c r="S259" s="200">
        <v>0</v>
      </c>
      <c r="T259" s="201">
        <f>S259*H259</f>
        <v>0</v>
      </c>
      <c r="U259" s="33"/>
      <c r="V259" s="33"/>
      <c r="W259" s="33"/>
      <c r="X259" s="33"/>
      <c r="Y259" s="33"/>
      <c r="Z259" s="33"/>
      <c r="AA259" s="33"/>
      <c r="AB259" s="33"/>
      <c r="AC259" s="33"/>
      <c r="AD259" s="33"/>
      <c r="AE259" s="33"/>
      <c r="AR259" s="155" t="s">
        <v>92</v>
      </c>
      <c r="AT259" s="155" t="s">
        <v>171</v>
      </c>
      <c r="AU259" s="155" t="s">
        <v>15</v>
      </c>
      <c r="AY259" s="18" t="s">
        <v>165</v>
      </c>
      <c r="BE259" s="156">
        <f>IF(N259="základní",J259,0)</f>
        <v>0</v>
      </c>
      <c r="BF259" s="156">
        <f>IF(N259="snížená",J259,0)</f>
        <v>0</v>
      </c>
      <c r="BG259" s="156">
        <f>IF(N259="zákl. přenesená",J259,0)</f>
        <v>0</v>
      </c>
      <c r="BH259" s="156">
        <f>IF(N259="sníž. přenesená",J259,0)</f>
        <v>0</v>
      </c>
      <c r="BI259" s="156">
        <f>IF(N259="nulová",J259,0)</f>
        <v>0</v>
      </c>
      <c r="BJ259" s="18" t="s">
        <v>79</v>
      </c>
      <c r="BK259" s="156">
        <f>ROUND(I259*H259,2)</f>
        <v>0</v>
      </c>
      <c r="BL259" s="18" t="s">
        <v>92</v>
      </c>
      <c r="BM259" s="155" t="s">
        <v>1672</v>
      </c>
    </row>
    <row r="260" spans="1:31" s="2" customFormat="1" ht="6.95" customHeight="1">
      <c r="A260" s="33"/>
      <c r="B260" s="43"/>
      <c r="C260" s="44"/>
      <c r="D260" s="44"/>
      <c r="E260" s="44"/>
      <c r="F260" s="44"/>
      <c r="G260" s="44"/>
      <c r="H260" s="44"/>
      <c r="I260" s="44"/>
      <c r="J260" s="44"/>
      <c r="K260" s="44"/>
      <c r="L260" s="34"/>
      <c r="M260" s="33"/>
      <c r="O260" s="33"/>
      <c r="P260" s="33"/>
      <c r="Q260" s="33"/>
      <c r="R260" s="33"/>
      <c r="S260" s="33"/>
      <c r="T260" s="33"/>
      <c r="U260" s="33"/>
      <c r="V260" s="33"/>
      <c r="W260" s="33"/>
      <c r="X260" s="33"/>
      <c r="Y260" s="33"/>
      <c r="Z260" s="33"/>
      <c r="AA260" s="33"/>
      <c r="AB260" s="33"/>
      <c r="AC260" s="33"/>
      <c r="AD260" s="33"/>
      <c r="AE260" s="33"/>
    </row>
  </sheetData>
  <autoFilter ref="C102:K259"/>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8" r:id="rId6" display="https://podminky.urs.cz/item/CS_URS_2021_02/966080103"/>
    <hyperlink ref="F138" r:id="rId7" display="https://podminky.urs.cz/item/CS_URS_2021_02/997013213"/>
    <hyperlink ref="F140" r:id="rId8" display="https://podminky.urs.cz/item/CS_URS_2021_02/997013501"/>
    <hyperlink ref="F142" r:id="rId9" display="https://podminky.urs.cz/item/CS_URS_2021_02/997013509"/>
    <hyperlink ref="F145" r:id="rId10" display="https://podminky.urs.cz/item/CS_URS_2021_02/997013631"/>
    <hyperlink ref="F148" r:id="rId11" display="https://podminky.urs.cz/item/CS_URS_2021_02/998018002"/>
    <hyperlink ref="F152" r:id="rId12" display="https://podminky.urs.cz/item/CS_URS_2021_02/712340831"/>
    <hyperlink ref="F154" r:id="rId13" display="https://podminky.urs.cz/item/CS_URS_2021_02/712363803"/>
    <hyperlink ref="F156" r:id="rId14" display="https://podminky.urs.cz/item/CS_URS_2021_02/712311101"/>
    <hyperlink ref="F161" r:id="rId15" display="https://podminky.urs.cz/item/CS_URS_2021_02/11163150"/>
    <hyperlink ref="F164" r:id="rId16" display="https://podminky.urs.cz/item/CS_URS_2021_02/712341559"/>
    <hyperlink ref="F166" r:id="rId17" display="https://podminky.urs.cz/item/CS_URS_2021_02/62853004"/>
    <hyperlink ref="F169" r:id="rId18" display="https://podminky.urs.cz/item/CS_URS_2021_02/712363122"/>
    <hyperlink ref="F176" r:id="rId19" display="https://podminky.urs.cz/item/CS_URS_2021_02/28322012"/>
    <hyperlink ref="F179" r:id="rId20" display="https://podminky.urs.cz/item/CS_URS_2021_02/712391171"/>
    <hyperlink ref="F181" r:id="rId21" display="https://podminky.urs.cz/item/CS_URS_2021_02/69311068"/>
    <hyperlink ref="F184" r:id="rId22" display="https://podminky.urs.cz/item/CS_URS_2021_02/998712102"/>
    <hyperlink ref="F187" r:id="rId23" display="https://podminky.urs.cz/item/CS_URS_2021_02/713130851"/>
    <hyperlink ref="F192" r:id="rId24" display="https://podminky.urs.cz/item/CS_URS_2021_02/713131143"/>
    <hyperlink ref="F195" r:id="rId25" display="https://podminky.urs.cz/item/CS_URS_2021_02/28375933"/>
    <hyperlink ref="F198" r:id="rId26" display="https://podminky.urs.cz/item/CS_URS_2021_02/713140861"/>
    <hyperlink ref="F201" r:id="rId27" display="https://podminky.urs.cz/item/CS_URS_2021_02/713140863"/>
    <hyperlink ref="F203" r:id="rId28" display="https://podminky.urs.cz/item/CS_URS_2021_02/713141135"/>
    <hyperlink ref="F207" r:id="rId29" display="https://podminky.urs.cz/item/CS_URS_2021_02/713141335"/>
    <hyperlink ref="F212" r:id="rId30" display="https://podminky.urs.cz/item/CS_URS_2021_02/713141351"/>
    <hyperlink ref="F215" r:id="rId31" display="https://podminky.urs.cz/item/CS_URS_2021_02/28376141"/>
    <hyperlink ref="F219" r:id="rId32" display="https://podminky.urs.cz/item/CS_URS_2021_02/998713102"/>
    <hyperlink ref="F222" r:id="rId33" display="https://podminky.urs.cz/item/CS_URS_2021_02/721210822"/>
    <hyperlink ref="F224" r:id="rId34" display="https://podminky.urs.cz/item/CS_URS_2021_02/721233212"/>
    <hyperlink ref="F232" r:id="rId35" display="https://podminky.urs.cz/item/CS_URS_2021_02/60514114"/>
    <hyperlink ref="F236" r:id="rId36" display="https://podminky.urs.cz/item/CS_URS_2021_02/762361312"/>
    <hyperlink ref="F240" r:id="rId37" display="https://podminky.urs.cz/item/CS_URS_2021_02/998762102"/>
    <hyperlink ref="F243" r:id="rId38" display="https://podminky.urs.cz/item/CS_URS_2021_02/764002841"/>
    <hyperlink ref="F245" r:id="rId39" display="https://podminky.urs.cz/item/CS_URS_2021_02/764002851"/>
    <hyperlink ref="F254" r:id="rId40" display="https://podminky.urs.cz/item/CS_URS_2021_02/998764202"/>
    <hyperlink ref="F257" r:id="rId4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119</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1589</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1673</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ROUND((SUM(BE103:BE259)),2)</f>
        <v>0</v>
      </c>
      <c r="G35" s="33"/>
      <c r="H35" s="33"/>
      <c r="I35" s="102">
        <v>0.21</v>
      </c>
      <c r="J35" s="101">
        <f>ROUND(((SUM(BE103:BE259))*I35),2)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ROUND((SUM(BF103:BF259)),2)</f>
        <v>0</v>
      </c>
      <c r="G36" s="33"/>
      <c r="H36" s="33"/>
      <c r="I36" s="102">
        <v>0.15</v>
      </c>
      <c r="J36" s="101">
        <f>ROUND(((SUM(BF103:BF259))*I36),2)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ROUND((SUM(BG103:BG259)),2)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ROUND((SUM(BH103:BH259)),2)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ROUND((SUM(BI103:BI259)),2)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1589</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2 - Sekce 15</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J123</f>
        <v>0</v>
      </c>
      <c r="L67" s="116"/>
    </row>
    <row r="68" spans="2:12" s="10" customFormat="1" ht="14.85" customHeight="1">
      <c r="B68" s="116"/>
      <c r="D68" s="117" t="s">
        <v>136</v>
      </c>
      <c r="E68" s="118"/>
      <c r="F68" s="118"/>
      <c r="G68" s="118"/>
      <c r="H68" s="118"/>
      <c r="I68" s="118"/>
      <c r="J68" s="119">
        <f>J124</f>
        <v>0</v>
      </c>
      <c r="L68" s="116"/>
    </row>
    <row r="69" spans="2:12" s="10" customFormat="1" ht="14.85" customHeight="1">
      <c r="B69" s="116"/>
      <c r="D69" s="117" t="s">
        <v>137</v>
      </c>
      <c r="E69" s="118"/>
      <c r="F69" s="118"/>
      <c r="G69" s="118"/>
      <c r="H69" s="118"/>
      <c r="I69" s="118"/>
      <c r="J69" s="119">
        <f>J126</f>
        <v>0</v>
      </c>
      <c r="L69" s="116"/>
    </row>
    <row r="70" spans="2:12" s="10" customFormat="1" ht="14.85" customHeight="1">
      <c r="B70" s="116"/>
      <c r="D70" s="117" t="s">
        <v>138</v>
      </c>
      <c r="E70" s="118"/>
      <c r="F70" s="118"/>
      <c r="G70" s="118"/>
      <c r="H70" s="118"/>
      <c r="I70" s="118"/>
      <c r="J70" s="119">
        <f>J134</f>
        <v>0</v>
      </c>
      <c r="L70" s="116"/>
    </row>
    <row r="71" spans="2:12" s="10" customFormat="1" ht="19.9" customHeight="1">
      <c r="B71" s="116"/>
      <c r="D71" s="117" t="s">
        <v>139</v>
      </c>
      <c r="E71" s="118"/>
      <c r="F71" s="118"/>
      <c r="G71" s="118"/>
      <c r="H71" s="118"/>
      <c r="I71" s="118"/>
      <c r="J71" s="119">
        <f>J136</f>
        <v>0</v>
      </c>
      <c r="L71" s="116"/>
    </row>
    <row r="72" spans="2:12" s="10" customFormat="1" ht="19.9" customHeight="1">
      <c r="B72" s="116"/>
      <c r="D72" s="117" t="s">
        <v>140</v>
      </c>
      <c r="E72" s="118"/>
      <c r="F72" s="118"/>
      <c r="G72" s="118"/>
      <c r="H72" s="118"/>
      <c r="I72" s="118"/>
      <c r="J72" s="119">
        <f>J146</f>
        <v>0</v>
      </c>
      <c r="L72" s="116"/>
    </row>
    <row r="73" spans="2:12" s="9" customFormat="1" ht="24.95" customHeight="1">
      <c r="B73" s="112"/>
      <c r="D73" s="113" t="s">
        <v>141</v>
      </c>
      <c r="E73" s="114"/>
      <c r="F73" s="114"/>
      <c r="G73" s="114"/>
      <c r="H73" s="114"/>
      <c r="I73" s="114"/>
      <c r="J73" s="115">
        <f>J149</f>
        <v>0</v>
      </c>
      <c r="L73" s="112"/>
    </row>
    <row r="74" spans="2:12" s="10" customFormat="1" ht="19.9" customHeight="1">
      <c r="B74" s="116"/>
      <c r="D74" s="117" t="s">
        <v>142</v>
      </c>
      <c r="E74" s="118"/>
      <c r="F74" s="118"/>
      <c r="G74" s="118"/>
      <c r="H74" s="118"/>
      <c r="I74" s="118"/>
      <c r="J74" s="119">
        <f>J150</f>
        <v>0</v>
      </c>
      <c r="L74" s="116"/>
    </row>
    <row r="75" spans="2:12" s="10" customFormat="1" ht="19.9" customHeight="1">
      <c r="B75" s="116"/>
      <c r="D75" s="117" t="s">
        <v>143</v>
      </c>
      <c r="E75" s="118"/>
      <c r="F75" s="118"/>
      <c r="G75" s="118"/>
      <c r="H75" s="118"/>
      <c r="I75" s="118"/>
      <c r="J75" s="119">
        <f>J185</f>
        <v>0</v>
      </c>
      <c r="L75" s="116"/>
    </row>
    <row r="76" spans="2:12" s="10" customFormat="1" ht="19.9" customHeight="1">
      <c r="B76" s="116"/>
      <c r="D76" s="117" t="s">
        <v>144</v>
      </c>
      <c r="E76" s="118"/>
      <c r="F76" s="118"/>
      <c r="G76" s="118"/>
      <c r="H76" s="118"/>
      <c r="I76" s="118"/>
      <c r="J76" s="119">
        <f>J220</f>
        <v>0</v>
      </c>
      <c r="L76" s="116"/>
    </row>
    <row r="77" spans="2:12" s="10" customFormat="1" ht="19.9" customHeight="1">
      <c r="B77" s="116"/>
      <c r="D77" s="117" t="s">
        <v>145</v>
      </c>
      <c r="E77" s="118"/>
      <c r="F77" s="118"/>
      <c r="G77" s="118"/>
      <c r="H77" s="118"/>
      <c r="I77" s="118"/>
      <c r="J77" s="119">
        <f>J225</f>
        <v>0</v>
      </c>
      <c r="L77" s="116"/>
    </row>
    <row r="78" spans="2:12" s="10" customFormat="1" ht="19.9" customHeight="1">
      <c r="B78" s="116"/>
      <c r="D78" s="117" t="s">
        <v>146</v>
      </c>
      <c r="E78" s="118"/>
      <c r="F78" s="118"/>
      <c r="G78" s="118"/>
      <c r="H78" s="118"/>
      <c r="I78" s="118"/>
      <c r="J78" s="119">
        <f>J227</f>
        <v>0</v>
      </c>
      <c r="L78" s="116"/>
    </row>
    <row r="79" spans="2:12" s="10" customFormat="1" ht="19.9" customHeight="1">
      <c r="B79" s="116"/>
      <c r="D79" s="117" t="s">
        <v>147</v>
      </c>
      <c r="E79" s="118"/>
      <c r="F79" s="118"/>
      <c r="G79" s="118"/>
      <c r="H79" s="118"/>
      <c r="I79" s="118"/>
      <c r="J79" s="119">
        <f>J241</f>
        <v>0</v>
      </c>
      <c r="L79" s="116"/>
    </row>
    <row r="80" spans="2:12" s="10" customFormat="1" ht="19.9" customHeight="1">
      <c r="B80" s="116"/>
      <c r="D80" s="117" t="s">
        <v>148</v>
      </c>
      <c r="E80" s="118"/>
      <c r="F80" s="118"/>
      <c r="G80" s="118"/>
      <c r="H80" s="118"/>
      <c r="I80" s="118"/>
      <c r="J80" s="119">
        <f>J255</f>
        <v>0</v>
      </c>
      <c r="L80" s="116"/>
    </row>
    <row r="81" spans="2:12" s="9" customFormat="1" ht="24.95" customHeight="1">
      <c r="B81" s="112"/>
      <c r="D81" s="113" t="s">
        <v>149</v>
      </c>
      <c r="E81" s="114"/>
      <c r="F81" s="114"/>
      <c r="G81" s="114"/>
      <c r="H81" s="114"/>
      <c r="I81" s="114"/>
      <c r="J81" s="115">
        <f>J258</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1589</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2 - Sekce 15</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P104+P149+P258</f>
        <v>0</v>
      </c>
      <c r="Q103" s="62"/>
      <c r="R103" s="127">
        <f>R104+R149+R258</f>
        <v>4.2115662</v>
      </c>
      <c r="S103" s="62"/>
      <c r="T103" s="128">
        <f>T104+T149+T258</f>
        <v>3.434465</v>
      </c>
      <c r="U103" s="33"/>
      <c r="V103" s="33"/>
      <c r="W103" s="33"/>
      <c r="X103" s="33"/>
      <c r="Y103" s="33"/>
      <c r="Z103" s="33"/>
      <c r="AA103" s="33"/>
      <c r="AB103" s="33"/>
      <c r="AC103" s="33"/>
      <c r="AD103" s="33"/>
      <c r="AE103" s="33"/>
      <c r="AT103" s="18" t="s">
        <v>68</v>
      </c>
      <c r="AU103" s="18" t="s">
        <v>131</v>
      </c>
      <c r="BK103" s="129">
        <f>BK104+BK149+BK258</f>
        <v>0</v>
      </c>
    </row>
    <row r="104" spans="2:63" s="12" customFormat="1" ht="25.9" customHeight="1">
      <c r="B104" s="130"/>
      <c r="D104" s="131" t="s">
        <v>68</v>
      </c>
      <c r="E104" s="132" t="s">
        <v>163</v>
      </c>
      <c r="F104" s="132" t="s">
        <v>164</v>
      </c>
      <c r="I104" s="133"/>
      <c r="J104" s="134">
        <f>BK104</f>
        <v>0</v>
      </c>
      <c r="L104" s="130"/>
      <c r="M104" s="135"/>
      <c r="N104" s="136"/>
      <c r="O104" s="136"/>
      <c r="P104" s="137">
        <f>P105+P123+P136+P146</f>
        <v>0</v>
      </c>
      <c r="Q104" s="136"/>
      <c r="R104" s="137">
        <f>R105+R123+R136+R146</f>
        <v>0.016194</v>
      </c>
      <c r="S104" s="136"/>
      <c r="T104" s="138">
        <f>T105+T123+T136+T146</f>
        <v>0.0168</v>
      </c>
      <c r="AR104" s="131" t="s">
        <v>15</v>
      </c>
      <c r="AT104" s="139" t="s">
        <v>68</v>
      </c>
      <c r="AU104" s="139" t="s">
        <v>69</v>
      </c>
      <c r="AY104" s="131" t="s">
        <v>165</v>
      </c>
      <c r="BK104" s="140">
        <f>BK105+BK123+BK136+BK146</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0.016194</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0.016194</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182</v>
      </c>
      <c r="D107" s="144" t="s">
        <v>171</v>
      </c>
      <c r="E107" s="145" t="s">
        <v>172</v>
      </c>
      <c r="F107" s="146" t="s">
        <v>173</v>
      </c>
      <c r="G107" s="147" t="s">
        <v>174</v>
      </c>
      <c r="H107" s="148">
        <v>1.2</v>
      </c>
      <c r="I107" s="149"/>
      <c r="J107" s="150">
        <f>ROUND(I107*H107,2)</f>
        <v>0</v>
      </c>
      <c r="K107" s="146" t="s">
        <v>175</v>
      </c>
      <c r="L107" s="34"/>
      <c r="M107" s="151" t="s">
        <v>3</v>
      </c>
      <c r="N107" s="152" t="s">
        <v>41</v>
      </c>
      <c r="O107" s="54"/>
      <c r="P107" s="153">
        <f>O107*H107</f>
        <v>0</v>
      </c>
      <c r="Q107" s="153">
        <v>0.00026</v>
      </c>
      <c r="R107" s="153">
        <f>Q107*H107</f>
        <v>0.00031199999999999994</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1674</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181</v>
      </c>
      <c r="H110" s="173">
        <v>1</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2">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2">
      <c r="B112" s="170"/>
      <c r="D112" s="163" t="s">
        <v>179</v>
      </c>
      <c r="E112" s="171" t="s">
        <v>3</v>
      </c>
      <c r="F112" s="172" t="s">
        <v>1592</v>
      </c>
      <c r="H112" s="173">
        <v>0.2</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2">
      <c r="B113" s="188"/>
      <c r="D113" s="163" t="s">
        <v>179</v>
      </c>
      <c r="E113" s="189" t="s">
        <v>3</v>
      </c>
      <c r="F113" s="190" t="s">
        <v>288</v>
      </c>
      <c r="H113" s="191">
        <v>1.2</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187</v>
      </c>
      <c r="D114" s="144" t="s">
        <v>171</v>
      </c>
      <c r="E114" s="145" t="s">
        <v>183</v>
      </c>
      <c r="F114" s="146" t="s">
        <v>184</v>
      </c>
      <c r="G114" s="147" t="s">
        <v>174</v>
      </c>
      <c r="H114" s="148">
        <v>1.2</v>
      </c>
      <c r="I114" s="149"/>
      <c r="J114" s="150">
        <f>ROUND(I114*H114,2)</f>
        <v>0</v>
      </c>
      <c r="K114" s="146" t="s">
        <v>175</v>
      </c>
      <c r="L114" s="34"/>
      <c r="M114" s="151" t="s">
        <v>3</v>
      </c>
      <c r="N114" s="152" t="s">
        <v>41</v>
      </c>
      <c r="O114" s="54"/>
      <c r="P114" s="153">
        <f>O114*H114</f>
        <v>0</v>
      </c>
      <c r="Q114" s="153">
        <v>0.00852</v>
      </c>
      <c r="R114" s="153">
        <f>Q114*H114</f>
        <v>0.010223999999999999</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1675</v>
      </c>
    </row>
    <row r="115" spans="1:47" s="2" customFormat="1" ht="12">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200</v>
      </c>
      <c r="D116" s="178" t="s">
        <v>188</v>
      </c>
      <c r="E116" s="179" t="s">
        <v>189</v>
      </c>
      <c r="F116" s="180" t="s">
        <v>190</v>
      </c>
      <c r="G116" s="181" t="s">
        <v>174</v>
      </c>
      <c r="H116" s="182">
        <v>1.26</v>
      </c>
      <c r="I116" s="183"/>
      <c r="J116" s="184">
        <f>ROUND(I116*H116,2)</f>
        <v>0</v>
      </c>
      <c r="K116" s="180" t="s">
        <v>175</v>
      </c>
      <c r="L116" s="185"/>
      <c r="M116" s="186" t="s">
        <v>3</v>
      </c>
      <c r="N116" s="187" t="s">
        <v>41</v>
      </c>
      <c r="O116" s="54"/>
      <c r="P116" s="153">
        <f>O116*H116</f>
        <v>0</v>
      </c>
      <c r="Q116" s="153">
        <v>0.0017</v>
      </c>
      <c r="R116" s="153">
        <f>Q116*H116</f>
        <v>0.002142</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1676</v>
      </c>
    </row>
    <row r="117" spans="1:47" s="2" customFormat="1" ht="12">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2">
      <c r="B118" s="170"/>
      <c r="D118" s="163" t="s">
        <v>179</v>
      </c>
      <c r="F118" s="172" t="s">
        <v>1677</v>
      </c>
      <c r="H118" s="173">
        <v>1.26</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170</v>
      </c>
      <c r="D119" s="144" t="s">
        <v>171</v>
      </c>
      <c r="E119" s="145" t="s">
        <v>196</v>
      </c>
      <c r="F119" s="146" t="s">
        <v>197</v>
      </c>
      <c r="G119" s="147" t="s">
        <v>174</v>
      </c>
      <c r="H119" s="148">
        <v>1.2</v>
      </c>
      <c r="I119" s="149"/>
      <c r="J119" s="150">
        <f>ROUND(I119*H119,2)</f>
        <v>0</v>
      </c>
      <c r="K119" s="146" t="s">
        <v>175</v>
      </c>
      <c r="L119" s="34"/>
      <c r="M119" s="151" t="s">
        <v>3</v>
      </c>
      <c r="N119" s="152" t="s">
        <v>41</v>
      </c>
      <c r="O119" s="54"/>
      <c r="P119" s="153">
        <f>O119*H119</f>
        <v>0</v>
      </c>
      <c r="Q119" s="153">
        <v>8E-05</v>
      </c>
      <c r="R119" s="153">
        <f>Q119*H119</f>
        <v>9.6E-05</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1678</v>
      </c>
    </row>
    <row r="120" spans="1:47" s="2" customFormat="1" ht="12">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252</v>
      </c>
      <c r="D121" s="144" t="s">
        <v>171</v>
      </c>
      <c r="E121" s="145" t="s">
        <v>201</v>
      </c>
      <c r="F121" s="146" t="s">
        <v>202</v>
      </c>
      <c r="G121" s="147" t="s">
        <v>174</v>
      </c>
      <c r="H121" s="148">
        <v>1.2</v>
      </c>
      <c r="I121" s="149"/>
      <c r="J121" s="150">
        <f>ROUND(I121*H121,2)</f>
        <v>0</v>
      </c>
      <c r="K121" s="146" t="s">
        <v>175</v>
      </c>
      <c r="L121" s="34"/>
      <c r="M121" s="151" t="s">
        <v>3</v>
      </c>
      <c r="N121" s="152" t="s">
        <v>41</v>
      </c>
      <c r="O121" s="54"/>
      <c r="P121" s="153">
        <f>O121*H121</f>
        <v>0</v>
      </c>
      <c r="Q121" s="153">
        <v>0.00285</v>
      </c>
      <c r="R121" s="153">
        <f>Q121*H121</f>
        <v>0.00342</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1679</v>
      </c>
    </row>
    <row r="122" spans="1:47" s="2" customFormat="1" ht="12">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2.9" customHeight="1">
      <c r="B123" s="130"/>
      <c r="D123" s="131" t="s">
        <v>68</v>
      </c>
      <c r="E123" s="141" t="s">
        <v>205</v>
      </c>
      <c r="F123" s="141" t="s">
        <v>206</v>
      </c>
      <c r="I123" s="133"/>
      <c r="J123" s="142">
        <f>BK123</f>
        <v>0</v>
      </c>
      <c r="L123" s="130"/>
      <c r="M123" s="135"/>
      <c r="N123" s="136"/>
      <c r="O123" s="136"/>
      <c r="P123" s="137">
        <f>P124+P126+P134</f>
        <v>0</v>
      </c>
      <c r="Q123" s="136"/>
      <c r="R123" s="137">
        <f>R124+R126+R134</f>
        <v>0</v>
      </c>
      <c r="S123" s="136"/>
      <c r="T123" s="138">
        <f>T124+T126+T134</f>
        <v>0.0168</v>
      </c>
      <c r="AR123" s="131" t="s">
        <v>15</v>
      </c>
      <c r="AT123" s="139" t="s">
        <v>68</v>
      </c>
      <c r="AU123" s="139" t="s">
        <v>15</v>
      </c>
      <c r="AY123" s="131" t="s">
        <v>165</v>
      </c>
      <c r="BK123" s="140">
        <f>BK124+BK126+BK134</f>
        <v>0</v>
      </c>
    </row>
    <row r="124" spans="2:63" s="12" customFormat="1" ht="20.85" customHeight="1">
      <c r="B124" s="130"/>
      <c r="D124" s="131" t="s">
        <v>68</v>
      </c>
      <c r="E124" s="141" t="s">
        <v>207</v>
      </c>
      <c r="F124" s="141" t="s">
        <v>208</v>
      </c>
      <c r="I124" s="133"/>
      <c r="J124" s="142">
        <f>BK124</f>
        <v>0</v>
      </c>
      <c r="L124" s="130"/>
      <c r="M124" s="135"/>
      <c r="N124" s="136"/>
      <c r="O124" s="136"/>
      <c r="P124" s="137">
        <f>P125</f>
        <v>0</v>
      </c>
      <c r="Q124" s="136"/>
      <c r="R124" s="137">
        <f>R125</f>
        <v>0</v>
      </c>
      <c r="S124" s="136"/>
      <c r="T124" s="138">
        <f>T125</f>
        <v>0</v>
      </c>
      <c r="AR124" s="131" t="s">
        <v>15</v>
      </c>
      <c r="AT124" s="139" t="s">
        <v>68</v>
      </c>
      <c r="AU124" s="139" t="s">
        <v>79</v>
      </c>
      <c r="AY124" s="131" t="s">
        <v>165</v>
      </c>
      <c r="BK124" s="140">
        <f>BK125</f>
        <v>0</v>
      </c>
    </row>
    <row r="125" spans="1:65" s="2" customFormat="1" ht="37.9" customHeight="1">
      <c r="A125" s="33"/>
      <c r="B125" s="143"/>
      <c r="C125" s="144" t="s">
        <v>357</v>
      </c>
      <c r="D125" s="144" t="s">
        <v>171</v>
      </c>
      <c r="E125" s="145" t="s">
        <v>210</v>
      </c>
      <c r="F125" s="146" t="s">
        <v>211</v>
      </c>
      <c r="G125" s="147" t="s">
        <v>212</v>
      </c>
      <c r="H125" s="148">
        <v>1</v>
      </c>
      <c r="I125" s="149"/>
      <c r="J125" s="150">
        <f>ROUND(I125*H125,2)</f>
        <v>0</v>
      </c>
      <c r="K125" s="146" t="s">
        <v>3</v>
      </c>
      <c r="L125" s="34"/>
      <c r="M125" s="151" t="s">
        <v>3</v>
      </c>
      <c r="N125" s="152" t="s">
        <v>41</v>
      </c>
      <c r="O125" s="54"/>
      <c r="P125" s="153">
        <f>O125*H125</f>
        <v>0</v>
      </c>
      <c r="Q125" s="153">
        <v>0</v>
      </c>
      <c r="R125" s="153">
        <f>Q125*H125</f>
        <v>0</v>
      </c>
      <c r="S125" s="153">
        <v>0</v>
      </c>
      <c r="T125" s="154">
        <f>S125*H125</f>
        <v>0</v>
      </c>
      <c r="U125" s="33"/>
      <c r="V125" s="33"/>
      <c r="W125" s="33"/>
      <c r="X125" s="33"/>
      <c r="Y125" s="33"/>
      <c r="Z125" s="33"/>
      <c r="AA125" s="33"/>
      <c r="AB125" s="33"/>
      <c r="AC125" s="33"/>
      <c r="AD125" s="33"/>
      <c r="AE125" s="33"/>
      <c r="AR125" s="155" t="s">
        <v>92</v>
      </c>
      <c r="AT125" s="155" t="s">
        <v>171</v>
      </c>
      <c r="AU125" s="155" t="s">
        <v>89</v>
      </c>
      <c r="AY125" s="18" t="s">
        <v>165</v>
      </c>
      <c r="BE125" s="156">
        <f>IF(N125="základní",J125,0)</f>
        <v>0</v>
      </c>
      <c r="BF125" s="156">
        <f>IF(N125="snížená",J125,0)</f>
        <v>0</v>
      </c>
      <c r="BG125" s="156">
        <f>IF(N125="zákl. přenesená",J125,0)</f>
        <v>0</v>
      </c>
      <c r="BH125" s="156">
        <f>IF(N125="sníž. přenesená",J125,0)</f>
        <v>0</v>
      </c>
      <c r="BI125" s="156">
        <f>IF(N125="nulová",J125,0)</f>
        <v>0</v>
      </c>
      <c r="BJ125" s="18" t="s">
        <v>79</v>
      </c>
      <c r="BK125" s="156">
        <f>ROUND(I125*H125,2)</f>
        <v>0</v>
      </c>
      <c r="BL125" s="18" t="s">
        <v>92</v>
      </c>
      <c r="BM125" s="155" t="s">
        <v>1680</v>
      </c>
    </row>
    <row r="126" spans="2:63" s="12" customFormat="1" ht="20.85" customHeight="1">
      <c r="B126" s="130"/>
      <c r="D126" s="131" t="s">
        <v>68</v>
      </c>
      <c r="E126" s="141" t="s">
        <v>214</v>
      </c>
      <c r="F126" s="141" t="s">
        <v>215</v>
      </c>
      <c r="I126" s="133"/>
      <c r="J126" s="142">
        <f>BK126</f>
        <v>0</v>
      </c>
      <c r="L126" s="130"/>
      <c r="M126" s="135"/>
      <c r="N126" s="136"/>
      <c r="O126" s="136"/>
      <c r="P126" s="137">
        <f>SUM(P127:P133)</f>
        <v>0</v>
      </c>
      <c r="Q126" s="136"/>
      <c r="R126" s="137">
        <f>SUM(R127:R133)</f>
        <v>0</v>
      </c>
      <c r="S126" s="136"/>
      <c r="T126" s="138">
        <f>SUM(T127:T133)</f>
        <v>0.0168</v>
      </c>
      <c r="AR126" s="131" t="s">
        <v>15</v>
      </c>
      <c r="AT126" s="139" t="s">
        <v>68</v>
      </c>
      <c r="AU126" s="139" t="s">
        <v>79</v>
      </c>
      <c r="AY126" s="131" t="s">
        <v>165</v>
      </c>
      <c r="BK126" s="140">
        <f>SUM(BK127:BK133)</f>
        <v>0</v>
      </c>
    </row>
    <row r="127" spans="1:65" s="2" customFormat="1" ht="37.9" customHeight="1">
      <c r="A127" s="33"/>
      <c r="B127" s="143"/>
      <c r="C127" s="144" t="s">
        <v>195</v>
      </c>
      <c r="D127" s="144" t="s">
        <v>171</v>
      </c>
      <c r="E127" s="145" t="s">
        <v>217</v>
      </c>
      <c r="F127" s="146" t="s">
        <v>218</v>
      </c>
      <c r="G127" s="147" t="s">
        <v>174</v>
      </c>
      <c r="H127" s="148">
        <v>1.2</v>
      </c>
      <c r="I127" s="149"/>
      <c r="J127" s="150">
        <f>ROUND(I127*H127,2)</f>
        <v>0</v>
      </c>
      <c r="K127" s="146" t="s">
        <v>175</v>
      </c>
      <c r="L127" s="34"/>
      <c r="M127" s="151" t="s">
        <v>3</v>
      </c>
      <c r="N127" s="152" t="s">
        <v>41</v>
      </c>
      <c r="O127" s="54"/>
      <c r="P127" s="153">
        <f>O127*H127</f>
        <v>0</v>
      </c>
      <c r="Q127" s="153">
        <v>0</v>
      </c>
      <c r="R127" s="153">
        <f>Q127*H127</f>
        <v>0</v>
      </c>
      <c r="S127" s="153">
        <v>0.014</v>
      </c>
      <c r="T127" s="154">
        <f>S127*H127</f>
        <v>0.0168</v>
      </c>
      <c r="U127" s="33"/>
      <c r="V127" s="33"/>
      <c r="W127" s="33"/>
      <c r="X127" s="33"/>
      <c r="Y127" s="33"/>
      <c r="Z127" s="33"/>
      <c r="AA127" s="33"/>
      <c r="AB127" s="33"/>
      <c r="AC127" s="33"/>
      <c r="AD127" s="33"/>
      <c r="AE127" s="33"/>
      <c r="AR127" s="155" t="s">
        <v>92</v>
      </c>
      <c r="AT127" s="155" t="s">
        <v>171</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1681</v>
      </c>
    </row>
    <row r="128" spans="1:47" s="2" customFormat="1" ht="12">
      <c r="A128" s="33"/>
      <c r="B128" s="34"/>
      <c r="C128" s="33"/>
      <c r="D128" s="157" t="s">
        <v>177</v>
      </c>
      <c r="E128" s="33"/>
      <c r="F128" s="158" t="s">
        <v>220</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3" customFormat="1" ht="12">
      <c r="B129" s="162"/>
      <c r="D129" s="163" t="s">
        <v>179</v>
      </c>
      <c r="E129" s="164" t="s">
        <v>3</v>
      </c>
      <c r="F129" s="165" t="s">
        <v>180</v>
      </c>
      <c r="H129" s="164" t="s">
        <v>3</v>
      </c>
      <c r="I129" s="166"/>
      <c r="L129" s="162"/>
      <c r="M129" s="167"/>
      <c r="N129" s="168"/>
      <c r="O129" s="168"/>
      <c r="P129" s="168"/>
      <c r="Q129" s="168"/>
      <c r="R129" s="168"/>
      <c r="S129" s="168"/>
      <c r="T129" s="169"/>
      <c r="AT129" s="164" t="s">
        <v>179</v>
      </c>
      <c r="AU129" s="164" t="s">
        <v>89</v>
      </c>
      <c r="AV129" s="13" t="s">
        <v>15</v>
      </c>
      <c r="AW129" s="13" t="s">
        <v>31</v>
      </c>
      <c r="AX129" s="13" t="s">
        <v>69</v>
      </c>
      <c r="AY129" s="164" t="s">
        <v>165</v>
      </c>
    </row>
    <row r="130" spans="2:51" s="14" customFormat="1" ht="12">
      <c r="B130" s="170"/>
      <c r="D130" s="163" t="s">
        <v>179</v>
      </c>
      <c r="E130" s="171" t="s">
        <v>3</v>
      </c>
      <c r="F130" s="172" t="s">
        <v>181</v>
      </c>
      <c r="H130" s="173">
        <v>1</v>
      </c>
      <c r="I130" s="174"/>
      <c r="L130" s="170"/>
      <c r="M130" s="175"/>
      <c r="N130" s="176"/>
      <c r="O130" s="176"/>
      <c r="P130" s="176"/>
      <c r="Q130" s="176"/>
      <c r="R130" s="176"/>
      <c r="S130" s="176"/>
      <c r="T130" s="177"/>
      <c r="AT130" s="171" t="s">
        <v>179</v>
      </c>
      <c r="AU130" s="171" t="s">
        <v>89</v>
      </c>
      <c r="AV130" s="14" t="s">
        <v>79</v>
      </c>
      <c r="AW130" s="14" t="s">
        <v>31</v>
      </c>
      <c r="AX130" s="14" t="s">
        <v>69</v>
      </c>
      <c r="AY130" s="171" t="s">
        <v>165</v>
      </c>
    </row>
    <row r="131" spans="2:51" s="13" customFormat="1" ht="12">
      <c r="B131" s="162"/>
      <c r="D131" s="163" t="s">
        <v>179</v>
      </c>
      <c r="E131" s="164" t="s">
        <v>3</v>
      </c>
      <c r="F131" s="165" t="s">
        <v>569</v>
      </c>
      <c r="H131" s="164" t="s">
        <v>3</v>
      </c>
      <c r="I131" s="166"/>
      <c r="L131" s="162"/>
      <c r="M131" s="167"/>
      <c r="N131" s="168"/>
      <c r="O131" s="168"/>
      <c r="P131" s="168"/>
      <c r="Q131" s="168"/>
      <c r="R131" s="168"/>
      <c r="S131" s="168"/>
      <c r="T131" s="169"/>
      <c r="AT131" s="164" t="s">
        <v>179</v>
      </c>
      <c r="AU131" s="164" t="s">
        <v>89</v>
      </c>
      <c r="AV131" s="13" t="s">
        <v>15</v>
      </c>
      <c r="AW131" s="13" t="s">
        <v>31</v>
      </c>
      <c r="AX131" s="13" t="s">
        <v>69</v>
      </c>
      <c r="AY131" s="164" t="s">
        <v>165</v>
      </c>
    </row>
    <row r="132" spans="2:51" s="14" customFormat="1" ht="12">
      <c r="B132" s="170"/>
      <c r="D132" s="163" t="s">
        <v>179</v>
      </c>
      <c r="E132" s="171" t="s">
        <v>3</v>
      </c>
      <c r="F132" s="172" t="s">
        <v>1682</v>
      </c>
      <c r="H132" s="173">
        <v>0.2</v>
      </c>
      <c r="I132" s="174"/>
      <c r="L132" s="170"/>
      <c r="M132" s="175"/>
      <c r="N132" s="176"/>
      <c r="O132" s="176"/>
      <c r="P132" s="176"/>
      <c r="Q132" s="176"/>
      <c r="R132" s="176"/>
      <c r="S132" s="176"/>
      <c r="T132" s="177"/>
      <c r="AT132" s="171" t="s">
        <v>179</v>
      </c>
      <c r="AU132" s="171" t="s">
        <v>89</v>
      </c>
      <c r="AV132" s="14" t="s">
        <v>79</v>
      </c>
      <c r="AW132" s="14" t="s">
        <v>31</v>
      </c>
      <c r="AX132" s="14" t="s">
        <v>69</v>
      </c>
      <c r="AY132" s="171" t="s">
        <v>165</v>
      </c>
    </row>
    <row r="133" spans="2:51" s="15" customFormat="1" ht="12">
      <c r="B133" s="188"/>
      <c r="D133" s="163" t="s">
        <v>179</v>
      </c>
      <c r="E133" s="189" t="s">
        <v>3</v>
      </c>
      <c r="F133" s="190" t="s">
        <v>288</v>
      </c>
      <c r="H133" s="191">
        <v>1.2</v>
      </c>
      <c r="I133" s="192"/>
      <c r="L133" s="188"/>
      <c r="M133" s="193"/>
      <c r="N133" s="194"/>
      <c r="O133" s="194"/>
      <c r="P133" s="194"/>
      <c r="Q133" s="194"/>
      <c r="R133" s="194"/>
      <c r="S133" s="194"/>
      <c r="T133" s="195"/>
      <c r="AT133" s="189" t="s">
        <v>179</v>
      </c>
      <c r="AU133" s="189" t="s">
        <v>89</v>
      </c>
      <c r="AV133" s="15" t="s">
        <v>92</v>
      </c>
      <c r="AW133" s="15" t="s">
        <v>31</v>
      </c>
      <c r="AX133" s="15" t="s">
        <v>15</v>
      </c>
      <c r="AY133" s="189" t="s">
        <v>165</v>
      </c>
    </row>
    <row r="134" spans="2:63" s="12" customFormat="1" ht="20.85" customHeight="1">
      <c r="B134" s="130"/>
      <c r="D134" s="131" t="s">
        <v>68</v>
      </c>
      <c r="E134" s="141" t="s">
        <v>221</v>
      </c>
      <c r="F134" s="141" t="s">
        <v>222</v>
      </c>
      <c r="I134" s="133"/>
      <c r="J134" s="142">
        <f>BK134</f>
        <v>0</v>
      </c>
      <c r="L134" s="130"/>
      <c r="M134" s="135"/>
      <c r="N134" s="136"/>
      <c r="O134" s="136"/>
      <c r="P134" s="137">
        <f>P135</f>
        <v>0</v>
      </c>
      <c r="Q134" s="136"/>
      <c r="R134" s="137">
        <f>R135</f>
        <v>0</v>
      </c>
      <c r="S134" s="136"/>
      <c r="T134" s="138">
        <f>T135</f>
        <v>0</v>
      </c>
      <c r="AR134" s="131" t="s">
        <v>15</v>
      </c>
      <c r="AT134" s="139" t="s">
        <v>68</v>
      </c>
      <c r="AU134" s="139" t="s">
        <v>79</v>
      </c>
      <c r="AY134" s="131" t="s">
        <v>165</v>
      </c>
      <c r="BK134" s="140">
        <f>BK135</f>
        <v>0</v>
      </c>
    </row>
    <row r="135" spans="1:65" s="2" customFormat="1" ht="24.2" customHeight="1">
      <c r="A135" s="33"/>
      <c r="B135" s="143"/>
      <c r="C135" s="144" t="s">
        <v>411</v>
      </c>
      <c r="D135" s="144" t="s">
        <v>171</v>
      </c>
      <c r="E135" s="145" t="s">
        <v>224</v>
      </c>
      <c r="F135" s="146" t="s">
        <v>225</v>
      </c>
      <c r="G135" s="147" t="s">
        <v>174</v>
      </c>
      <c r="H135" s="148">
        <v>170</v>
      </c>
      <c r="I135" s="149"/>
      <c r="J135" s="150">
        <f>ROUND(I135*H135,2)</f>
        <v>0</v>
      </c>
      <c r="K135" s="146" t="s">
        <v>3</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89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1683</v>
      </c>
    </row>
    <row r="136" spans="2:63" s="12" customFormat="1" ht="22.9" customHeight="1">
      <c r="B136" s="130"/>
      <c r="D136" s="131" t="s">
        <v>68</v>
      </c>
      <c r="E136" s="141" t="s">
        <v>227</v>
      </c>
      <c r="F136" s="141" t="s">
        <v>228</v>
      </c>
      <c r="I136" s="133"/>
      <c r="J136" s="142">
        <f>BK136</f>
        <v>0</v>
      </c>
      <c r="L136" s="130"/>
      <c r="M136" s="135"/>
      <c r="N136" s="136"/>
      <c r="O136" s="136"/>
      <c r="P136" s="137">
        <f>SUM(P137:P145)</f>
        <v>0</v>
      </c>
      <c r="Q136" s="136"/>
      <c r="R136" s="137">
        <f>SUM(R137:R145)</f>
        <v>0</v>
      </c>
      <c r="S136" s="136"/>
      <c r="T136" s="138">
        <f>SUM(T137:T145)</f>
        <v>0</v>
      </c>
      <c r="AR136" s="131" t="s">
        <v>15</v>
      </c>
      <c r="AT136" s="139" t="s">
        <v>68</v>
      </c>
      <c r="AU136" s="139" t="s">
        <v>15</v>
      </c>
      <c r="AY136" s="131" t="s">
        <v>165</v>
      </c>
      <c r="BK136" s="140">
        <f>SUM(BK137:BK145)</f>
        <v>0</v>
      </c>
    </row>
    <row r="137" spans="1:65" s="2" customFormat="1" ht="37.9" customHeight="1">
      <c r="A137" s="33"/>
      <c r="B137" s="143"/>
      <c r="C137" s="144" t="s">
        <v>294</v>
      </c>
      <c r="D137" s="144" t="s">
        <v>171</v>
      </c>
      <c r="E137" s="145" t="s">
        <v>230</v>
      </c>
      <c r="F137" s="146" t="s">
        <v>231</v>
      </c>
      <c r="G137" s="147" t="s">
        <v>232</v>
      </c>
      <c r="H137" s="148">
        <v>3.434</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92</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1684</v>
      </c>
    </row>
    <row r="138" spans="1:47" s="2" customFormat="1" ht="12">
      <c r="A138" s="33"/>
      <c r="B138" s="34"/>
      <c r="C138" s="33"/>
      <c r="D138" s="157" t="s">
        <v>177</v>
      </c>
      <c r="E138" s="33"/>
      <c r="F138" s="158" t="s">
        <v>234</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1:65" s="2" customFormat="1" ht="33" customHeight="1">
      <c r="A139" s="33"/>
      <c r="B139" s="143"/>
      <c r="C139" s="144" t="s">
        <v>300</v>
      </c>
      <c r="D139" s="144" t="s">
        <v>171</v>
      </c>
      <c r="E139" s="145" t="s">
        <v>236</v>
      </c>
      <c r="F139" s="146" t="s">
        <v>237</v>
      </c>
      <c r="G139" s="147" t="s">
        <v>232</v>
      </c>
      <c r="H139" s="148">
        <v>3.434</v>
      </c>
      <c r="I139" s="149"/>
      <c r="J139" s="150">
        <f>ROUND(I139*H139,2)</f>
        <v>0</v>
      </c>
      <c r="K139" s="146" t="s">
        <v>175</v>
      </c>
      <c r="L139" s="34"/>
      <c r="M139" s="151" t="s">
        <v>3</v>
      </c>
      <c r="N139" s="152" t="s">
        <v>41</v>
      </c>
      <c r="O139" s="54"/>
      <c r="P139" s="153">
        <f>O139*H139</f>
        <v>0</v>
      </c>
      <c r="Q139" s="153">
        <v>0</v>
      </c>
      <c r="R139" s="153">
        <f>Q139*H139</f>
        <v>0</v>
      </c>
      <c r="S139" s="153">
        <v>0</v>
      </c>
      <c r="T139" s="154">
        <f>S139*H139</f>
        <v>0</v>
      </c>
      <c r="U139" s="33"/>
      <c r="V139" s="33"/>
      <c r="W139" s="33"/>
      <c r="X139" s="33"/>
      <c r="Y139" s="33"/>
      <c r="Z139" s="33"/>
      <c r="AA139" s="33"/>
      <c r="AB139" s="33"/>
      <c r="AC139" s="33"/>
      <c r="AD139" s="33"/>
      <c r="AE139" s="33"/>
      <c r="AR139" s="155" t="s">
        <v>92</v>
      </c>
      <c r="AT139" s="155" t="s">
        <v>171</v>
      </c>
      <c r="AU139" s="155" t="s">
        <v>79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1685</v>
      </c>
    </row>
    <row r="140" spans="1:47" s="2" customFormat="1" ht="12">
      <c r="A140" s="33"/>
      <c r="B140" s="34"/>
      <c r="C140" s="33"/>
      <c r="D140" s="157" t="s">
        <v>177</v>
      </c>
      <c r="E140" s="33"/>
      <c r="F140" s="158" t="s">
        <v>239</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79</v>
      </c>
    </row>
    <row r="141" spans="1:65" s="2" customFormat="1" ht="44.25" customHeight="1">
      <c r="A141" s="33"/>
      <c r="B141" s="143"/>
      <c r="C141" s="144" t="s">
        <v>267</v>
      </c>
      <c r="D141" s="144" t="s">
        <v>171</v>
      </c>
      <c r="E141" s="145" t="s">
        <v>240</v>
      </c>
      <c r="F141" s="146" t="s">
        <v>241</v>
      </c>
      <c r="G141" s="147" t="s">
        <v>232</v>
      </c>
      <c r="H141" s="148">
        <v>68.68</v>
      </c>
      <c r="I141" s="149"/>
      <c r="J141" s="150">
        <f>ROUND(I141*H141,2)</f>
        <v>0</v>
      </c>
      <c r="K141" s="146" t="s">
        <v>175</v>
      </c>
      <c r="L141" s="34"/>
      <c r="M141" s="151" t="s">
        <v>3</v>
      </c>
      <c r="N141" s="152" t="s">
        <v>41</v>
      </c>
      <c r="O141" s="54"/>
      <c r="P141" s="153">
        <f>O141*H141</f>
        <v>0</v>
      </c>
      <c r="Q141" s="153">
        <v>0</v>
      </c>
      <c r="R141" s="153">
        <f>Q141*H141</f>
        <v>0</v>
      </c>
      <c r="S141" s="153">
        <v>0</v>
      </c>
      <c r="T141" s="154">
        <f>S141*H141</f>
        <v>0</v>
      </c>
      <c r="U141" s="33"/>
      <c r="V141" s="33"/>
      <c r="W141" s="33"/>
      <c r="X141" s="33"/>
      <c r="Y141" s="33"/>
      <c r="Z141" s="33"/>
      <c r="AA141" s="33"/>
      <c r="AB141" s="33"/>
      <c r="AC141" s="33"/>
      <c r="AD141" s="33"/>
      <c r="AE141" s="33"/>
      <c r="AR141" s="155" t="s">
        <v>92</v>
      </c>
      <c r="AT141" s="155" t="s">
        <v>171</v>
      </c>
      <c r="AU141" s="155" t="s">
        <v>79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1686</v>
      </c>
    </row>
    <row r="142" spans="1:47" s="2" customFormat="1" ht="12">
      <c r="A142" s="33"/>
      <c r="B142" s="34"/>
      <c r="C142" s="33"/>
      <c r="D142" s="157" t="s">
        <v>177</v>
      </c>
      <c r="E142" s="33"/>
      <c r="F142" s="158" t="s">
        <v>243</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79</v>
      </c>
    </row>
    <row r="143" spans="2:51" s="14" customFormat="1" ht="12">
      <c r="B143" s="170"/>
      <c r="D143" s="163" t="s">
        <v>179</v>
      </c>
      <c r="F143" s="172" t="s">
        <v>1687</v>
      </c>
      <c r="H143" s="173">
        <v>68.68</v>
      </c>
      <c r="I143" s="174"/>
      <c r="L143" s="170"/>
      <c r="M143" s="175"/>
      <c r="N143" s="176"/>
      <c r="O143" s="176"/>
      <c r="P143" s="176"/>
      <c r="Q143" s="176"/>
      <c r="R143" s="176"/>
      <c r="S143" s="176"/>
      <c r="T143" s="177"/>
      <c r="AT143" s="171" t="s">
        <v>179</v>
      </c>
      <c r="AU143" s="171" t="s">
        <v>79</v>
      </c>
      <c r="AV143" s="14" t="s">
        <v>79</v>
      </c>
      <c r="AW143" s="14" t="s">
        <v>4</v>
      </c>
      <c r="AX143" s="14" t="s">
        <v>15</v>
      </c>
      <c r="AY143" s="171" t="s">
        <v>165</v>
      </c>
    </row>
    <row r="144" spans="1:65" s="2" customFormat="1" ht="44.25" customHeight="1">
      <c r="A144" s="33"/>
      <c r="B144" s="143"/>
      <c r="C144" s="144" t="s">
        <v>352</v>
      </c>
      <c r="D144" s="144" t="s">
        <v>171</v>
      </c>
      <c r="E144" s="145" t="s">
        <v>246</v>
      </c>
      <c r="F144" s="146" t="s">
        <v>247</v>
      </c>
      <c r="G144" s="147" t="s">
        <v>232</v>
      </c>
      <c r="H144" s="148">
        <v>3.434</v>
      </c>
      <c r="I144" s="149"/>
      <c r="J144" s="150">
        <f>ROUND(I144*H144,2)</f>
        <v>0</v>
      </c>
      <c r="K144" s="146" t="s">
        <v>175</v>
      </c>
      <c r="L144" s="34"/>
      <c r="M144" s="151" t="s">
        <v>3</v>
      </c>
      <c r="N144" s="152" t="s">
        <v>41</v>
      </c>
      <c r="O144" s="54"/>
      <c r="P144" s="153">
        <f>O144*H144</f>
        <v>0</v>
      </c>
      <c r="Q144" s="153">
        <v>0</v>
      </c>
      <c r="R144" s="153">
        <f>Q144*H144</f>
        <v>0</v>
      </c>
      <c r="S144" s="153">
        <v>0</v>
      </c>
      <c r="T144" s="154">
        <f>S144*H144</f>
        <v>0</v>
      </c>
      <c r="U144" s="33"/>
      <c r="V144" s="33"/>
      <c r="W144" s="33"/>
      <c r="X144" s="33"/>
      <c r="Y144" s="33"/>
      <c r="Z144" s="33"/>
      <c r="AA144" s="33"/>
      <c r="AB144" s="33"/>
      <c r="AC144" s="33"/>
      <c r="AD144" s="33"/>
      <c r="AE144" s="33"/>
      <c r="AR144" s="155" t="s">
        <v>92</v>
      </c>
      <c r="AT144" s="155" t="s">
        <v>171</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1688</v>
      </c>
    </row>
    <row r="145" spans="1:47" s="2" customFormat="1" ht="12">
      <c r="A145" s="33"/>
      <c r="B145" s="34"/>
      <c r="C145" s="33"/>
      <c r="D145" s="157" t="s">
        <v>177</v>
      </c>
      <c r="E145" s="33"/>
      <c r="F145" s="158" t="s">
        <v>249</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2:63" s="12" customFormat="1" ht="22.9" customHeight="1">
      <c r="B146" s="130"/>
      <c r="D146" s="131" t="s">
        <v>68</v>
      </c>
      <c r="E146" s="141" t="s">
        <v>250</v>
      </c>
      <c r="F146" s="141" t="s">
        <v>251</v>
      </c>
      <c r="I146" s="133"/>
      <c r="J146" s="142">
        <f>BK146</f>
        <v>0</v>
      </c>
      <c r="L146" s="130"/>
      <c r="M146" s="135"/>
      <c r="N146" s="136"/>
      <c r="O146" s="136"/>
      <c r="P146" s="137">
        <f>SUM(P147:P148)</f>
        <v>0</v>
      </c>
      <c r="Q146" s="136"/>
      <c r="R146" s="137">
        <f>SUM(R147:R148)</f>
        <v>0</v>
      </c>
      <c r="S146" s="136"/>
      <c r="T146" s="138">
        <f>SUM(T147:T148)</f>
        <v>0</v>
      </c>
      <c r="AR146" s="131" t="s">
        <v>15</v>
      </c>
      <c r="AT146" s="139" t="s">
        <v>68</v>
      </c>
      <c r="AU146" s="139" t="s">
        <v>15</v>
      </c>
      <c r="AY146" s="131" t="s">
        <v>165</v>
      </c>
      <c r="BK146" s="140">
        <f>SUM(BK147:BK148)</f>
        <v>0</v>
      </c>
    </row>
    <row r="147" spans="1:65" s="2" customFormat="1" ht="55.5" customHeight="1">
      <c r="A147" s="33"/>
      <c r="B147" s="143"/>
      <c r="C147" s="144" t="s">
        <v>424</v>
      </c>
      <c r="D147" s="144" t="s">
        <v>171</v>
      </c>
      <c r="E147" s="145" t="s">
        <v>253</v>
      </c>
      <c r="F147" s="146" t="s">
        <v>254</v>
      </c>
      <c r="G147" s="147" t="s">
        <v>232</v>
      </c>
      <c r="H147" s="148">
        <v>0.016</v>
      </c>
      <c r="I147" s="149"/>
      <c r="J147" s="150">
        <f>ROUND(I147*H147,2)</f>
        <v>0</v>
      </c>
      <c r="K147" s="146" t="s">
        <v>175</v>
      </c>
      <c r="L147" s="34"/>
      <c r="M147" s="151" t="s">
        <v>3</v>
      </c>
      <c r="N147" s="152" t="s">
        <v>41</v>
      </c>
      <c r="O147" s="54"/>
      <c r="P147" s="153">
        <f>O147*H147</f>
        <v>0</v>
      </c>
      <c r="Q147" s="153">
        <v>0</v>
      </c>
      <c r="R147" s="153">
        <f>Q147*H147</f>
        <v>0</v>
      </c>
      <c r="S147" s="153">
        <v>0</v>
      </c>
      <c r="T147" s="154">
        <f>S147*H147</f>
        <v>0</v>
      </c>
      <c r="U147" s="33"/>
      <c r="V147" s="33"/>
      <c r="W147" s="33"/>
      <c r="X147" s="33"/>
      <c r="Y147" s="33"/>
      <c r="Z147" s="33"/>
      <c r="AA147" s="33"/>
      <c r="AB147" s="33"/>
      <c r="AC147" s="33"/>
      <c r="AD147" s="33"/>
      <c r="AE147" s="33"/>
      <c r="AR147" s="155" t="s">
        <v>92</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92</v>
      </c>
      <c r="BM147" s="155" t="s">
        <v>1689</v>
      </c>
    </row>
    <row r="148" spans="1:47" s="2" customFormat="1" ht="12">
      <c r="A148" s="33"/>
      <c r="B148" s="34"/>
      <c r="C148" s="33"/>
      <c r="D148" s="157" t="s">
        <v>177</v>
      </c>
      <c r="E148" s="33"/>
      <c r="F148" s="158" t="s">
        <v>256</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2:63" s="12" customFormat="1" ht="25.9" customHeight="1">
      <c r="B149" s="130"/>
      <c r="D149" s="131" t="s">
        <v>68</v>
      </c>
      <c r="E149" s="132" t="s">
        <v>257</v>
      </c>
      <c r="F149" s="132" t="s">
        <v>258</v>
      </c>
      <c r="I149" s="133"/>
      <c r="J149" s="134">
        <f>BK149</f>
        <v>0</v>
      </c>
      <c r="L149" s="130"/>
      <c r="M149" s="135"/>
      <c r="N149" s="136"/>
      <c r="O149" s="136"/>
      <c r="P149" s="137">
        <f>P150+P185+P220+P225+P227+P241+P255</f>
        <v>0</v>
      </c>
      <c r="Q149" s="136"/>
      <c r="R149" s="137">
        <f>R150+R185+R220+R225+R227+R241+R255</f>
        <v>4.1953722</v>
      </c>
      <c r="S149" s="136"/>
      <c r="T149" s="138">
        <f>T150+T185+T220+T225+T227+T241+T255</f>
        <v>3.417665</v>
      </c>
      <c r="AR149" s="131" t="s">
        <v>79</v>
      </c>
      <c r="AT149" s="139" t="s">
        <v>68</v>
      </c>
      <c r="AU149" s="139" t="s">
        <v>69</v>
      </c>
      <c r="AY149" s="131" t="s">
        <v>165</v>
      </c>
      <c r="BK149" s="140">
        <f>BK150+BK185+BK220+BK225+BK227+BK241+BK255</f>
        <v>0</v>
      </c>
    </row>
    <row r="150" spans="2:63" s="12" customFormat="1" ht="22.9" customHeight="1">
      <c r="B150" s="130"/>
      <c r="D150" s="131" t="s">
        <v>68</v>
      </c>
      <c r="E150" s="141" t="s">
        <v>259</v>
      </c>
      <c r="F150" s="141" t="s">
        <v>260</v>
      </c>
      <c r="I150" s="133"/>
      <c r="J150" s="142">
        <f>BK150</f>
        <v>0</v>
      </c>
      <c r="L150" s="130"/>
      <c r="M150" s="135"/>
      <c r="N150" s="136"/>
      <c r="O150" s="136"/>
      <c r="P150" s="137">
        <f>SUM(P151:P184)</f>
        <v>0</v>
      </c>
      <c r="Q150" s="136"/>
      <c r="R150" s="137">
        <f>SUM(R151:R184)</f>
        <v>2.1572502000000005</v>
      </c>
      <c r="S150" s="136"/>
      <c r="T150" s="138">
        <f>SUM(T151:T184)</f>
        <v>1.933405</v>
      </c>
      <c r="AR150" s="131" t="s">
        <v>79</v>
      </c>
      <c r="AT150" s="139" t="s">
        <v>68</v>
      </c>
      <c r="AU150" s="139" t="s">
        <v>15</v>
      </c>
      <c r="AY150" s="131" t="s">
        <v>165</v>
      </c>
      <c r="BK150" s="140">
        <f>SUM(BK151:BK184)</f>
        <v>0</v>
      </c>
    </row>
    <row r="151" spans="1:65" s="2" customFormat="1" ht="33" customHeight="1">
      <c r="A151" s="33"/>
      <c r="B151" s="143"/>
      <c r="C151" s="144" t="s">
        <v>278</v>
      </c>
      <c r="D151" s="144" t="s">
        <v>171</v>
      </c>
      <c r="E151" s="145" t="s">
        <v>262</v>
      </c>
      <c r="F151" s="146" t="s">
        <v>263</v>
      </c>
      <c r="G151" s="147" t="s">
        <v>174</v>
      </c>
      <c r="H151" s="148">
        <v>208.15</v>
      </c>
      <c r="I151" s="149"/>
      <c r="J151" s="150">
        <f>ROUND(I151*H151,2)</f>
        <v>0</v>
      </c>
      <c r="K151" s="146" t="s">
        <v>175</v>
      </c>
      <c r="L151" s="34"/>
      <c r="M151" s="151" t="s">
        <v>3</v>
      </c>
      <c r="N151" s="152" t="s">
        <v>41</v>
      </c>
      <c r="O151" s="54"/>
      <c r="P151" s="153">
        <f>O151*H151</f>
        <v>0</v>
      </c>
      <c r="Q151" s="153">
        <v>0</v>
      </c>
      <c r="R151" s="153">
        <f>Q151*H151</f>
        <v>0</v>
      </c>
      <c r="S151" s="153">
        <v>0.0055</v>
      </c>
      <c r="T151" s="154">
        <f>S151*H151</f>
        <v>1.144825</v>
      </c>
      <c r="U151" s="33"/>
      <c r="V151" s="33"/>
      <c r="W151" s="33"/>
      <c r="X151" s="33"/>
      <c r="Y151" s="33"/>
      <c r="Z151" s="33"/>
      <c r="AA151" s="33"/>
      <c r="AB151" s="33"/>
      <c r="AC151" s="33"/>
      <c r="AD151" s="33"/>
      <c r="AE151" s="33"/>
      <c r="AR151" s="155" t="s">
        <v>264</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1690</v>
      </c>
    </row>
    <row r="152" spans="1:47" s="2" customFormat="1" ht="12">
      <c r="A152" s="33"/>
      <c r="B152" s="34"/>
      <c r="C152" s="33"/>
      <c r="D152" s="157" t="s">
        <v>177</v>
      </c>
      <c r="E152" s="33"/>
      <c r="F152" s="158" t="s">
        <v>266</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44.25" customHeight="1">
      <c r="A153" s="33"/>
      <c r="B153" s="143"/>
      <c r="C153" s="144" t="s">
        <v>450</v>
      </c>
      <c r="D153" s="144" t="s">
        <v>171</v>
      </c>
      <c r="E153" s="145" t="s">
        <v>268</v>
      </c>
      <c r="F153" s="146" t="s">
        <v>269</v>
      </c>
      <c r="G153" s="147" t="s">
        <v>174</v>
      </c>
      <c r="H153" s="148">
        <v>219.05</v>
      </c>
      <c r="I153" s="149"/>
      <c r="J153" s="150">
        <f>ROUND(I153*H153,2)</f>
        <v>0</v>
      </c>
      <c r="K153" s="146" t="s">
        <v>175</v>
      </c>
      <c r="L153" s="34"/>
      <c r="M153" s="151" t="s">
        <v>3</v>
      </c>
      <c r="N153" s="152" t="s">
        <v>41</v>
      </c>
      <c r="O153" s="54"/>
      <c r="P153" s="153">
        <f>O153*H153</f>
        <v>0</v>
      </c>
      <c r="Q153" s="153">
        <v>0</v>
      </c>
      <c r="R153" s="153">
        <f>Q153*H153</f>
        <v>0</v>
      </c>
      <c r="S153" s="153">
        <v>0.0036</v>
      </c>
      <c r="T153" s="154">
        <f>S153*H153</f>
        <v>0.7885800000000001</v>
      </c>
      <c r="U153" s="33"/>
      <c r="V153" s="33"/>
      <c r="W153" s="33"/>
      <c r="X153" s="33"/>
      <c r="Y153" s="33"/>
      <c r="Z153" s="33"/>
      <c r="AA153" s="33"/>
      <c r="AB153" s="33"/>
      <c r="AC153" s="33"/>
      <c r="AD153" s="33"/>
      <c r="AE153" s="33"/>
      <c r="AR153" s="155" t="s">
        <v>264</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264</v>
      </c>
      <c r="BM153" s="155" t="s">
        <v>1691</v>
      </c>
    </row>
    <row r="154" spans="1:47" s="2" customFormat="1" ht="12">
      <c r="A154" s="33"/>
      <c r="B154" s="34"/>
      <c r="C154" s="33"/>
      <c r="D154" s="157" t="s">
        <v>177</v>
      </c>
      <c r="E154" s="33"/>
      <c r="F154" s="158" t="s">
        <v>271</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37.9" customHeight="1">
      <c r="A155" s="33"/>
      <c r="B155" s="143"/>
      <c r="C155" s="144" t="s">
        <v>261</v>
      </c>
      <c r="D155" s="144" t="s">
        <v>171</v>
      </c>
      <c r="E155" s="145" t="s">
        <v>272</v>
      </c>
      <c r="F155" s="146" t="s">
        <v>273</v>
      </c>
      <c r="G155" s="147" t="s">
        <v>174</v>
      </c>
      <c r="H155" s="148">
        <v>208.15</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264</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264</v>
      </c>
      <c r="BM155" s="155" t="s">
        <v>1692</v>
      </c>
    </row>
    <row r="156" spans="1:47" s="2" customFormat="1" ht="12">
      <c r="A156" s="33"/>
      <c r="B156" s="34"/>
      <c r="C156" s="33"/>
      <c r="D156" s="157" t="s">
        <v>177</v>
      </c>
      <c r="E156" s="33"/>
      <c r="F156" s="158" t="s">
        <v>275</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2">
      <c r="B157" s="170"/>
      <c r="D157" s="163" t="s">
        <v>179</v>
      </c>
      <c r="E157" s="171" t="s">
        <v>3</v>
      </c>
      <c r="F157" s="172" t="s">
        <v>1693</v>
      </c>
      <c r="H157" s="173">
        <v>170</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4" customFormat="1" ht="12">
      <c r="B158" s="170"/>
      <c r="D158" s="163" t="s">
        <v>179</v>
      </c>
      <c r="E158" s="171" t="s">
        <v>3</v>
      </c>
      <c r="F158" s="172" t="s">
        <v>1694</v>
      </c>
      <c r="H158" s="173">
        <v>38.15</v>
      </c>
      <c r="I158" s="174"/>
      <c r="L158" s="170"/>
      <c r="M158" s="175"/>
      <c r="N158" s="176"/>
      <c r="O158" s="176"/>
      <c r="P158" s="176"/>
      <c r="Q158" s="176"/>
      <c r="R158" s="176"/>
      <c r="S158" s="176"/>
      <c r="T158" s="177"/>
      <c r="AT158" s="171" t="s">
        <v>179</v>
      </c>
      <c r="AU158" s="171" t="s">
        <v>79</v>
      </c>
      <c r="AV158" s="14" t="s">
        <v>79</v>
      </c>
      <c r="AW158" s="14" t="s">
        <v>31</v>
      </c>
      <c r="AX158" s="14" t="s">
        <v>69</v>
      </c>
      <c r="AY158" s="171" t="s">
        <v>165</v>
      </c>
    </row>
    <row r="159" spans="2:51" s="15" customFormat="1" ht="12">
      <c r="B159" s="188"/>
      <c r="D159" s="163" t="s">
        <v>179</v>
      </c>
      <c r="E159" s="189" t="s">
        <v>3</v>
      </c>
      <c r="F159" s="190" t="s">
        <v>288</v>
      </c>
      <c r="H159" s="191">
        <v>208.15</v>
      </c>
      <c r="I159" s="192"/>
      <c r="L159" s="188"/>
      <c r="M159" s="193"/>
      <c r="N159" s="194"/>
      <c r="O159" s="194"/>
      <c r="P159" s="194"/>
      <c r="Q159" s="194"/>
      <c r="R159" s="194"/>
      <c r="S159" s="194"/>
      <c r="T159" s="195"/>
      <c r="AT159" s="189" t="s">
        <v>179</v>
      </c>
      <c r="AU159" s="189" t="s">
        <v>79</v>
      </c>
      <c r="AV159" s="15" t="s">
        <v>92</v>
      </c>
      <c r="AW159" s="15" t="s">
        <v>31</v>
      </c>
      <c r="AX159" s="15" t="s">
        <v>15</v>
      </c>
      <c r="AY159" s="189" t="s">
        <v>165</v>
      </c>
    </row>
    <row r="160" spans="1:65" s="2" customFormat="1" ht="16.5" customHeight="1">
      <c r="A160" s="33"/>
      <c r="B160" s="143"/>
      <c r="C160" s="178" t="s">
        <v>443</v>
      </c>
      <c r="D160" s="178" t="s">
        <v>188</v>
      </c>
      <c r="E160" s="179" t="s">
        <v>276</v>
      </c>
      <c r="F160" s="180" t="s">
        <v>277</v>
      </c>
      <c r="G160" s="181" t="s">
        <v>232</v>
      </c>
      <c r="H160" s="182">
        <v>0.067</v>
      </c>
      <c r="I160" s="183"/>
      <c r="J160" s="184">
        <f>ROUND(I160*H160,2)</f>
        <v>0</v>
      </c>
      <c r="K160" s="180" t="s">
        <v>175</v>
      </c>
      <c r="L160" s="185"/>
      <c r="M160" s="186" t="s">
        <v>3</v>
      </c>
      <c r="N160" s="187" t="s">
        <v>41</v>
      </c>
      <c r="O160" s="54"/>
      <c r="P160" s="153">
        <f>O160*H160</f>
        <v>0</v>
      </c>
      <c r="Q160" s="153">
        <v>1</v>
      </c>
      <c r="R160" s="153">
        <f>Q160*H160</f>
        <v>0.067</v>
      </c>
      <c r="S160" s="153">
        <v>0</v>
      </c>
      <c r="T160" s="154">
        <f>S160*H160</f>
        <v>0</v>
      </c>
      <c r="U160" s="33"/>
      <c r="V160" s="33"/>
      <c r="W160" s="33"/>
      <c r="X160" s="33"/>
      <c r="Y160" s="33"/>
      <c r="Z160" s="33"/>
      <c r="AA160" s="33"/>
      <c r="AB160" s="33"/>
      <c r="AC160" s="33"/>
      <c r="AD160" s="33"/>
      <c r="AE160" s="33"/>
      <c r="AR160" s="155" t="s">
        <v>278</v>
      </c>
      <c r="AT160" s="155" t="s">
        <v>188</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1695</v>
      </c>
    </row>
    <row r="161" spans="1:47" s="2" customFormat="1" ht="12">
      <c r="A161" s="33"/>
      <c r="B161" s="34"/>
      <c r="C161" s="33"/>
      <c r="D161" s="157" t="s">
        <v>177</v>
      </c>
      <c r="E161" s="33"/>
      <c r="F161" s="158" t="s">
        <v>280</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2:51" s="14" customFormat="1" ht="12">
      <c r="B162" s="170"/>
      <c r="D162" s="163" t="s">
        <v>179</v>
      </c>
      <c r="F162" s="172" t="s">
        <v>1696</v>
      </c>
      <c r="H162" s="173">
        <v>0.067</v>
      </c>
      <c r="I162" s="174"/>
      <c r="L162" s="170"/>
      <c r="M162" s="175"/>
      <c r="N162" s="176"/>
      <c r="O162" s="176"/>
      <c r="P162" s="176"/>
      <c r="Q162" s="176"/>
      <c r="R162" s="176"/>
      <c r="S162" s="176"/>
      <c r="T162" s="177"/>
      <c r="AT162" s="171" t="s">
        <v>179</v>
      </c>
      <c r="AU162" s="171" t="s">
        <v>79</v>
      </c>
      <c r="AV162" s="14" t="s">
        <v>79</v>
      </c>
      <c r="AW162" s="14" t="s">
        <v>4</v>
      </c>
      <c r="AX162" s="14" t="s">
        <v>15</v>
      </c>
      <c r="AY162" s="171" t="s">
        <v>165</v>
      </c>
    </row>
    <row r="163" spans="1:65" s="2" customFormat="1" ht="24.2" customHeight="1">
      <c r="A163" s="33"/>
      <c r="B163" s="143"/>
      <c r="C163" s="144" t="s">
        <v>455</v>
      </c>
      <c r="D163" s="144" t="s">
        <v>171</v>
      </c>
      <c r="E163" s="145" t="s">
        <v>282</v>
      </c>
      <c r="F163" s="146" t="s">
        <v>283</v>
      </c>
      <c r="G163" s="147" t="s">
        <v>174</v>
      </c>
      <c r="H163" s="148">
        <v>208.15</v>
      </c>
      <c r="I163" s="149"/>
      <c r="J163" s="150">
        <f>ROUND(I163*H163,2)</f>
        <v>0</v>
      </c>
      <c r="K163" s="146" t="s">
        <v>175</v>
      </c>
      <c r="L163" s="34"/>
      <c r="M163" s="151" t="s">
        <v>3</v>
      </c>
      <c r="N163" s="152" t="s">
        <v>41</v>
      </c>
      <c r="O163" s="54"/>
      <c r="P163" s="153">
        <f>O163*H163</f>
        <v>0</v>
      </c>
      <c r="Q163" s="153">
        <v>0.00088</v>
      </c>
      <c r="R163" s="153">
        <f>Q163*H163</f>
        <v>0.183172</v>
      </c>
      <c r="S163" s="153">
        <v>0</v>
      </c>
      <c r="T163" s="154">
        <f>S163*H163</f>
        <v>0</v>
      </c>
      <c r="U163" s="33"/>
      <c r="V163" s="33"/>
      <c r="W163" s="33"/>
      <c r="X163" s="33"/>
      <c r="Y163" s="33"/>
      <c r="Z163" s="33"/>
      <c r="AA163" s="33"/>
      <c r="AB163" s="33"/>
      <c r="AC163" s="33"/>
      <c r="AD163" s="33"/>
      <c r="AE163" s="33"/>
      <c r="AR163" s="155" t="s">
        <v>264</v>
      </c>
      <c r="AT163" s="155" t="s">
        <v>171</v>
      </c>
      <c r="AU163" s="155" t="s">
        <v>79</v>
      </c>
      <c r="AY163" s="18" t="s">
        <v>165</v>
      </c>
      <c r="BE163" s="156">
        <f>IF(N163="základní",J163,0)</f>
        <v>0</v>
      </c>
      <c r="BF163" s="156">
        <f>IF(N163="snížená",J163,0)</f>
        <v>0</v>
      </c>
      <c r="BG163" s="156">
        <f>IF(N163="zákl. přenesená",J163,0)</f>
        <v>0</v>
      </c>
      <c r="BH163" s="156">
        <f>IF(N163="sníž. přenesená",J163,0)</f>
        <v>0</v>
      </c>
      <c r="BI163" s="156">
        <f>IF(N163="nulová",J163,0)</f>
        <v>0</v>
      </c>
      <c r="BJ163" s="18" t="s">
        <v>79</v>
      </c>
      <c r="BK163" s="156">
        <f>ROUND(I163*H163,2)</f>
        <v>0</v>
      </c>
      <c r="BL163" s="18" t="s">
        <v>264</v>
      </c>
      <c r="BM163" s="155" t="s">
        <v>1697</v>
      </c>
    </row>
    <row r="164" spans="1:47" s="2" customFormat="1" ht="12">
      <c r="A164" s="33"/>
      <c r="B164" s="34"/>
      <c r="C164" s="33"/>
      <c r="D164" s="157" t="s">
        <v>177</v>
      </c>
      <c r="E164" s="33"/>
      <c r="F164" s="158" t="s">
        <v>285</v>
      </c>
      <c r="G164" s="33"/>
      <c r="H164" s="33"/>
      <c r="I164" s="159"/>
      <c r="J164" s="33"/>
      <c r="K164" s="33"/>
      <c r="L164" s="34"/>
      <c r="M164" s="160"/>
      <c r="N164" s="161"/>
      <c r="O164" s="54"/>
      <c r="P164" s="54"/>
      <c r="Q164" s="54"/>
      <c r="R164" s="54"/>
      <c r="S164" s="54"/>
      <c r="T164" s="55"/>
      <c r="U164" s="33"/>
      <c r="V164" s="33"/>
      <c r="W164" s="33"/>
      <c r="X164" s="33"/>
      <c r="Y164" s="33"/>
      <c r="Z164" s="33"/>
      <c r="AA164" s="33"/>
      <c r="AB164" s="33"/>
      <c r="AC164" s="33"/>
      <c r="AD164" s="33"/>
      <c r="AE164" s="33"/>
      <c r="AT164" s="18" t="s">
        <v>177</v>
      </c>
      <c r="AU164" s="18" t="s">
        <v>79</v>
      </c>
    </row>
    <row r="165" spans="1:65" s="2" customFormat="1" ht="44.25" customHeight="1">
      <c r="A165" s="33"/>
      <c r="B165" s="143"/>
      <c r="C165" s="178" t="s">
        <v>459</v>
      </c>
      <c r="D165" s="178" t="s">
        <v>188</v>
      </c>
      <c r="E165" s="179" t="s">
        <v>289</v>
      </c>
      <c r="F165" s="180" t="s">
        <v>290</v>
      </c>
      <c r="G165" s="181" t="s">
        <v>174</v>
      </c>
      <c r="H165" s="182">
        <v>242.599</v>
      </c>
      <c r="I165" s="183"/>
      <c r="J165" s="184">
        <f>ROUND(I165*H165,2)</f>
        <v>0</v>
      </c>
      <c r="K165" s="180" t="s">
        <v>175</v>
      </c>
      <c r="L165" s="185"/>
      <c r="M165" s="186" t="s">
        <v>3</v>
      </c>
      <c r="N165" s="187" t="s">
        <v>41</v>
      </c>
      <c r="O165" s="54"/>
      <c r="P165" s="153">
        <f>O165*H165</f>
        <v>0</v>
      </c>
      <c r="Q165" s="153">
        <v>0.0054</v>
      </c>
      <c r="R165" s="153">
        <f>Q165*H165</f>
        <v>1.3100346</v>
      </c>
      <c r="S165" s="153">
        <v>0</v>
      </c>
      <c r="T165" s="154">
        <f>S165*H165</f>
        <v>0</v>
      </c>
      <c r="U165" s="33"/>
      <c r="V165" s="33"/>
      <c r="W165" s="33"/>
      <c r="X165" s="33"/>
      <c r="Y165" s="33"/>
      <c r="Z165" s="33"/>
      <c r="AA165" s="33"/>
      <c r="AB165" s="33"/>
      <c r="AC165" s="33"/>
      <c r="AD165" s="33"/>
      <c r="AE165" s="33"/>
      <c r="AR165" s="155" t="s">
        <v>278</v>
      </c>
      <c r="AT165" s="155" t="s">
        <v>188</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1698</v>
      </c>
    </row>
    <row r="166" spans="1:47" s="2" customFormat="1" ht="12">
      <c r="A166" s="33"/>
      <c r="B166" s="34"/>
      <c r="C166" s="33"/>
      <c r="D166" s="157" t="s">
        <v>177</v>
      </c>
      <c r="E166" s="33"/>
      <c r="F166" s="158" t="s">
        <v>292</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2:51" s="14" customFormat="1" ht="12">
      <c r="B167" s="170"/>
      <c r="D167" s="163" t="s">
        <v>179</v>
      </c>
      <c r="F167" s="172" t="s">
        <v>1699</v>
      </c>
      <c r="H167" s="173">
        <v>242.599</v>
      </c>
      <c r="I167" s="174"/>
      <c r="L167" s="170"/>
      <c r="M167" s="175"/>
      <c r="N167" s="176"/>
      <c r="O167" s="176"/>
      <c r="P167" s="176"/>
      <c r="Q167" s="176"/>
      <c r="R167" s="176"/>
      <c r="S167" s="176"/>
      <c r="T167" s="177"/>
      <c r="AT167" s="171" t="s">
        <v>179</v>
      </c>
      <c r="AU167" s="171" t="s">
        <v>79</v>
      </c>
      <c r="AV167" s="14" t="s">
        <v>79</v>
      </c>
      <c r="AW167" s="14" t="s">
        <v>4</v>
      </c>
      <c r="AX167" s="14" t="s">
        <v>15</v>
      </c>
      <c r="AY167" s="171" t="s">
        <v>165</v>
      </c>
    </row>
    <row r="168" spans="1:65" s="2" customFormat="1" ht="66.75" customHeight="1">
      <c r="A168" s="33"/>
      <c r="B168" s="143"/>
      <c r="C168" s="144" t="s">
        <v>463</v>
      </c>
      <c r="D168" s="144" t="s">
        <v>171</v>
      </c>
      <c r="E168" s="145" t="s">
        <v>295</v>
      </c>
      <c r="F168" s="146" t="s">
        <v>296</v>
      </c>
      <c r="G168" s="147" t="s">
        <v>297</v>
      </c>
      <c r="H168" s="148">
        <v>36</v>
      </c>
      <c r="I168" s="149"/>
      <c r="J168" s="150">
        <f>ROUND(I168*H168,2)</f>
        <v>0</v>
      </c>
      <c r="K168" s="146" t="s">
        <v>175</v>
      </c>
      <c r="L168" s="34"/>
      <c r="M168" s="151" t="s">
        <v>3</v>
      </c>
      <c r="N168" s="152" t="s">
        <v>41</v>
      </c>
      <c r="O168" s="54"/>
      <c r="P168" s="153">
        <f>O168*H168</f>
        <v>0</v>
      </c>
      <c r="Q168" s="153">
        <v>0</v>
      </c>
      <c r="R168" s="153">
        <f>Q168*H168</f>
        <v>0</v>
      </c>
      <c r="S168" s="153">
        <v>0</v>
      </c>
      <c r="T168" s="154">
        <f>S168*H168</f>
        <v>0</v>
      </c>
      <c r="U168" s="33"/>
      <c r="V168" s="33"/>
      <c r="W168" s="33"/>
      <c r="X168" s="33"/>
      <c r="Y168" s="33"/>
      <c r="Z168" s="33"/>
      <c r="AA168" s="33"/>
      <c r="AB168" s="33"/>
      <c r="AC168" s="33"/>
      <c r="AD168" s="33"/>
      <c r="AE168" s="33"/>
      <c r="AR168" s="155" t="s">
        <v>264</v>
      </c>
      <c r="AT168" s="155" t="s">
        <v>171</v>
      </c>
      <c r="AU168" s="155" t="s">
        <v>79</v>
      </c>
      <c r="AY168" s="18" t="s">
        <v>165</v>
      </c>
      <c r="BE168" s="156">
        <f>IF(N168="základní",J168,0)</f>
        <v>0</v>
      </c>
      <c r="BF168" s="156">
        <f>IF(N168="snížená",J168,0)</f>
        <v>0</v>
      </c>
      <c r="BG168" s="156">
        <f>IF(N168="zákl. přenesená",J168,0)</f>
        <v>0</v>
      </c>
      <c r="BH168" s="156">
        <f>IF(N168="sníž. přenesená",J168,0)</f>
        <v>0</v>
      </c>
      <c r="BI168" s="156">
        <f>IF(N168="nulová",J168,0)</f>
        <v>0</v>
      </c>
      <c r="BJ168" s="18" t="s">
        <v>79</v>
      </c>
      <c r="BK168" s="156">
        <f>ROUND(I168*H168,2)</f>
        <v>0</v>
      </c>
      <c r="BL168" s="18" t="s">
        <v>264</v>
      </c>
      <c r="BM168" s="155" t="s">
        <v>1700</v>
      </c>
    </row>
    <row r="169" spans="1:47" s="2" customFormat="1" ht="12">
      <c r="A169" s="33"/>
      <c r="B169" s="34"/>
      <c r="C169" s="33"/>
      <c r="D169" s="157" t="s">
        <v>177</v>
      </c>
      <c r="E169" s="33"/>
      <c r="F169" s="158" t="s">
        <v>299</v>
      </c>
      <c r="G169" s="33"/>
      <c r="H169" s="33"/>
      <c r="I169" s="159"/>
      <c r="J169" s="33"/>
      <c r="K169" s="33"/>
      <c r="L169" s="34"/>
      <c r="M169" s="160"/>
      <c r="N169" s="161"/>
      <c r="O169" s="54"/>
      <c r="P169" s="54"/>
      <c r="Q169" s="54"/>
      <c r="R169" s="54"/>
      <c r="S169" s="54"/>
      <c r="T169" s="55"/>
      <c r="U169" s="33"/>
      <c r="V169" s="33"/>
      <c r="W169" s="33"/>
      <c r="X169" s="33"/>
      <c r="Y169" s="33"/>
      <c r="Z169" s="33"/>
      <c r="AA169" s="33"/>
      <c r="AB169" s="33"/>
      <c r="AC169" s="33"/>
      <c r="AD169" s="33"/>
      <c r="AE169" s="33"/>
      <c r="AT169" s="18" t="s">
        <v>177</v>
      </c>
      <c r="AU169" s="18" t="s">
        <v>79</v>
      </c>
    </row>
    <row r="170" spans="1:65" s="2" customFormat="1" ht="16.5" customHeight="1">
      <c r="A170" s="33"/>
      <c r="B170" s="143"/>
      <c r="C170" s="178" t="s">
        <v>467</v>
      </c>
      <c r="D170" s="178" t="s">
        <v>188</v>
      </c>
      <c r="E170" s="179" t="s">
        <v>301</v>
      </c>
      <c r="F170" s="180" t="s">
        <v>302</v>
      </c>
      <c r="G170" s="181" t="s">
        <v>297</v>
      </c>
      <c r="H170" s="182">
        <v>36</v>
      </c>
      <c r="I170" s="183"/>
      <c r="J170" s="184">
        <f>ROUND(I170*H170,2)</f>
        <v>0</v>
      </c>
      <c r="K170" s="180" t="s">
        <v>3</v>
      </c>
      <c r="L170" s="185"/>
      <c r="M170" s="186" t="s">
        <v>3</v>
      </c>
      <c r="N170" s="187" t="s">
        <v>41</v>
      </c>
      <c r="O170" s="54"/>
      <c r="P170" s="153">
        <f>O170*H170</f>
        <v>0</v>
      </c>
      <c r="Q170" s="153">
        <v>0.00015</v>
      </c>
      <c r="R170" s="153">
        <f>Q170*H170</f>
        <v>0.005399999999999999</v>
      </c>
      <c r="S170" s="153">
        <v>0</v>
      </c>
      <c r="T170" s="154">
        <f>S170*H170</f>
        <v>0</v>
      </c>
      <c r="U170" s="33"/>
      <c r="V170" s="33"/>
      <c r="W170" s="33"/>
      <c r="X170" s="33"/>
      <c r="Y170" s="33"/>
      <c r="Z170" s="33"/>
      <c r="AA170" s="33"/>
      <c r="AB170" s="33"/>
      <c r="AC170" s="33"/>
      <c r="AD170" s="33"/>
      <c r="AE170" s="33"/>
      <c r="AR170" s="155" t="s">
        <v>278</v>
      </c>
      <c r="AT170" s="155" t="s">
        <v>188</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1701</v>
      </c>
    </row>
    <row r="171" spans="1:65" s="2" customFormat="1" ht="55.5" customHeight="1">
      <c r="A171" s="33"/>
      <c r="B171" s="143"/>
      <c r="C171" s="144" t="s">
        <v>471</v>
      </c>
      <c r="D171" s="144" t="s">
        <v>171</v>
      </c>
      <c r="E171" s="145" t="s">
        <v>305</v>
      </c>
      <c r="F171" s="146" t="s">
        <v>306</v>
      </c>
      <c r="G171" s="147" t="s">
        <v>174</v>
      </c>
      <c r="H171" s="148">
        <v>219.05</v>
      </c>
      <c r="I171" s="149"/>
      <c r="J171" s="150">
        <f>ROUND(I171*H171,2)</f>
        <v>0</v>
      </c>
      <c r="K171" s="146" t="s">
        <v>3</v>
      </c>
      <c r="L171" s="34"/>
      <c r="M171" s="151" t="s">
        <v>3</v>
      </c>
      <c r="N171" s="152" t="s">
        <v>41</v>
      </c>
      <c r="O171" s="54"/>
      <c r="P171" s="153">
        <f>O171*H171</f>
        <v>0</v>
      </c>
      <c r="Q171" s="153">
        <v>0.00014</v>
      </c>
      <c r="R171" s="153">
        <f>Q171*H171</f>
        <v>0.030667</v>
      </c>
      <c r="S171" s="153">
        <v>0</v>
      </c>
      <c r="T171" s="154">
        <f>S171*H171</f>
        <v>0</v>
      </c>
      <c r="U171" s="33"/>
      <c r="V171" s="33"/>
      <c r="W171" s="33"/>
      <c r="X171" s="33"/>
      <c r="Y171" s="33"/>
      <c r="Z171" s="33"/>
      <c r="AA171" s="33"/>
      <c r="AB171" s="33"/>
      <c r="AC171" s="33"/>
      <c r="AD171" s="33"/>
      <c r="AE171" s="33"/>
      <c r="AR171" s="155" t="s">
        <v>264</v>
      </c>
      <c r="AT171" s="155" t="s">
        <v>171</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1702</v>
      </c>
    </row>
    <row r="172" spans="2:51" s="14" customFormat="1" ht="12">
      <c r="B172" s="170"/>
      <c r="D172" s="163" t="s">
        <v>179</v>
      </c>
      <c r="E172" s="171" t="s">
        <v>3</v>
      </c>
      <c r="F172" s="172" t="s">
        <v>1693</v>
      </c>
      <c r="H172" s="173">
        <v>170</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4" customFormat="1" ht="12">
      <c r="B173" s="170"/>
      <c r="D173" s="163" t="s">
        <v>179</v>
      </c>
      <c r="E173" s="171" t="s">
        <v>3</v>
      </c>
      <c r="F173" s="172" t="s">
        <v>1703</v>
      </c>
      <c r="H173" s="173">
        <v>49.05</v>
      </c>
      <c r="I173" s="174"/>
      <c r="L173" s="170"/>
      <c r="M173" s="175"/>
      <c r="N173" s="176"/>
      <c r="O173" s="176"/>
      <c r="P173" s="176"/>
      <c r="Q173" s="176"/>
      <c r="R173" s="176"/>
      <c r="S173" s="176"/>
      <c r="T173" s="177"/>
      <c r="AT173" s="171" t="s">
        <v>179</v>
      </c>
      <c r="AU173" s="171" t="s">
        <v>79</v>
      </c>
      <c r="AV173" s="14" t="s">
        <v>79</v>
      </c>
      <c r="AW173" s="14" t="s">
        <v>31</v>
      </c>
      <c r="AX173" s="14" t="s">
        <v>69</v>
      </c>
      <c r="AY173" s="171" t="s">
        <v>165</v>
      </c>
    </row>
    <row r="174" spans="2:51" s="15" customFormat="1" ht="12">
      <c r="B174" s="188"/>
      <c r="D174" s="163" t="s">
        <v>179</v>
      </c>
      <c r="E174" s="189" t="s">
        <v>3</v>
      </c>
      <c r="F174" s="190" t="s">
        <v>288</v>
      </c>
      <c r="H174" s="191">
        <v>219.05</v>
      </c>
      <c r="I174" s="192"/>
      <c r="L174" s="188"/>
      <c r="M174" s="193"/>
      <c r="N174" s="194"/>
      <c r="O174" s="194"/>
      <c r="P174" s="194"/>
      <c r="Q174" s="194"/>
      <c r="R174" s="194"/>
      <c r="S174" s="194"/>
      <c r="T174" s="195"/>
      <c r="AT174" s="189" t="s">
        <v>179</v>
      </c>
      <c r="AU174" s="189" t="s">
        <v>79</v>
      </c>
      <c r="AV174" s="15" t="s">
        <v>92</v>
      </c>
      <c r="AW174" s="15" t="s">
        <v>31</v>
      </c>
      <c r="AX174" s="15" t="s">
        <v>15</v>
      </c>
      <c r="AY174" s="189" t="s">
        <v>165</v>
      </c>
    </row>
    <row r="175" spans="1:65" s="2" customFormat="1" ht="24.2" customHeight="1">
      <c r="A175" s="33"/>
      <c r="B175" s="143"/>
      <c r="C175" s="178" t="s">
        <v>387</v>
      </c>
      <c r="D175" s="178" t="s">
        <v>188</v>
      </c>
      <c r="E175" s="179" t="s">
        <v>310</v>
      </c>
      <c r="F175" s="180" t="s">
        <v>311</v>
      </c>
      <c r="G175" s="181" t="s">
        <v>174</v>
      </c>
      <c r="H175" s="182">
        <v>255.303</v>
      </c>
      <c r="I175" s="183"/>
      <c r="J175" s="184">
        <f>ROUND(I175*H175,2)</f>
        <v>0</v>
      </c>
      <c r="K175" s="180" t="s">
        <v>175</v>
      </c>
      <c r="L175" s="185"/>
      <c r="M175" s="186" t="s">
        <v>3</v>
      </c>
      <c r="N175" s="187" t="s">
        <v>41</v>
      </c>
      <c r="O175" s="54"/>
      <c r="P175" s="153">
        <f>O175*H175</f>
        <v>0</v>
      </c>
      <c r="Q175" s="153">
        <v>0.0019</v>
      </c>
      <c r="R175" s="153">
        <f>Q175*H175</f>
        <v>0.4850757</v>
      </c>
      <c r="S175" s="153">
        <v>0</v>
      </c>
      <c r="T175" s="154">
        <f>S175*H175</f>
        <v>0</v>
      </c>
      <c r="U175" s="33"/>
      <c r="V175" s="33"/>
      <c r="W175" s="33"/>
      <c r="X175" s="33"/>
      <c r="Y175" s="33"/>
      <c r="Z175" s="33"/>
      <c r="AA175" s="33"/>
      <c r="AB175" s="33"/>
      <c r="AC175" s="33"/>
      <c r="AD175" s="33"/>
      <c r="AE175" s="33"/>
      <c r="AR175" s="155" t="s">
        <v>278</v>
      </c>
      <c r="AT175" s="155" t="s">
        <v>188</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1704</v>
      </c>
    </row>
    <row r="176" spans="1:47" s="2" customFormat="1" ht="12">
      <c r="A176" s="33"/>
      <c r="B176" s="34"/>
      <c r="C176" s="33"/>
      <c r="D176" s="157" t="s">
        <v>177</v>
      </c>
      <c r="E176" s="33"/>
      <c r="F176" s="158" t="s">
        <v>313</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2:51" s="14" customFormat="1" ht="12">
      <c r="B177" s="170"/>
      <c r="D177" s="163" t="s">
        <v>179</v>
      </c>
      <c r="F177" s="172" t="s">
        <v>1705</v>
      </c>
      <c r="H177" s="173">
        <v>255.303</v>
      </c>
      <c r="I177" s="174"/>
      <c r="L177" s="170"/>
      <c r="M177" s="175"/>
      <c r="N177" s="176"/>
      <c r="O177" s="176"/>
      <c r="P177" s="176"/>
      <c r="Q177" s="176"/>
      <c r="R177" s="176"/>
      <c r="S177" s="176"/>
      <c r="T177" s="177"/>
      <c r="AT177" s="171" t="s">
        <v>179</v>
      </c>
      <c r="AU177" s="171" t="s">
        <v>79</v>
      </c>
      <c r="AV177" s="14" t="s">
        <v>79</v>
      </c>
      <c r="AW177" s="14" t="s">
        <v>4</v>
      </c>
      <c r="AX177" s="14" t="s">
        <v>15</v>
      </c>
      <c r="AY177" s="171" t="s">
        <v>165</v>
      </c>
    </row>
    <row r="178" spans="1:65" s="2" customFormat="1" ht="33" customHeight="1">
      <c r="A178" s="33"/>
      <c r="B178" s="143"/>
      <c r="C178" s="144" t="s">
        <v>401</v>
      </c>
      <c r="D178" s="144" t="s">
        <v>171</v>
      </c>
      <c r="E178" s="145" t="s">
        <v>316</v>
      </c>
      <c r="F178" s="146" t="s">
        <v>317</v>
      </c>
      <c r="G178" s="147" t="s">
        <v>174</v>
      </c>
      <c r="H178" s="148">
        <v>219.05</v>
      </c>
      <c r="I178" s="149"/>
      <c r="J178" s="150">
        <f>ROUND(I178*H178,2)</f>
        <v>0</v>
      </c>
      <c r="K178" s="146" t="s">
        <v>175</v>
      </c>
      <c r="L178" s="34"/>
      <c r="M178" s="151" t="s">
        <v>3</v>
      </c>
      <c r="N178" s="152" t="s">
        <v>41</v>
      </c>
      <c r="O178" s="54"/>
      <c r="P178" s="153">
        <f>O178*H178</f>
        <v>0</v>
      </c>
      <c r="Q178" s="153">
        <v>0</v>
      </c>
      <c r="R178" s="153">
        <f>Q178*H178</f>
        <v>0</v>
      </c>
      <c r="S178" s="153">
        <v>0</v>
      </c>
      <c r="T178" s="154">
        <f>S178*H178</f>
        <v>0</v>
      </c>
      <c r="U178" s="33"/>
      <c r="V178" s="33"/>
      <c r="W178" s="33"/>
      <c r="X178" s="33"/>
      <c r="Y178" s="33"/>
      <c r="Z178" s="33"/>
      <c r="AA178" s="33"/>
      <c r="AB178" s="33"/>
      <c r="AC178" s="33"/>
      <c r="AD178" s="33"/>
      <c r="AE178" s="33"/>
      <c r="AR178" s="155" t="s">
        <v>264</v>
      </c>
      <c r="AT178" s="155" t="s">
        <v>171</v>
      </c>
      <c r="AU178" s="155" t="s">
        <v>79</v>
      </c>
      <c r="AY178" s="18" t="s">
        <v>165</v>
      </c>
      <c r="BE178" s="156">
        <f>IF(N178="základní",J178,0)</f>
        <v>0</v>
      </c>
      <c r="BF178" s="156">
        <f>IF(N178="snížená",J178,0)</f>
        <v>0</v>
      </c>
      <c r="BG178" s="156">
        <f>IF(N178="zákl. přenesená",J178,0)</f>
        <v>0</v>
      </c>
      <c r="BH178" s="156">
        <f>IF(N178="sníž. přenesená",J178,0)</f>
        <v>0</v>
      </c>
      <c r="BI178" s="156">
        <f>IF(N178="nulová",J178,0)</f>
        <v>0</v>
      </c>
      <c r="BJ178" s="18" t="s">
        <v>79</v>
      </c>
      <c r="BK178" s="156">
        <f>ROUND(I178*H178,2)</f>
        <v>0</v>
      </c>
      <c r="BL178" s="18" t="s">
        <v>264</v>
      </c>
      <c r="BM178" s="155" t="s">
        <v>1706</v>
      </c>
    </row>
    <row r="179" spans="1:47" s="2" customFormat="1" ht="12">
      <c r="A179" s="33"/>
      <c r="B179" s="34"/>
      <c r="C179" s="33"/>
      <c r="D179" s="157" t="s">
        <v>177</v>
      </c>
      <c r="E179" s="33"/>
      <c r="F179" s="158" t="s">
        <v>319</v>
      </c>
      <c r="G179" s="33"/>
      <c r="H179" s="33"/>
      <c r="I179" s="159"/>
      <c r="J179" s="33"/>
      <c r="K179" s="33"/>
      <c r="L179" s="34"/>
      <c r="M179" s="160"/>
      <c r="N179" s="161"/>
      <c r="O179" s="54"/>
      <c r="P179" s="54"/>
      <c r="Q179" s="54"/>
      <c r="R179" s="54"/>
      <c r="S179" s="54"/>
      <c r="T179" s="55"/>
      <c r="U179" s="33"/>
      <c r="V179" s="33"/>
      <c r="W179" s="33"/>
      <c r="X179" s="33"/>
      <c r="Y179" s="33"/>
      <c r="Z179" s="33"/>
      <c r="AA179" s="33"/>
      <c r="AB179" s="33"/>
      <c r="AC179" s="33"/>
      <c r="AD179" s="33"/>
      <c r="AE179" s="33"/>
      <c r="AT179" s="18" t="s">
        <v>177</v>
      </c>
      <c r="AU179" s="18" t="s">
        <v>79</v>
      </c>
    </row>
    <row r="180" spans="1:65" s="2" customFormat="1" ht="24.2" customHeight="1">
      <c r="A180" s="33"/>
      <c r="B180" s="143"/>
      <c r="C180" s="178" t="s">
        <v>406</v>
      </c>
      <c r="D180" s="178" t="s">
        <v>188</v>
      </c>
      <c r="E180" s="179" t="s">
        <v>321</v>
      </c>
      <c r="F180" s="180" t="s">
        <v>322</v>
      </c>
      <c r="G180" s="181" t="s">
        <v>174</v>
      </c>
      <c r="H180" s="182">
        <v>253.003</v>
      </c>
      <c r="I180" s="183"/>
      <c r="J180" s="184">
        <f>ROUND(I180*H180,2)</f>
        <v>0</v>
      </c>
      <c r="K180" s="180" t="s">
        <v>175</v>
      </c>
      <c r="L180" s="185"/>
      <c r="M180" s="186" t="s">
        <v>3</v>
      </c>
      <c r="N180" s="187" t="s">
        <v>41</v>
      </c>
      <c r="O180" s="54"/>
      <c r="P180" s="153">
        <f>O180*H180</f>
        <v>0</v>
      </c>
      <c r="Q180" s="153">
        <v>0.0003</v>
      </c>
      <c r="R180" s="153">
        <f>Q180*H180</f>
        <v>0.0759009</v>
      </c>
      <c r="S180" s="153">
        <v>0</v>
      </c>
      <c r="T180" s="154">
        <f>S180*H180</f>
        <v>0</v>
      </c>
      <c r="U180" s="33"/>
      <c r="V180" s="33"/>
      <c r="W180" s="33"/>
      <c r="X180" s="33"/>
      <c r="Y180" s="33"/>
      <c r="Z180" s="33"/>
      <c r="AA180" s="33"/>
      <c r="AB180" s="33"/>
      <c r="AC180" s="33"/>
      <c r="AD180" s="33"/>
      <c r="AE180" s="33"/>
      <c r="AR180" s="155" t="s">
        <v>278</v>
      </c>
      <c r="AT180" s="155" t="s">
        <v>188</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1707</v>
      </c>
    </row>
    <row r="181" spans="1:47" s="2" customFormat="1" ht="12">
      <c r="A181" s="33"/>
      <c r="B181" s="34"/>
      <c r="C181" s="33"/>
      <c r="D181" s="157" t="s">
        <v>177</v>
      </c>
      <c r="E181" s="33"/>
      <c r="F181" s="158" t="s">
        <v>324</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2">
      <c r="B182" s="170"/>
      <c r="D182" s="163" t="s">
        <v>179</v>
      </c>
      <c r="F182" s="172" t="s">
        <v>1708</v>
      </c>
      <c r="H182" s="173">
        <v>253.003</v>
      </c>
      <c r="I182" s="174"/>
      <c r="L182" s="170"/>
      <c r="M182" s="175"/>
      <c r="N182" s="176"/>
      <c r="O182" s="176"/>
      <c r="P182" s="176"/>
      <c r="Q182" s="176"/>
      <c r="R182" s="176"/>
      <c r="S182" s="176"/>
      <c r="T182" s="177"/>
      <c r="AT182" s="171" t="s">
        <v>179</v>
      </c>
      <c r="AU182" s="171" t="s">
        <v>79</v>
      </c>
      <c r="AV182" s="14" t="s">
        <v>79</v>
      </c>
      <c r="AW182" s="14" t="s">
        <v>4</v>
      </c>
      <c r="AX182" s="14" t="s">
        <v>15</v>
      </c>
      <c r="AY182" s="171" t="s">
        <v>165</v>
      </c>
    </row>
    <row r="183" spans="1:65" s="2" customFormat="1" ht="49.15" customHeight="1">
      <c r="A183" s="33"/>
      <c r="B183" s="143"/>
      <c r="C183" s="144" t="s">
        <v>418</v>
      </c>
      <c r="D183" s="144" t="s">
        <v>171</v>
      </c>
      <c r="E183" s="145" t="s">
        <v>327</v>
      </c>
      <c r="F183" s="146" t="s">
        <v>328</v>
      </c>
      <c r="G183" s="147" t="s">
        <v>232</v>
      </c>
      <c r="H183" s="148">
        <v>2.157</v>
      </c>
      <c r="I183" s="149"/>
      <c r="J183" s="150">
        <f>ROUND(I183*H183,2)</f>
        <v>0</v>
      </c>
      <c r="K183" s="146" t="s">
        <v>175</v>
      </c>
      <c r="L183" s="34"/>
      <c r="M183" s="151" t="s">
        <v>3</v>
      </c>
      <c r="N183" s="152" t="s">
        <v>41</v>
      </c>
      <c r="O183" s="54"/>
      <c r="P183" s="153">
        <f>O183*H183</f>
        <v>0</v>
      </c>
      <c r="Q183" s="153">
        <v>0</v>
      </c>
      <c r="R183" s="153">
        <f>Q183*H183</f>
        <v>0</v>
      </c>
      <c r="S183" s="153">
        <v>0</v>
      </c>
      <c r="T183" s="154">
        <f>S183*H183</f>
        <v>0</v>
      </c>
      <c r="U183" s="33"/>
      <c r="V183" s="33"/>
      <c r="W183" s="33"/>
      <c r="X183" s="33"/>
      <c r="Y183" s="33"/>
      <c r="Z183" s="33"/>
      <c r="AA183" s="33"/>
      <c r="AB183" s="33"/>
      <c r="AC183" s="33"/>
      <c r="AD183" s="33"/>
      <c r="AE183" s="33"/>
      <c r="AR183" s="155" t="s">
        <v>264</v>
      </c>
      <c r="AT183" s="155" t="s">
        <v>171</v>
      </c>
      <c r="AU183" s="155" t="s">
        <v>79</v>
      </c>
      <c r="AY183" s="18" t="s">
        <v>165</v>
      </c>
      <c r="BE183" s="156">
        <f>IF(N183="základní",J183,0)</f>
        <v>0</v>
      </c>
      <c r="BF183" s="156">
        <f>IF(N183="snížená",J183,0)</f>
        <v>0</v>
      </c>
      <c r="BG183" s="156">
        <f>IF(N183="zákl. přenesená",J183,0)</f>
        <v>0</v>
      </c>
      <c r="BH183" s="156">
        <f>IF(N183="sníž. přenesená",J183,0)</f>
        <v>0</v>
      </c>
      <c r="BI183" s="156">
        <f>IF(N183="nulová",J183,0)</f>
        <v>0</v>
      </c>
      <c r="BJ183" s="18" t="s">
        <v>79</v>
      </c>
      <c r="BK183" s="156">
        <f>ROUND(I183*H183,2)</f>
        <v>0</v>
      </c>
      <c r="BL183" s="18" t="s">
        <v>264</v>
      </c>
      <c r="BM183" s="155" t="s">
        <v>1709</v>
      </c>
    </row>
    <row r="184" spans="1:47" s="2" customFormat="1" ht="12">
      <c r="A184" s="33"/>
      <c r="B184" s="34"/>
      <c r="C184" s="33"/>
      <c r="D184" s="157" t="s">
        <v>177</v>
      </c>
      <c r="E184" s="33"/>
      <c r="F184" s="158" t="s">
        <v>330</v>
      </c>
      <c r="G184" s="33"/>
      <c r="H184" s="33"/>
      <c r="I184" s="159"/>
      <c r="J184" s="33"/>
      <c r="K184" s="33"/>
      <c r="L184" s="34"/>
      <c r="M184" s="160"/>
      <c r="N184" s="161"/>
      <c r="O184" s="54"/>
      <c r="P184" s="54"/>
      <c r="Q184" s="54"/>
      <c r="R184" s="54"/>
      <c r="S184" s="54"/>
      <c r="T184" s="55"/>
      <c r="U184" s="33"/>
      <c r="V184" s="33"/>
      <c r="W184" s="33"/>
      <c r="X184" s="33"/>
      <c r="Y184" s="33"/>
      <c r="Z184" s="33"/>
      <c r="AA184" s="33"/>
      <c r="AB184" s="33"/>
      <c r="AC184" s="33"/>
      <c r="AD184" s="33"/>
      <c r="AE184" s="33"/>
      <c r="AT184" s="18" t="s">
        <v>177</v>
      </c>
      <c r="AU184" s="18" t="s">
        <v>79</v>
      </c>
    </row>
    <row r="185" spans="2:63" s="12" customFormat="1" ht="22.9" customHeight="1">
      <c r="B185" s="130"/>
      <c r="D185" s="131" t="s">
        <v>68</v>
      </c>
      <c r="E185" s="141" t="s">
        <v>331</v>
      </c>
      <c r="F185" s="141" t="s">
        <v>332</v>
      </c>
      <c r="I185" s="133"/>
      <c r="J185" s="142">
        <f>BK185</f>
        <v>0</v>
      </c>
      <c r="L185" s="130"/>
      <c r="M185" s="135"/>
      <c r="N185" s="136"/>
      <c r="O185" s="136"/>
      <c r="P185" s="137">
        <f>SUM(P186:P219)</f>
        <v>0</v>
      </c>
      <c r="Q185" s="136"/>
      <c r="R185" s="137">
        <f>SUM(R186:R219)</f>
        <v>1.583675</v>
      </c>
      <c r="S185" s="136"/>
      <c r="T185" s="138">
        <f>SUM(T186:T219)</f>
        <v>1.3666</v>
      </c>
      <c r="AR185" s="131" t="s">
        <v>79</v>
      </c>
      <c r="AT185" s="139" t="s">
        <v>68</v>
      </c>
      <c r="AU185" s="139" t="s">
        <v>15</v>
      </c>
      <c r="AY185" s="131" t="s">
        <v>165</v>
      </c>
      <c r="BK185" s="140">
        <f>SUM(BK186:BK219)</f>
        <v>0</v>
      </c>
    </row>
    <row r="186" spans="1:65" s="2" customFormat="1" ht="44.25" customHeight="1">
      <c r="A186" s="33"/>
      <c r="B186" s="143"/>
      <c r="C186" s="144" t="s">
        <v>430</v>
      </c>
      <c r="D186" s="144" t="s">
        <v>171</v>
      </c>
      <c r="E186" s="145" t="s">
        <v>334</v>
      </c>
      <c r="F186" s="146" t="s">
        <v>335</v>
      </c>
      <c r="G186" s="147" t="s">
        <v>174</v>
      </c>
      <c r="H186" s="148">
        <v>26.6</v>
      </c>
      <c r="I186" s="149"/>
      <c r="J186" s="150">
        <f>ROUND(I186*H186,2)</f>
        <v>0</v>
      </c>
      <c r="K186" s="146" t="s">
        <v>175</v>
      </c>
      <c r="L186" s="34"/>
      <c r="M186" s="151" t="s">
        <v>3</v>
      </c>
      <c r="N186" s="152" t="s">
        <v>41</v>
      </c>
      <c r="O186" s="54"/>
      <c r="P186" s="153">
        <f>O186*H186</f>
        <v>0</v>
      </c>
      <c r="Q186" s="153">
        <v>0</v>
      </c>
      <c r="R186" s="153">
        <f>Q186*H186</f>
        <v>0</v>
      </c>
      <c r="S186" s="153">
        <v>0.006</v>
      </c>
      <c r="T186" s="154">
        <f>S186*H186</f>
        <v>0.15960000000000002</v>
      </c>
      <c r="U186" s="33"/>
      <c r="V186" s="33"/>
      <c r="W186" s="33"/>
      <c r="X186" s="33"/>
      <c r="Y186" s="33"/>
      <c r="Z186" s="33"/>
      <c r="AA186" s="33"/>
      <c r="AB186" s="33"/>
      <c r="AC186" s="33"/>
      <c r="AD186" s="33"/>
      <c r="AE186" s="33"/>
      <c r="AR186" s="155" t="s">
        <v>264</v>
      </c>
      <c r="AT186" s="155" t="s">
        <v>171</v>
      </c>
      <c r="AU186" s="155" t="s">
        <v>79</v>
      </c>
      <c r="AY186" s="18" t="s">
        <v>165</v>
      </c>
      <c r="BE186" s="156">
        <f>IF(N186="základní",J186,0)</f>
        <v>0</v>
      </c>
      <c r="BF186" s="156">
        <f>IF(N186="snížená",J186,0)</f>
        <v>0</v>
      </c>
      <c r="BG186" s="156">
        <f>IF(N186="zákl. přenesená",J186,0)</f>
        <v>0</v>
      </c>
      <c r="BH186" s="156">
        <f>IF(N186="sníž. přenesená",J186,0)</f>
        <v>0</v>
      </c>
      <c r="BI186" s="156">
        <f>IF(N186="nulová",J186,0)</f>
        <v>0</v>
      </c>
      <c r="BJ186" s="18" t="s">
        <v>79</v>
      </c>
      <c r="BK186" s="156">
        <f>ROUND(I186*H186,2)</f>
        <v>0</v>
      </c>
      <c r="BL186" s="18" t="s">
        <v>264</v>
      </c>
      <c r="BM186" s="155" t="s">
        <v>1710</v>
      </c>
    </row>
    <row r="187" spans="1:47" s="2" customFormat="1" ht="12">
      <c r="A187" s="33"/>
      <c r="B187" s="34"/>
      <c r="C187" s="33"/>
      <c r="D187" s="157" t="s">
        <v>177</v>
      </c>
      <c r="E187" s="33"/>
      <c r="F187" s="158" t="s">
        <v>337</v>
      </c>
      <c r="G187" s="33"/>
      <c r="H187" s="33"/>
      <c r="I187" s="159"/>
      <c r="J187" s="33"/>
      <c r="K187" s="33"/>
      <c r="L187" s="34"/>
      <c r="M187" s="160"/>
      <c r="N187" s="161"/>
      <c r="O187" s="54"/>
      <c r="P187" s="54"/>
      <c r="Q187" s="54"/>
      <c r="R187" s="54"/>
      <c r="S187" s="54"/>
      <c r="T187" s="55"/>
      <c r="U187" s="33"/>
      <c r="V187" s="33"/>
      <c r="W187" s="33"/>
      <c r="X187" s="33"/>
      <c r="Y187" s="33"/>
      <c r="Z187" s="33"/>
      <c r="AA187" s="33"/>
      <c r="AB187" s="33"/>
      <c r="AC187" s="33"/>
      <c r="AD187" s="33"/>
      <c r="AE187" s="33"/>
      <c r="AT187" s="18" t="s">
        <v>177</v>
      </c>
      <c r="AU187" s="18" t="s">
        <v>79</v>
      </c>
    </row>
    <row r="188" spans="2:51" s="14" customFormat="1" ht="12">
      <c r="B188" s="170"/>
      <c r="D188" s="163" t="s">
        <v>179</v>
      </c>
      <c r="E188" s="171" t="s">
        <v>3</v>
      </c>
      <c r="F188" s="172" t="s">
        <v>1711</v>
      </c>
      <c r="H188" s="173">
        <v>12.6</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4" customFormat="1" ht="12">
      <c r="B189" s="170"/>
      <c r="D189" s="163" t="s">
        <v>179</v>
      </c>
      <c r="E189" s="171" t="s">
        <v>3</v>
      </c>
      <c r="F189" s="172" t="s">
        <v>1712</v>
      </c>
      <c r="H189" s="173">
        <v>14</v>
      </c>
      <c r="I189" s="174"/>
      <c r="L189" s="170"/>
      <c r="M189" s="175"/>
      <c r="N189" s="176"/>
      <c r="O189" s="176"/>
      <c r="P189" s="176"/>
      <c r="Q189" s="176"/>
      <c r="R189" s="176"/>
      <c r="S189" s="176"/>
      <c r="T189" s="177"/>
      <c r="AT189" s="171" t="s">
        <v>179</v>
      </c>
      <c r="AU189" s="171" t="s">
        <v>79</v>
      </c>
      <c r="AV189" s="14" t="s">
        <v>79</v>
      </c>
      <c r="AW189" s="14" t="s">
        <v>31</v>
      </c>
      <c r="AX189" s="14" t="s">
        <v>69</v>
      </c>
      <c r="AY189" s="171" t="s">
        <v>165</v>
      </c>
    </row>
    <row r="190" spans="2:51" s="15" customFormat="1" ht="12">
      <c r="B190" s="188"/>
      <c r="D190" s="163" t="s">
        <v>179</v>
      </c>
      <c r="E190" s="189" t="s">
        <v>3</v>
      </c>
      <c r="F190" s="190" t="s">
        <v>288</v>
      </c>
      <c r="H190" s="191">
        <v>26.6</v>
      </c>
      <c r="I190" s="192"/>
      <c r="L190" s="188"/>
      <c r="M190" s="193"/>
      <c r="N190" s="194"/>
      <c r="O190" s="194"/>
      <c r="P190" s="194"/>
      <c r="Q190" s="194"/>
      <c r="R190" s="194"/>
      <c r="S190" s="194"/>
      <c r="T190" s="195"/>
      <c r="AT190" s="189" t="s">
        <v>179</v>
      </c>
      <c r="AU190" s="189" t="s">
        <v>79</v>
      </c>
      <c r="AV190" s="15" t="s">
        <v>92</v>
      </c>
      <c r="AW190" s="15" t="s">
        <v>31</v>
      </c>
      <c r="AX190" s="15" t="s">
        <v>15</v>
      </c>
      <c r="AY190" s="189" t="s">
        <v>165</v>
      </c>
    </row>
    <row r="191" spans="1:65" s="2" customFormat="1" ht="44.25" customHeight="1">
      <c r="A191" s="33"/>
      <c r="B191" s="143"/>
      <c r="C191" s="144" t="s">
        <v>340</v>
      </c>
      <c r="D191" s="144" t="s">
        <v>171</v>
      </c>
      <c r="E191" s="145" t="s">
        <v>341</v>
      </c>
      <c r="F191" s="146" t="s">
        <v>342</v>
      </c>
      <c r="G191" s="147" t="s">
        <v>174</v>
      </c>
      <c r="H191" s="148">
        <v>14</v>
      </c>
      <c r="I191" s="149"/>
      <c r="J191" s="150">
        <f>ROUND(I191*H191,2)</f>
        <v>0</v>
      </c>
      <c r="K191" s="146" t="s">
        <v>175</v>
      </c>
      <c r="L191" s="34"/>
      <c r="M191" s="151" t="s">
        <v>3</v>
      </c>
      <c r="N191" s="152" t="s">
        <v>41</v>
      </c>
      <c r="O191" s="54"/>
      <c r="P191" s="153">
        <f>O191*H191</f>
        <v>0</v>
      </c>
      <c r="Q191" s="153">
        <v>0.00606</v>
      </c>
      <c r="R191" s="153">
        <f>Q191*H191</f>
        <v>0.08484</v>
      </c>
      <c r="S191" s="153">
        <v>0</v>
      </c>
      <c r="T191" s="154">
        <f>S191*H191</f>
        <v>0</v>
      </c>
      <c r="U191" s="33"/>
      <c r="V191" s="33"/>
      <c r="W191" s="33"/>
      <c r="X191" s="33"/>
      <c r="Y191" s="33"/>
      <c r="Z191" s="33"/>
      <c r="AA191" s="33"/>
      <c r="AB191" s="33"/>
      <c r="AC191" s="33"/>
      <c r="AD191" s="33"/>
      <c r="AE191" s="33"/>
      <c r="AR191" s="155" t="s">
        <v>264</v>
      </c>
      <c r="AT191" s="155" t="s">
        <v>171</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1713</v>
      </c>
    </row>
    <row r="192" spans="1:47" s="2" customFormat="1" ht="12">
      <c r="A192" s="33"/>
      <c r="B192" s="34"/>
      <c r="C192" s="33"/>
      <c r="D192" s="157" t="s">
        <v>177</v>
      </c>
      <c r="E192" s="33"/>
      <c r="F192" s="158" t="s">
        <v>344</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2">
      <c r="B193" s="170"/>
      <c r="D193" s="163" t="s">
        <v>179</v>
      </c>
      <c r="E193" s="171" t="s">
        <v>3</v>
      </c>
      <c r="F193" s="172" t="s">
        <v>1714</v>
      </c>
      <c r="H193" s="173">
        <v>14</v>
      </c>
      <c r="I193" s="174"/>
      <c r="L193" s="170"/>
      <c r="M193" s="175"/>
      <c r="N193" s="176"/>
      <c r="O193" s="176"/>
      <c r="P193" s="176"/>
      <c r="Q193" s="176"/>
      <c r="R193" s="176"/>
      <c r="S193" s="176"/>
      <c r="T193" s="177"/>
      <c r="AT193" s="171" t="s">
        <v>179</v>
      </c>
      <c r="AU193" s="171" t="s">
        <v>79</v>
      </c>
      <c r="AV193" s="14" t="s">
        <v>79</v>
      </c>
      <c r="AW193" s="14" t="s">
        <v>31</v>
      </c>
      <c r="AX193" s="14" t="s">
        <v>15</v>
      </c>
      <c r="AY193" s="171" t="s">
        <v>165</v>
      </c>
    </row>
    <row r="194" spans="1:65" s="2" customFormat="1" ht="16.5" customHeight="1">
      <c r="A194" s="33"/>
      <c r="B194" s="143"/>
      <c r="C194" s="178" t="s">
        <v>346</v>
      </c>
      <c r="D194" s="178" t="s">
        <v>188</v>
      </c>
      <c r="E194" s="179" t="s">
        <v>347</v>
      </c>
      <c r="F194" s="180" t="s">
        <v>348</v>
      </c>
      <c r="G194" s="181" t="s">
        <v>174</v>
      </c>
      <c r="H194" s="182">
        <v>14.7</v>
      </c>
      <c r="I194" s="183"/>
      <c r="J194" s="184">
        <f>ROUND(I194*H194,2)</f>
        <v>0</v>
      </c>
      <c r="K194" s="180" t="s">
        <v>175</v>
      </c>
      <c r="L194" s="185"/>
      <c r="M194" s="186" t="s">
        <v>3</v>
      </c>
      <c r="N194" s="187" t="s">
        <v>41</v>
      </c>
      <c r="O194" s="54"/>
      <c r="P194" s="153">
        <f>O194*H194</f>
        <v>0</v>
      </c>
      <c r="Q194" s="153">
        <v>0.00085</v>
      </c>
      <c r="R194" s="153">
        <f>Q194*H194</f>
        <v>0.012495</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1715</v>
      </c>
    </row>
    <row r="195" spans="1:47" s="2" customFormat="1" ht="12">
      <c r="A195" s="33"/>
      <c r="B195" s="34"/>
      <c r="C195" s="33"/>
      <c r="D195" s="157" t="s">
        <v>177</v>
      </c>
      <c r="E195" s="33"/>
      <c r="F195" s="158" t="s">
        <v>350</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2">
      <c r="B196" s="170"/>
      <c r="D196" s="163" t="s">
        <v>179</v>
      </c>
      <c r="F196" s="172" t="s">
        <v>1716</v>
      </c>
      <c r="H196" s="173">
        <v>14.7</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49.15" customHeight="1">
      <c r="A197" s="33"/>
      <c r="B197" s="143"/>
      <c r="C197" s="144" t="s">
        <v>519</v>
      </c>
      <c r="D197" s="144" t="s">
        <v>171</v>
      </c>
      <c r="E197" s="145" t="s">
        <v>353</v>
      </c>
      <c r="F197" s="146" t="s">
        <v>354</v>
      </c>
      <c r="G197" s="147" t="s">
        <v>174</v>
      </c>
      <c r="H197" s="148">
        <v>170</v>
      </c>
      <c r="I197" s="149"/>
      <c r="J197" s="150">
        <f>ROUND(I197*H197,2)</f>
        <v>0</v>
      </c>
      <c r="K197" s="146" t="s">
        <v>175</v>
      </c>
      <c r="L197" s="34"/>
      <c r="M197" s="151" t="s">
        <v>3</v>
      </c>
      <c r="N197" s="152" t="s">
        <v>41</v>
      </c>
      <c r="O197" s="54"/>
      <c r="P197" s="153">
        <f>O197*H197</f>
        <v>0</v>
      </c>
      <c r="Q197" s="153">
        <v>0</v>
      </c>
      <c r="R197" s="153">
        <f>Q197*H197</f>
        <v>0</v>
      </c>
      <c r="S197" s="153">
        <v>0.0018</v>
      </c>
      <c r="T197" s="154">
        <f>S197*H197</f>
        <v>0.306</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1717</v>
      </c>
    </row>
    <row r="198" spans="1:47" s="2" customFormat="1" ht="12">
      <c r="A198" s="33"/>
      <c r="B198" s="34"/>
      <c r="C198" s="33"/>
      <c r="D198" s="157" t="s">
        <v>177</v>
      </c>
      <c r="E198" s="33"/>
      <c r="F198" s="158" t="s">
        <v>356</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2">
      <c r="B199" s="170"/>
      <c r="D199" s="163" t="s">
        <v>179</v>
      </c>
      <c r="E199" s="171" t="s">
        <v>3</v>
      </c>
      <c r="F199" s="172" t="s">
        <v>1718</v>
      </c>
      <c r="H199" s="173">
        <v>170</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49.15" customHeight="1">
      <c r="A200" s="33"/>
      <c r="B200" s="143"/>
      <c r="C200" s="144" t="s">
        <v>229</v>
      </c>
      <c r="D200" s="144" t="s">
        <v>171</v>
      </c>
      <c r="E200" s="145" t="s">
        <v>358</v>
      </c>
      <c r="F200" s="146" t="s">
        <v>359</v>
      </c>
      <c r="G200" s="147" t="s">
        <v>174</v>
      </c>
      <c r="H200" s="148">
        <v>170</v>
      </c>
      <c r="I200" s="149"/>
      <c r="J200" s="150">
        <f>ROUND(I200*H200,2)</f>
        <v>0</v>
      </c>
      <c r="K200" s="146" t="s">
        <v>175</v>
      </c>
      <c r="L200" s="34"/>
      <c r="M200" s="151" t="s">
        <v>3</v>
      </c>
      <c r="N200" s="152" t="s">
        <v>41</v>
      </c>
      <c r="O200" s="54"/>
      <c r="P200" s="153">
        <f>O200*H200</f>
        <v>0</v>
      </c>
      <c r="Q200" s="153">
        <v>0</v>
      </c>
      <c r="R200" s="153">
        <f>Q200*H200</f>
        <v>0</v>
      </c>
      <c r="S200" s="153">
        <v>0.0053</v>
      </c>
      <c r="T200" s="154">
        <f>S200*H200</f>
        <v>0.901</v>
      </c>
      <c r="U200" s="33"/>
      <c r="V200" s="33"/>
      <c r="W200" s="33"/>
      <c r="X200" s="33"/>
      <c r="Y200" s="33"/>
      <c r="Z200" s="33"/>
      <c r="AA200" s="33"/>
      <c r="AB200" s="33"/>
      <c r="AC200" s="33"/>
      <c r="AD200" s="33"/>
      <c r="AE200" s="33"/>
      <c r="AR200" s="155" t="s">
        <v>264</v>
      </c>
      <c r="AT200" s="155" t="s">
        <v>171</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1719</v>
      </c>
    </row>
    <row r="201" spans="1:47" s="2" customFormat="1" ht="12">
      <c r="A201" s="33"/>
      <c r="B201" s="34"/>
      <c r="C201" s="33"/>
      <c r="D201" s="157" t="s">
        <v>177</v>
      </c>
      <c r="E201" s="33"/>
      <c r="F201" s="158" t="s">
        <v>361</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1:65" s="2" customFormat="1" ht="44.25" customHeight="1">
      <c r="A202" s="33"/>
      <c r="B202" s="143"/>
      <c r="C202" s="144" t="s">
        <v>235</v>
      </c>
      <c r="D202" s="144" t="s">
        <v>171</v>
      </c>
      <c r="E202" s="145" t="s">
        <v>362</v>
      </c>
      <c r="F202" s="146" t="s">
        <v>363</v>
      </c>
      <c r="G202" s="147" t="s">
        <v>174</v>
      </c>
      <c r="H202" s="148">
        <v>170</v>
      </c>
      <c r="I202" s="149"/>
      <c r="J202" s="150">
        <f>ROUND(I202*H202,2)</f>
        <v>0</v>
      </c>
      <c r="K202" s="146" t="s">
        <v>175</v>
      </c>
      <c r="L202" s="34"/>
      <c r="M202" s="151" t="s">
        <v>3</v>
      </c>
      <c r="N202" s="152" t="s">
        <v>41</v>
      </c>
      <c r="O202" s="54"/>
      <c r="P202" s="153">
        <f>O202*H202</f>
        <v>0</v>
      </c>
      <c r="Q202" s="153">
        <v>0.00058</v>
      </c>
      <c r="R202" s="153">
        <f>Q202*H202</f>
        <v>0.09860000000000001</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1720</v>
      </c>
    </row>
    <row r="203" spans="1:47" s="2" customFormat="1" ht="12">
      <c r="A203" s="33"/>
      <c r="B203" s="34"/>
      <c r="C203" s="33"/>
      <c r="D203" s="157" t="s">
        <v>177</v>
      </c>
      <c r="E203" s="33"/>
      <c r="F203" s="158" t="s">
        <v>365</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1:65" s="2" customFormat="1" ht="16.5" customHeight="1">
      <c r="A204" s="33"/>
      <c r="B204" s="143"/>
      <c r="C204" s="178" t="s">
        <v>8</v>
      </c>
      <c r="D204" s="178" t="s">
        <v>188</v>
      </c>
      <c r="E204" s="179" t="s">
        <v>366</v>
      </c>
      <c r="F204" s="180" t="s">
        <v>367</v>
      </c>
      <c r="G204" s="181" t="s">
        <v>174</v>
      </c>
      <c r="H204" s="182">
        <v>173.4</v>
      </c>
      <c r="I204" s="183"/>
      <c r="J204" s="184">
        <f>ROUND(I204*H204,2)</f>
        <v>0</v>
      </c>
      <c r="K204" s="180" t="s">
        <v>3</v>
      </c>
      <c r="L204" s="185"/>
      <c r="M204" s="186" t="s">
        <v>3</v>
      </c>
      <c r="N204" s="187" t="s">
        <v>41</v>
      </c>
      <c r="O204" s="54"/>
      <c r="P204" s="153">
        <f>O204*H204</f>
        <v>0</v>
      </c>
      <c r="Q204" s="153">
        <v>0.0042</v>
      </c>
      <c r="R204" s="153">
        <f>Q204*H204</f>
        <v>0.7282799999999999</v>
      </c>
      <c r="S204" s="153">
        <v>0</v>
      </c>
      <c r="T204" s="154">
        <f>S204*H204</f>
        <v>0</v>
      </c>
      <c r="U204" s="33"/>
      <c r="V204" s="33"/>
      <c r="W204" s="33"/>
      <c r="X204" s="33"/>
      <c r="Y204" s="33"/>
      <c r="Z204" s="33"/>
      <c r="AA204" s="33"/>
      <c r="AB204" s="33"/>
      <c r="AC204" s="33"/>
      <c r="AD204" s="33"/>
      <c r="AE204" s="33"/>
      <c r="AR204" s="155" t="s">
        <v>278</v>
      </c>
      <c r="AT204" s="155" t="s">
        <v>188</v>
      </c>
      <c r="AU204" s="155" t="s">
        <v>79</v>
      </c>
      <c r="AY204" s="18" t="s">
        <v>165</v>
      </c>
      <c r="BE204" s="156">
        <f>IF(N204="základní",J204,0)</f>
        <v>0</v>
      </c>
      <c r="BF204" s="156">
        <f>IF(N204="snížená",J204,0)</f>
        <v>0</v>
      </c>
      <c r="BG204" s="156">
        <f>IF(N204="zákl. přenesená",J204,0)</f>
        <v>0</v>
      </c>
      <c r="BH204" s="156">
        <f>IF(N204="sníž. přenesená",J204,0)</f>
        <v>0</v>
      </c>
      <c r="BI204" s="156">
        <f>IF(N204="nulová",J204,0)</f>
        <v>0</v>
      </c>
      <c r="BJ204" s="18" t="s">
        <v>79</v>
      </c>
      <c r="BK204" s="156">
        <f>ROUND(I204*H204,2)</f>
        <v>0</v>
      </c>
      <c r="BL204" s="18" t="s">
        <v>264</v>
      </c>
      <c r="BM204" s="155" t="s">
        <v>1721</v>
      </c>
    </row>
    <row r="205" spans="2:51" s="14" customFormat="1" ht="12">
      <c r="B205" s="170"/>
      <c r="D205" s="163" t="s">
        <v>179</v>
      </c>
      <c r="F205" s="172" t="s">
        <v>1722</v>
      </c>
      <c r="H205" s="173">
        <v>173.4</v>
      </c>
      <c r="I205" s="174"/>
      <c r="L205" s="170"/>
      <c r="M205" s="175"/>
      <c r="N205" s="176"/>
      <c r="O205" s="176"/>
      <c r="P205" s="176"/>
      <c r="Q205" s="176"/>
      <c r="R205" s="176"/>
      <c r="S205" s="176"/>
      <c r="T205" s="177"/>
      <c r="AT205" s="171" t="s">
        <v>179</v>
      </c>
      <c r="AU205" s="171" t="s">
        <v>79</v>
      </c>
      <c r="AV205" s="14" t="s">
        <v>79</v>
      </c>
      <c r="AW205" s="14" t="s">
        <v>4</v>
      </c>
      <c r="AX205" s="14" t="s">
        <v>15</v>
      </c>
      <c r="AY205" s="171" t="s">
        <v>165</v>
      </c>
    </row>
    <row r="206" spans="1:65" s="2" customFormat="1" ht="33" customHeight="1">
      <c r="A206" s="33"/>
      <c r="B206" s="143"/>
      <c r="C206" s="144" t="s">
        <v>245</v>
      </c>
      <c r="D206" s="144" t="s">
        <v>171</v>
      </c>
      <c r="E206" s="145" t="s">
        <v>371</v>
      </c>
      <c r="F206" s="146" t="s">
        <v>372</v>
      </c>
      <c r="G206" s="147" t="s">
        <v>174</v>
      </c>
      <c r="H206" s="148">
        <v>170</v>
      </c>
      <c r="I206" s="149"/>
      <c r="J206" s="150">
        <f>ROUND(I206*H206,2)</f>
        <v>0</v>
      </c>
      <c r="K206" s="146" t="s">
        <v>175</v>
      </c>
      <c r="L206" s="34"/>
      <c r="M206" s="151" t="s">
        <v>3</v>
      </c>
      <c r="N206" s="152" t="s">
        <v>41</v>
      </c>
      <c r="O206" s="54"/>
      <c r="P206" s="153">
        <f>O206*H206</f>
        <v>0</v>
      </c>
      <c r="Q206" s="153">
        <v>0.00058</v>
      </c>
      <c r="R206" s="153">
        <f>Q206*H206</f>
        <v>0.09860000000000001</v>
      </c>
      <c r="S206" s="153">
        <v>0</v>
      </c>
      <c r="T206" s="154">
        <f>S206*H206</f>
        <v>0</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1723</v>
      </c>
    </row>
    <row r="207" spans="1:47" s="2" customFormat="1" ht="12">
      <c r="A207" s="33"/>
      <c r="B207" s="34"/>
      <c r="C207" s="33"/>
      <c r="D207" s="157" t="s">
        <v>177</v>
      </c>
      <c r="E207" s="33"/>
      <c r="F207" s="158" t="s">
        <v>374</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1:65" s="2" customFormat="1" ht="16.5" customHeight="1">
      <c r="A208" s="33"/>
      <c r="B208" s="143"/>
      <c r="C208" s="178" t="s">
        <v>437</v>
      </c>
      <c r="D208" s="178" t="s">
        <v>188</v>
      </c>
      <c r="E208" s="179" t="s">
        <v>375</v>
      </c>
      <c r="F208" s="180" t="s">
        <v>376</v>
      </c>
      <c r="G208" s="181" t="s">
        <v>377</v>
      </c>
      <c r="H208" s="182">
        <v>17.85</v>
      </c>
      <c r="I208" s="183"/>
      <c r="J208" s="184">
        <f>ROUND(I208*H208,2)</f>
        <v>0</v>
      </c>
      <c r="K208" s="180" t="s">
        <v>3</v>
      </c>
      <c r="L208" s="185"/>
      <c r="M208" s="186" t="s">
        <v>3</v>
      </c>
      <c r="N208" s="187" t="s">
        <v>41</v>
      </c>
      <c r="O208" s="54"/>
      <c r="P208" s="153">
        <f>O208*H208</f>
        <v>0</v>
      </c>
      <c r="Q208" s="153">
        <v>0.03</v>
      </c>
      <c r="R208" s="153">
        <f>Q208*H208</f>
        <v>0.5355</v>
      </c>
      <c r="S208" s="153">
        <v>0</v>
      </c>
      <c r="T208" s="154">
        <f>S208*H208</f>
        <v>0</v>
      </c>
      <c r="U208" s="33"/>
      <c r="V208" s="33"/>
      <c r="W208" s="33"/>
      <c r="X208" s="33"/>
      <c r="Y208" s="33"/>
      <c r="Z208" s="33"/>
      <c r="AA208" s="33"/>
      <c r="AB208" s="33"/>
      <c r="AC208" s="33"/>
      <c r="AD208" s="33"/>
      <c r="AE208" s="33"/>
      <c r="AR208" s="155" t="s">
        <v>278</v>
      </c>
      <c r="AT208" s="155" t="s">
        <v>188</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1724</v>
      </c>
    </row>
    <row r="209" spans="2:51" s="14" customFormat="1" ht="12">
      <c r="B209" s="170"/>
      <c r="D209" s="163" t="s">
        <v>179</v>
      </c>
      <c r="E209" s="171" t="s">
        <v>3</v>
      </c>
      <c r="F209" s="172" t="s">
        <v>1725</v>
      </c>
      <c r="H209" s="173">
        <v>17</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2:51" s="14" customFormat="1" ht="12">
      <c r="B210" s="170"/>
      <c r="D210" s="163" t="s">
        <v>179</v>
      </c>
      <c r="F210" s="172" t="s">
        <v>1726</v>
      </c>
      <c r="H210" s="173">
        <v>17.85</v>
      </c>
      <c r="I210" s="174"/>
      <c r="L210" s="170"/>
      <c r="M210" s="175"/>
      <c r="N210" s="176"/>
      <c r="O210" s="176"/>
      <c r="P210" s="176"/>
      <c r="Q210" s="176"/>
      <c r="R210" s="176"/>
      <c r="S210" s="176"/>
      <c r="T210" s="177"/>
      <c r="AT210" s="171" t="s">
        <v>179</v>
      </c>
      <c r="AU210" s="171" t="s">
        <v>79</v>
      </c>
      <c r="AV210" s="14" t="s">
        <v>79</v>
      </c>
      <c r="AW210" s="14" t="s">
        <v>4</v>
      </c>
      <c r="AX210" s="14" t="s">
        <v>15</v>
      </c>
      <c r="AY210" s="171" t="s">
        <v>165</v>
      </c>
    </row>
    <row r="211" spans="1:65" s="2" customFormat="1" ht="37.9" customHeight="1">
      <c r="A211" s="33"/>
      <c r="B211" s="143"/>
      <c r="C211" s="144" t="s">
        <v>333</v>
      </c>
      <c r="D211" s="144" t="s">
        <v>171</v>
      </c>
      <c r="E211" s="145" t="s">
        <v>382</v>
      </c>
      <c r="F211" s="146" t="s">
        <v>383</v>
      </c>
      <c r="G211" s="147" t="s">
        <v>384</v>
      </c>
      <c r="H211" s="148">
        <v>42</v>
      </c>
      <c r="I211" s="149"/>
      <c r="J211" s="150">
        <f>ROUND(I211*H211,2)</f>
        <v>0</v>
      </c>
      <c r="K211" s="146" t="s">
        <v>175</v>
      </c>
      <c r="L211" s="34"/>
      <c r="M211" s="151" t="s">
        <v>3</v>
      </c>
      <c r="N211" s="152" t="s">
        <v>41</v>
      </c>
      <c r="O211" s="54"/>
      <c r="P211" s="153">
        <f>O211*H211</f>
        <v>0</v>
      </c>
      <c r="Q211" s="153">
        <v>0.0001</v>
      </c>
      <c r="R211" s="153">
        <f>Q211*H211</f>
        <v>0.004200000000000001</v>
      </c>
      <c r="S211" s="153">
        <v>0</v>
      </c>
      <c r="T211" s="154">
        <f>S211*H211</f>
        <v>0</v>
      </c>
      <c r="U211" s="33"/>
      <c r="V211" s="33"/>
      <c r="W211" s="33"/>
      <c r="X211" s="33"/>
      <c r="Y211" s="33"/>
      <c r="Z211" s="33"/>
      <c r="AA211" s="33"/>
      <c r="AB211" s="33"/>
      <c r="AC211" s="33"/>
      <c r="AD211" s="33"/>
      <c r="AE211" s="33"/>
      <c r="AR211" s="155" t="s">
        <v>264</v>
      </c>
      <c r="AT211" s="155" t="s">
        <v>171</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1727</v>
      </c>
    </row>
    <row r="212" spans="1:47" s="2" customFormat="1" ht="12">
      <c r="A212" s="33"/>
      <c r="B212" s="34"/>
      <c r="C212" s="33"/>
      <c r="D212" s="157" t="s">
        <v>177</v>
      </c>
      <c r="E212" s="33"/>
      <c r="F212" s="158" t="s">
        <v>386</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2:51" s="14" customFormat="1" ht="12">
      <c r="B213" s="170"/>
      <c r="D213" s="163" t="s">
        <v>179</v>
      </c>
      <c r="E213" s="171" t="s">
        <v>3</v>
      </c>
      <c r="F213" s="172" t="s">
        <v>418</v>
      </c>
      <c r="H213" s="173">
        <v>42</v>
      </c>
      <c r="I213" s="174"/>
      <c r="L213" s="170"/>
      <c r="M213" s="175"/>
      <c r="N213" s="176"/>
      <c r="O213" s="176"/>
      <c r="P213" s="176"/>
      <c r="Q213" s="176"/>
      <c r="R213" s="176"/>
      <c r="S213" s="176"/>
      <c r="T213" s="177"/>
      <c r="AT213" s="171" t="s">
        <v>179</v>
      </c>
      <c r="AU213" s="171" t="s">
        <v>79</v>
      </c>
      <c r="AV213" s="14" t="s">
        <v>79</v>
      </c>
      <c r="AW213" s="14" t="s">
        <v>31</v>
      </c>
      <c r="AX213" s="14" t="s">
        <v>15</v>
      </c>
      <c r="AY213" s="171" t="s">
        <v>165</v>
      </c>
    </row>
    <row r="214" spans="1:65" s="2" customFormat="1" ht="24.2" customHeight="1">
      <c r="A214" s="33"/>
      <c r="B214" s="143"/>
      <c r="C214" s="178" t="s">
        <v>381</v>
      </c>
      <c r="D214" s="178" t="s">
        <v>188</v>
      </c>
      <c r="E214" s="179" t="s">
        <v>389</v>
      </c>
      <c r="F214" s="180" t="s">
        <v>541</v>
      </c>
      <c r="G214" s="181" t="s">
        <v>377</v>
      </c>
      <c r="H214" s="182">
        <v>1.058</v>
      </c>
      <c r="I214" s="183"/>
      <c r="J214" s="184">
        <f>ROUND(I214*H214,2)</f>
        <v>0</v>
      </c>
      <c r="K214" s="180" t="s">
        <v>175</v>
      </c>
      <c r="L214" s="185"/>
      <c r="M214" s="186" t="s">
        <v>3</v>
      </c>
      <c r="N214" s="187" t="s">
        <v>41</v>
      </c>
      <c r="O214" s="54"/>
      <c r="P214" s="153">
        <f>O214*H214</f>
        <v>0</v>
      </c>
      <c r="Q214" s="153">
        <v>0.02</v>
      </c>
      <c r="R214" s="153">
        <f>Q214*H214</f>
        <v>0.02116</v>
      </c>
      <c r="S214" s="153">
        <v>0</v>
      </c>
      <c r="T214" s="154">
        <f>S214*H214</f>
        <v>0</v>
      </c>
      <c r="U214" s="33"/>
      <c r="V214" s="33"/>
      <c r="W214" s="33"/>
      <c r="X214" s="33"/>
      <c r="Y214" s="33"/>
      <c r="Z214" s="33"/>
      <c r="AA214" s="33"/>
      <c r="AB214" s="33"/>
      <c r="AC214" s="33"/>
      <c r="AD214" s="33"/>
      <c r="AE214" s="33"/>
      <c r="AR214" s="155" t="s">
        <v>278</v>
      </c>
      <c r="AT214" s="155" t="s">
        <v>188</v>
      </c>
      <c r="AU214" s="155" t="s">
        <v>79</v>
      </c>
      <c r="AY214" s="18" t="s">
        <v>165</v>
      </c>
      <c r="BE214" s="156">
        <f>IF(N214="základní",J214,0)</f>
        <v>0</v>
      </c>
      <c r="BF214" s="156">
        <f>IF(N214="snížená",J214,0)</f>
        <v>0</v>
      </c>
      <c r="BG214" s="156">
        <f>IF(N214="zákl. přenesená",J214,0)</f>
        <v>0</v>
      </c>
      <c r="BH214" s="156">
        <f>IF(N214="sníž. přenesená",J214,0)</f>
        <v>0</v>
      </c>
      <c r="BI214" s="156">
        <f>IF(N214="nulová",J214,0)</f>
        <v>0</v>
      </c>
      <c r="BJ214" s="18" t="s">
        <v>79</v>
      </c>
      <c r="BK214" s="156">
        <f>ROUND(I214*H214,2)</f>
        <v>0</v>
      </c>
      <c r="BL214" s="18" t="s">
        <v>264</v>
      </c>
      <c r="BM214" s="155" t="s">
        <v>1728</v>
      </c>
    </row>
    <row r="215" spans="1:47" s="2" customFormat="1" ht="12">
      <c r="A215" s="33"/>
      <c r="B215" s="34"/>
      <c r="C215" s="33"/>
      <c r="D215" s="157" t="s">
        <v>177</v>
      </c>
      <c r="E215" s="33"/>
      <c r="F215" s="158" t="s">
        <v>392</v>
      </c>
      <c r="G215" s="33"/>
      <c r="H215" s="33"/>
      <c r="I215" s="159"/>
      <c r="J215" s="33"/>
      <c r="K215" s="33"/>
      <c r="L215" s="34"/>
      <c r="M215" s="160"/>
      <c r="N215" s="161"/>
      <c r="O215" s="54"/>
      <c r="P215" s="54"/>
      <c r="Q215" s="54"/>
      <c r="R215" s="54"/>
      <c r="S215" s="54"/>
      <c r="T215" s="55"/>
      <c r="U215" s="33"/>
      <c r="V215" s="33"/>
      <c r="W215" s="33"/>
      <c r="X215" s="33"/>
      <c r="Y215" s="33"/>
      <c r="Z215" s="33"/>
      <c r="AA215" s="33"/>
      <c r="AB215" s="33"/>
      <c r="AC215" s="33"/>
      <c r="AD215" s="33"/>
      <c r="AE215" s="33"/>
      <c r="AT215" s="18" t="s">
        <v>177</v>
      </c>
      <c r="AU215" s="18" t="s">
        <v>79</v>
      </c>
    </row>
    <row r="216" spans="2:51" s="14" customFormat="1" ht="12">
      <c r="B216" s="170"/>
      <c r="D216" s="163" t="s">
        <v>179</v>
      </c>
      <c r="E216" s="171" t="s">
        <v>3</v>
      </c>
      <c r="F216" s="172" t="s">
        <v>1729</v>
      </c>
      <c r="H216" s="173">
        <v>1.008</v>
      </c>
      <c r="I216" s="174"/>
      <c r="L216" s="170"/>
      <c r="M216" s="175"/>
      <c r="N216" s="176"/>
      <c r="O216" s="176"/>
      <c r="P216" s="176"/>
      <c r="Q216" s="176"/>
      <c r="R216" s="176"/>
      <c r="S216" s="176"/>
      <c r="T216" s="177"/>
      <c r="AT216" s="171" t="s">
        <v>179</v>
      </c>
      <c r="AU216" s="171" t="s">
        <v>79</v>
      </c>
      <c r="AV216" s="14" t="s">
        <v>79</v>
      </c>
      <c r="AW216" s="14" t="s">
        <v>31</v>
      </c>
      <c r="AX216" s="14" t="s">
        <v>15</v>
      </c>
      <c r="AY216" s="171" t="s">
        <v>165</v>
      </c>
    </row>
    <row r="217" spans="2:51" s="14" customFormat="1" ht="12">
      <c r="B217" s="170"/>
      <c r="D217" s="163" t="s">
        <v>179</v>
      </c>
      <c r="F217" s="172" t="s">
        <v>1730</v>
      </c>
      <c r="H217" s="173">
        <v>1.058</v>
      </c>
      <c r="I217" s="174"/>
      <c r="L217" s="170"/>
      <c r="M217" s="175"/>
      <c r="N217" s="176"/>
      <c r="O217" s="176"/>
      <c r="P217" s="176"/>
      <c r="Q217" s="176"/>
      <c r="R217" s="176"/>
      <c r="S217" s="176"/>
      <c r="T217" s="177"/>
      <c r="AT217" s="171" t="s">
        <v>179</v>
      </c>
      <c r="AU217" s="171" t="s">
        <v>79</v>
      </c>
      <c r="AV217" s="14" t="s">
        <v>79</v>
      </c>
      <c r="AW217" s="14" t="s">
        <v>4</v>
      </c>
      <c r="AX217" s="14" t="s">
        <v>15</v>
      </c>
      <c r="AY217" s="171" t="s">
        <v>165</v>
      </c>
    </row>
    <row r="218" spans="1:65" s="2" customFormat="1" ht="44.25" customHeight="1">
      <c r="A218" s="33"/>
      <c r="B218" s="143"/>
      <c r="C218" s="144" t="s">
        <v>531</v>
      </c>
      <c r="D218" s="144" t="s">
        <v>171</v>
      </c>
      <c r="E218" s="145" t="s">
        <v>395</v>
      </c>
      <c r="F218" s="146" t="s">
        <v>396</v>
      </c>
      <c r="G218" s="147" t="s">
        <v>232</v>
      </c>
      <c r="H218" s="148">
        <v>1.584</v>
      </c>
      <c r="I218" s="149"/>
      <c r="J218" s="150">
        <f>ROUND(I218*H218,2)</f>
        <v>0</v>
      </c>
      <c r="K218" s="146" t="s">
        <v>175</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1731</v>
      </c>
    </row>
    <row r="219" spans="1:47" s="2" customFormat="1" ht="12">
      <c r="A219" s="33"/>
      <c r="B219" s="34"/>
      <c r="C219" s="33"/>
      <c r="D219" s="157" t="s">
        <v>177</v>
      </c>
      <c r="E219" s="33"/>
      <c r="F219" s="158" t="s">
        <v>398</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2:63" s="12" customFormat="1" ht="22.9" customHeight="1">
      <c r="B220" s="130"/>
      <c r="D220" s="131" t="s">
        <v>68</v>
      </c>
      <c r="E220" s="141" t="s">
        <v>399</v>
      </c>
      <c r="F220" s="141" t="s">
        <v>400</v>
      </c>
      <c r="I220" s="133"/>
      <c r="J220" s="142">
        <f>BK220</f>
        <v>0</v>
      </c>
      <c r="L220" s="130"/>
      <c r="M220" s="135"/>
      <c r="N220" s="136"/>
      <c r="O220" s="136"/>
      <c r="P220" s="137">
        <f>SUM(P221:P224)</f>
        <v>0</v>
      </c>
      <c r="Q220" s="136"/>
      <c r="R220" s="137">
        <f>SUM(R221:R224)</f>
        <v>0.00684</v>
      </c>
      <c r="S220" s="136"/>
      <c r="T220" s="138">
        <f>SUM(T221:T224)</f>
        <v>0.0341</v>
      </c>
      <c r="AR220" s="131" t="s">
        <v>79</v>
      </c>
      <c r="AT220" s="139" t="s">
        <v>68</v>
      </c>
      <c r="AU220" s="139" t="s">
        <v>15</v>
      </c>
      <c r="AY220" s="131" t="s">
        <v>165</v>
      </c>
      <c r="BK220" s="140">
        <f>SUM(BK221:BK224)</f>
        <v>0</v>
      </c>
    </row>
    <row r="221" spans="1:65" s="2" customFormat="1" ht="24.2" customHeight="1">
      <c r="A221" s="33"/>
      <c r="B221" s="143"/>
      <c r="C221" s="144" t="s">
        <v>326</v>
      </c>
      <c r="D221" s="144" t="s">
        <v>171</v>
      </c>
      <c r="E221" s="145" t="s">
        <v>402</v>
      </c>
      <c r="F221" s="146" t="s">
        <v>403</v>
      </c>
      <c r="G221" s="147" t="s">
        <v>297</v>
      </c>
      <c r="H221" s="148">
        <v>2</v>
      </c>
      <c r="I221" s="149"/>
      <c r="J221" s="150">
        <f>ROUND(I221*H221,2)</f>
        <v>0</v>
      </c>
      <c r="K221" s="146" t="s">
        <v>175</v>
      </c>
      <c r="L221" s="34"/>
      <c r="M221" s="151" t="s">
        <v>3</v>
      </c>
      <c r="N221" s="152" t="s">
        <v>41</v>
      </c>
      <c r="O221" s="54"/>
      <c r="P221" s="153">
        <f>O221*H221</f>
        <v>0</v>
      </c>
      <c r="Q221" s="153">
        <v>0</v>
      </c>
      <c r="R221" s="153">
        <f>Q221*H221</f>
        <v>0</v>
      </c>
      <c r="S221" s="153">
        <v>0.01705</v>
      </c>
      <c r="T221" s="154">
        <f>S221*H221</f>
        <v>0.0341</v>
      </c>
      <c r="U221" s="33"/>
      <c r="V221" s="33"/>
      <c r="W221" s="33"/>
      <c r="X221" s="33"/>
      <c r="Y221" s="33"/>
      <c r="Z221" s="33"/>
      <c r="AA221" s="33"/>
      <c r="AB221" s="33"/>
      <c r="AC221" s="33"/>
      <c r="AD221" s="33"/>
      <c r="AE221" s="33"/>
      <c r="AR221" s="155" t="s">
        <v>264</v>
      </c>
      <c r="AT221" s="155" t="s">
        <v>171</v>
      </c>
      <c r="AU221" s="155" t="s">
        <v>79</v>
      </c>
      <c r="AY221" s="18" t="s">
        <v>165</v>
      </c>
      <c r="BE221" s="156">
        <f>IF(N221="základní",J221,0)</f>
        <v>0</v>
      </c>
      <c r="BF221" s="156">
        <f>IF(N221="snížená",J221,0)</f>
        <v>0</v>
      </c>
      <c r="BG221" s="156">
        <f>IF(N221="zákl. přenesená",J221,0)</f>
        <v>0</v>
      </c>
      <c r="BH221" s="156">
        <f>IF(N221="sníž. přenesená",J221,0)</f>
        <v>0</v>
      </c>
      <c r="BI221" s="156">
        <f>IF(N221="nulová",J221,0)</f>
        <v>0</v>
      </c>
      <c r="BJ221" s="18" t="s">
        <v>79</v>
      </c>
      <c r="BK221" s="156">
        <f>ROUND(I221*H221,2)</f>
        <v>0</v>
      </c>
      <c r="BL221" s="18" t="s">
        <v>264</v>
      </c>
      <c r="BM221" s="155" t="s">
        <v>1732</v>
      </c>
    </row>
    <row r="222" spans="1:47" s="2" customFormat="1" ht="12">
      <c r="A222" s="33"/>
      <c r="B222" s="34"/>
      <c r="C222" s="33"/>
      <c r="D222" s="157" t="s">
        <v>177</v>
      </c>
      <c r="E222" s="33"/>
      <c r="F222" s="158" t="s">
        <v>405</v>
      </c>
      <c r="G222" s="33"/>
      <c r="H222" s="33"/>
      <c r="I222" s="159"/>
      <c r="J222" s="33"/>
      <c r="K222" s="33"/>
      <c r="L222" s="34"/>
      <c r="M222" s="160"/>
      <c r="N222" s="161"/>
      <c r="O222" s="54"/>
      <c r="P222" s="54"/>
      <c r="Q222" s="54"/>
      <c r="R222" s="54"/>
      <c r="S222" s="54"/>
      <c r="T222" s="55"/>
      <c r="U222" s="33"/>
      <c r="V222" s="33"/>
      <c r="W222" s="33"/>
      <c r="X222" s="33"/>
      <c r="Y222" s="33"/>
      <c r="Z222" s="33"/>
      <c r="AA222" s="33"/>
      <c r="AB222" s="33"/>
      <c r="AC222" s="33"/>
      <c r="AD222" s="33"/>
      <c r="AE222" s="33"/>
      <c r="AT222" s="18" t="s">
        <v>177</v>
      </c>
      <c r="AU222" s="18" t="s">
        <v>79</v>
      </c>
    </row>
    <row r="223" spans="1:65" s="2" customFormat="1" ht="24.2" customHeight="1">
      <c r="A223" s="33"/>
      <c r="B223" s="143"/>
      <c r="C223" s="144" t="s">
        <v>9</v>
      </c>
      <c r="D223" s="144" t="s">
        <v>171</v>
      </c>
      <c r="E223" s="145" t="s">
        <v>407</v>
      </c>
      <c r="F223" s="146" t="s">
        <v>408</v>
      </c>
      <c r="G223" s="147" t="s">
        <v>297</v>
      </c>
      <c r="H223" s="148">
        <v>2</v>
      </c>
      <c r="I223" s="149"/>
      <c r="J223" s="150">
        <f>ROUND(I223*H223,2)</f>
        <v>0</v>
      </c>
      <c r="K223" s="146" t="s">
        <v>175</v>
      </c>
      <c r="L223" s="34"/>
      <c r="M223" s="151" t="s">
        <v>3</v>
      </c>
      <c r="N223" s="152" t="s">
        <v>41</v>
      </c>
      <c r="O223" s="54"/>
      <c r="P223" s="153">
        <f>O223*H223</f>
        <v>0</v>
      </c>
      <c r="Q223" s="153">
        <v>0.00342</v>
      </c>
      <c r="R223" s="153">
        <f>Q223*H223</f>
        <v>0.00684</v>
      </c>
      <c r="S223" s="153">
        <v>0</v>
      </c>
      <c r="T223" s="154">
        <f>S223*H223</f>
        <v>0</v>
      </c>
      <c r="U223" s="33"/>
      <c r="V223" s="33"/>
      <c r="W223" s="33"/>
      <c r="X223" s="33"/>
      <c r="Y223" s="33"/>
      <c r="Z223" s="33"/>
      <c r="AA223" s="33"/>
      <c r="AB223" s="33"/>
      <c r="AC223" s="33"/>
      <c r="AD223" s="33"/>
      <c r="AE223" s="33"/>
      <c r="AR223" s="155" t="s">
        <v>264</v>
      </c>
      <c r="AT223" s="155" t="s">
        <v>171</v>
      </c>
      <c r="AU223" s="155" t="s">
        <v>79</v>
      </c>
      <c r="AY223" s="18" t="s">
        <v>165</v>
      </c>
      <c r="BE223" s="156">
        <f>IF(N223="základní",J223,0)</f>
        <v>0</v>
      </c>
      <c r="BF223" s="156">
        <f>IF(N223="snížená",J223,0)</f>
        <v>0</v>
      </c>
      <c r="BG223" s="156">
        <f>IF(N223="zákl. přenesená",J223,0)</f>
        <v>0</v>
      </c>
      <c r="BH223" s="156">
        <f>IF(N223="sníž. přenesená",J223,0)</f>
        <v>0</v>
      </c>
      <c r="BI223" s="156">
        <f>IF(N223="nulová",J223,0)</f>
        <v>0</v>
      </c>
      <c r="BJ223" s="18" t="s">
        <v>79</v>
      </c>
      <c r="BK223" s="156">
        <f>ROUND(I223*H223,2)</f>
        <v>0</v>
      </c>
      <c r="BL223" s="18" t="s">
        <v>264</v>
      </c>
      <c r="BM223" s="155" t="s">
        <v>1733</v>
      </c>
    </row>
    <row r="224" spans="1:47" s="2" customFormat="1" ht="12">
      <c r="A224" s="33"/>
      <c r="B224" s="34"/>
      <c r="C224" s="33"/>
      <c r="D224" s="157" t="s">
        <v>177</v>
      </c>
      <c r="E224" s="33"/>
      <c r="F224" s="158" t="s">
        <v>410</v>
      </c>
      <c r="G224" s="33"/>
      <c r="H224" s="33"/>
      <c r="I224" s="159"/>
      <c r="J224" s="33"/>
      <c r="K224" s="33"/>
      <c r="L224" s="34"/>
      <c r="M224" s="160"/>
      <c r="N224" s="161"/>
      <c r="O224" s="54"/>
      <c r="P224" s="54"/>
      <c r="Q224" s="54"/>
      <c r="R224" s="54"/>
      <c r="S224" s="54"/>
      <c r="T224" s="55"/>
      <c r="U224" s="33"/>
      <c r="V224" s="33"/>
      <c r="W224" s="33"/>
      <c r="X224" s="33"/>
      <c r="Y224" s="33"/>
      <c r="Z224" s="33"/>
      <c r="AA224" s="33"/>
      <c r="AB224" s="33"/>
      <c r="AC224" s="33"/>
      <c r="AD224" s="33"/>
      <c r="AE224" s="33"/>
      <c r="AT224" s="18" t="s">
        <v>177</v>
      </c>
      <c r="AU224" s="18" t="s">
        <v>79</v>
      </c>
    </row>
    <row r="225" spans="2:63" s="12" customFormat="1" ht="22.9" customHeight="1">
      <c r="B225" s="130"/>
      <c r="D225" s="131" t="s">
        <v>68</v>
      </c>
      <c r="E225" s="141" t="s">
        <v>416</v>
      </c>
      <c r="F225" s="141" t="s">
        <v>417</v>
      </c>
      <c r="I225" s="133"/>
      <c r="J225" s="142">
        <f>BK225</f>
        <v>0</v>
      </c>
      <c r="L225" s="130"/>
      <c r="M225" s="135"/>
      <c r="N225" s="136"/>
      <c r="O225" s="136"/>
      <c r="P225" s="137">
        <f>P226</f>
        <v>0</v>
      </c>
      <c r="Q225" s="136"/>
      <c r="R225" s="137">
        <f>R226</f>
        <v>0</v>
      </c>
      <c r="S225" s="136"/>
      <c r="T225" s="138">
        <f>T226</f>
        <v>0</v>
      </c>
      <c r="AR225" s="131" t="s">
        <v>79</v>
      </c>
      <c r="AT225" s="139" t="s">
        <v>68</v>
      </c>
      <c r="AU225" s="139" t="s">
        <v>15</v>
      </c>
      <c r="AY225" s="131" t="s">
        <v>165</v>
      </c>
      <c r="BK225" s="140">
        <f>BK226</f>
        <v>0</v>
      </c>
    </row>
    <row r="226" spans="1:65" s="2" customFormat="1" ht="24.2" customHeight="1">
      <c r="A226" s="33"/>
      <c r="B226" s="143"/>
      <c r="C226" s="144" t="s">
        <v>216</v>
      </c>
      <c r="D226" s="144" t="s">
        <v>171</v>
      </c>
      <c r="E226" s="145" t="s">
        <v>419</v>
      </c>
      <c r="F226" s="146" t="s">
        <v>420</v>
      </c>
      <c r="G226" s="147" t="s">
        <v>212</v>
      </c>
      <c r="H226" s="148">
        <v>1</v>
      </c>
      <c r="I226" s="149"/>
      <c r="J226" s="150">
        <f>ROUND(I226*H226,2)</f>
        <v>0</v>
      </c>
      <c r="K226" s="146" t="s">
        <v>3</v>
      </c>
      <c r="L226" s="34"/>
      <c r="M226" s="151" t="s">
        <v>3</v>
      </c>
      <c r="N226" s="152" t="s">
        <v>41</v>
      </c>
      <c r="O226" s="54"/>
      <c r="P226" s="153">
        <f>O226*H226</f>
        <v>0</v>
      </c>
      <c r="Q226" s="153">
        <v>0</v>
      </c>
      <c r="R226" s="153">
        <f>Q226*H226</f>
        <v>0</v>
      </c>
      <c r="S226" s="153">
        <v>0</v>
      </c>
      <c r="T226" s="154">
        <f>S226*H226</f>
        <v>0</v>
      </c>
      <c r="U226" s="33"/>
      <c r="V226" s="33"/>
      <c r="W226" s="33"/>
      <c r="X226" s="33"/>
      <c r="Y226" s="33"/>
      <c r="Z226" s="33"/>
      <c r="AA226" s="33"/>
      <c r="AB226" s="33"/>
      <c r="AC226" s="33"/>
      <c r="AD226" s="33"/>
      <c r="AE226" s="33"/>
      <c r="AR226" s="155" t="s">
        <v>264</v>
      </c>
      <c r="AT226" s="155" t="s">
        <v>171</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1734</v>
      </c>
    </row>
    <row r="227" spans="2:63" s="12" customFormat="1" ht="22.9" customHeight="1">
      <c r="B227" s="130"/>
      <c r="D227" s="131" t="s">
        <v>68</v>
      </c>
      <c r="E227" s="141" t="s">
        <v>422</v>
      </c>
      <c r="F227" s="141" t="s">
        <v>423</v>
      </c>
      <c r="I227" s="133"/>
      <c r="J227" s="142">
        <f>BK227</f>
        <v>0</v>
      </c>
      <c r="L227" s="130"/>
      <c r="M227" s="135"/>
      <c r="N227" s="136"/>
      <c r="O227" s="136"/>
      <c r="P227" s="137">
        <f>SUM(P228:P240)</f>
        <v>0</v>
      </c>
      <c r="Q227" s="136"/>
      <c r="R227" s="137">
        <f>SUM(R228:R240)</f>
        <v>0.41694</v>
      </c>
      <c r="S227" s="136"/>
      <c r="T227" s="138">
        <f>SUM(T228:T240)</f>
        <v>0</v>
      </c>
      <c r="AR227" s="131" t="s">
        <v>79</v>
      </c>
      <c r="AT227" s="139" t="s">
        <v>68</v>
      </c>
      <c r="AU227" s="139" t="s">
        <v>15</v>
      </c>
      <c r="AY227" s="131" t="s">
        <v>165</v>
      </c>
      <c r="BK227" s="140">
        <f>SUM(BK228:BK240)</f>
        <v>0</v>
      </c>
    </row>
    <row r="228" spans="1:65" s="2" customFormat="1" ht="16.5" customHeight="1">
      <c r="A228" s="33"/>
      <c r="B228" s="143"/>
      <c r="C228" s="144" t="s">
        <v>388</v>
      </c>
      <c r="D228" s="144" t="s">
        <v>171</v>
      </c>
      <c r="E228" s="145" t="s">
        <v>425</v>
      </c>
      <c r="F228" s="146" t="s">
        <v>426</v>
      </c>
      <c r="G228" s="147" t="s">
        <v>384</v>
      </c>
      <c r="H228" s="148">
        <v>84</v>
      </c>
      <c r="I228" s="149"/>
      <c r="J228" s="150">
        <f>ROUND(I228*H228,2)</f>
        <v>0</v>
      </c>
      <c r="K228" s="146" t="s">
        <v>3</v>
      </c>
      <c r="L228" s="34"/>
      <c r="M228" s="151" t="s">
        <v>3</v>
      </c>
      <c r="N228" s="152" t="s">
        <v>41</v>
      </c>
      <c r="O228" s="54"/>
      <c r="P228" s="153">
        <f>O228*H228</f>
        <v>0</v>
      </c>
      <c r="Q228" s="153">
        <v>2E-05</v>
      </c>
      <c r="R228" s="153">
        <f>Q228*H228</f>
        <v>0.00168</v>
      </c>
      <c r="S228" s="153">
        <v>0</v>
      </c>
      <c r="T228" s="154">
        <f>S228*H228</f>
        <v>0</v>
      </c>
      <c r="U228" s="33"/>
      <c r="V228" s="33"/>
      <c r="W228" s="33"/>
      <c r="X228" s="33"/>
      <c r="Y228" s="33"/>
      <c r="Z228" s="33"/>
      <c r="AA228" s="33"/>
      <c r="AB228" s="33"/>
      <c r="AC228" s="33"/>
      <c r="AD228" s="33"/>
      <c r="AE228" s="33"/>
      <c r="AR228" s="155" t="s">
        <v>264</v>
      </c>
      <c r="AT228" s="155" t="s">
        <v>171</v>
      </c>
      <c r="AU228" s="155" t="s">
        <v>79</v>
      </c>
      <c r="AY228" s="18" t="s">
        <v>165</v>
      </c>
      <c r="BE228" s="156">
        <f>IF(N228="základní",J228,0)</f>
        <v>0</v>
      </c>
      <c r="BF228" s="156">
        <f>IF(N228="snížená",J228,0)</f>
        <v>0</v>
      </c>
      <c r="BG228" s="156">
        <f>IF(N228="zákl. přenesená",J228,0)</f>
        <v>0</v>
      </c>
      <c r="BH228" s="156">
        <f>IF(N228="sníž. přenesená",J228,0)</f>
        <v>0</v>
      </c>
      <c r="BI228" s="156">
        <f>IF(N228="nulová",J228,0)</f>
        <v>0</v>
      </c>
      <c r="BJ228" s="18" t="s">
        <v>79</v>
      </c>
      <c r="BK228" s="156">
        <f>ROUND(I228*H228,2)</f>
        <v>0</v>
      </c>
      <c r="BL228" s="18" t="s">
        <v>264</v>
      </c>
      <c r="BM228" s="155" t="s">
        <v>1735</v>
      </c>
    </row>
    <row r="229" spans="2:51" s="13" customFormat="1" ht="12">
      <c r="B229" s="162"/>
      <c r="D229" s="163" t="s">
        <v>179</v>
      </c>
      <c r="E229" s="164" t="s">
        <v>3</v>
      </c>
      <c r="F229" s="165" t="s">
        <v>428</v>
      </c>
      <c r="H229" s="164" t="s">
        <v>3</v>
      </c>
      <c r="I229" s="166"/>
      <c r="L229" s="162"/>
      <c r="M229" s="167"/>
      <c r="N229" s="168"/>
      <c r="O229" s="168"/>
      <c r="P229" s="168"/>
      <c r="Q229" s="168"/>
      <c r="R229" s="168"/>
      <c r="S229" s="168"/>
      <c r="T229" s="169"/>
      <c r="AT229" s="164" t="s">
        <v>179</v>
      </c>
      <c r="AU229" s="164" t="s">
        <v>79</v>
      </c>
      <c r="AV229" s="13" t="s">
        <v>15</v>
      </c>
      <c r="AW229" s="13" t="s">
        <v>31</v>
      </c>
      <c r="AX229" s="13" t="s">
        <v>69</v>
      </c>
      <c r="AY229" s="164" t="s">
        <v>165</v>
      </c>
    </row>
    <row r="230" spans="2:51" s="14" customFormat="1" ht="12">
      <c r="B230" s="170"/>
      <c r="D230" s="163" t="s">
        <v>179</v>
      </c>
      <c r="E230" s="171" t="s">
        <v>3</v>
      </c>
      <c r="F230" s="172" t="s">
        <v>1736</v>
      </c>
      <c r="H230" s="173">
        <v>84</v>
      </c>
      <c r="I230" s="174"/>
      <c r="L230" s="170"/>
      <c r="M230" s="175"/>
      <c r="N230" s="176"/>
      <c r="O230" s="176"/>
      <c r="P230" s="176"/>
      <c r="Q230" s="176"/>
      <c r="R230" s="176"/>
      <c r="S230" s="176"/>
      <c r="T230" s="177"/>
      <c r="AT230" s="171" t="s">
        <v>179</v>
      </c>
      <c r="AU230" s="171" t="s">
        <v>79</v>
      </c>
      <c r="AV230" s="14" t="s">
        <v>79</v>
      </c>
      <c r="AW230" s="14" t="s">
        <v>31</v>
      </c>
      <c r="AX230" s="14" t="s">
        <v>15</v>
      </c>
      <c r="AY230" s="171" t="s">
        <v>165</v>
      </c>
    </row>
    <row r="231" spans="1:65" s="2" customFormat="1" ht="16.5" customHeight="1">
      <c r="A231" s="33"/>
      <c r="B231" s="143"/>
      <c r="C231" s="178" t="s">
        <v>223</v>
      </c>
      <c r="D231" s="178" t="s">
        <v>188</v>
      </c>
      <c r="E231" s="179" t="s">
        <v>431</v>
      </c>
      <c r="F231" s="180" t="s">
        <v>432</v>
      </c>
      <c r="G231" s="181" t="s">
        <v>377</v>
      </c>
      <c r="H231" s="182">
        <v>0.222</v>
      </c>
      <c r="I231" s="183"/>
      <c r="J231" s="184">
        <f>ROUND(I231*H231,2)</f>
        <v>0</v>
      </c>
      <c r="K231" s="180" t="s">
        <v>175</v>
      </c>
      <c r="L231" s="185"/>
      <c r="M231" s="186" t="s">
        <v>3</v>
      </c>
      <c r="N231" s="187" t="s">
        <v>41</v>
      </c>
      <c r="O231" s="54"/>
      <c r="P231" s="153">
        <f>O231*H231</f>
        <v>0</v>
      </c>
      <c r="Q231" s="153">
        <v>0.55</v>
      </c>
      <c r="R231" s="153">
        <f>Q231*H231</f>
        <v>0.12210000000000001</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1737</v>
      </c>
    </row>
    <row r="232" spans="1:47" s="2" customFormat="1" ht="12">
      <c r="A232" s="33"/>
      <c r="B232" s="34"/>
      <c r="C232" s="33"/>
      <c r="D232" s="157" t="s">
        <v>177</v>
      </c>
      <c r="E232" s="33"/>
      <c r="F232" s="158" t="s">
        <v>434</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4" customFormat="1" ht="12">
      <c r="B233" s="170"/>
      <c r="D233" s="163" t="s">
        <v>179</v>
      </c>
      <c r="E233" s="171" t="s">
        <v>3</v>
      </c>
      <c r="F233" s="172" t="s">
        <v>1738</v>
      </c>
      <c r="H233" s="173">
        <v>0.202</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2">
      <c r="B234" s="170"/>
      <c r="D234" s="163" t="s">
        <v>179</v>
      </c>
      <c r="F234" s="172" t="s">
        <v>1739</v>
      </c>
      <c r="H234" s="173">
        <v>0.222</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21</v>
      </c>
      <c r="I235" s="149"/>
      <c r="J235" s="150">
        <f>ROUND(I235*H235,2)</f>
        <v>0</v>
      </c>
      <c r="K235" s="146" t="s">
        <v>175</v>
      </c>
      <c r="L235" s="34"/>
      <c r="M235" s="151" t="s">
        <v>3</v>
      </c>
      <c r="N235" s="152" t="s">
        <v>41</v>
      </c>
      <c r="O235" s="54"/>
      <c r="P235" s="153">
        <f>O235*H235</f>
        <v>0</v>
      </c>
      <c r="Q235" s="153">
        <v>0.01396</v>
      </c>
      <c r="R235" s="153">
        <f>Q235*H235</f>
        <v>0.29316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1740</v>
      </c>
    </row>
    <row r="236" spans="1:47" s="2" customFormat="1" ht="12">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2">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1741</v>
      </c>
      <c r="H238" s="173">
        <v>21</v>
      </c>
      <c r="I238" s="174"/>
      <c r="L238" s="170"/>
      <c r="M238" s="175"/>
      <c r="N238" s="176"/>
      <c r="O238" s="176"/>
      <c r="P238" s="176"/>
      <c r="Q238" s="176"/>
      <c r="R238" s="176"/>
      <c r="S238" s="176"/>
      <c r="T238" s="177"/>
      <c r="AT238" s="171" t="s">
        <v>179</v>
      </c>
      <c r="AU238" s="171" t="s">
        <v>79</v>
      </c>
      <c r="AV238" s="14" t="s">
        <v>79</v>
      </c>
      <c r="AW238" s="14" t="s">
        <v>31</v>
      </c>
      <c r="AX238" s="14" t="s">
        <v>15</v>
      </c>
      <c r="AY238" s="171" t="s">
        <v>165</v>
      </c>
    </row>
    <row r="239" spans="1:65" s="2" customFormat="1" ht="49.15" customHeight="1">
      <c r="A239" s="33"/>
      <c r="B239" s="143"/>
      <c r="C239" s="144" t="s">
        <v>516</v>
      </c>
      <c r="D239" s="144" t="s">
        <v>171</v>
      </c>
      <c r="E239" s="145" t="s">
        <v>444</v>
      </c>
      <c r="F239" s="146" t="s">
        <v>445</v>
      </c>
      <c r="G239" s="147" t="s">
        <v>232</v>
      </c>
      <c r="H239" s="148">
        <v>0.417</v>
      </c>
      <c r="I239" s="149"/>
      <c r="J239" s="150">
        <f>ROUND(I239*H239,2)</f>
        <v>0</v>
      </c>
      <c r="K239" s="146" t="s">
        <v>175</v>
      </c>
      <c r="L239" s="34"/>
      <c r="M239" s="151" t="s">
        <v>3</v>
      </c>
      <c r="N239" s="152" t="s">
        <v>41</v>
      </c>
      <c r="O239" s="54"/>
      <c r="P239" s="153">
        <f>O239*H239</f>
        <v>0</v>
      </c>
      <c r="Q239" s="153">
        <v>0</v>
      </c>
      <c r="R239" s="153">
        <f>Q239*H239</f>
        <v>0</v>
      </c>
      <c r="S239" s="153">
        <v>0</v>
      </c>
      <c r="T239" s="154">
        <f>S239*H239</f>
        <v>0</v>
      </c>
      <c r="U239" s="33"/>
      <c r="V239" s="33"/>
      <c r="W239" s="33"/>
      <c r="X239" s="33"/>
      <c r="Y239" s="33"/>
      <c r="Z239" s="33"/>
      <c r="AA239" s="33"/>
      <c r="AB239" s="33"/>
      <c r="AC239" s="33"/>
      <c r="AD239" s="33"/>
      <c r="AE239" s="33"/>
      <c r="AR239" s="155" t="s">
        <v>264</v>
      </c>
      <c r="AT239" s="155" t="s">
        <v>171</v>
      </c>
      <c r="AU239" s="155" t="s">
        <v>79</v>
      </c>
      <c r="AY239" s="18" t="s">
        <v>165</v>
      </c>
      <c r="BE239" s="156">
        <f>IF(N239="základní",J239,0)</f>
        <v>0</v>
      </c>
      <c r="BF239" s="156">
        <f>IF(N239="snížená",J239,0)</f>
        <v>0</v>
      </c>
      <c r="BG239" s="156">
        <f>IF(N239="zákl. přenesená",J239,0)</f>
        <v>0</v>
      </c>
      <c r="BH239" s="156">
        <f>IF(N239="sníž. přenesená",J239,0)</f>
        <v>0</v>
      </c>
      <c r="BI239" s="156">
        <f>IF(N239="nulová",J239,0)</f>
        <v>0</v>
      </c>
      <c r="BJ239" s="18" t="s">
        <v>79</v>
      </c>
      <c r="BK239" s="156">
        <f>ROUND(I239*H239,2)</f>
        <v>0</v>
      </c>
      <c r="BL239" s="18" t="s">
        <v>264</v>
      </c>
      <c r="BM239" s="155" t="s">
        <v>1742</v>
      </c>
    </row>
    <row r="240" spans="1:47" s="2" customFormat="1" ht="12">
      <c r="A240" s="33"/>
      <c r="B240" s="34"/>
      <c r="C240" s="33"/>
      <c r="D240" s="157" t="s">
        <v>177</v>
      </c>
      <c r="E240" s="33"/>
      <c r="F240" s="158" t="s">
        <v>447</v>
      </c>
      <c r="G240" s="33"/>
      <c r="H240" s="33"/>
      <c r="I240" s="159"/>
      <c r="J240" s="33"/>
      <c r="K240" s="33"/>
      <c r="L240" s="34"/>
      <c r="M240" s="160"/>
      <c r="N240" s="161"/>
      <c r="O240" s="54"/>
      <c r="P240" s="54"/>
      <c r="Q240" s="54"/>
      <c r="R240" s="54"/>
      <c r="S240" s="54"/>
      <c r="T240" s="55"/>
      <c r="U240" s="33"/>
      <c r="V240" s="33"/>
      <c r="W240" s="33"/>
      <c r="X240" s="33"/>
      <c r="Y240" s="33"/>
      <c r="Z240" s="33"/>
      <c r="AA240" s="33"/>
      <c r="AB240" s="33"/>
      <c r="AC240" s="33"/>
      <c r="AD240" s="33"/>
      <c r="AE240" s="33"/>
      <c r="AT240" s="18" t="s">
        <v>177</v>
      </c>
      <c r="AU240" s="18" t="s">
        <v>79</v>
      </c>
    </row>
    <row r="241" spans="2:63" s="12" customFormat="1" ht="22.9" customHeight="1">
      <c r="B241" s="130"/>
      <c r="D241" s="131" t="s">
        <v>68</v>
      </c>
      <c r="E241" s="141" t="s">
        <v>448</v>
      </c>
      <c r="F241" s="141" t="s">
        <v>449</v>
      </c>
      <c r="I241" s="133"/>
      <c r="J241" s="142">
        <f>BK241</f>
        <v>0</v>
      </c>
      <c r="L241" s="130"/>
      <c r="M241" s="135"/>
      <c r="N241" s="136"/>
      <c r="O241" s="136"/>
      <c r="P241" s="137">
        <f>SUM(P242:P254)</f>
        <v>0</v>
      </c>
      <c r="Q241" s="136"/>
      <c r="R241" s="137">
        <f>SUM(R242:R254)</f>
        <v>0</v>
      </c>
      <c r="S241" s="136"/>
      <c r="T241" s="138">
        <f>SUM(T242:T254)</f>
        <v>0.08356</v>
      </c>
      <c r="AR241" s="131" t="s">
        <v>79</v>
      </c>
      <c r="AT241" s="139" t="s">
        <v>68</v>
      </c>
      <c r="AU241" s="139" t="s">
        <v>15</v>
      </c>
      <c r="AY241" s="131" t="s">
        <v>165</v>
      </c>
      <c r="BK241" s="140">
        <f>SUM(BK242:BK254)</f>
        <v>0</v>
      </c>
    </row>
    <row r="242" spans="1:65" s="2" customFormat="1" ht="24.2" customHeight="1">
      <c r="A242" s="33"/>
      <c r="B242" s="143"/>
      <c r="C242" s="144" t="s">
        <v>320</v>
      </c>
      <c r="D242" s="144" t="s">
        <v>171</v>
      </c>
      <c r="E242" s="145" t="s">
        <v>451</v>
      </c>
      <c r="F242" s="146" t="s">
        <v>452</v>
      </c>
      <c r="G242" s="147" t="s">
        <v>384</v>
      </c>
      <c r="H242" s="148">
        <v>42</v>
      </c>
      <c r="I242" s="149"/>
      <c r="J242" s="150">
        <f>ROUND(I242*H242,2)</f>
        <v>0</v>
      </c>
      <c r="K242" s="146" t="s">
        <v>175</v>
      </c>
      <c r="L242" s="34"/>
      <c r="M242" s="151" t="s">
        <v>3</v>
      </c>
      <c r="N242" s="152" t="s">
        <v>41</v>
      </c>
      <c r="O242" s="54"/>
      <c r="P242" s="153">
        <f>O242*H242</f>
        <v>0</v>
      </c>
      <c r="Q242" s="153">
        <v>0</v>
      </c>
      <c r="R242" s="153">
        <f>Q242*H242</f>
        <v>0</v>
      </c>
      <c r="S242" s="153">
        <v>0.00191</v>
      </c>
      <c r="T242" s="154">
        <f>S242*H242</f>
        <v>0.08022</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1743</v>
      </c>
    </row>
    <row r="243" spans="1:47" s="2" customFormat="1" ht="12">
      <c r="A243" s="33"/>
      <c r="B243" s="34"/>
      <c r="C243" s="33"/>
      <c r="D243" s="157" t="s">
        <v>177</v>
      </c>
      <c r="E243" s="33"/>
      <c r="F243" s="158" t="s">
        <v>454</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1:65" s="2" customFormat="1" ht="24.2" customHeight="1">
      <c r="A244" s="33"/>
      <c r="B244" s="143"/>
      <c r="C244" s="144" t="s">
        <v>309</v>
      </c>
      <c r="D244" s="144" t="s">
        <v>171</v>
      </c>
      <c r="E244" s="145" t="s">
        <v>650</v>
      </c>
      <c r="F244" s="146" t="s">
        <v>651</v>
      </c>
      <c r="G244" s="147" t="s">
        <v>384</v>
      </c>
      <c r="H244" s="148">
        <v>2</v>
      </c>
      <c r="I244" s="149"/>
      <c r="J244" s="150">
        <f>ROUND(I244*H244,2)</f>
        <v>0</v>
      </c>
      <c r="K244" s="146" t="s">
        <v>175</v>
      </c>
      <c r="L244" s="34"/>
      <c r="M244" s="151" t="s">
        <v>3</v>
      </c>
      <c r="N244" s="152" t="s">
        <v>41</v>
      </c>
      <c r="O244" s="54"/>
      <c r="P244" s="153">
        <f>O244*H244</f>
        <v>0</v>
      </c>
      <c r="Q244" s="153">
        <v>0</v>
      </c>
      <c r="R244" s="153">
        <f>Q244*H244</f>
        <v>0</v>
      </c>
      <c r="S244" s="153">
        <v>0.00167</v>
      </c>
      <c r="T244" s="154">
        <f>S244*H244</f>
        <v>0.00334</v>
      </c>
      <c r="U244" s="33"/>
      <c r="V244" s="33"/>
      <c r="W244" s="33"/>
      <c r="X244" s="33"/>
      <c r="Y244" s="33"/>
      <c r="Z244" s="33"/>
      <c r="AA244" s="33"/>
      <c r="AB244" s="33"/>
      <c r="AC244" s="33"/>
      <c r="AD244" s="33"/>
      <c r="AE244" s="33"/>
      <c r="AR244" s="155" t="s">
        <v>264</v>
      </c>
      <c r="AT244" s="155" t="s">
        <v>171</v>
      </c>
      <c r="AU244" s="155" t="s">
        <v>79</v>
      </c>
      <c r="AY244" s="18" t="s">
        <v>165</v>
      </c>
      <c r="BE244" s="156">
        <f>IF(N244="základní",J244,0)</f>
        <v>0</v>
      </c>
      <c r="BF244" s="156">
        <f>IF(N244="snížená",J244,0)</f>
        <v>0</v>
      </c>
      <c r="BG244" s="156">
        <f>IF(N244="zákl. přenesená",J244,0)</f>
        <v>0</v>
      </c>
      <c r="BH244" s="156">
        <f>IF(N244="sníž. přenesená",J244,0)</f>
        <v>0</v>
      </c>
      <c r="BI244" s="156">
        <f>IF(N244="nulová",J244,0)</f>
        <v>0</v>
      </c>
      <c r="BJ244" s="18" t="s">
        <v>79</v>
      </c>
      <c r="BK244" s="156">
        <f>ROUND(I244*H244,2)</f>
        <v>0</v>
      </c>
      <c r="BL244" s="18" t="s">
        <v>264</v>
      </c>
      <c r="BM244" s="155" t="s">
        <v>1744</v>
      </c>
    </row>
    <row r="245" spans="1:47" s="2" customFormat="1" ht="12">
      <c r="A245" s="33"/>
      <c r="B245" s="34"/>
      <c r="C245" s="33"/>
      <c r="D245" s="157" t="s">
        <v>177</v>
      </c>
      <c r="E245" s="33"/>
      <c r="F245" s="158" t="s">
        <v>653</v>
      </c>
      <c r="G245" s="33"/>
      <c r="H245" s="33"/>
      <c r="I245" s="159"/>
      <c r="J245" s="33"/>
      <c r="K245" s="33"/>
      <c r="L245" s="34"/>
      <c r="M245" s="160"/>
      <c r="N245" s="161"/>
      <c r="O245" s="54"/>
      <c r="P245" s="54"/>
      <c r="Q245" s="54"/>
      <c r="R245" s="54"/>
      <c r="S245" s="54"/>
      <c r="T245" s="55"/>
      <c r="U245" s="33"/>
      <c r="V245" s="33"/>
      <c r="W245" s="33"/>
      <c r="X245" s="33"/>
      <c r="Y245" s="33"/>
      <c r="Z245" s="33"/>
      <c r="AA245" s="33"/>
      <c r="AB245" s="33"/>
      <c r="AC245" s="33"/>
      <c r="AD245" s="33"/>
      <c r="AE245" s="33"/>
      <c r="AT245" s="18" t="s">
        <v>177</v>
      </c>
      <c r="AU245" s="18" t="s">
        <v>79</v>
      </c>
    </row>
    <row r="246" spans="1:65" s="2" customFormat="1" ht="24.2" customHeight="1">
      <c r="A246" s="33"/>
      <c r="B246" s="143"/>
      <c r="C246" s="144" t="s">
        <v>15</v>
      </c>
      <c r="D246" s="144" t="s">
        <v>171</v>
      </c>
      <c r="E246" s="145" t="s">
        <v>456</v>
      </c>
      <c r="F246" s="146" t="s">
        <v>457</v>
      </c>
      <c r="G246" s="147" t="s">
        <v>384</v>
      </c>
      <c r="H246" s="148">
        <v>70</v>
      </c>
      <c r="I246" s="149"/>
      <c r="J246" s="150">
        <f aca="true" t="shared" si="0" ref="J246:J253">ROUND(I246*H246,2)</f>
        <v>0</v>
      </c>
      <c r="K246" s="146" t="s">
        <v>3</v>
      </c>
      <c r="L246" s="34"/>
      <c r="M246" s="151" t="s">
        <v>3</v>
      </c>
      <c r="N246" s="152" t="s">
        <v>41</v>
      </c>
      <c r="O246" s="54"/>
      <c r="P246" s="153">
        <f aca="true" t="shared" si="1" ref="P246:P253">O246*H246</f>
        <v>0</v>
      </c>
      <c r="Q246" s="153">
        <v>0</v>
      </c>
      <c r="R246" s="153">
        <f aca="true" t="shared" si="2" ref="R246:R253">Q246*H246</f>
        <v>0</v>
      </c>
      <c r="S246" s="153">
        <v>0</v>
      </c>
      <c r="T246" s="154">
        <f aca="true" t="shared" si="3" ref="T246:T253">S246*H246</f>
        <v>0</v>
      </c>
      <c r="U246" s="33"/>
      <c r="V246" s="33"/>
      <c r="W246" s="33"/>
      <c r="X246" s="33"/>
      <c r="Y246" s="33"/>
      <c r="Z246" s="33"/>
      <c r="AA246" s="33"/>
      <c r="AB246" s="33"/>
      <c r="AC246" s="33"/>
      <c r="AD246" s="33"/>
      <c r="AE246" s="33"/>
      <c r="AR246" s="155" t="s">
        <v>264</v>
      </c>
      <c r="AT246" s="155" t="s">
        <v>171</v>
      </c>
      <c r="AU246" s="155" t="s">
        <v>79</v>
      </c>
      <c r="AY246" s="18" t="s">
        <v>165</v>
      </c>
      <c r="BE246" s="156">
        <f aca="true" t="shared" si="4" ref="BE246:BE253">IF(N246="základní",J246,0)</f>
        <v>0</v>
      </c>
      <c r="BF246" s="156">
        <f aca="true" t="shared" si="5" ref="BF246:BF253">IF(N246="snížená",J246,0)</f>
        <v>0</v>
      </c>
      <c r="BG246" s="156">
        <f aca="true" t="shared" si="6" ref="BG246:BG253">IF(N246="zákl. přenesená",J246,0)</f>
        <v>0</v>
      </c>
      <c r="BH246" s="156">
        <f aca="true" t="shared" si="7" ref="BH246:BH253">IF(N246="sníž. přenesená",J246,0)</f>
        <v>0</v>
      </c>
      <c r="BI246" s="156">
        <f aca="true" t="shared" si="8" ref="BI246:BI253">IF(N246="nulová",J246,0)</f>
        <v>0</v>
      </c>
      <c r="BJ246" s="18" t="s">
        <v>79</v>
      </c>
      <c r="BK246" s="156">
        <f aca="true" t="shared" si="9" ref="BK246:BK253">ROUND(I246*H246,2)</f>
        <v>0</v>
      </c>
      <c r="BL246" s="18" t="s">
        <v>264</v>
      </c>
      <c r="BM246" s="155" t="s">
        <v>1745</v>
      </c>
    </row>
    <row r="247" spans="1:65" s="2" customFormat="1" ht="24.2" customHeight="1">
      <c r="A247" s="33"/>
      <c r="B247" s="143"/>
      <c r="C247" s="144" t="s">
        <v>79</v>
      </c>
      <c r="D247" s="144" t="s">
        <v>171</v>
      </c>
      <c r="E247" s="145" t="s">
        <v>460</v>
      </c>
      <c r="F247" s="146" t="s">
        <v>664</v>
      </c>
      <c r="G247" s="147" t="s">
        <v>384</v>
      </c>
      <c r="H247" s="148">
        <v>10</v>
      </c>
      <c r="I247" s="149"/>
      <c r="J247" s="150">
        <f t="shared" si="0"/>
        <v>0</v>
      </c>
      <c r="K247" s="146" t="s">
        <v>3</v>
      </c>
      <c r="L247" s="34"/>
      <c r="M247" s="151" t="s">
        <v>3</v>
      </c>
      <c r="N247" s="152" t="s">
        <v>41</v>
      </c>
      <c r="O247" s="54"/>
      <c r="P247" s="153">
        <f t="shared" si="1"/>
        <v>0</v>
      </c>
      <c r="Q247" s="153">
        <v>0</v>
      </c>
      <c r="R247" s="153">
        <f t="shared" si="2"/>
        <v>0</v>
      </c>
      <c r="S247" s="153">
        <v>0</v>
      </c>
      <c r="T247" s="154">
        <f t="shared" si="3"/>
        <v>0</v>
      </c>
      <c r="U247" s="33"/>
      <c r="V247" s="33"/>
      <c r="W247" s="33"/>
      <c r="X247" s="33"/>
      <c r="Y247" s="33"/>
      <c r="Z247" s="33"/>
      <c r="AA247" s="33"/>
      <c r="AB247" s="33"/>
      <c r="AC247" s="33"/>
      <c r="AD247" s="33"/>
      <c r="AE247" s="33"/>
      <c r="AR247" s="155" t="s">
        <v>264</v>
      </c>
      <c r="AT247" s="155" t="s">
        <v>171</v>
      </c>
      <c r="AU247" s="155" t="s">
        <v>79</v>
      </c>
      <c r="AY247" s="18" t="s">
        <v>165</v>
      </c>
      <c r="BE247" s="156">
        <f t="shared" si="4"/>
        <v>0</v>
      </c>
      <c r="BF247" s="156">
        <f t="shared" si="5"/>
        <v>0</v>
      </c>
      <c r="BG247" s="156">
        <f t="shared" si="6"/>
        <v>0</v>
      </c>
      <c r="BH247" s="156">
        <f t="shared" si="7"/>
        <v>0</v>
      </c>
      <c r="BI247" s="156">
        <f t="shared" si="8"/>
        <v>0</v>
      </c>
      <c r="BJ247" s="18" t="s">
        <v>79</v>
      </c>
      <c r="BK247" s="156">
        <f t="shared" si="9"/>
        <v>0</v>
      </c>
      <c r="BL247" s="18" t="s">
        <v>264</v>
      </c>
      <c r="BM247" s="155" t="s">
        <v>1746</v>
      </c>
    </row>
    <row r="248" spans="1:65" s="2" customFormat="1" ht="24.2" customHeight="1">
      <c r="A248" s="33"/>
      <c r="B248" s="143"/>
      <c r="C248" s="144" t="s">
        <v>89</v>
      </c>
      <c r="D248" s="144" t="s">
        <v>171</v>
      </c>
      <c r="E248" s="145" t="s">
        <v>464</v>
      </c>
      <c r="F248" s="146" t="s">
        <v>465</v>
      </c>
      <c r="G248" s="147" t="s">
        <v>384</v>
      </c>
      <c r="H248" s="148">
        <v>10</v>
      </c>
      <c r="I248" s="149"/>
      <c r="J248" s="150">
        <f t="shared" si="0"/>
        <v>0</v>
      </c>
      <c r="K248" s="146" t="s">
        <v>3</v>
      </c>
      <c r="L248" s="34"/>
      <c r="M248" s="151" t="s">
        <v>3</v>
      </c>
      <c r="N248" s="152" t="s">
        <v>41</v>
      </c>
      <c r="O248" s="54"/>
      <c r="P248" s="153">
        <f t="shared" si="1"/>
        <v>0</v>
      </c>
      <c r="Q248" s="153">
        <v>0</v>
      </c>
      <c r="R248" s="153">
        <f t="shared" si="2"/>
        <v>0</v>
      </c>
      <c r="S248" s="153">
        <v>0</v>
      </c>
      <c r="T248" s="154">
        <f t="shared" si="3"/>
        <v>0</v>
      </c>
      <c r="U248" s="33"/>
      <c r="V248" s="33"/>
      <c r="W248" s="33"/>
      <c r="X248" s="33"/>
      <c r="Y248" s="33"/>
      <c r="Z248" s="33"/>
      <c r="AA248" s="33"/>
      <c r="AB248" s="33"/>
      <c r="AC248" s="33"/>
      <c r="AD248" s="33"/>
      <c r="AE248" s="33"/>
      <c r="AR248" s="155" t="s">
        <v>264</v>
      </c>
      <c r="AT248" s="155" t="s">
        <v>171</v>
      </c>
      <c r="AU248" s="155" t="s">
        <v>79</v>
      </c>
      <c r="AY248" s="18" t="s">
        <v>165</v>
      </c>
      <c r="BE248" s="156">
        <f t="shared" si="4"/>
        <v>0</v>
      </c>
      <c r="BF248" s="156">
        <f t="shared" si="5"/>
        <v>0</v>
      </c>
      <c r="BG248" s="156">
        <f t="shared" si="6"/>
        <v>0</v>
      </c>
      <c r="BH248" s="156">
        <f t="shared" si="7"/>
        <v>0</v>
      </c>
      <c r="BI248" s="156">
        <f t="shared" si="8"/>
        <v>0</v>
      </c>
      <c r="BJ248" s="18" t="s">
        <v>79</v>
      </c>
      <c r="BK248" s="156">
        <f t="shared" si="9"/>
        <v>0</v>
      </c>
      <c r="BL248" s="18" t="s">
        <v>264</v>
      </c>
      <c r="BM248" s="155" t="s">
        <v>1747</v>
      </c>
    </row>
    <row r="249" spans="1:65" s="2" customFormat="1" ht="24.2" customHeight="1">
      <c r="A249" s="33"/>
      <c r="B249" s="143"/>
      <c r="C249" s="144" t="s">
        <v>166</v>
      </c>
      <c r="D249" s="144" t="s">
        <v>171</v>
      </c>
      <c r="E249" s="145" t="s">
        <v>468</v>
      </c>
      <c r="F249" s="146" t="s">
        <v>469</v>
      </c>
      <c r="G249" s="147" t="s">
        <v>384</v>
      </c>
      <c r="H249" s="148">
        <v>42</v>
      </c>
      <c r="I249" s="149"/>
      <c r="J249" s="150">
        <f t="shared" si="0"/>
        <v>0</v>
      </c>
      <c r="K249" s="146" t="s">
        <v>3</v>
      </c>
      <c r="L249" s="34"/>
      <c r="M249" s="151" t="s">
        <v>3</v>
      </c>
      <c r="N249" s="152" t="s">
        <v>41</v>
      </c>
      <c r="O249" s="54"/>
      <c r="P249" s="153">
        <f t="shared" si="1"/>
        <v>0</v>
      </c>
      <c r="Q249" s="153">
        <v>0</v>
      </c>
      <c r="R249" s="153">
        <f t="shared" si="2"/>
        <v>0</v>
      </c>
      <c r="S249" s="153">
        <v>0</v>
      </c>
      <c r="T249" s="154">
        <f t="shared" si="3"/>
        <v>0</v>
      </c>
      <c r="U249" s="33"/>
      <c r="V249" s="33"/>
      <c r="W249" s="33"/>
      <c r="X249" s="33"/>
      <c r="Y249" s="33"/>
      <c r="Z249" s="33"/>
      <c r="AA249" s="33"/>
      <c r="AB249" s="33"/>
      <c r="AC249" s="33"/>
      <c r="AD249" s="33"/>
      <c r="AE249" s="33"/>
      <c r="AR249" s="155" t="s">
        <v>264</v>
      </c>
      <c r="AT249" s="155" t="s">
        <v>171</v>
      </c>
      <c r="AU249" s="155" t="s">
        <v>79</v>
      </c>
      <c r="AY249" s="18" t="s">
        <v>165</v>
      </c>
      <c r="BE249" s="156">
        <f t="shared" si="4"/>
        <v>0</v>
      </c>
      <c r="BF249" s="156">
        <f t="shared" si="5"/>
        <v>0</v>
      </c>
      <c r="BG249" s="156">
        <f t="shared" si="6"/>
        <v>0</v>
      </c>
      <c r="BH249" s="156">
        <f t="shared" si="7"/>
        <v>0</v>
      </c>
      <c r="BI249" s="156">
        <f t="shared" si="8"/>
        <v>0</v>
      </c>
      <c r="BJ249" s="18" t="s">
        <v>79</v>
      </c>
      <c r="BK249" s="156">
        <f t="shared" si="9"/>
        <v>0</v>
      </c>
      <c r="BL249" s="18" t="s">
        <v>264</v>
      </c>
      <c r="BM249" s="155" t="s">
        <v>1748</v>
      </c>
    </row>
    <row r="250" spans="1:65" s="2" customFormat="1" ht="24.2" customHeight="1">
      <c r="A250" s="33"/>
      <c r="B250" s="143"/>
      <c r="C250" s="144" t="s">
        <v>370</v>
      </c>
      <c r="D250" s="144" t="s">
        <v>171</v>
      </c>
      <c r="E250" s="145" t="s">
        <v>472</v>
      </c>
      <c r="F250" s="146" t="s">
        <v>1749</v>
      </c>
      <c r="G250" s="147" t="s">
        <v>384</v>
      </c>
      <c r="H250" s="148">
        <v>56</v>
      </c>
      <c r="I250" s="149"/>
      <c r="J250" s="150">
        <f t="shared" si="0"/>
        <v>0</v>
      </c>
      <c r="K250" s="146" t="s">
        <v>3</v>
      </c>
      <c r="L250" s="34"/>
      <c r="M250" s="151" t="s">
        <v>3</v>
      </c>
      <c r="N250" s="152" t="s">
        <v>41</v>
      </c>
      <c r="O250" s="54"/>
      <c r="P250" s="153">
        <f t="shared" si="1"/>
        <v>0</v>
      </c>
      <c r="Q250" s="153">
        <v>0</v>
      </c>
      <c r="R250" s="153">
        <f t="shared" si="2"/>
        <v>0</v>
      </c>
      <c r="S250" s="153">
        <v>0</v>
      </c>
      <c r="T250" s="154">
        <f t="shared" si="3"/>
        <v>0</v>
      </c>
      <c r="U250" s="33"/>
      <c r="V250" s="33"/>
      <c r="W250" s="33"/>
      <c r="X250" s="33"/>
      <c r="Y250" s="33"/>
      <c r="Z250" s="33"/>
      <c r="AA250" s="33"/>
      <c r="AB250" s="33"/>
      <c r="AC250" s="33"/>
      <c r="AD250" s="33"/>
      <c r="AE250" s="33"/>
      <c r="AR250" s="155" t="s">
        <v>264</v>
      </c>
      <c r="AT250" s="155" t="s">
        <v>171</v>
      </c>
      <c r="AU250" s="155" t="s">
        <v>79</v>
      </c>
      <c r="AY250" s="18" t="s">
        <v>165</v>
      </c>
      <c r="BE250" s="156">
        <f t="shared" si="4"/>
        <v>0</v>
      </c>
      <c r="BF250" s="156">
        <f t="shared" si="5"/>
        <v>0</v>
      </c>
      <c r="BG250" s="156">
        <f t="shared" si="6"/>
        <v>0</v>
      </c>
      <c r="BH250" s="156">
        <f t="shared" si="7"/>
        <v>0</v>
      </c>
      <c r="BI250" s="156">
        <f t="shared" si="8"/>
        <v>0</v>
      </c>
      <c r="BJ250" s="18" t="s">
        <v>79</v>
      </c>
      <c r="BK250" s="156">
        <f t="shared" si="9"/>
        <v>0</v>
      </c>
      <c r="BL250" s="18" t="s">
        <v>264</v>
      </c>
      <c r="BM250" s="155" t="s">
        <v>1750</v>
      </c>
    </row>
    <row r="251" spans="1:65" s="2" customFormat="1" ht="37.9" customHeight="1">
      <c r="A251" s="33"/>
      <c r="B251" s="143"/>
      <c r="C251" s="144" t="s">
        <v>191</v>
      </c>
      <c r="D251" s="144" t="s">
        <v>171</v>
      </c>
      <c r="E251" s="145" t="s">
        <v>675</v>
      </c>
      <c r="F251" s="146" t="s">
        <v>676</v>
      </c>
      <c r="G251" s="147" t="s">
        <v>384</v>
      </c>
      <c r="H251" s="148">
        <v>2</v>
      </c>
      <c r="I251" s="149"/>
      <c r="J251" s="150">
        <f t="shared" si="0"/>
        <v>0</v>
      </c>
      <c r="K251" s="146" t="s">
        <v>3</v>
      </c>
      <c r="L251" s="34"/>
      <c r="M251" s="151" t="s">
        <v>3</v>
      </c>
      <c r="N251" s="152" t="s">
        <v>41</v>
      </c>
      <c r="O251" s="54"/>
      <c r="P251" s="153">
        <f t="shared" si="1"/>
        <v>0</v>
      </c>
      <c r="Q251" s="153">
        <v>0</v>
      </c>
      <c r="R251" s="153">
        <f t="shared" si="2"/>
        <v>0</v>
      </c>
      <c r="S251" s="153">
        <v>0</v>
      </c>
      <c r="T251" s="154">
        <f t="shared" si="3"/>
        <v>0</v>
      </c>
      <c r="U251" s="33"/>
      <c r="V251" s="33"/>
      <c r="W251" s="33"/>
      <c r="X251" s="33"/>
      <c r="Y251" s="33"/>
      <c r="Z251" s="33"/>
      <c r="AA251" s="33"/>
      <c r="AB251" s="33"/>
      <c r="AC251" s="33"/>
      <c r="AD251" s="33"/>
      <c r="AE251" s="33"/>
      <c r="AR251" s="155" t="s">
        <v>264</v>
      </c>
      <c r="AT251" s="155" t="s">
        <v>171</v>
      </c>
      <c r="AU251" s="155" t="s">
        <v>79</v>
      </c>
      <c r="AY251" s="18" t="s">
        <v>165</v>
      </c>
      <c r="BE251" s="156">
        <f t="shared" si="4"/>
        <v>0</v>
      </c>
      <c r="BF251" s="156">
        <f t="shared" si="5"/>
        <v>0</v>
      </c>
      <c r="BG251" s="156">
        <f t="shared" si="6"/>
        <v>0</v>
      </c>
      <c r="BH251" s="156">
        <f t="shared" si="7"/>
        <v>0</v>
      </c>
      <c r="BI251" s="156">
        <f t="shared" si="8"/>
        <v>0</v>
      </c>
      <c r="BJ251" s="18" t="s">
        <v>79</v>
      </c>
      <c r="BK251" s="156">
        <f t="shared" si="9"/>
        <v>0</v>
      </c>
      <c r="BL251" s="18" t="s">
        <v>264</v>
      </c>
      <c r="BM251" s="155" t="s">
        <v>1751</v>
      </c>
    </row>
    <row r="252" spans="1:65" s="2" customFormat="1" ht="24.2" customHeight="1">
      <c r="A252" s="33"/>
      <c r="B252" s="143"/>
      <c r="C252" s="144" t="s">
        <v>205</v>
      </c>
      <c r="D252" s="144" t="s">
        <v>171</v>
      </c>
      <c r="E252" s="145" t="s">
        <v>678</v>
      </c>
      <c r="F252" s="146" t="s">
        <v>679</v>
      </c>
      <c r="G252" s="147" t="s">
        <v>384</v>
      </c>
      <c r="H252" s="148">
        <v>2</v>
      </c>
      <c r="I252" s="149"/>
      <c r="J252" s="150">
        <f t="shared" si="0"/>
        <v>0</v>
      </c>
      <c r="K252" s="146" t="s">
        <v>3</v>
      </c>
      <c r="L252" s="34"/>
      <c r="M252" s="151" t="s">
        <v>3</v>
      </c>
      <c r="N252" s="152" t="s">
        <v>41</v>
      </c>
      <c r="O252" s="54"/>
      <c r="P252" s="153">
        <f t="shared" si="1"/>
        <v>0</v>
      </c>
      <c r="Q252" s="153">
        <v>0</v>
      </c>
      <c r="R252" s="153">
        <f t="shared" si="2"/>
        <v>0</v>
      </c>
      <c r="S252" s="153">
        <v>0</v>
      </c>
      <c r="T252" s="154">
        <f t="shared" si="3"/>
        <v>0</v>
      </c>
      <c r="U252" s="33"/>
      <c r="V252" s="33"/>
      <c r="W252" s="33"/>
      <c r="X252" s="33"/>
      <c r="Y252" s="33"/>
      <c r="Z252" s="33"/>
      <c r="AA252" s="33"/>
      <c r="AB252" s="33"/>
      <c r="AC252" s="33"/>
      <c r="AD252" s="33"/>
      <c r="AE252" s="33"/>
      <c r="AR252" s="155" t="s">
        <v>264</v>
      </c>
      <c r="AT252" s="155" t="s">
        <v>171</v>
      </c>
      <c r="AU252" s="155" t="s">
        <v>79</v>
      </c>
      <c r="AY252" s="18" t="s">
        <v>165</v>
      </c>
      <c r="BE252" s="156">
        <f t="shared" si="4"/>
        <v>0</v>
      </c>
      <c r="BF252" s="156">
        <f t="shared" si="5"/>
        <v>0</v>
      </c>
      <c r="BG252" s="156">
        <f t="shared" si="6"/>
        <v>0</v>
      </c>
      <c r="BH252" s="156">
        <f t="shared" si="7"/>
        <v>0</v>
      </c>
      <c r="BI252" s="156">
        <f t="shared" si="8"/>
        <v>0</v>
      </c>
      <c r="BJ252" s="18" t="s">
        <v>79</v>
      </c>
      <c r="BK252" s="156">
        <f t="shared" si="9"/>
        <v>0</v>
      </c>
      <c r="BL252" s="18" t="s">
        <v>264</v>
      </c>
      <c r="BM252" s="155" t="s">
        <v>1752</v>
      </c>
    </row>
    <row r="253" spans="1:65" s="2" customFormat="1" ht="44.25" customHeight="1">
      <c r="A253" s="33"/>
      <c r="B253" s="143"/>
      <c r="C253" s="144" t="s">
        <v>304</v>
      </c>
      <c r="D253" s="144" t="s">
        <v>171</v>
      </c>
      <c r="E253" s="145" t="s">
        <v>475</v>
      </c>
      <c r="F253" s="146" t="s">
        <v>476</v>
      </c>
      <c r="G253" s="147" t="s">
        <v>477</v>
      </c>
      <c r="H253" s="196"/>
      <c r="I253" s="149"/>
      <c r="J253" s="150">
        <f t="shared" si="0"/>
        <v>0</v>
      </c>
      <c r="K253" s="146" t="s">
        <v>175</v>
      </c>
      <c r="L253" s="34"/>
      <c r="M253" s="151" t="s">
        <v>3</v>
      </c>
      <c r="N253" s="152" t="s">
        <v>41</v>
      </c>
      <c r="O253" s="54"/>
      <c r="P253" s="153">
        <f t="shared" si="1"/>
        <v>0</v>
      </c>
      <c r="Q253" s="153">
        <v>0</v>
      </c>
      <c r="R253" s="153">
        <f t="shared" si="2"/>
        <v>0</v>
      </c>
      <c r="S253" s="153">
        <v>0</v>
      </c>
      <c r="T253" s="154">
        <f t="shared" si="3"/>
        <v>0</v>
      </c>
      <c r="U253" s="33"/>
      <c r="V253" s="33"/>
      <c r="W253" s="33"/>
      <c r="X253" s="33"/>
      <c r="Y253" s="33"/>
      <c r="Z253" s="33"/>
      <c r="AA253" s="33"/>
      <c r="AB253" s="33"/>
      <c r="AC253" s="33"/>
      <c r="AD253" s="33"/>
      <c r="AE253" s="33"/>
      <c r="AR253" s="155" t="s">
        <v>264</v>
      </c>
      <c r="AT253" s="155" t="s">
        <v>171</v>
      </c>
      <c r="AU253" s="155" t="s">
        <v>79</v>
      </c>
      <c r="AY253" s="18" t="s">
        <v>165</v>
      </c>
      <c r="BE253" s="156">
        <f t="shared" si="4"/>
        <v>0</v>
      </c>
      <c r="BF253" s="156">
        <f t="shared" si="5"/>
        <v>0</v>
      </c>
      <c r="BG253" s="156">
        <f t="shared" si="6"/>
        <v>0</v>
      </c>
      <c r="BH253" s="156">
        <f t="shared" si="7"/>
        <v>0</v>
      </c>
      <c r="BI253" s="156">
        <f t="shared" si="8"/>
        <v>0</v>
      </c>
      <c r="BJ253" s="18" t="s">
        <v>79</v>
      </c>
      <c r="BK253" s="156">
        <f t="shared" si="9"/>
        <v>0</v>
      </c>
      <c r="BL253" s="18" t="s">
        <v>264</v>
      </c>
      <c r="BM253" s="155" t="s">
        <v>1753</v>
      </c>
    </row>
    <row r="254" spans="1:47" s="2" customFormat="1" ht="12">
      <c r="A254" s="33"/>
      <c r="B254" s="34"/>
      <c r="C254" s="33"/>
      <c r="D254" s="157" t="s">
        <v>177</v>
      </c>
      <c r="E254" s="33"/>
      <c r="F254" s="158" t="s">
        <v>479</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63" s="12" customFormat="1" ht="22.9" customHeight="1">
      <c r="B255" s="130"/>
      <c r="D255" s="131" t="s">
        <v>68</v>
      </c>
      <c r="E255" s="141" t="s">
        <v>480</v>
      </c>
      <c r="F255" s="141" t="s">
        <v>481</v>
      </c>
      <c r="I255" s="133"/>
      <c r="J255" s="142">
        <f>BK255</f>
        <v>0</v>
      </c>
      <c r="L255" s="130"/>
      <c r="M255" s="135"/>
      <c r="N255" s="136"/>
      <c r="O255" s="136"/>
      <c r="P255" s="137">
        <f>SUM(P256:P257)</f>
        <v>0</v>
      </c>
      <c r="Q255" s="136"/>
      <c r="R255" s="137">
        <f>SUM(R256:R257)</f>
        <v>0.030667</v>
      </c>
      <c r="S255" s="136"/>
      <c r="T255" s="138">
        <f>SUM(T256:T257)</f>
        <v>0</v>
      </c>
      <c r="AR255" s="131" t="s">
        <v>79</v>
      </c>
      <c r="AT255" s="139" t="s">
        <v>68</v>
      </c>
      <c r="AU255" s="139" t="s">
        <v>15</v>
      </c>
      <c r="AY255" s="131" t="s">
        <v>165</v>
      </c>
      <c r="BK255" s="140">
        <f>SUM(BK256:BK257)</f>
        <v>0</v>
      </c>
    </row>
    <row r="256" spans="1:65" s="2" customFormat="1" ht="16.5" customHeight="1">
      <c r="A256" s="33"/>
      <c r="B256" s="143"/>
      <c r="C256" s="144" t="s">
        <v>209</v>
      </c>
      <c r="D256" s="144" t="s">
        <v>171</v>
      </c>
      <c r="E256" s="145" t="s">
        <v>482</v>
      </c>
      <c r="F256" s="146" t="s">
        <v>483</v>
      </c>
      <c r="G256" s="147" t="s">
        <v>174</v>
      </c>
      <c r="H256" s="148">
        <v>219.05</v>
      </c>
      <c r="I256" s="149"/>
      <c r="J256" s="150">
        <f>ROUND(I256*H256,2)</f>
        <v>0</v>
      </c>
      <c r="K256" s="146" t="s">
        <v>175</v>
      </c>
      <c r="L256" s="34"/>
      <c r="M256" s="151" t="s">
        <v>3</v>
      </c>
      <c r="N256" s="152" t="s">
        <v>41</v>
      </c>
      <c r="O256" s="54"/>
      <c r="P256" s="153">
        <f>O256*H256</f>
        <v>0</v>
      </c>
      <c r="Q256" s="153">
        <v>0.00014</v>
      </c>
      <c r="R256" s="153">
        <f>Q256*H256</f>
        <v>0.030667</v>
      </c>
      <c r="S256" s="153">
        <v>0</v>
      </c>
      <c r="T256" s="154">
        <f>S256*H256</f>
        <v>0</v>
      </c>
      <c r="U256" s="33"/>
      <c r="V256" s="33"/>
      <c r="W256" s="33"/>
      <c r="X256" s="33"/>
      <c r="Y256" s="33"/>
      <c r="Z256" s="33"/>
      <c r="AA256" s="33"/>
      <c r="AB256" s="33"/>
      <c r="AC256" s="33"/>
      <c r="AD256" s="33"/>
      <c r="AE256" s="33"/>
      <c r="AR256" s="155" t="s">
        <v>264</v>
      </c>
      <c r="AT256" s="155" t="s">
        <v>171</v>
      </c>
      <c r="AU256" s="155" t="s">
        <v>79</v>
      </c>
      <c r="AY256" s="18" t="s">
        <v>165</v>
      </c>
      <c r="BE256" s="156">
        <f>IF(N256="základní",J256,0)</f>
        <v>0</v>
      </c>
      <c r="BF256" s="156">
        <f>IF(N256="snížená",J256,0)</f>
        <v>0</v>
      </c>
      <c r="BG256" s="156">
        <f>IF(N256="zákl. přenesená",J256,0)</f>
        <v>0</v>
      </c>
      <c r="BH256" s="156">
        <f>IF(N256="sníž. přenesená",J256,0)</f>
        <v>0</v>
      </c>
      <c r="BI256" s="156">
        <f>IF(N256="nulová",J256,0)</f>
        <v>0</v>
      </c>
      <c r="BJ256" s="18" t="s">
        <v>79</v>
      </c>
      <c r="BK256" s="156">
        <f>ROUND(I256*H256,2)</f>
        <v>0</v>
      </c>
      <c r="BL256" s="18" t="s">
        <v>264</v>
      </c>
      <c r="BM256" s="155" t="s">
        <v>1754</v>
      </c>
    </row>
    <row r="257" spans="1:47" s="2" customFormat="1" ht="12">
      <c r="A257" s="33"/>
      <c r="B257" s="34"/>
      <c r="C257" s="33"/>
      <c r="D257" s="157" t="s">
        <v>177</v>
      </c>
      <c r="E257" s="33"/>
      <c r="F257" s="158" t="s">
        <v>485</v>
      </c>
      <c r="G257" s="33"/>
      <c r="H257" s="33"/>
      <c r="I257" s="159"/>
      <c r="J257" s="33"/>
      <c r="K257" s="33"/>
      <c r="L257" s="34"/>
      <c r="M257" s="160"/>
      <c r="N257" s="161"/>
      <c r="O257" s="54"/>
      <c r="P257" s="54"/>
      <c r="Q257" s="54"/>
      <c r="R257" s="54"/>
      <c r="S257" s="54"/>
      <c r="T257" s="55"/>
      <c r="U257" s="33"/>
      <c r="V257" s="33"/>
      <c r="W257" s="33"/>
      <c r="X257" s="33"/>
      <c r="Y257" s="33"/>
      <c r="Z257" s="33"/>
      <c r="AA257" s="33"/>
      <c r="AB257" s="33"/>
      <c r="AC257" s="33"/>
      <c r="AD257" s="33"/>
      <c r="AE257" s="33"/>
      <c r="AT257" s="18" t="s">
        <v>177</v>
      </c>
      <c r="AU257" s="18" t="s">
        <v>79</v>
      </c>
    </row>
    <row r="258" spans="2:63" s="12" customFormat="1" ht="25.9" customHeight="1">
      <c r="B258" s="130"/>
      <c r="D258" s="131" t="s">
        <v>68</v>
      </c>
      <c r="E258" s="132" t="s">
        <v>120</v>
      </c>
      <c r="F258" s="132" t="s">
        <v>486</v>
      </c>
      <c r="I258" s="133"/>
      <c r="J258" s="134">
        <f>BK258</f>
        <v>0</v>
      </c>
      <c r="L258" s="130"/>
      <c r="M258" s="135"/>
      <c r="N258" s="136"/>
      <c r="O258" s="136"/>
      <c r="P258" s="137">
        <f>P259</f>
        <v>0</v>
      </c>
      <c r="Q258" s="136"/>
      <c r="R258" s="137">
        <f>R259</f>
        <v>0</v>
      </c>
      <c r="S258" s="136"/>
      <c r="T258" s="138">
        <f>T259</f>
        <v>0</v>
      </c>
      <c r="AR258" s="131" t="s">
        <v>95</v>
      </c>
      <c r="AT258" s="139" t="s">
        <v>68</v>
      </c>
      <c r="AU258" s="139" t="s">
        <v>69</v>
      </c>
      <c r="AY258" s="131" t="s">
        <v>165</v>
      </c>
      <c r="BK258" s="140">
        <f>BK259</f>
        <v>0</v>
      </c>
    </row>
    <row r="259" spans="1:65" s="2" customFormat="1" ht="24.2" customHeight="1">
      <c r="A259" s="33"/>
      <c r="B259" s="143"/>
      <c r="C259" s="144" t="s">
        <v>487</v>
      </c>
      <c r="D259" s="144" t="s">
        <v>171</v>
      </c>
      <c r="E259" s="145" t="s">
        <v>488</v>
      </c>
      <c r="F259" s="146" t="s">
        <v>489</v>
      </c>
      <c r="G259" s="147" t="s">
        <v>212</v>
      </c>
      <c r="H259" s="148">
        <v>1</v>
      </c>
      <c r="I259" s="149"/>
      <c r="J259" s="150">
        <f>ROUND(I259*H259,2)</f>
        <v>0</v>
      </c>
      <c r="K259" s="146" t="s">
        <v>3</v>
      </c>
      <c r="L259" s="34"/>
      <c r="M259" s="197" t="s">
        <v>3</v>
      </c>
      <c r="N259" s="198" t="s">
        <v>41</v>
      </c>
      <c r="O259" s="199"/>
      <c r="P259" s="200">
        <f>O259*H259</f>
        <v>0</v>
      </c>
      <c r="Q259" s="200">
        <v>0</v>
      </c>
      <c r="R259" s="200">
        <f>Q259*H259</f>
        <v>0</v>
      </c>
      <c r="S259" s="200">
        <v>0</v>
      </c>
      <c r="T259" s="201">
        <f>S259*H259</f>
        <v>0</v>
      </c>
      <c r="U259" s="33"/>
      <c r="V259" s="33"/>
      <c r="W259" s="33"/>
      <c r="X259" s="33"/>
      <c r="Y259" s="33"/>
      <c r="Z259" s="33"/>
      <c r="AA259" s="33"/>
      <c r="AB259" s="33"/>
      <c r="AC259" s="33"/>
      <c r="AD259" s="33"/>
      <c r="AE259" s="33"/>
      <c r="AR259" s="155" t="s">
        <v>92</v>
      </c>
      <c r="AT259" s="155" t="s">
        <v>171</v>
      </c>
      <c r="AU259" s="155" t="s">
        <v>15</v>
      </c>
      <c r="AY259" s="18" t="s">
        <v>165</v>
      </c>
      <c r="BE259" s="156">
        <f>IF(N259="základní",J259,0)</f>
        <v>0</v>
      </c>
      <c r="BF259" s="156">
        <f>IF(N259="snížená",J259,0)</f>
        <v>0</v>
      </c>
      <c r="BG259" s="156">
        <f>IF(N259="zákl. přenesená",J259,0)</f>
        <v>0</v>
      </c>
      <c r="BH259" s="156">
        <f>IF(N259="sníž. přenesená",J259,0)</f>
        <v>0</v>
      </c>
      <c r="BI259" s="156">
        <f>IF(N259="nulová",J259,0)</f>
        <v>0</v>
      </c>
      <c r="BJ259" s="18" t="s">
        <v>79</v>
      </c>
      <c r="BK259" s="156">
        <f>ROUND(I259*H259,2)</f>
        <v>0</v>
      </c>
      <c r="BL259" s="18" t="s">
        <v>92</v>
      </c>
      <c r="BM259" s="155" t="s">
        <v>1755</v>
      </c>
    </row>
    <row r="260" spans="1:31" s="2" customFormat="1" ht="6.95" customHeight="1">
      <c r="A260" s="33"/>
      <c r="B260" s="43"/>
      <c r="C260" s="44"/>
      <c r="D260" s="44"/>
      <c r="E260" s="44"/>
      <c r="F260" s="44"/>
      <c r="G260" s="44"/>
      <c r="H260" s="44"/>
      <c r="I260" s="44"/>
      <c r="J260" s="44"/>
      <c r="K260" s="44"/>
      <c r="L260" s="34"/>
      <c r="M260" s="33"/>
      <c r="O260" s="33"/>
      <c r="P260" s="33"/>
      <c r="Q260" s="33"/>
      <c r="R260" s="33"/>
      <c r="S260" s="33"/>
      <c r="T260" s="33"/>
      <c r="U260" s="33"/>
      <c r="V260" s="33"/>
      <c r="W260" s="33"/>
      <c r="X260" s="33"/>
      <c r="Y260" s="33"/>
      <c r="Z260" s="33"/>
      <c r="AA260" s="33"/>
      <c r="AB260" s="33"/>
      <c r="AC260" s="33"/>
      <c r="AD260" s="33"/>
      <c r="AE260" s="33"/>
    </row>
  </sheetData>
  <autoFilter ref="C102:K259"/>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8" r:id="rId6" display="https://podminky.urs.cz/item/CS_URS_2021_02/966080103"/>
    <hyperlink ref="F138" r:id="rId7" display="https://podminky.urs.cz/item/CS_URS_2021_02/997013213"/>
    <hyperlink ref="F140" r:id="rId8" display="https://podminky.urs.cz/item/CS_URS_2021_02/997013501"/>
    <hyperlink ref="F142" r:id="rId9" display="https://podminky.urs.cz/item/CS_URS_2021_02/997013509"/>
    <hyperlink ref="F145" r:id="rId10" display="https://podminky.urs.cz/item/CS_URS_2021_02/997013631"/>
    <hyperlink ref="F148" r:id="rId11" display="https://podminky.urs.cz/item/CS_URS_2021_02/998018002"/>
    <hyperlink ref="F152" r:id="rId12" display="https://podminky.urs.cz/item/CS_URS_2021_02/712340831"/>
    <hyperlink ref="F154" r:id="rId13" display="https://podminky.urs.cz/item/CS_URS_2021_02/712363803"/>
    <hyperlink ref="F156" r:id="rId14" display="https://podminky.urs.cz/item/CS_URS_2021_02/712311101"/>
    <hyperlink ref="F161" r:id="rId15" display="https://podminky.urs.cz/item/CS_URS_2021_02/11163150"/>
    <hyperlink ref="F164" r:id="rId16" display="https://podminky.urs.cz/item/CS_URS_2021_02/712341559"/>
    <hyperlink ref="F166" r:id="rId17" display="https://podminky.urs.cz/item/CS_URS_2021_02/62853004"/>
    <hyperlink ref="F169" r:id="rId18" display="https://podminky.urs.cz/item/CS_URS_2021_02/712363122"/>
    <hyperlink ref="F176" r:id="rId19" display="https://podminky.urs.cz/item/CS_URS_2021_02/28322012"/>
    <hyperlink ref="F179" r:id="rId20" display="https://podminky.urs.cz/item/CS_URS_2021_02/712391171"/>
    <hyperlink ref="F181" r:id="rId21" display="https://podminky.urs.cz/item/CS_URS_2021_02/69311068"/>
    <hyperlink ref="F184" r:id="rId22" display="https://podminky.urs.cz/item/CS_URS_2021_02/998712102"/>
    <hyperlink ref="F187" r:id="rId23" display="https://podminky.urs.cz/item/CS_URS_2021_02/713130851"/>
    <hyperlink ref="F192" r:id="rId24" display="https://podminky.urs.cz/item/CS_URS_2021_02/713131143"/>
    <hyperlink ref="F195" r:id="rId25" display="https://podminky.urs.cz/item/CS_URS_2021_02/28375933"/>
    <hyperlink ref="F198" r:id="rId26" display="https://podminky.urs.cz/item/CS_URS_2021_02/713140861"/>
    <hyperlink ref="F201" r:id="rId27" display="https://podminky.urs.cz/item/CS_URS_2021_02/713140863"/>
    <hyperlink ref="F203" r:id="rId28" display="https://podminky.urs.cz/item/CS_URS_2021_02/713141135"/>
    <hyperlink ref="F207" r:id="rId29" display="https://podminky.urs.cz/item/CS_URS_2021_02/713141335"/>
    <hyperlink ref="F212" r:id="rId30" display="https://podminky.urs.cz/item/CS_URS_2021_02/713141351"/>
    <hyperlink ref="F215" r:id="rId31" display="https://podminky.urs.cz/item/CS_URS_2021_02/28376141"/>
    <hyperlink ref="F219" r:id="rId32" display="https://podminky.urs.cz/item/CS_URS_2021_02/998713102"/>
    <hyperlink ref="F222" r:id="rId33" display="https://podminky.urs.cz/item/CS_URS_2021_02/721210822"/>
    <hyperlink ref="F224" r:id="rId34" display="https://podminky.urs.cz/item/CS_URS_2021_02/721233212"/>
    <hyperlink ref="F232" r:id="rId35" display="https://podminky.urs.cz/item/CS_URS_2021_02/60514114"/>
    <hyperlink ref="F236" r:id="rId36" display="https://podminky.urs.cz/item/CS_URS_2021_02/762361312"/>
    <hyperlink ref="F240" r:id="rId37" display="https://podminky.urs.cz/item/CS_URS_2021_02/998762102"/>
    <hyperlink ref="F243" r:id="rId38" display="https://podminky.urs.cz/item/CS_URS_2021_02/764002841"/>
    <hyperlink ref="F245" r:id="rId39" display="https://podminky.urs.cz/item/CS_URS_2021_02/764002851"/>
    <hyperlink ref="F254" r:id="rId40" display="https://podminky.urs.cz/item/CS_URS_2021_02/998764202"/>
    <hyperlink ref="F257" r:id="rId4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
  <sheetViews>
    <sheetView showGridLines="0" tabSelected="1" workbookViewId="0" topLeftCell="A81">
      <selection activeCell="F93" sqref="F9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122</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1:31" s="2" customFormat="1" ht="12" customHeight="1">
      <c r="A8" s="33"/>
      <c r="B8" s="34"/>
      <c r="C8" s="33"/>
      <c r="D8" s="28" t="s">
        <v>124</v>
      </c>
      <c r="E8" s="33"/>
      <c r="F8" s="33"/>
      <c r="G8" s="33"/>
      <c r="H8" s="33"/>
      <c r="I8" s="33"/>
      <c r="J8" s="33"/>
      <c r="K8" s="33"/>
      <c r="L8" s="95"/>
      <c r="S8" s="33"/>
      <c r="T8" s="33"/>
      <c r="U8" s="33"/>
      <c r="V8" s="33"/>
      <c r="W8" s="33"/>
      <c r="X8" s="33"/>
      <c r="Y8" s="33"/>
      <c r="Z8" s="33"/>
      <c r="AA8" s="33"/>
      <c r="AB8" s="33"/>
      <c r="AC8" s="33"/>
      <c r="AD8" s="33"/>
      <c r="AE8" s="33"/>
    </row>
    <row r="9" spans="1:31" s="2" customFormat="1" ht="16.5" customHeight="1">
      <c r="A9" s="33"/>
      <c r="B9" s="34"/>
      <c r="C9" s="33"/>
      <c r="D9" s="33"/>
      <c r="E9" s="322" t="s">
        <v>1756</v>
      </c>
      <c r="F9" s="325"/>
      <c r="G9" s="325"/>
      <c r="H9" s="325"/>
      <c r="I9" s="33"/>
      <c r="J9" s="33"/>
      <c r="K9" s="33"/>
      <c r="L9" s="95"/>
      <c r="S9" s="33"/>
      <c r="T9" s="33"/>
      <c r="U9" s="33"/>
      <c r="V9" s="33"/>
      <c r="W9" s="33"/>
      <c r="X9" s="33"/>
      <c r="Y9" s="33"/>
      <c r="Z9" s="33"/>
      <c r="AA9" s="33"/>
      <c r="AB9" s="33"/>
      <c r="AC9" s="33"/>
      <c r="AD9" s="33"/>
      <c r="AE9" s="33"/>
    </row>
    <row r="10" spans="1:31" s="2" customFormat="1" ht="12">
      <c r="A10" s="33"/>
      <c r="B10" s="34"/>
      <c r="C10" s="33"/>
      <c r="D10" s="33"/>
      <c r="E10" s="33"/>
      <c r="F10" s="33"/>
      <c r="G10" s="33"/>
      <c r="H10" s="33"/>
      <c r="I10" s="33"/>
      <c r="J10" s="33"/>
      <c r="K10" s="33"/>
      <c r="L10" s="95"/>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5"/>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9. 7. 2021</v>
      </c>
      <c r="K12" s="33"/>
      <c r="L12" s="95"/>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5"/>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tr">
        <f>IF('Rekapitulace stavby'!AN10="","",'Rekapitulace stavby'!AN10)</f>
        <v/>
      </c>
      <c r="K14" s="33"/>
      <c r="L14" s="95"/>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27</v>
      </c>
      <c r="J15" s="26" t="str">
        <f>IF('Rekapitulace stavby'!AN11="","",'Rekapitulace stavby'!AN11)</f>
        <v/>
      </c>
      <c r="K15" s="33"/>
      <c r="L15" s="95"/>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5"/>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26</v>
      </c>
      <c r="J17" s="29" t="str">
        <f>'Rekapitulace stavby'!AN13</f>
        <v>Vyplň údaj</v>
      </c>
      <c r="K17" s="33"/>
      <c r="L17" s="95"/>
      <c r="S17" s="33"/>
      <c r="T17" s="33"/>
      <c r="U17" s="33"/>
      <c r="V17" s="33"/>
      <c r="W17" s="33"/>
      <c r="X17" s="33"/>
      <c r="Y17" s="33"/>
      <c r="Z17" s="33"/>
      <c r="AA17" s="33"/>
      <c r="AB17" s="33"/>
      <c r="AC17" s="33"/>
      <c r="AD17" s="33"/>
      <c r="AE17" s="33"/>
    </row>
    <row r="18" spans="1:31" s="2" customFormat="1" ht="18" customHeight="1">
      <c r="A18" s="33"/>
      <c r="B18" s="34"/>
      <c r="C18" s="33"/>
      <c r="D18" s="33"/>
      <c r="E18" s="328" t="str">
        <f>'Rekapitulace stavby'!E14</f>
        <v>Vyplň údaj</v>
      </c>
      <c r="F18" s="314"/>
      <c r="G18" s="314"/>
      <c r="H18" s="314"/>
      <c r="I18" s="28" t="s">
        <v>27</v>
      </c>
      <c r="J18" s="29" t="str">
        <f>'Rekapitulace stavby'!AN14</f>
        <v>Vyplň údaj</v>
      </c>
      <c r="K18" s="33"/>
      <c r="L18" s="95"/>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5"/>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26</v>
      </c>
      <c r="J20" s="26" t="str">
        <f>IF('Rekapitulace stavby'!AN16="","",'Rekapitulace stavby'!AN16)</f>
        <v/>
      </c>
      <c r="K20" s="33"/>
      <c r="L20" s="95"/>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27</v>
      </c>
      <c r="J21" s="26" t="str">
        <f>IF('Rekapitulace stavby'!AN17="","",'Rekapitulace stavby'!AN17)</f>
        <v/>
      </c>
      <c r="K21" s="33"/>
      <c r="L21" s="95"/>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5"/>
      <c r="S22" s="33"/>
      <c r="T22" s="33"/>
      <c r="U22" s="33"/>
      <c r="V22" s="33"/>
      <c r="W22" s="33"/>
      <c r="X22" s="33"/>
      <c r="Y22" s="33"/>
      <c r="Z22" s="33"/>
      <c r="AA22" s="33"/>
      <c r="AB22" s="33"/>
      <c r="AC22" s="33"/>
      <c r="AD22" s="33"/>
      <c r="AE22" s="33"/>
    </row>
    <row r="23" spans="1:31" s="2" customFormat="1" ht="12" customHeight="1">
      <c r="A23" s="33"/>
      <c r="B23" s="34"/>
      <c r="C23" s="33"/>
      <c r="D23" s="28" t="s">
        <v>32</v>
      </c>
      <c r="E23" s="33"/>
      <c r="F23" s="33"/>
      <c r="G23" s="33"/>
      <c r="H23" s="33"/>
      <c r="I23" s="28" t="s">
        <v>26</v>
      </c>
      <c r="J23" s="26" t="str">
        <f>IF('Rekapitulace stavby'!AN19="","",'Rekapitulace stavby'!AN19)</f>
        <v/>
      </c>
      <c r="K23" s="33"/>
      <c r="L23" s="95"/>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27</v>
      </c>
      <c r="J24" s="26" t="str">
        <f>IF('Rekapitulace stavby'!AN20="","",'Rekapitulace stavby'!AN20)</f>
        <v/>
      </c>
      <c r="K24" s="33"/>
      <c r="L24" s="95"/>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5"/>
      <c r="S25" s="33"/>
      <c r="T25" s="33"/>
      <c r="U25" s="33"/>
      <c r="V25" s="33"/>
      <c r="W25" s="33"/>
      <c r="X25" s="33"/>
      <c r="Y25" s="33"/>
      <c r="Z25" s="33"/>
      <c r="AA25" s="33"/>
      <c r="AB25" s="33"/>
      <c r="AC25" s="33"/>
      <c r="AD25" s="33"/>
      <c r="AE25" s="33"/>
    </row>
    <row r="26" spans="1:31" s="2" customFormat="1" ht="12" customHeight="1">
      <c r="A26" s="33"/>
      <c r="B26" s="34"/>
      <c r="C26" s="33"/>
      <c r="D26" s="28" t="s">
        <v>33</v>
      </c>
      <c r="E26" s="33"/>
      <c r="F26" s="33"/>
      <c r="G26" s="33"/>
      <c r="H26" s="33"/>
      <c r="I26" s="33"/>
      <c r="J26" s="33"/>
      <c r="K26" s="33"/>
      <c r="L26" s="95"/>
      <c r="S26" s="33"/>
      <c r="T26" s="33"/>
      <c r="U26" s="33"/>
      <c r="V26" s="33"/>
      <c r="W26" s="33"/>
      <c r="X26" s="33"/>
      <c r="Y26" s="33"/>
      <c r="Z26" s="33"/>
      <c r="AA26" s="33"/>
      <c r="AB26" s="33"/>
      <c r="AC26" s="33"/>
      <c r="AD26" s="33"/>
      <c r="AE26" s="33"/>
    </row>
    <row r="27" spans="1:31" s="8" customFormat="1" ht="16.5" customHeight="1">
      <c r="A27" s="96"/>
      <c r="B27" s="97"/>
      <c r="C27" s="96"/>
      <c r="D27" s="96"/>
      <c r="E27" s="318" t="s">
        <v>3</v>
      </c>
      <c r="F27" s="318"/>
      <c r="G27" s="318"/>
      <c r="H27" s="318"/>
      <c r="I27" s="96"/>
      <c r="J27" s="96"/>
      <c r="K27" s="96"/>
      <c r="L27" s="98"/>
      <c r="S27" s="96"/>
      <c r="T27" s="96"/>
      <c r="U27" s="96"/>
      <c r="V27" s="96"/>
      <c r="W27" s="96"/>
      <c r="X27" s="96"/>
      <c r="Y27" s="96"/>
      <c r="Z27" s="96"/>
      <c r="AA27" s="96"/>
      <c r="AB27" s="96"/>
      <c r="AC27" s="96"/>
      <c r="AD27" s="96"/>
      <c r="AE27" s="96"/>
    </row>
    <row r="28" spans="1:31" s="2" customFormat="1" ht="6.95" customHeight="1">
      <c r="A28" s="33"/>
      <c r="B28" s="34"/>
      <c r="C28" s="33"/>
      <c r="D28" s="33"/>
      <c r="E28" s="33"/>
      <c r="F28" s="33"/>
      <c r="G28" s="33"/>
      <c r="H28" s="33"/>
      <c r="I28" s="33"/>
      <c r="J28" s="33"/>
      <c r="K28" s="33"/>
      <c r="L28" s="95"/>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5"/>
      <c r="S29" s="33"/>
      <c r="T29" s="33"/>
      <c r="U29" s="33"/>
      <c r="V29" s="33"/>
      <c r="W29" s="33"/>
      <c r="X29" s="33"/>
      <c r="Y29" s="33"/>
      <c r="Z29" s="33"/>
      <c r="AA29" s="33"/>
      <c r="AB29" s="33"/>
      <c r="AC29" s="33"/>
      <c r="AD29" s="33"/>
      <c r="AE29" s="33"/>
    </row>
    <row r="30" spans="1:31" s="2" customFormat="1" ht="25.35" customHeight="1">
      <c r="A30" s="33"/>
      <c r="B30" s="34"/>
      <c r="C30" s="33"/>
      <c r="D30" s="99" t="s">
        <v>35</v>
      </c>
      <c r="E30" s="33"/>
      <c r="F30" s="33"/>
      <c r="G30" s="33"/>
      <c r="H30" s="33"/>
      <c r="I30" s="33"/>
      <c r="J30" s="67">
        <f>ROUND(J80,2)</f>
        <v>0</v>
      </c>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95"/>
      <c r="S32" s="33"/>
      <c r="T32" s="33"/>
      <c r="U32" s="33"/>
      <c r="V32" s="33"/>
      <c r="W32" s="33"/>
      <c r="X32" s="33"/>
      <c r="Y32" s="33"/>
      <c r="Z32" s="33"/>
      <c r="AA32" s="33"/>
      <c r="AB32" s="33"/>
      <c r="AC32" s="33"/>
      <c r="AD32" s="33"/>
      <c r="AE32" s="33"/>
    </row>
    <row r="33" spans="1:31" s="2" customFormat="1" ht="14.45" customHeight="1">
      <c r="A33" s="33"/>
      <c r="B33" s="34"/>
      <c r="C33" s="33"/>
      <c r="D33" s="100" t="s">
        <v>39</v>
      </c>
      <c r="E33" s="28" t="s">
        <v>40</v>
      </c>
      <c r="F33" s="101">
        <f>ROUND((SUM(BE80:BE86)),2)</f>
        <v>0</v>
      </c>
      <c r="G33" s="33"/>
      <c r="H33" s="33"/>
      <c r="I33" s="102">
        <v>0.21</v>
      </c>
      <c r="J33" s="101">
        <f>ROUND(((SUM(BE80:BE86))*I33),2)</f>
        <v>0</v>
      </c>
      <c r="K33" s="33"/>
      <c r="L33" s="95"/>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1">
        <f>ROUND((SUM(BF80:BF86)),2)</f>
        <v>0</v>
      </c>
      <c r="G34" s="33"/>
      <c r="H34" s="33"/>
      <c r="I34" s="102">
        <v>0.15</v>
      </c>
      <c r="J34" s="101">
        <f>ROUND(((SUM(BF80:BF86))*I34),2)</f>
        <v>0</v>
      </c>
      <c r="K34" s="33"/>
      <c r="L34" s="95"/>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1">
        <f>ROUND((SUM(BG80:BG86)),2)</f>
        <v>0</v>
      </c>
      <c r="G35" s="33"/>
      <c r="H35" s="33"/>
      <c r="I35" s="102">
        <v>0.21</v>
      </c>
      <c r="J35" s="101">
        <f>0</f>
        <v>0</v>
      </c>
      <c r="K35" s="33"/>
      <c r="L35" s="95"/>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1">
        <f>ROUND((SUM(BH80:BH86)),2)</f>
        <v>0</v>
      </c>
      <c r="G36" s="33"/>
      <c r="H36" s="33"/>
      <c r="I36" s="102">
        <v>0.15</v>
      </c>
      <c r="J36" s="101">
        <f>0</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1">
        <f>ROUND((SUM(BI80:BI86)),2)</f>
        <v>0</v>
      </c>
      <c r="G37" s="33"/>
      <c r="H37" s="33"/>
      <c r="I37" s="102">
        <v>0</v>
      </c>
      <c r="J37" s="101">
        <f>0</f>
        <v>0</v>
      </c>
      <c r="K37" s="33"/>
      <c r="L37" s="95"/>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5"/>
      <c r="S38" s="33"/>
      <c r="T38" s="33"/>
      <c r="U38" s="33"/>
      <c r="V38" s="33"/>
      <c r="W38" s="33"/>
      <c r="X38" s="33"/>
      <c r="Y38" s="33"/>
      <c r="Z38" s="33"/>
      <c r="AA38" s="33"/>
      <c r="AB38" s="33"/>
      <c r="AC38" s="33"/>
      <c r="AD38" s="33"/>
      <c r="AE38" s="33"/>
    </row>
    <row r="39" spans="1:31" s="2" customFormat="1" ht="25.35" customHeight="1">
      <c r="A39" s="33"/>
      <c r="B39" s="34"/>
      <c r="C39" s="103"/>
      <c r="D39" s="104" t="s">
        <v>45</v>
      </c>
      <c r="E39" s="56"/>
      <c r="F39" s="56"/>
      <c r="G39" s="105" t="s">
        <v>46</v>
      </c>
      <c r="H39" s="106" t="s">
        <v>47</v>
      </c>
      <c r="I39" s="56"/>
      <c r="J39" s="107">
        <f>SUM(J30:J37)</f>
        <v>0</v>
      </c>
      <c r="K39" s="108"/>
      <c r="L39" s="95"/>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5"/>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5"/>
      <c r="S44" s="33"/>
      <c r="T44" s="33"/>
      <c r="U44" s="33"/>
      <c r="V44" s="33"/>
      <c r="W44" s="33"/>
      <c r="X44" s="33"/>
      <c r="Y44" s="33"/>
      <c r="Z44" s="33"/>
      <c r="AA44" s="33"/>
      <c r="AB44" s="33"/>
      <c r="AC44" s="33"/>
      <c r="AD44" s="33"/>
      <c r="AE44" s="33"/>
    </row>
    <row r="45" spans="1:31" s="2" customFormat="1" ht="24.95" customHeight="1">
      <c r="A45" s="33"/>
      <c r="B45" s="34"/>
      <c r="C45" s="22" t="s">
        <v>128</v>
      </c>
      <c r="D45" s="33"/>
      <c r="E45" s="33"/>
      <c r="F45" s="33"/>
      <c r="G45" s="33"/>
      <c r="H45" s="33"/>
      <c r="I45" s="33"/>
      <c r="J45" s="33"/>
      <c r="K45" s="33"/>
      <c r="L45" s="95"/>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5"/>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16.5" customHeight="1">
      <c r="A48" s="33"/>
      <c r="B48" s="34"/>
      <c r="C48" s="33"/>
      <c r="D48" s="33"/>
      <c r="E48" s="326" t="str">
        <f>E7</f>
        <v>Oprava střechy bytového domu Hrnčířská, Kolín</v>
      </c>
      <c r="F48" s="327"/>
      <c r="G48" s="327"/>
      <c r="H48" s="327"/>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124</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2" t="str">
        <f>E9</f>
        <v>VRN - Ostatní a vedlejší náklady</v>
      </c>
      <c r="F50" s="325"/>
      <c r="G50" s="325"/>
      <c r="H50" s="325"/>
      <c r="I50" s="33"/>
      <c r="J50" s="33"/>
      <c r="K50" s="33"/>
      <c r="L50" s="95"/>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5"/>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9. 7. 2021</v>
      </c>
      <c r="K52" s="33"/>
      <c r="L52" s="95"/>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 xml:space="preserve"> </v>
      </c>
      <c r="G54" s="33"/>
      <c r="H54" s="33"/>
      <c r="I54" s="28" t="s">
        <v>30</v>
      </c>
      <c r="J54" s="31" t="str">
        <f>E21</f>
        <v xml:space="preserve"> </v>
      </c>
      <c r="K54" s="33"/>
      <c r="L54" s="95"/>
      <c r="S54" s="33"/>
      <c r="T54" s="33"/>
      <c r="U54" s="33"/>
      <c r="V54" s="33"/>
      <c r="W54" s="33"/>
      <c r="X54" s="33"/>
      <c r="Y54" s="33"/>
      <c r="Z54" s="33"/>
      <c r="AA54" s="33"/>
      <c r="AB54" s="33"/>
      <c r="AC54" s="33"/>
      <c r="AD54" s="33"/>
      <c r="AE54" s="33"/>
    </row>
    <row r="55" spans="1:31" s="2" customFormat="1" ht="15.2" customHeight="1">
      <c r="A55" s="33"/>
      <c r="B55" s="34"/>
      <c r="C55" s="28" t="s">
        <v>28</v>
      </c>
      <c r="D55" s="33"/>
      <c r="E55" s="33"/>
      <c r="F55" s="26" t="str">
        <f>IF(E18="","",E18)</f>
        <v>Vyplň údaj</v>
      </c>
      <c r="G55" s="33"/>
      <c r="H55" s="33"/>
      <c r="I55" s="28" t="s">
        <v>32</v>
      </c>
      <c r="J55" s="31" t="str">
        <f>E24</f>
        <v xml:space="preserve"> </v>
      </c>
      <c r="K55" s="33"/>
      <c r="L55" s="95"/>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5"/>
      <c r="S56" s="33"/>
      <c r="T56" s="33"/>
      <c r="U56" s="33"/>
      <c r="V56" s="33"/>
      <c r="W56" s="33"/>
      <c r="X56" s="33"/>
      <c r="Y56" s="33"/>
      <c r="Z56" s="33"/>
      <c r="AA56" s="33"/>
      <c r="AB56" s="33"/>
      <c r="AC56" s="33"/>
      <c r="AD56" s="33"/>
      <c r="AE56" s="33"/>
    </row>
    <row r="57" spans="1:31" s="2" customFormat="1" ht="29.25" customHeight="1">
      <c r="A57" s="33"/>
      <c r="B57" s="34"/>
      <c r="C57" s="109" t="s">
        <v>129</v>
      </c>
      <c r="D57" s="103"/>
      <c r="E57" s="103"/>
      <c r="F57" s="103"/>
      <c r="G57" s="103"/>
      <c r="H57" s="103"/>
      <c r="I57" s="103"/>
      <c r="J57" s="110" t="s">
        <v>130</v>
      </c>
      <c r="K57" s="103"/>
      <c r="L57" s="95"/>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5"/>
      <c r="S58" s="33"/>
      <c r="T58" s="33"/>
      <c r="U58" s="33"/>
      <c r="V58" s="33"/>
      <c r="W58" s="33"/>
      <c r="X58" s="33"/>
      <c r="Y58" s="33"/>
      <c r="Z58" s="33"/>
      <c r="AA58" s="33"/>
      <c r="AB58" s="33"/>
      <c r="AC58" s="33"/>
      <c r="AD58" s="33"/>
      <c r="AE58" s="33"/>
    </row>
    <row r="59" spans="1:47" s="2" customFormat="1" ht="22.9" customHeight="1">
      <c r="A59" s="33"/>
      <c r="B59" s="34"/>
      <c r="C59" s="111" t="s">
        <v>67</v>
      </c>
      <c r="D59" s="33"/>
      <c r="E59" s="33"/>
      <c r="F59" s="33"/>
      <c r="G59" s="33"/>
      <c r="H59" s="33"/>
      <c r="I59" s="33"/>
      <c r="J59" s="67">
        <f>J80</f>
        <v>0</v>
      </c>
      <c r="K59" s="33"/>
      <c r="L59" s="95"/>
      <c r="S59" s="33"/>
      <c r="T59" s="33"/>
      <c r="U59" s="33"/>
      <c r="V59" s="33"/>
      <c r="W59" s="33"/>
      <c r="X59" s="33"/>
      <c r="Y59" s="33"/>
      <c r="Z59" s="33"/>
      <c r="AA59" s="33"/>
      <c r="AB59" s="33"/>
      <c r="AC59" s="33"/>
      <c r="AD59" s="33"/>
      <c r="AE59" s="33"/>
      <c r="AU59" s="18" t="s">
        <v>131</v>
      </c>
    </row>
    <row r="60" spans="2:12" s="9" customFormat="1" ht="24.95" customHeight="1">
      <c r="B60" s="112"/>
      <c r="D60" s="113" t="s">
        <v>149</v>
      </c>
      <c r="E60" s="114"/>
      <c r="F60" s="114"/>
      <c r="G60" s="114"/>
      <c r="H60" s="114"/>
      <c r="I60" s="114"/>
      <c r="J60" s="115">
        <f>J81</f>
        <v>0</v>
      </c>
      <c r="L60" s="112"/>
    </row>
    <row r="61" spans="1:31" s="2" customFormat="1" ht="21.75" customHeight="1">
      <c r="A61" s="33"/>
      <c r="B61" s="34"/>
      <c r="C61" s="33"/>
      <c r="D61" s="33"/>
      <c r="E61" s="33"/>
      <c r="F61" s="33"/>
      <c r="G61" s="33"/>
      <c r="H61" s="33"/>
      <c r="I61" s="33"/>
      <c r="J61" s="33"/>
      <c r="K61" s="33"/>
      <c r="L61" s="95"/>
      <c r="S61" s="33"/>
      <c r="T61" s="33"/>
      <c r="U61" s="33"/>
      <c r="V61" s="33"/>
      <c r="W61" s="33"/>
      <c r="X61" s="33"/>
      <c r="Y61" s="33"/>
      <c r="Z61" s="33"/>
      <c r="AA61" s="33"/>
      <c r="AB61" s="33"/>
      <c r="AC61" s="33"/>
      <c r="AD61" s="33"/>
      <c r="AE61" s="33"/>
    </row>
    <row r="62" spans="1:31" s="2" customFormat="1" ht="6.95" customHeight="1">
      <c r="A62" s="33"/>
      <c r="B62" s="43"/>
      <c r="C62" s="44"/>
      <c r="D62" s="44"/>
      <c r="E62" s="44"/>
      <c r="F62" s="44"/>
      <c r="G62" s="44"/>
      <c r="H62" s="44"/>
      <c r="I62" s="44"/>
      <c r="J62" s="44"/>
      <c r="K62" s="44"/>
      <c r="L62" s="95"/>
      <c r="S62" s="33"/>
      <c r="T62" s="33"/>
      <c r="U62" s="33"/>
      <c r="V62" s="33"/>
      <c r="W62" s="33"/>
      <c r="X62" s="33"/>
      <c r="Y62" s="33"/>
      <c r="Z62" s="33"/>
      <c r="AA62" s="33"/>
      <c r="AB62" s="33"/>
      <c r="AC62" s="33"/>
      <c r="AD62" s="33"/>
      <c r="AE62" s="33"/>
    </row>
    <row r="66" spans="1:31" s="2" customFormat="1" ht="6.95" customHeight="1">
      <c r="A66" s="33"/>
      <c r="B66" s="45"/>
      <c r="C66" s="46"/>
      <c r="D66" s="46"/>
      <c r="E66" s="46"/>
      <c r="F66" s="46"/>
      <c r="G66" s="46"/>
      <c r="H66" s="46"/>
      <c r="I66" s="46"/>
      <c r="J66" s="46"/>
      <c r="K66" s="46"/>
      <c r="L66" s="95"/>
      <c r="S66" s="33"/>
      <c r="T66" s="33"/>
      <c r="U66" s="33"/>
      <c r="V66" s="33"/>
      <c r="W66" s="33"/>
      <c r="X66" s="33"/>
      <c r="Y66" s="33"/>
      <c r="Z66" s="33"/>
      <c r="AA66" s="33"/>
      <c r="AB66" s="33"/>
      <c r="AC66" s="33"/>
      <c r="AD66" s="33"/>
      <c r="AE66" s="33"/>
    </row>
    <row r="67" spans="1:31" s="2" customFormat="1" ht="24.95" customHeight="1">
      <c r="A67" s="33"/>
      <c r="B67" s="34"/>
      <c r="C67" s="22" t="s">
        <v>150</v>
      </c>
      <c r="D67" s="33"/>
      <c r="E67" s="33"/>
      <c r="F67" s="33"/>
      <c r="G67" s="33"/>
      <c r="H67" s="33"/>
      <c r="I67" s="33"/>
      <c r="J67" s="33"/>
      <c r="K67" s="33"/>
      <c r="L67" s="95"/>
      <c r="S67" s="33"/>
      <c r="T67" s="33"/>
      <c r="U67" s="33"/>
      <c r="V67" s="33"/>
      <c r="W67" s="33"/>
      <c r="X67" s="33"/>
      <c r="Y67" s="33"/>
      <c r="Z67" s="33"/>
      <c r="AA67" s="33"/>
      <c r="AB67" s="33"/>
      <c r="AC67" s="33"/>
      <c r="AD67" s="33"/>
      <c r="AE67" s="33"/>
    </row>
    <row r="68" spans="1:31" s="2" customFormat="1" ht="6.95" customHeight="1">
      <c r="A68" s="33"/>
      <c r="B68" s="34"/>
      <c r="C68" s="33"/>
      <c r="D68" s="33"/>
      <c r="E68" s="33"/>
      <c r="F68" s="33"/>
      <c r="G68" s="33"/>
      <c r="H68" s="33"/>
      <c r="I68" s="33"/>
      <c r="J68" s="33"/>
      <c r="K68" s="33"/>
      <c r="L68" s="95"/>
      <c r="S68" s="33"/>
      <c r="T68" s="33"/>
      <c r="U68" s="33"/>
      <c r="V68" s="33"/>
      <c r="W68" s="33"/>
      <c r="X68" s="33"/>
      <c r="Y68" s="33"/>
      <c r="Z68" s="33"/>
      <c r="AA68" s="33"/>
      <c r="AB68" s="33"/>
      <c r="AC68" s="33"/>
      <c r="AD68" s="33"/>
      <c r="AE68" s="33"/>
    </row>
    <row r="69" spans="1:31" s="2" customFormat="1" ht="12" customHeight="1">
      <c r="A69" s="33"/>
      <c r="B69" s="34"/>
      <c r="C69" s="28" t="s">
        <v>17</v>
      </c>
      <c r="D69" s="33"/>
      <c r="E69" s="33"/>
      <c r="F69" s="33"/>
      <c r="G69" s="33"/>
      <c r="H69" s="33"/>
      <c r="I69" s="33"/>
      <c r="J69" s="33"/>
      <c r="K69" s="33"/>
      <c r="L69" s="95"/>
      <c r="S69" s="33"/>
      <c r="T69" s="33"/>
      <c r="U69" s="33"/>
      <c r="V69" s="33"/>
      <c r="W69" s="33"/>
      <c r="X69" s="33"/>
      <c r="Y69" s="33"/>
      <c r="Z69" s="33"/>
      <c r="AA69" s="33"/>
      <c r="AB69" s="33"/>
      <c r="AC69" s="33"/>
      <c r="AD69" s="33"/>
      <c r="AE69" s="33"/>
    </row>
    <row r="70" spans="1:31" s="2" customFormat="1" ht="16.5" customHeight="1">
      <c r="A70" s="33"/>
      <c r="B70" s="34"/>
      <c r="C70" s="33"/>
      <c r="D70" s="33"/>
      <c r="E70" s="326" t="str">
        <f>E7</f>
        <v>Oprava střechy bytového domu Hrnčířská, Kolín</v>
      </c>
      <c r="F70" s="327"/>
      <c r="G70" s="327"/>
      <c r="H70" s="327"/>
      <c r="I70" s="33"/>
      <c r="J70" s="33"/>
      <c r="K70" s="33"/>
      <c r="L70" s="95"/>
      <c r="S70" s="33"/>
      <c r="T70" s="33"/>
      <c r="U70" s="33"/>
      <c r="V70" s="33"/>
      <c r="W70" s="33"/>
      <c r="X70" s="33"/>
      <c r="Y70" s="33"/>
      <c r="Z70" s="33"/>
      <c r="AA70" s="33"/>
      <c r="AB70" s="33"/>
      <c r="AC70" s="33"/>
      <c r="AD70" s="33"/>
      <c r="AE70" s="33"/>
    </row>
    <row r="71" spans="1:31" s="2" customFormat="1" ht="12" customHeight="1">
      <c r="A71" s="33"/>
      <c r="B71" s="34"/>
      <c r="C71" s="28" t="s">
        <v>124</v>
      </c>
      <c r="D71" s="33"/>
      <c r="E71" s="33"/>
      <c r="F71" s="33"/>
      <c r="G71" s="33"/>
      <c r="H71" s="33"/>
      <c r="I71" s="33"/>
      <c r="J71" s="33"/>
      <c r="K71" s="33"/>
      <c r="L71" s="95"/>
      <c r="S71" s="33"/>
      <c r="T71" s="33"/>
      <c r="U71" s="33"/>
      <c r="V71" s="33"/>
      <c r="W71" s="33"/>
      <c r="X71" s="33"/>
      <c r="Y71" s="33"/>
      <c r="Z71" s="33"/>
      <c r="AA71" s="33"/>
      <c r="AB71" s="33"/>
      <c r="AC71" s="33"/>
      <c r="AD71" s="33"/>
      <c r="AE71" s="33"/>
    </row>
    <row r="72" spans="1:31" s="2" customFormat="1" ht="16.5" customHeight="1">
      <c r="A72" s="33"/>
      <c r="B72" s="34"/>
      <c r="C72" s="33"/>
      <c r="D72" s="33"/>
      <c r="E72" s="322" t="str">
        <f>E9</f>
        <v>VRN - Ostatní a vedlejší náklady</v>
      </c>
      <c r="F72" s="325"/>
      <c r="G72" s="325"/>
      <c r="H72" s="325"/>
      <c r="I72" s="33"/>
      <c r="J72" s="33"/>
      <c r="K72" s="33"/>
      <c r="L72" s="95"/>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33"/>
      <c r="J73" s="33"/>
      <c r="K73" s="33"/>
      <c r="L73" s="95"/>
      <c r="S73" s="33"/>
      <c r="T73" s="33"/>
      <c r="U73" s="33"/>
      <c r="V73" s="33"/>
      <c r="W73" s="33"/>
      <c r="X73" s="33"/>
      <c r="Y73" s="33"/>
      <c r="Z73" s="33"/>
      <c r="AA73" s="33"/>
      <c r="AB73" s="33"/>
      <c r="AC73" s="33"/>
      <c r="AD73" s="33"/>
      <c r="AE73" s="33"/>
    </row>
    <row r="74" spans="1:31" s="2" customFormat="1" ht="12" customHeight="1">
      <c r="A74" s="33"/>
      <c r="B74" s="34"/>
      <c r="C74" s="28" t="s">
        <v>21</v>
      </c>
      <c r="D74" s="33"/>
      <c r="E74" s="33"/>
      <c r="F74" s="26" t="str">
        <f>F12</f>
        <v xml:space="preserve"> </v>
      </c>
      <c r="G74" s="33"/>
      <c r="H74" s="33"/>
      <c r="I74" s="28" t="s">
        <v>23</v>
      </c>
      <c r="J74" s="51" t="str">
        <f>IF(J12="","",J12)</f>
        <v>9. 7. 2021</v>
      </c>
      <c r="K74" s="33"/>
      <c r="L74" s="95"/>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5"/>
      <c r="S75" s="33"/>
      <c r="T75" s="33"/>
      <c r="U75" s="33"/>
      <c r="V75" s="33"/>
      <c r="W75" s="33"/>
      <c r="X75" s="33"/>
      <c r="Y75" s="33"/>
      <c r="Z75" s="33"/>
      <c r="AA75" s="33"/>
      <c r="AB75" s="33"/>
      <c r="AC75" s="33"/>
      <c r="AD75" s="33"/>
      <c r="AE75" s="33"/>
    </row>
    <row r="76" spans="1:31" s="2" customFormat="1" ht="15.2" customHeight="1">
      <c r="A76" s="33"/>
      <c r="B76" s="34"/>
      <c r="C76" s="28" t="s">
        <v>25</v>
      </c>
      <c r="D76" s="33"/>
      <c r="E76" s="33"/>
      <c r="F76" s="26" t="str">
        <f>E15</f>
        <v xml:space="preserve"> </v>
      </c>
      <c r="G76" s="33"/>
      <c r="H76" s="33"/>
      <c r="I76" s="28" t="s">
        <v>30</v>
      </c>
      <c r="J76" s="31" t="str">
        <f>E21</f>
        <v xml:space="preserve"> </v>
      </c>
      <c r="K76" s="33"/>
      <c r="L76" s="95"/>
      <c r="S76" s="33"/>
      <c r="T76" s="33"/>
      <c r="U76" s="33"/>
      <c r="V76" s="33"/>
      <c r="W76" s="33"/>
      <c r="X76" s="33"/>
      <c r="Y76" s="33"/>
      <c r="Z76" s="33"/>
      <c r="AA76" s="33"/>
      <c r="AB76" s="33"/>
      <c r="AC76" s="33"/>
      <c r="AD76" s="33"/>
      <c r="AE76" s="33"/>
    </row>
    <row r="77" spans="1:31" s="2" customFormat="1" ht="15.2" customHeight="1">
      <c r="A77" s="33"/>
      <c r="B77" s="34"/>
      <c r="C77" s="28" t="s">
        <v>28</v>
      </c>
      <c r="D77" s="33"/>
      <c r="E77" s="33"/>
      <c r="F77" s="26" t="str">
        <f>IF(E18="","",E18)</f>
        <v>Vyplň údaj</v>
      </c>
      <c r="G77" s="33"/>
      <c r="H77" s="33"/>
      <c r="I77" s="28" t="s">
        <v>32</v>
      </c>
      <c r="J77" s="31" t="str">
        <f>E24</f>
        <v xml:space="preserve"> </v>
      </c>
      <c r="K77" s="33"/>
      <c r="L77" s="95"/>
      <c r="S77" s="33"/>
      <c r="T77" s="33"/>
      <c r="U77" s="33"/>
      <c r="V77" s="33"/>
      <c r="W77" s="33"/>
      <c r="X77" s="33"/>
      <c r="Y77" s="33"/>
      <c r="Z77" s="33"/>
      <c r="AA77" s="33"/>
      <c r="AB77" s="33"/>
      <c r="AC77" s="33"/>
      <c r="AD77" s="33"/>
      <c r="AE77" s="33"/>
    </row>
    <row r="78" spans="1:31" s="2" customFormat="1" ht="10.35" customHeight="1">
      <c r="A78" s="33"/>
      <c r="B78" s="34"/>
      <c r="C78" s="33"/>
      <c r="D78" s="33"/>
      <c r="E78" s="33"/>
      <c r="F78" s="33"/>
      <c r="G78" s="33"/>
      <c r="H78" s="33"/>
      <c r="I78" s="33"/>
      <c r="J78" s="33"/>
      <c r="K78" s="33"/>
      <c r="L78" s="95"/>
      <c r="S78" s="33"/>
      <c r="T78" s="33"/>
      <c r="U78" s="33"/>
      <c r="V78" s="33"/>
      <c r="W78" s="33"/>
      <c r="X78" s="33"/>
      <c r="Y78" s="33"/>
      <c r="Z78" s="33"/>
      <c r="AA78" s="33"/>
      <c r="AB78" s="33"/>
      <c r="AC78" s="33"/>
      <c r="AD78" s="33"/>
      <c r="AE78" s="33"/>
    </row>
    <row r="79" spans="1:31" s="11" customFormat="1" ht="29.25" customHeight="1">
      <c r="A79" s="120"/>
      <c r="B79" s="121"/>
      <c r="C79" s="122" t="s">
        <v>151</v>
      </c>
      <c r="D79" s="123" t="s">
        <v>54</v>
      </c>
      <c r="E79" s="123" t="s">
        <v>50</v>
      </c>
      <c r="F79" s="123" t="s">
        <v>51</v>
      </c>
      <c r="G79" s="123" t="s">
        <v>152</v>
      </c>
      <c r="H79" s="123" t="s">
        <v>153</v>
      </c>
      <c r="I79" s="123" t="s">
        <v>154</v>
      </c>
      <c r="J79" s="123" t="s">
        <v>130</v>
      </c>
      <c r="K79" s="124" t="s">
        <v>155</v>
      </c>
      <c r="L79" s="125"/>
      <c r="M79" s="58" t="s">
        <v>3</v>
      </c>
      <c r="N79" s="59" t="s">
        <v>39</v>
      </c>
      <c r="O79" s="59" t="s">
        <v>156</v>
      </c>
      <c r="P79" s="59" t="s">
        <v>157</v>
      </c>
      <c r="Q79" s="59" t="s">
        <v>158</v>
      </c>
      <c r="R79" s="59" t="s">
        <v>159</v>
      </c>
      <c r="S79" s="59" t="s">
        <v>160</v>
      </c>
      <c r="T79" s="60" t="s">
        <v>161</v>
      </c>
      <c r="U79" s="120"/>
      <c r="V79" s="120"/>
      <c r="W79" s="120"/>
      <c r="X79" s="120"/>
      <c r="Y79" s="120"/>
      <c r="Z79" s="120"/>
      <c r="AA79" s="120"/>
      <c r="AB79" s="120"/>
      <c r="AC79" s="120"/>
      <c r="AD79" s="120"/>
      <c r="AE79" s="120"/>
    </row>
    <row r="80" spans="1:63" s="2" customFormat="1" ht="22.9" customHeight="1">
      <c r="A80" s="33"/>
      <c r="B80" s="34"/>
      <c r="C80" s="65" t="s">
        <v>162</v>
      </c>
      <c r="D80" s="33"/>
      <c r="E80" s="33"/>
      <c r="F80" s="33"/>
      <c r="G80" s="33"/>
      <c r="H80" s="33"/>
      <c r="I80" s="33"/>
      <c r="J80" s="126">
        <f>BK80</f>
        <v>0</v>
      </c>
      <c r="K80" s="33"/>
      <c r="L80" s="34"/>
      <c r="M80" s="61"/>
      <c r="N80" s="52"/>
      <c r="O80" s="62"/>
      <c r="P80" s="127">
        <f>P81</f>
        <v>0</v>
      </c>
      <c r="Q80" s="62"/>
      <c r="R80" s="127">
        <f>R81</f>
        <v>0</v>
      </c>
      <c r="S80" s="62"/>
      <c r="T80" s="128">
        <f>T81</f>
        <v>0</v>
      </c>
      <c r="U80" s="33"/>
      <c r="V80" s="33"/>
      <c r="W80" s="33"/>
      <c r="X80" s="33"/>
      <c r="Y80" s="33"/>
      <c r="Z80" s="33"/>
      <c r="AA80" s="33"/>
      <c r="AB80" s="33"/>
      <c r="AC80" s="33"/>
      <c r="AD80" s="33"/>
      <c r="AE80" s="33"/>
      <c r="AT80" s="18" t="s">
        <v>68</v>
      </c>
      <c r="AU80" s="18" t="s">
        <v>131</v>
      </c>
      <c r="BK80" s="129">
        <f>BK81</f>
        <v>0</v>
      </c>
    </row>
    <row r="81" spans="2:63" s="12" customFormat="1" ht="25.9" customHeight="1">
      <c r="B81" s="130"/>
      <c r="D81" s="131" t="s">
        <v>68</v>
      </c>
      <c r="E81" s="132" t="s">
        <v>120</v>
      </c>
      <c r="F81" s="132" t="s">
        <v>486</v>
      </c>
      <c r="I81" s="133"/>
      <c r="J81" s="134">
        <f>BK81</f>
        <v>0</v>
      </c>
      <c r="L81" s="130"/>
      <c r="M81" s="135"/>
      <c r="N81" s="136"/>
      <c r="O81" s="136"/>
      <c r="P81" s="137">
        <f>SUM(P82:P86)</f>
        <v>0</v>
      </c>
      <c r="Q81" s="136"/>
      <c r="R81" s="137">
        <f>SUM(R82:R86)</f>
        <v>0</v>
      </c>
      <c r="S81" s="136"/>
      <c r="T81" s="138">
        <f>SUM(T82:T86)</f>
        <v>0</v>
      </c>
      <c r="AR81" s="131" t="s">
        <v>95</v>
      </c>
      <c r="AT81" s="139" t="s">
        <v>68</v>
      </c>
      <c r="AU81" s="139" t="s">
        <v>69</v>
      </c>
      <c r="AY81" s="131" t="s">
        <v>165</v>
      </c>
      <c r="BK81" s="140">
        <f>SUM(BK82:BK86)</f>
        <v>0</v>
      </c>
    </row>
    <row r="82" spans="1:65" s="2" customFormat="1" ht="24.2" customHeight="1">
      <c r="A82" s="33"/>
      <c r="B82" s="143"/>
      <c r="C82" s="144" t="s">
        <v>79</v>
      </c>
      <c r="D82" s="144" t="s">
        <v>171</v>
      </c>
      <c r="E82" s="145" t="s">
        <v>1757</v>
      </c>
      <c r="F82" s="146" t="s">
        <v>1758</v>
      </c>
      <c r="G82" s="147" t="s">
        <v>212</v>
      </c>
      <c r="H82" s="148">
        <v>1</v>
      </c>
      <c r="I82" s="149"/>
      <c r="J82" s="150">
        <f>ROUND(I82*H82,2)</f>
        <v>0</v>
      </c>
      <c r="K82" s="146" t="s">
        <v>3</v>
      </c>
      <c r="L82" s="34"/>
      <c r="M82" s="151" t="s">
        <v>3</v>
      </c>
      <c r="N82" s="152" t="s">
        <v>41</v>
      </c>
      <c r="O82" s="54"/>
      <c r="P82" s="153">
        <f>O82*H82</f>
        <v>0</v>
      </c>
      <c r="Q82" s="153">
        <v>0</v>
      </c>
      <c r="R82" s="153">
        <f>Q82*H82</f>
        <v>0</v>
      </c>
      <c r="S82" s="153">
        <v>0</v>
      </c>
      <c r="T82" s="154">
        <f>S82*H82</f>
        <v>0</v>
      </c>
      <c r="U82" s="33"/>
      <c r="V82" s="33"/>
      <c r="W82" s="33"/>
      <c r="X82" s="33"/>
      <c r="Y82" s="33"/>
      <c r="Z82" s="33"/>
      <c r="AA82" s="33"/>
      <c r="AB82" s="33"/>
      <c r="AC82" s="33"/>
      <c r="AD82" s="33"/>
      <c r="AE82" s="33"/>
      <c r="AR82" s="155" t="s">
        <v>92</v>
      </c>
      <c r="AT82" s="155" t="s">
        <v>171</v>
      </c>
      <c r="AU82" s="155" t="s">
        <v>15</v>
      </c>
      <c r="AY82" s="18" t="s">
        <v>165</v>
      </c>
      <c r="BE82" s="156">
        <f>IF(N82="základní",J82,0)</f>
        <v>0</v>
      </c>
      <c r="BF82" s="156">
        <f>IF(N82="snížená",J82,0)</f>
        <v>0</v>
      </c>
      <c r="BG82" s="156">
        <f>IF(N82="zákl. přenesená",J82,0)</f>
        <v>0</v>
      </c>
      <c r="BH82" s="156">
        <f>IF(N82="sníž. přenesená",J82,0)</f>
        <v>0</v>
      </c>
      <c r="BI82" s="156">
        <f>IF(N82="nulová",J82,0)</f>
        <v>0</v>
      </c>
      <c r="BJ82" s="18" t="s">
        <v>79</v>
      </c>
      <c r="BK82" s="156">
        <f>ROUND(I82*H82,2)</f>
        <v>0</v>
      </c>
      <c r="BL82" s="18" t="s">
        <v>92</v>
      </c>
      <c r="BM82" s="155" t="s">
        <v>1759</v>
      </c>
    </row>
    <row r="83" spans="1:65" s="2" customFormat="1" ht="232.15" customHeight="1">
      <c r="A83" s="33"/>
      <c r="B83" s="143"/>
      <c r="C83" s="144" t="s">
        <v>89</v>
      </c>
      <c r="D83" s="144" t="s">
        <v>171</v>
      </c>
      <c r="E83" s="145" t="s">
        <v>1760</v>
      </c>
      <c r="F83" s="146" t="s">
        <v>1761</v>
      </c>
      <c r="G83" s="147" t="s">
        <v>212</v>
      </c>
      <c r="H83" s="148">
        <v>1</v>
      </c>
      <c r="I83" s="149"/>
      <c r="J83" s="150">
        <f>ROUND(I83*H83,2)</f>
        <v>0</v>
      </c>
      <c r="K83" s="146" t="s">
        <v>3</v>
      </c>
      <c r="L83" s="34"/>
      <c r="M83" s="151" t="s">
        <v>3</v>
      </c>
      <c r="N83" s="152" t="s">
        <v>41</v>
      </c>
      <c r="O83" s="54"/>
      <c r="P83" s="153">
        <f>O83*H83</f>
        <v>0</v>
      </c>
      <c r="Q83" s="153">
        <v>0</v>
      </c>
      <c r="R83" s="153">
        <f>Q83*H83</f>
        <v>0</v>
      </c>
      <c r="S83" s="153">
        <v>0</v>
      </c>
      <c r="T83" s="154">
        <f>S83*H83</f>
        <v>0</v>
      </c>
      <c r="U83" s="33"/>
      <c r="V83" s="33"/>
      <c r="W83" s="33"/>
      <c r="X83" s="33"/>
      <c r="Y83" s="33"/>
      <c r="Z83" s="33"/>
      <c r="AA83" s="33"/>
      <c r="AB83" s="33"/>
      <c r="AC83" s="33"/>
      <c r="AD83" s="33"/>
      <c r="AE83" s="33"/>
      <c r="AR83" s="155" t="s">
        <v>92</v>
      </c>
      <c r="AT83" s="155" t="s">
        <v>171</v>
      </c>
      <c r="AU83" s="155" t="s">
        <v>15</v>
      </c>
      <c r="AY83" s="18" t="s">
        <v>165</v>
      </c>
      <c r="BE83" s="156">
        <f>IF(N83="základní",J83,0)</f>
        <v>0</v>
      </c>
      <c r="BF83" s="156">
        <f>IF(N83="snížená",J83,0)</f>
        <v>0</v>
      </c>
      <c r="BG83" s="156">
        <f>IF(N83="zákl. přenesená",J83,0)</f>
        <v>0</v>
      </c>
      <c r="BH83" s="156">
        <f>IF(N83="sníž. přenesená",J83,0)</f>
        <v>0</v>
      </c>
      <c r="BI83" s="156">
        <f>IF(N83="nulová",J83,0)</f>
        <v>0</v>
      </c>
      <c r="BJ83" s="18" t="s">
        <v>79</v>
      </c>
      <c r="BK83" s="156">
        <f>ROUND(I83*H83,2)</f>
        <v>0</v>
      </c>
      <c r="BL83" s="18" t="s">
        <v>92</v>
      </c>
      <c r="BM83" s="155" t="s">
        <v>1762</v>
      </c>
    </row>
    <row r="84" spans="1:65" s="2" customFormat="1" ht="204.95" customHeight="1">
      <c r="A84" s="33"/>
      <c r="B84" s="143"/>
      <c r="C84" s="144" t="s">
        <v>92</v>
      </c>
      <c r="D84" s="144" t="s">
        <v>171</v>
      </c>
      <c r="E84" s="145" t="s">
        <v>1763</v>
      </c>
      <c r="F84" s="146" t="s">
        <v>1764</v>
      </c>
      <c r="G84" s="147" t="s">
        <v>212</v>
      </c>
      <c r="H84" s="148">
        <v>1</v>
      </c>
      <c r="I84" s="149"/>
      <c r="J84" s="150">
        <f>ROUND(I84*H84,2)</f>
        <v>0</v>
      </c>
      <c r="K84" s="146" t="s">
        <v>3</v>
      </c>
      <c r="L84" s="34"/>
      <c r="M84" s="151" t="s">
        <v>3</v>
      </c>
      <c r="N84" s="152" t="s">
        <v>41</v>
      </c>
      <c r="O84" s="54"/>
      <c r="P84" s="153">
        <f>O84*H84</f>
        <v>0</v>
      </c>
      <c r="Q84" s="153">
        <v>0</v>
      </c>
      <c r="R84" s="153">
        <f>Q84*H84</f>
        <v>0</v>
      </c>
      <c r="S84" s="153">
        <v>0</v>
      </c>
      <c r="T84" s="154">
        <f>S84*H84</f>
        <v>0</v>
      </c>
      <c r="U84" s="33"/>
      <c r="V84" s="33"/>
      <c r="W84" s="33"/>
      <c r="X84" s="33"/>
      <c r="Y84" s="33"/>
      <c r="Z84" s="33"/>
      <c r="AA84" s="33"/>
      <c r="AB84" s="33"/>
      <c r="AC84" s="33"/>
      <c r="AD84" s="33"/>
      <c r="AE84" s="33"/>
      <c r="AR84" s="155" t="s">
        <v>92</v>
      </c>
      <c r="AT84" s="155" t="s">
        <v>171</v>
      </c>
      <c r="AU84" s="155" t="s">
        <v>15</v>
      </c>
      <c r="AY84" s="18" t="s">
        <v>165</v>
      </c>
      <c r="BE84" s="156">
        <f>IF(N84="základní",J84,0)</f>
        <v>0</v>
      </c>
      <c r="BF84" s="156">
        <f>IF(N84="snížená",J84,0)</f>
        <v>0</v>
      </c>
      <c r="BG84" s="156">
        <f>IF(N84="zákl. přenesená",J84,0)</f>
        <v>0</v>
      </c>
      <c r="BH84" s="156">
        <f>IF(N84="sníž. přenesená",J84,0)</f>
        <v>0</v>
      </c>
      <c r="BI84" s="156">
        <f>IF(N84="nulová",J84,0)</f>
        <v>0</v>
      </c>
      <c r="BJ84" s="18" t="s">
        <v>79</v>
      </c>
      <c r="BK84" s="156">
        <f>ROUND(I84*H84,2)</f>
        <v>0</v>
      </c>
      <c r="BL84" s="18" t="s">
        <v>92</v>
      </c>
      <c r="BM84" s="155" t="s">
        <v>1765</v>
      </c>
    </row>
    <row r="85" spans="1:65" s="2" customFormat="1" ht="62.65" customHeight="1">
      <c r="A85" s="33"/>
      <c r="B85" s="143"/>
      <c r="C85" s="144" t="s">
        <v>15</v>
      </c>
      <c r="D85" s="144" t="s">
        <v>171</v>
      </c>
      <c r="E85" s="145" t="s">
        <v>1766</v>
      </c>
      <c r="F85" s="146" t="s">
        <v>1767</v>
      </c>
      <c r="G85" s="147" t="s">
        <v>212</v>
      </c>
      <c r="H85" s="148">
        <v>1</v>
      </c>
      <c r="I85" s="149"/>
      <c r="J85" s="150">
        <f>ROUND(I85*H85,2)</f>
        <v>0</v>
      </c>
      <c r="K85" s="146" t="s">
        <v>3</v>
      </c>
      <c r="L85" s="34"/>
      <c r="M85" s="151" t="s">
        <v>3</v>
      </c>
      <c r="N85" s="152" t="s">
        <v>41</v>
      </c>
      <c r="O85" s="54"/>
      <c r="P85" s="153">
        <f>O85*H85</f>
        <v>0</v>
      </c>
      <c r="Q85" s="153">
        <v>0</v>
      </c>
      <c r="R85" s="153">
        <f>Q85*H85</f>
        <v>0</v>
      </c>
      <c r="S85" s="153">
        <v>0</v>
      </c>
      <c r="T85" s="154">
        <f>S85*H85</f>
        <v>0</v>
      </c>
      <c r="U85" s="33"/>
      <c r="V85" s="33"/>
      <c r="W85" s="33"/>
      <c r="X85" s="33"/>
      <c r="Y85" s="33"/>
      <c r="Z85" s="33"/>
      <c r="AA85" s="33"/>
      <c r="AB85" s="33"/>
      <c r="AC85" s="33"/>
      <c r="AD85" s="33"/>
      <c r="AE85" s="33"/>
      <c r="AR85" s="155" t="s">
        <v>92</v>
      </c>
      <c r="AT85" s="155" t="s">
        <v>171</v>
      </c>
      <c r="AU85" s="155" t="s">
        <v>15</v>
      </c>
      <c r="AY85" s="18" t="s">
        <v>165</v>
      </c>
      <c r="BE85" s="156">
        <f>IF(N85="základní",J85,0)</f>
        <v>0</v>
      </c>
      <c r="BF85" s="156">
        <f>IF(N85="snížená",J85,0)</f>
        <v>0</v>
      </c>
      <c r="BG85" s="156">
        <f>IF(N85="zákl. přenesená",J85,0)</f>
        <v>0</v>
      </c>
      <c r="BH85" s="156">
        <f>IF(N85="sníž. přenesená",J85,0)</f>
        <v>0</v>
      </c>
      <c r="BI85" s="156">
        <f>IF(N85="nulová",J85,0)</f>
        <v>0</v>
      </c>
      <c r="BJ85" s="18" t="s">
        <v>79</v>
      </c>
      <c r="BK85" s="156">
        <f>ROUND(I85*H85,2)</f>
        <v>0</v>
      </c>
      <c r="BL85" s="18" t="s">
        <v>92</v>
      </c>
      <c r="BM85" s="155" t="s">
        <v>1768</v>
      </c>
    </row>
    <row r="86" spans="1:65" s="2" customFormat="1" ht="44.25" customHeight="1" hidden="1">
      <c r="A86" s="33"/>
      <c r="B86" s="143"/>
      <c r="C86" s="144" t="s">
        <v>95</v>
      </c>
      <c r="D86" s="144" t="s">
        <v>171</v>
      </c>
      <c r="E86" s="145" t="s">
        <v>1769</v>
      </c>
      <c r="F86" s="146" t="s">
        <v>1956</v>
      </c>
      <c r="G86" s="147" t="s">
        <v>212</v>
      </c>
      <c r="H86" s="148">
        <v>1</v>
      </c>
      <c r="I86" s="149"/>
      <c r="J86" s="150">
        <f>ROUND(I86*H86,2)</f>
        <v>0</v>
      </c>
      <c r="K86" s="146" t="s">
        <v>3</v>
      </c>
      <c r="L86" s="34"/>
      <c r="M86" s="197" t="s">
        <v>3</v>
      </c>
      <c r="N86" s="198" t="s">
        <v>41</v>
      </c>
      <c r="O86" s="199"/>
      <c r="P86" s="200">
        <f>O86*H86</f>
        <v>0</v>
      </c>
      <c r="Q86" s="200">
        <v>0</v>
      </c>
      <c r="R86" s="200">
        <f>Q86*H86</f>
        <v>0</v>
      </c>
      <c r="S86" s="200">
        <v>0</v>
      </c>
      <c r="T86" s="201">
        <f>S86*H86</f>
        <v>0</v>
      </c>
      <c r="U86" s="33"/>
      <c r="V86" s="33"/>
      <c r="W86" s="33"/>
      <c r="X86" s="33"/>
      <c r="Y86" s="33"/>
      <c r="Z86" s="33"/>
      <c r="AA86" s="33"/>
      <c r="AB86" s="33"/>
      <c r="AC86" s="33"/>
      <c r="AD86" s="33"/>
      <c r="AE86" s="33"/>
      <c r="AR86" s="155" t="s">
        <v>92</v>
      </c>
      <c r="AT86" s="155" t="s">
        <v>171</v>
      </c>
      <c r="AU86" s="155" t="s">
        <v>15</v>
      </c>
      <c r="AY86" s="18" t="s">
        <v>165</v>
      </c>
      <c r="BE86" s="156">
        <f>IF(N86="základní",J86,0)</f>
        <v>0</v>
      </c>
      <c r="BF86" s="156">
        <f>IF(N86="snížená",J86,0)</f>
        <v>0</v>
      </c>
      <c r="BG86" s="156">
        <f>IF(N86="zákl. přenesená",J86,0)</f>
        <v>0</v>
      </c>
      <c r="BH86" s="156">
        <f>IF(N86="sníž. přenesená",J86,0)</f>
        <v>0</v>
      </c>
      <c r="BI86" s="156">
        <f>IF(N86="nulová",J86,0)</f>
        <v>0</v>
      </c>
      <c r="BJ86" s="18" t="s">
        <v>79</v>
      </c>
      <c r="BK86" s="156">
        <f>ROUND(I86*H86,2)</f>
        <v>0</v>
      </c>
      <c r="BL86" s="18" t="s">
        <v>92</v>
      </c>
      <c r="BM86" s="155" t="s">
        <v>1770</v>
      </c>
    </row>
    <row r="87" spans="1:31" s="2" customFormat="1" ht="6.95" customHeight="1">
      <c r="A87" s="33"/>
      <c r="B87" s="43"/>
      <c r="C87" s="44"/>
      <c r="D87" s="44"/>
      <c r="E87" s="44"/>
      <c r="F87" s="44"/>
      <c r="G87" s="44"/>
      <c r="H87" s="44"/>
      <c r="I87" s="44"/>
      <c r="J87" s="44"/>
      <c r="K87" s="44"/>
      <c r="L87" s="34"/>
      <c r="M87" s="33"/>
      <c r="O87" s="33"/>
      <c r="P87" s="33"/>
      <c r="Q87" s="33"/>
      <c r="R87" s="33"/>
      <c r="S87" s="33"/>
      <c r="T87" s="33"/>
      <c r="U87" s="33"/>
      <c r="V87" s="33"/>
      <c r="W87" s="33"/>
      <c r="X87" s="33"/>
      <c r="Y87" s="33"/>
      <c r="Z87" s="33"/>
      <c r="AA87" s="33"/>
      <c r="AB87" s="33"/>
      <c r="AC87" s="33"/>
      <c r="AD87" s="33"/>
      <c r="AE87" s="33"/>
    </row>
  </sheetData>
  <autoFilter ref="C79:K86"/>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2" customWidth="1"/>
    <col min="2" max="2" width="1.7109375" style="202" customWidth="1"/>
    <col min="3" max="4" width="5.00390625" style="202" customWidth="1"/>
    <col min="5" max="5" width="11.7109375" style="202" customWidth="1"/>
    <col min="6" max="6" width="9.140625" style="202" customWidth="1"/>
    <col min="7" max="7" width="5.00390625" style="202" customWidth="1"/>
    <col min="8" max="8" width="77.8515625" style="202" customWidth="1"/>
    <col min="9" max="10" width="20.00390625" style="202" customWidth="1"/>
    <col min="11" max="11" width="1.7109375" style="202" customWidth="1"/>
  </cols>
  <sheetData>
    <row r="1" s="1" customFormat="1" ht="37.5" customHeight="1"/>
    <row r="2" spans="2:11" s="1" customFormat="1" ht="7.5" customHeight="1">
      <c r="B2" s="203"/>
      <c r="C2" s="204"/>
      <c r="D2" s="204"/>
      <c r="E2" s="204"/>
      <c r="F2" s="204"/>
      <c r="G2" s="204"/>
      <c r="H2" s="204"/>
      <c r="I2" s="204"/>
      <c r="J2" s="204"/>
      <c r="K2" s="205"/>
    </row>
    <row r="3" spans="2:11" s="16" customFormat="1" ht="45" customHeight="1">
      <c r="B3" s="206"/>
      <c r="C3" s="330" t="s">
        <v>1771</v>
      </c>
      <c r="D3" s="330"/>
      <c r="E3" s="330"/>
      <c r="F3" s="330"/>
      <c r="G3" s="330"/>
      <c r="H3" s="330"/>
      <c r="I3" s="330"/>
      <c r="J3" s="330"/>
      <c r="K3" s="207"/>
    </row>
    <row r="4" spans="2:11" s="1" customFormat="1" ht="25.5" customHeight="1">
      <c r="B4" s="208"/>
      <c r="C4" s="331" t="s">
        <v>1772</v>
      </c>
      <c r="D4" s="331"/>
      <c r="E4" s="331"/>
      <c r="F4" s="331"/>
      <c r="G4" s="331"/>
      <c r="H4" s="331"/>
      <c r="I4" s="331"/>
      <c r="J4" s="331"/>
      <c r="K4" s="209"/>
    </row>
    <row r="5" spans="2:11" s="1" customFormat="1" ht="5.25" customHeight="1">
      <c r="B5" s="208"/>
      <c r="C5" s="210"/>
      <c r="D5" s="210"/>
      <c r="E5" s="210"/>
      <c r="F5" s="210"/>
      <c r="G5" s="210"/>
      <c r="H5" s="210"/>
      <c r="I5" s="210"/>
      <c r="J5" s="210"/>
      <c r="K5" s="209"/>
    </row>
    <row r="6" spans="2:11" s="1" customFormat="1" ht="15" customHeight="1">
      <c r="B6" s="208"/>
      <c r="C6" s="329" t="s">
        <v>1773</v>
      </c>
      <c r="D6" s="329"/>
      <c r="E6" s="329"/>
      <c r="F6" s="329"/>
      <c r="G6" s="329"/>
      <c r="H6" s="329"/>
      <c r="I6" s="329"/>
      <c r="J6" s="329"/>
      <c r="K6" s="209"/>
    </row>
    <row r="7" spans="2:11" s="1" customFormat="1" ht="15" customHeight="1">
      <c r="B7" s="212"/>
      <c r="C7" s="329" t="s">
        <v>1774</v>
      </c>
      <c r="D7" s="329"/>
      <c r="E7" s="329"/>
      <c r="F7" s="329"/>
      <c r="G7" s="329"/>
      <c r="H7" s="329"/>
      <c r="I7" s="329"/>
      <c r="J7" s="329"/>
      <c r="K7" s="209"/>
    </row>
    <row r="8" spans="2:11" s="1" customFormat="1" ht="12.75" customHeight="1">
      <c r="B8" s="212"/>
      <c r="C8" s="211"/>
      <c r="D8" s="211"/>
      <c r="E8" s="211"/>
      <c r="F8" s="211"/>
      <c r="G8" s="211"/>
      <c r="H8" s="211"/>
      <c r="I8" s="211"/>
      <c r="J8" s="211"/>
      <c r="K8" s="209"/>
    </row>
    <row r="9" spans="2:11" s="1" customFormat="1" ht="15" customHeight="1">
      <c r="B9" s="212"/>
      <c r="C9" s="329" t="s">
        <v>1775</v>
      </c>
      <c r="D9" s="329"/>
      <c r="E9" s="329"/>
      <c r="F9" s="329"/>
      <c r="G9" s="329"/>
      <c r="H9" s="329"/>
      <c r="I9" s="329"/>
      <c r="J9" s="329"/>
      <c r="K9" s="209"/>
    </row>
    <row r="10" spans="2:11" s="1" customFormat="1" ht="15" customHeight="1">
      <c r="B10" s="212"/>
      <c r="C10" s="211"/>
      <c r="D10" s="329" t="s">
        <v>1776</v>
      </c>
      <c r="E10" s="329"/>
      <c r="F10" s="329"/>
      <c r="G10" s="329"/>
      <c r="H10" s="329"/>
      <c r="I10" s="329"/>
      <c r="J10" s="329"/>
      <c r="K10" s="209"/>
    </row>
    <row r="11" spans="2:11" s="1" customFormat="1" ht="15" customHeight="1">
      <c r="B11" s="212"/>
      <c r="C11" s="213"/>
      <c r="D11" s="329" t="s">
        <v>1777</v>
      </c>
      <c r="E11" s="329"/>
      <c r="F11" s="329"/>
      <c r="G11" s="329"/>
      <c r="H11" s="329"/>
      <c r="I11" s="329"/>
      <c r="J11" s="329"/>
      <c r="K11" s="209"/>
    </row>
    <row r="12" spans="2:11" s="1" customFormat="1" ht="15" customHeight="1">
      <c r="B12" s="212"/>
      <c r="C12" s="213"/>
      <c r="D12" s="211"/>
      <c r="E12" s="211"/>
      <c r="F12" s="211"/>
      <c r="G12" s="211"/>
      <c r="H12" s="211"/>
      <c r="I12" s="211"/>
      <c r="J12" s="211"/>
      <c r="K12" s="209"/>
    </row>
    <row r="13" spans="2:11" s="1" customFormat="1" ht="15" customHeight="1">
      <c r="B13" s="212"/>
      <c r="C13" s="213"/>
      <c r="D13" s="214" t="s">
        <v>1778</v>
      </c>
      <c r="E13" s="211"/>
      <c r="F13" s="211"/>
      <c r="G13" s="211"/>
      <c r="H13" s="211"/>
      <c r="I13" s="211"/>
      <c r="J13" s="211"/>
      <c r="K13" s="209"/>
    </row>
    <row r="14" spans="2:11" s="1" customFormat="1" ht="12.75" customHeight="1">
      <c r="B14" s="212"/>
      <c r="C14" s="213"/>
      <c r="D14" s="213"/>
      <c r="E14" s="213"/>
      <c r="F14" s="213"/>
      <c r="G14" s="213"/>
      <c r="H14" s="213"/>
      <c r="I14" s="213"/>
      <c r="J14" s="213"/>
      <c r="K14" s="209"/>
    </row>
    <row r="15" spans="2:11" s="1" customFormat="1" ht="15" customHeight="1">
      <c r="B15" s="212"/>
      <c r="C15" s="213"/>
      <c r="D15" s="329" t="s">
        <v>1779</v>
      </c>
      <c r="E15" s="329"/>
      <c r="F15" s="329"/>
      <c r="G15" s="329"/>
      <c r="H15" s="329"/>
      <c r="I15" s="329"/>
      <c r="J15" s="329"/>
      <c r="K15" s="209"/>
    </row>
    <row r="16" spans="2:11" s="1" customFormat="1" ht="15" customHeight="1">
      <c r="B16" s="212"/>
      <c r="C16" s="213"/>
      <c r="D16" s="329" t="s">
        <v>1780</v>
      </c>
      <c r="E16" s="329"/>
      <c r="F16" s="329"/>
      <c r="G16" s="329"/>
      <c r="H16" s="329"/>
      <c r="I16" s="329"/>
      <c r="J16" s="329"/>
      <c r="K16" s="209"/>
    </row>
    <row r="17" spans="2:11" s="1" customFormat="1" ht="15" customHeight="1">
      <c r="B17" s="212"/>
      <c r="C17" s="213"/>
      <c r="D17" s="329" t="s">
        <v>1781</v>
      </c>
      <c r="E17" s="329"/>
      <c r="F17" s="329"/>
      <c r="G17" s="329"/>
      <c r="H17" s="329"/>
      <c r="I17" s="329"/>
      <c r="J17" s="329"/>
      <c r="K17" s="209"/>
    </row>
    <row r="18" spans="2:11" s="1" customFormat="1" ht="15" customHeight="1">
      <c r="B18" s="212"/>
      <c r="C18" s="213"/>
      <c r="D18" s="213"/>
      <c r="E18" s="215" t="s">
        <v>74</v>
      </c>
      <c r="F18" s="329" t="s">
        <v>1782</v>
      </c>
      <c r="G18" s="329"/>
      <c r="H18" s="329"/>
      <c r="I18" s="329"/>
      <c r="J18" s="329"/>
      <c r="K18" s="209"/>
    </row>
    <row r="19" spans="2:11" s="1" customFormat="1" ht="15" customHeight="1">
      <c r="B19" s="212"/>
      <c r="C19" s="213"/>
      <c r="D19" s="213"/>
      <c r="E19" s="215" t="s">
        <v>1783</v>
      </c>
      <c r="F19" s="329" t="s">
        <v>1784</v>
      </c>
      <c r="G19" s="329"/>
      <c r="H19" s="329"/>
      <c r="I19" s="329"/>
      <c r="J19" s="329"/>
      <c r="K19" s="209"/>
    </row>
    <row r="20" spans="2:11" s="1" customFormat="1" ht="15" customHeight="1">
      <c r="B20" s="212"/>
      <c r="C20" s="213"/>
      <c r="D20" s="213"/>
      <c r="E20" s="215" t="s">
        <v>1785</v>
      </c>
      <c r="F20" s="329" t="s">
        <v>1786</v>
      </c>
      <c r="G20" s="329"/>
      <c r="H20" s="329"/>
      <c r="I20" s="329"/>
      <c r="J20" s="329"/>
      <c r="K20" s="209"/>
    </row>
    <row r="21" spans="2:11" s="1" customFormat="1" ht="15" customHeight="1">
      <c r="B21" s="212"/>
      <c r="C21" s="213"/>
      <c r="D21" s="213"/>
      <c r="E21" s="215" t="s">
        <v>1787</v>
      </c>
      <c r="F21" s="329" t="s">
        <v>1788</v>
      </c>
      <c r="G21" s="329"/>
      <c r="H21" s="329"/>
      <c r="I21" s="329"/>
      <c r="J21" s="329"/>
      <c r="K21" s="209"/>
    </row>
    <row r="22" spans="2:11" s="1" customFormat="1" ht="15" customHeight="1">
      <c r="B22" s="212"/>
      <c r="C22" s="213"/>
      <c r="D22" s="213"/>
      <c r="E22" s="215" t="s">
        <v>1789</v>
      </c>
      <c r="F22" s="329" t="s">
        <v>1790</v>
      </c>
      <c r="G22" s="329"/>
      <c r="H22" s="329"/>
      <c r="I22" s="329"/>
      <c r="J22" s="329"/>
      <c r="K22" s="209"/>
    </row>
    <row r="23" spans="2:11" s="1" customFormat="1" ht="15" customHeight="1">
      <c r="B23" s="212"/>
      <c r="C23" s="213"/>
      <c r="D23" s="213"/>
      <c r="E23" s="215" t="s">
        <v>78</v>
      </c>
      <c r="F23" s="329" t="s">
        <v>1791</v>
      </c>
      <c r="G23" s="329"/>
      <c r="H23" s="329"/>
      <c r="I23" s="329"/>
      <c r="J23" s="329"/>
      <c r="K23" s="209"/>
    </row>
    <row r="24" spans="2:11" s="1" customFormat="1" ht="12.75" customHeight="1">
      <c r="B24" s="212"/>
      <c r="C24" s="213"/>
      <c r="D24" s="213"/>
      <c r="E24" s="213"/>
      <c r="F24" s="213"/>
      <c r="G24" s="213"/>
      <c r="H24" s="213"/>
      <c r="I24" s="213"/>
      <c r="J24" s="213"/>
      <c r="K24" s="209"/>
    </row>
    <row r="25" spans="2:11" s="1" customFormat="1" ht="15" customHeight="1">
      <c r="B25" s="212"/>
      <c r="C25" s="329" t="s">
        <v>1792</v>
      </c>
      <c r="D25" s="329"/>
      <c r="E25" s="329"/>
      <c r="F25" s="329"/>
      <c r="G25" s="329"/>
      <c r="H25" s="329"/>
      <c r="I25" s="329"/>
      <c r="J25" s="329"/>
      <c r="K25" s="209"/>
    </row>
    <row r="26" spans="2:11" s="1" customFormat="1" ht="15" customHeight="1">
      <c r="B26" s="212"/>
      <c r="C26" s="329" t="s">
        <v>1793</v>
      </c>
      <c r="D26" s="329"/>
      <c r="E26" s="329"/>
      <c r="F26" s="329"/>
      <c r="G26" s="329"/>
      <c r="H26" s="329"/>
      <c r="I26" s="329"/>
      <c r="J26" s="329"/>
      <c r="K26" s="209"/>
    </row>
    <row r="27" spans="2:11" s="1" customFormat="1" ht="15" customHeight="1">
      <c r="B27" s="212"/>
      <c r="C27" s="211"/>
      <c r="D27" s="329" t="s">
        <v>1794</v>
      </c>
      <c r="E27" s="329"/>
      <c r="F27" s="329"/>
      <c r="G27" s="329"/>
      <c r="H27" s="329"/>
      <c r="I27" s="329"/>
      <c r="J27" s="329"/>
      <c r="K27" s="209"/>
    </row>
    <row r="28" spans="2:11" s="1" customFormat="1" ht="15" customHeight="1">
      <c r="B28" s="212"/>
      <c r="C28" s="213"/>
      <c r="D28" s="329" t="s">
        <v>1795</v>
      </c>
      <c r="E28" s="329"/>
      <c r="F28" s="329"/>
      <c r="G28" s="329"/>
      <c r="H28" s="329"/>
      <c r="I28" s="329"/>
      <c r="J28" s="329"/>
      <c r="K28" s="209"/>
    </row>
    <row r="29" spans="2:11" s="1" customFormat="1" ht="12.75" customHeight="1">
      <c r="B29" s="212"/>
      <c r="C29" s="213"/>
      <c r="D29" s="213"/>
      <c r="E29" s="213"/>
      <c r="F29" s="213"/>
      <c r="G29" s="213"/>
      <c r="H29" s="213"/>
      <c r="I29" s="213"/>
      <c r="J29" s="213"/>
      <c r="K29" s="209"/>
    </row>
    <row r="30" spans="2:11" s="1" customFormat="1" ht="15" customHeight="1">
      <c r="B30" s="212"/>
      <c r="C30" s="213"/>
      <c r="D30" s="329" t="s">
        <v>1796</v>
      </c>
      <c r="E30" s="329"/>
      <c r="F30" s="329"/>
      <c r="G30" s="329"/>
      <c r="H30" s="329"/>
      <c r="I30" s="329"/>
      <c r="J30" s="329"/>
      <c r="K30" s="209"/>
    </row>
    <row r="31" spans="2:11" s="1" customFormat="1" ht="15" customHeight="1">
      <c r="B31" s="212"/>
      <c r="C31" s="213"/>
      <c r="D31" s="329" t="s">
        <v>1797</v>
      </c>
      <c r="E31" s="329"/>
      <c r="F31" s="329"/>
      <c r="G31" s="329"/>
      <c r="H31" s="329"/>
      <c r="I31" s="329"/>
      <c r="J31" s="329"/>
      <c r="K31" s="209"/>
    </row>
    <row r="32" spans="2:11" s="1" customFormat="1" ht="12.75" customHeight="1">
      <c r="B32" s="212"/>
      <c r="C32" s="213"/>
      <c r="D32" s="213"/>
      <c r="E32" s="213"/>
      <c r="F32" s="213"/>
      <c r="G32" s="213"/>
      <c r="H32" s="213"/>
      <c r="I32" s="213"/>
      <c r="J32" s="213"/>
      <c r="K32" s="209"/>
    </row>
    <row r="33" spans="2:11" s="1" customFormat="1" ht="15" customHeight="1">
      <c r="B33" s="212"/>
      <c r="C33" s="213"/>
      <c r="D33" s="329" t="s">
        <v>1798</v>
      </c>
      <c r="E33" s="329"/>
      <c r="F33" s="329"/>
      <c r="G33" s="329"/>
      <c r="H33" s="329"/>
      <c r="I33" s="329"/>
      <c r="J33" s="329"/>
      <c r="K33" s="209"/>
    </row>
    <row r="34" spans="2:11" s="1" customFormat="1" ht="15" customHeight="1">
      <c r="B34" s="212"/>
      <c r="C34" s="213"/>
      <c r="D34" s="329" t="s">
        <v>1799</v>
      </c>
      <c r="E34" s="329"/>
      <c r="F34" s="329"/>
      <c r="G34" s="329"/>
      <c r="H34" s="329"/>
      <c r="I34" s="329"/>
      <c r="J34" s="329"/>
      <c r="K34" s="209"/>
    </row>
    <row r="35" spans="2:11" s="1" customFormat="1" ht="15" customHeight="1">
      <c r="B35" s="212"/>
      <c r="C35" s="213"/>
      <c r="D35" s="329" t="s">
        <v>1800</v>
      </c>
      <c r="E35" s="329"/>
      <c r="F35" s="329"/>
      <c r="G35" s="329"/>
      <c r="H35" s="329"/>
      <c r="I35" s="329"/>
      <c r="J35" s="329"/>
      <c r="K35" s="209"/>
    </row>
    <row r="36" spans="2:11" s="1" customFormat="1" ht="15" customHeight="1">
      <c r="B36" s="212"/>
      <c r="C36" s="213"/>
      <c r="D36" s="211"/>
      <c r="E36" s="214" t="s">
        <v>151</v>
      </c>
      <c r="F36" s="211"/>
      <c r="G36" s="329" t="s">
        <v>1801</v>
      </c>
      <c r="H36" s="329"/>
      <c r="I36" s="329"/>
      <c r="J36" s="329"/>
      <c r="K36" s="209"/>
    </row>
    <row r="37" spans="2:11" s="1" customFormat="1" ht="30.75" customHeight="1">
      <c r="B37" s="212"/>
      <c r="C37" s="213"/>
      <c r="D37" s="211"/>
      <c r="E37" s="214" t="s">
        <v>1802</v>
      </c>
      <c r="F37" s="211"/>
      <c r="G37" s="329" t="s">
        <v>1803</v>
      </c>
      <c r="H37" s="329"/>
      <c r="I37" s="329"/>
      <c r="J37" s="329"/>
      <c r="K37" s="209"/>
    </row>
    <row r="38" spans="2:11" s="1" customFormat="1" ht="15" customHeight="1">
      <c r="B38" s="212"/>
      <c r="C38" s="213"/>
      <c r="D38" s="211"/>
      <c r="E38" s="214" t="s">
        <v>50</v>
      </c>
      <c r="F38" s="211"/>
      <c r="G38" s="329" t="s">
        <v>1804</v>
      </c>
      <c r="H38" s="329"/>
      <c r="I38" s="329"/>
      <c r="J38" s="329"/>
      <c r="K38" s="209"/>
    </row>
    <row r="39" spans="2:11" s="1" customFormat="1" ht="15" customHeight="1">
      <c r="B39" s="212"/>
      <c r="C39" s="213"/>
      <c r="D39" s="211"/>
      <c r="E39" s="214" t="s">
        <v>51</v>
      </c>
      <c r="F39" s="211"/>
      <c r="G39" s="329" t="s">
        <v>1805</v>
      </c>
      <c r="H39" s="329"/>
      <c r="I39" s="329"/>
      <c r="J39" s="329"/>
      <c r="K39" s="209"/>
    </row>
    <row r="40" spans="2:11" s="1" customFormat="1" ht="15" customHeight="1">
      <c r="B40" s="212"/>
      <c r="C40" s="213"/>
      <c r="D40" s="211"/>
      <c r="E40" s="214" t="s">
        <v>152</v>
      </c>
      <c r="F40" s="211"/>
      <c r="G40" s="329" t="s">
        <v>1806</v>
      </c>
      <c r="H40" s="329"/>
      <c r="I40" s="329"/>
      <c r="J40" s="329"/>
      <c r="K40" s="209"/>
    </row>
    <row r="41" spans="2:11" s="1" customFormat="1" ht="15" customHeight="1">
      <c r="B41" s="212"/>
      <c r="C41" s="213"/>
      <c r="D41" s="211"/>
      <c r="E41" s="214" t="s">
        <v>153</v>
      </c>
      <c r="F41" s="211"/>
      <c r="G41" s="329" t="s">
        <v>1807</v>
      </c>
      <c r="H41" s="329"/>
      <c r="I41" s="329"/>
      <c r="J41" s="329"/>
      <c r="K41" s="209"/>
    </row>
    <row r="42" spans="2:11" s="1" customFormat="1" ht="15" customHeight="1">
      <c r="B42" s="212"/>
      <c r="C42" s="213"/>
      <c r="D42" s="211"/>
      <c r="E42" s="214" t="s">
        <v>1808</v>
      </c>
      <c r="F42" s="211"/>
      <c r="G42" s="329" t="s">
        <v>1809</v>
      </c>
      <c r="H42" s="329"/>
      <c r="I42" s="329"/>
      <c r="J42" s="329"/>
      <c r="K42" s="209"/>
    </row>
    <row r="43" spans="2:11" s="1" customFormat="1" ht="15" customHeight="1">
      <c r="B43" s="212"/>
      <c r="C43" s="213"/>
      <c r="D43" s="211"/>
      <c r="E43" s="214"/>
      <c r="F43" s="211"/>
      <c r="G43" s="329" t="s">
        <v>1810</v>
      </c>
      <c r="H43" s="329"/>
      <c r="I43" s="329"/>
      <c r="J43" s="329"/>
      <c r="K43" s="209"/>
    </row>
    <row r="44" spans="2:11" s="1" customFormat="1" ht="15" customHeight="1">
      <c r="B44" s="212"/>
      <c r="C44" s="213"/>
      <c r="D44" s="211"/>
      <c r="E44" s="214" t="s">
        <v>1811</v>
      </c>
      <c r="F44" s="211"/>
      <c r="G44" s="329" t="s">
        <v>1812</v>
      </c>
      <c r="H44" s="329"/>
      <c r="I44" s="329"/>
      <c r="J44" s="329"/>
      <c r="K44" s="209"/>
    </row>
    <row r="45" spans="2:11" s="1" customFormat="1" ht="15" customHeight="1">
      <c r="B45" s="212"/>
      <c r="C45" s="213"/>
      <c r="D45" s="211"/>
      <c r="E45" s="214" t="s">
        <v>155</v>
      </c>
      <c r="F45" s="211"/>
      <c r="G45" s="329" t="s">
        <v>1813</v>
      </c>
      <c r="H45" s="329"/>
      <c r="I45" s="329"/>
      <c r="J45" s="329"/>
      <c r="K45" s="209"/>
    </row>
    <row r="46" spans="2:11" s="1" customFormat="1" ht="12.75" customHeight="1">
      <c r="B46" s="212"/>
      <c r="C46" s="213"/>
      <c r="D46" s="211"/>
      <c r="E46" s="211"/>
      <c r="F46" s="211"/>
      <c r="G46" s="211"/>
      <c r="H46" s="211"/>
      <c r="I46" s="211"/>
      <c r="J46" s="211"/>
      <c r="K46" s="209"/>
    </row>
    <row r="47" spans="2:11" s="1" customFormat="1" ht="15" customHeight="1">
      <c r="B47" s="212"/>
      <c r="C47" s="213"/>
      <c r="D47" s="329" t="s">
        <v>1814</v>
      </c>
      <c r="E47" s="329"/>
      <c r="F47" s="329"/>
      <c r="G47" s="329"/>
      <c r="H47" s="329"/>
      <c r="I47" s="329"/>
      <c r="J47" s="329"/>
      <c r="K47" s="209"/>
    </row>
    <row r="48" spans="2:11" s="1" customFormat="1" ht="15" customHeight="1">
      <c r="B48" s="212"/>
      <c r="C48" s="213"/>
      <c r="D48" s="213"/>
      <c r="E48" s="329" t="s">
        <v>1815</v>
      </c>
      <c r="F48" s="329"/>
      <c r="G48" s="329"/>
      <c r="H48" s="329"/>
      <c r="I48" s="329"/>
      <c r="J48" s="329"/>
      <c r="K48" s="209"/>
    </row>
    <row r="49" spans="2:11" s="1" customFormat="1" ht="15" customHeight="1">
      <c r="B49" s="212"/>
      <c r="C49" s="213"/>
      <c r="D49" s="213"/>
      <c r="E49" s="329" t="s">
        <v>1816</v>
      </c>
      <c r="F49" s="329"/>
      <c r="G49" s="329"/>
      <c r="H49" s="329"/>
      <c r="I49" s="329"/>
      <c r="J49" s="329"/>
      <c r="K49" s="209"/>
    </row>
    <row r="50" spans="2:11" s="1" customFormat="1" ht="15" customHeight="1">
      <c r="B50" s="212"/>
      <c r="C50" s="213"/>
      <c r="D50" s="213"/>
      <c r="E50" s="329" t="s">
        <v>1817</v>
      </c>
      <c r="F50" s="329"/>
      <c r="G50" s="329"/>
      <c r="H50" s="329"/>
      <c r="I50" s="329"/>
      <c r="J50" s="329"/>
      <c r="K50" s="209"/>
    </row>
    <row r="51" spans="2:11" s="1" customFormat="1" ht="15" customHeight="1">
      <c r="B51" s="212"/>
      <c r="C51" s="213"/>
      <c r="D51" s="329" t="s">
        <v>1818</v>
      </c>
      <c r="E51" s="329"/>
      <c r="F51" s="329"/>
      <c r="G51" s="329"/>
      <c r="H51" s="329"/>
      <c r="I51" s="329"/>
      <c r="J51" s="329"/>
      <c r="K51" s="209"/>
    </row>
    <row r="52" spans="2:11" s="1" customFormat="1" ht="25.5" customHeight="1">
      <c r="B52" s="208"/>
      <c r="C52" s="331" t="s">
        <v>1819</v>
      </c>
      <c r="D52" s="331"/>
      <c r="E52" s="331"/>
      <c r="F52" s="331"/>
      <c r="G52" s="331"/>
      <c r="H52" s="331"/>
      <c r="I52" s="331"/>
      <c r="J52" s="331"/>
      <c r="K52" s="209"/>
    </row>
    <row r="53" spans="2:11" s="1" customFormat="1" ht="5.25" customHeight="1">
      <c r="B53" s="208"/>
      <c r="C53" s="210"/>
      <c r="D53" s="210"/>
      <c r="E53" s="210"/>
      <c r="F53" s="210"/>
      <c r="G53" s="210"/>
      <c r="H53" s="210"/>
      <c r="I53" s="210"/>
      <c r="J53" s="210"/>
      <c r="K53" s="209"/>
    </row>
    <row r="54" spans="2:11" s="1" customFormat="1" ht="15" customHeight="1">
      <c r="B54" s="208"/>
      <c r="C54" s="329" t="s">
        <v>1820</v>
      </c>
      <c r="D54" s="329"/>
      <c r="E54" s="329"/>
      <c r="F54" s="329"/>
      <c r="G54" s="329"/>
      <c r="H54" s="329"/>
      <c r="I54" s="329"/>
      <c r="J54" s="329"/>
      <c r="K54" s="209"/>
    </row>
    <row r="55" spans="2:11" s="1" customFormat="1" ht="15" customHeight="1">
      <c r="B55" s="208"/>
      <c r="C55" s="329" t="s">
        <v>1821</v>
      </c>
      <c r="D55" s="329"/>
      <c r="E55" s="329"/>
      <c r="F55" s="329"/>
      <c r="G55" s="329"/>
      <c r="H55" s="329"/>
      <c r="I55" s="329"/>
      <c r="J55" s="329"/>
      <c r="K55" s="209"/>
    </row>
    <row r="56" spans="2:11" s="1" customFormat="1" ht="12.75" customHeight="1">
      <c r="B56" s="208"/>
      <c r="C56" s="211"/>
      <c r="D56" s="211"/>
      <c r="E56" s="211"/>
      <c r="F56" s="211"/>
      <c r="G56" s="211"/>
      <c r="H56" s="211"/>
      <c r="I56" s="211"/>
      <c r="J56" s="211"/>
      <c r="K56" s="209"/>
    </row>
    <row r="57" spans="2:11" s="1" customFormat="1" ht="15" customHeight="1">
      <c r="B57" s="208"/>
      <c r="C57" s="329" t="s">
        <v>1822</v>
      </c>
      <c r="D57" s="329"/>
      <c r="E57" s="329"/>
      <c r="F57" s="329"/>
      <c r="G57" s="329"/>
      <c r="H57" s="329"/>
      <c r="I57" s="329"/>
      <c r="J57" s="329"/>
      <c r="K57" s="209"/>
    </row>
    <row r="58" spans="2:11" s="1" customFormat="1" ht="15" customHeight="1">
      <c r="B58" s="208"/>
      <c r="C58" s="213"/>
      <c r="D58" s="329" t="s">
        <v>1823</v>
      </c>
      <c r="E58" s="329"/>
      <c r="F58" s="329"/>
      <c r="G58" s="329"/>
      <c r="H58" s="329"/>
      <c r="I58" s="329"/>
      <c r="J58" s="329"/>
      <c r="K58" s="209"/>
    </row>
    <row r="59" spans="2:11" s="1" customFormat="1" ht="15" customHeight="1">
      <c r="B59" s="208"/>
      <c r="C59" s="213"/>
      <c r="D59" s="329" t="s">
        <v>1824</v>
      </c>
      <c r="E59" s="329"/>
      <c r="F59" s="329"/>
      <c r="G59" s="329"/>
      <c r="H59" s="329"/>
      <c r="I59" s="329"/>
      <c r="J59" s="329"/>
      <c r="K59" s="209"/>
    </row>
    <row r="60" spans="2:11" s="1" customFormat="1" ht="15" customHeight="1">
      <c r="B60" s="208"/>
      <c r="C60" s="213"/>
      <c r="D60" s="329" t="s">
        <v>1825</v>
      </c>
      <c r="E60" s="329"/>
      <c r="F60" s="329"/>
      <c r="G60" s="329"/>
      <c r="H60" s="329"/>
      <c r="I60" s="329"/>
      <c r="J60" s="329"/>
      <c r="K60" s="209"/>
    </row>
    <row r="61" spans="2:11" s="1" customFormat="1" ht="15" customHeight="1">
      <c r="B61" s="208"/>
      <c r="C61" s="213"/>
      <c r="D61" s="329" t="s">
        <v>1826</v>
      </c>
      <c r="E61" s="329"/>
      <c r="F61" s="329"/>
      <c r="G61" s="329"/>
      <c r="H61" s="329"/>
      <c r="I61" s="329"/>
      <c r="J61" s="329"/>
      <c r="K61" s="209"/>
    </row>
    <row r="62" spans="2:11" s="1" customFormat="1" ht="15" customHeight="1">
      <c r="B62" s="208"/>
      <c r="C62" s="213"/>
      <c r="D62" s="333" t="s">
        <v>1827</v>
      </c>
      <c r="E62" s="333"/>
      <c r="F62" s="333"/>
      <c r="G62" s="333"/>
      <c r="H62" s="333"/>
      <c r="I62" s="333"/>
      <c r="J62" s="333"/>
      <c r="K62" s="209"/>
    </row>
    <row r="63" spans="2:11" s="1" customFormat="1" ht="15" customHeight="1">
      <c r="B63" s="208"/>
      <c r="C63" s="213"/>
      <c r="D63" s="329" t="s">
        <v>1828</v>
      </c>
      <c r="E63" s="329"/>
      <c r="F63" s="329"/>
      <c r="G63" s="329"/>
      <c r="H63" s="329"/>
      <c r="I63" s="329"/>
      <c r="J63" s="329"/>
      <c r="K63" s="209"/>
    </row>
    <row r="64" spans="2:11" s="1" customFormat="1" ht="12.75" customHeight="1">
      <c r="B64" s="208"/>
      <c r="C64" s="213"/>
      <c r="D64" s="213"/>
      <c r="E64" s="216"/>
      <c r="F64" s="213"/>
      <c r="G64" s="213"/>
      <c r="H64" s="213"/>
      <c r="I64" s="213"/>
      <c r="J64" s="213"/>
      <c r="K64" s="209"/>
    </row>
    <row r="65" spans="2:11" s="1" customFormat="1" ht="15" customHeight="1">
      <c r="B65" s="208"/>
      <c r="C65" s="213"/>
      <c r="D65" s="329" t="s">
        <v>1829</v>
      </c>
      <c r="E65" s="329"/>
      <c r="F65" s="329"/>
      <c r="G65" s="329"/>
      <c r="H65" s="329"/>
      <c r="I65" s="329"/>
      <c r="J65" s="329"/>
      <c r="K65" s="209"/>
    </row>
    <row r="66" spans="2:11" s="1" customFormat="1" ht="15" customHeight="1">
      <c r="B66" s="208"/>
      <c r="C66" s="213"/>
      <c r="D66" s="333" t="s">
        <v>1830</v>
      </c>
      <c r="E66" s="333"/>
      <c r="F66" s="333"/>
      <c r="G66" s="333"/>
      <c r="H66" s="333"/>
      <c r="I66" s="333"/>
      <c r="J66" s="333"/>
      <c r="K66" s="209"/>
    </row>
    <row r="67" spans="2:11" s="1" customFormat="1" ht="15" customHeight="1">
      <c r="B67" s="208"/>
      <c r="C67" s="213"/>
      <c r="D67" s="329" t="s">
        <v>1831</v>
      </c>
      <c r="E67" s="329"/>
      <c r="F67" s="329"/>
      <c r="G67" s="329"/>
      <c r="H67" s="329"/>
      <c r="I67" s="329"/>
      <c r="J67" s="329"/>
      <c r="K67" s="209"/>
    </row>
    <row r="68" spans="2:11" s="1" customFormat="1" ht="15" customHeight="1">
      <c r="B68" s="208"/>
      <c r="C68" s="213"/>
      <c r="D68" s="329" t="s">
        <v>1832</v>
      </c>
      <c r="E68" s="329"/>
      <c r="F68" s="329"/>
      <c r="G68" s="329"/>
      <c r="H68" s="329"/>
      <c r="I68" s="329"/>
      <c r="J68" s="329"/>
      <c r="K68" s="209"/>
    </row>
    <row r="69" spans="2:11" s="1" customFormat="1" ht="15" customHeight="1">
      <c r="B69" s="208"/>
      <c r="C69" s="213"/>
      <c r="D69" s="329" t="s">
        <v>1833</v>
      </c>
      <c r="E69" s="329"/>
      <c r="F69" s="329"/>
      <c r="G69" s="329"/>
      <c r="H69" s="329"/>
      <c r="I69" s="329"/>
      <c r="J69" s="329"/>
      <c r="K69" s="209"/>
    </row>
    <row r="70" spans="2:11" s="1" customFormat="1" ht="15" customHeight="1">
      <c r="B70" s="208"/>
      <c r="C70" s="213"/>
      <c r="D70" s="329" t="s">
        <v>1834</v>
      </c>
      <c r="E70" s="329"/>
      <c r="F70" s="329"/>
      <c r="G70" s="329"/>
      <c r="H70" s="329"/>
      <c r="I70" s="329"/>
      <c r="J70" s="329"/>
      <c r="K70" s="209"/>
    </row>
    <row r="71" spans="2:11" s="1" customFormat="1" ht="12.75" customHeight="1">
      <c r="B71" s="217"/>
      <c r="C71" s="218"/>
      <c r="D71" s="218"/>
      <c r="E71" s="218"/>
      <c r="F71" s="218"/>
      <c r="G71" s="218"/>
      <c r="H71" s="218"/>
      <c r="I71" s="218"/>
      <c r="J71" s="218"/>
      <c r="K71" s="219"/>
    </row>
    <row r="72" spans="2:11" s="1" customFormat="1" ht="18.75" customHeight="1">
      <c r="B72" s="220"/>
      <c r="C72" s="220"/>
      <c r="D72" s="220"/>
      <c r="E72" s="220"/>
      <c r="F72" s="220"/>
      <c r="G72" s="220"/>
      <c r="H72" s="220"/>
      <c r="I72" s="220"/>
      <c r="J72" s="220"/>
      <c r="K72" s="221"/>
    </row>
    <row r="73" spans="2:11" s="1" customFormat="1" ht="18.75" customHeight="1">
      <c r="B73" s="221"/>
      <c r="C73" s="221"/>
      <c r="D73" s="221"/>
      <c r="E73" s="221"/>
      <c r="F73" s="221"/>
      <c r="G73" s="221"/>
      <c r="H73" s="221"/>
      <c r="I73" s="221"/>
      <c r="J73" s="221"/>
      <c r="K73" s="221"/>
    </row>
    <row r="74" spans="2:11" s="1" customFormat="1" ht="7.5" customHeight="1">
      <c r="B74" s="222"/>
      <c r="C74" s="223"/>
      <c r="D74" s="223"/>
      <c r="E74" s="223"/>
      <c r="F74" s="223"/>
      <c r="G74" s="223"/>
      <c r="H74" s="223"/>
      <c r="I74" s="223"/>
      <c r="J74" s="223"/>
      <c r="K74" s="224"/>
    </row>
    <row r="75" spans="2:11" s="1" customFormat="1" ht="45" customHeight="1">
      <c r="B75" s="225"/>
      <c r="C75" s="332" t="s">
        <v>1835</v>
      </c>
      <c r="D75" s="332"/>
      <c r="E75" s="332"/>
      <c r="F75" s="332"/>
      <c r="G75" s="332"/>
      <c r="H75" s="332"/>
      <c r="I75" s="332"/>
      <c r="J75" s="332"/>
      <c r="K75" s="226"/>
    </row>
    <row r="76" spans="2:11" s="1" customFormat="1" ht="17.25" customHeight="1">
      <c r="B76" s="225"/>
      <c r="C76" s="227" t="s">
        <v>1836</v>
      </c>
      <c r="D76" s="227"/>
      <c r="E76" s="227"/>
      <c r="F76" s="227" t="s">
        <v>1837</v>
      </c>
      <c r="G76" s="228"/>
      <c r="H76" s="227" t="s">
        <v>51</v>
      </c>
      <c r="I76" s="227" t="s">
        <v>54</v>
      </c>
      <c r="J76" s="227" t="s">
        <v>1838</v>
      </c>
      <c r="K76" s="226"/>
    </row>
    <row r="77" spans="2:11" s="1" customFormat="1" ht="17.25" customHeight="1">
      <c r="B77" s="225"/>
      <c r="C77" s="229" t="s">
        <v>1839</v>
      </c>
      <c r="D77" s="229"/>
      <c r="E77" s="229"/>
      <c r="F77" s="230" t="s">
        <v>1840</v>
      </c>
      <c r="G77" s="231"/>
      <c r="H77" s="229"/>
      <c r="I77" s="229"/>
      <c r="J77" s="229" t="s">
        <v>1841</v>
      </c>
      <c r="K77" s="226"/>
    </row>
    <row r="78" spans="2:11" s="1" customFormat="1" ht="5.25" customHeight="1">
      <c r="B78" s="225"/>
      <c r="C78" s="232"/>
      <c r="D78" s="232"/>
      <c r="E78" s="232"/>
      <c r="F78" s="232"/>
      <c r="G78" s="233"/>
      <c r="H78" s="232"/>
      <c r="I78" s="232"/>
      <c r="J78" s="232"/>
      <c r="K78" s="226"/>
    </row>
    <row r="79" spans="2:11" s="1" customFormat="1" ht="15" customHeight="1">
      <c r="B79" s="225"/>
      <c r="C79" s="214" t="s">
        <v>50</v>
      </c>
      <c r="D79" s="234"/>
      <c r="E79" s="234"/>
      <c r="F79" s="235" t="s">
        <v>1842</v>
      </c>
      <c r="G79" s="236"/>
      <c r="H79" s="214" t="s">
        <v>1843</v>
      </c>
      <c r="I79" s="214" t="s">
        <v>1844</v>
      </c>
      <c r="J79" s="214">
        <v>20</v>
      </c>
      <c r="K79" s="226"/>
    </row>
    <row r="80" spans="2:11" s="1" customFormat="1" ht="15" customHeight="1">
      <c r="B80" s="225"/>
      <c r="C80" s="214" t="s">
        <v>1845</v>
      </c>
      <c r="D80" s="214"/>
      <c r="E80" s="214"/>
      <c r="F80" s="235" t="s">
        <v>1842</v>
      </c>
      <c r="G80" s="236"/>
      <c r="H80" s="214" t="s">
        <v>1846</v>
      </c>
      <c r="I80" s="214" t="s">
        <v>1844</v>
      </c>
      <c r="J80" s="214">
        <v>120</v>
      </c>
      <c r="K80" s="226"/>
    </row>
    <row r="81" spans="2:11" s="1" customFormat="1" ht="15" customHeight="1">
      <c r="B81" s="237"/>
      <c r="C81" s="214" t="s">
        <v>1847</v>
      </c>
      <c r="D81" s="214"/>
      <c r="E81" s="214"/>
      <c r="F81" s="235" t="s">
        <v>1848</v>
      </c>
      <c r="G81" s="236"/>
      <c r="H81" s="214" t="s">
        <v>1849</v>
      </c>
      <c r="I81" s="214" t="s">
        <v>1844</v>
      </c>
      <c r="J81" s="214">
        <v>50</v>
      </c>
      <c r="K81" s="226"/>
    </row>
    <row r="82" spans="2:11" s="1" customFormat="1" ht="15" customHeight="1">
      <c r="B82" s="237"/>
      <c r="C82" s="214" t="s">
        <v>1850</v>
      </c>
      <c r="D82" s="214"/>
      <c r="E82" s="214"/>
      <c r="F82" s="235" t="s">
        <v>1842</v>
      </c>
      <c r="G82" s="236"/>
      <c r="H82" s="214" t="s">
        <v>1851</v>
      </c>
      <c r="I82" s="214" t="s">
        <v>1852</v>
      </c>
      <c r="J82" s="214"/>
      <c r="K82" s="226"/>
    </row>
    <row r="83" spans="2:11" s="1" customFormat="1" ht="15" customHeight="1">
      <c r="B83" s="237"/>
      <c r="C83" s="238" t="s">
        <v>1853</v>
      </c>
      <c r="D83" s="238"/>
      <c r="E83" s="238"/>
      <c r="F83" s="239" t="s">
        <v>1848</v>
      </c>
      <c r="G83" s="238"/>
      <c r="H83" s="238" t="s">
        <v>1854</v>
      </c>
      <c r="I83" s="238" t="s">
        <v>1844</v>
      </c>
      <c r="J83" s="238">
        <v>15</v>
      </c>
      <c r="K83" s="226"/>
    </row>
    <row r="84" spans="2:11" s="1" customFormat="1" ht="15" customHeight="1">
      <c r="B84" s="237"/>
      <c r="C84" s="238" t="s">
        <v>1855</v>
      </c>
      <c r="D84" s="238"/>
      <c r="E84" s="238"/>
      <c r="F84" s="239" t="s">
        <v>1848</v>
      </c>
      <c r="G84" s="238"/>
      <c r="H84" s="238" t="s">
        <v>1856</v>
      </c>
      <c r="I84" s="238" t="s">
        <v>1844</v>
      </c>
      <c r="J84" s="238">
        <v>15</v>
      </c>
      <c r="K84" s="226"/>
    </row>
    <row r="85" spans="2:11" s="1" customFormat="1" ht="15" customHeight="1">
      <c r="B85" s="237"/>
      <c r="C85" s="238" t="s">
        <v>1857</v>
      </c>
      <c r="D85" s="238"/>
      <c r="E85" s="238"/>
      <c r="F85" s="239" t="s">
        <v>1848</v>
      </c>
      <c r="G85" s="238"/>
      <c r="H85" s="238" t="s">
        <v>1858</v>
      </c>
      <c r="I85" s="238" t="s">
        <v>1844</v>
      </c>
      <c r="J85" s="238">
        <v>20</v>
      </c>
      <c r="K85" s="226"/>
    </row>
    <row r="86" spans="2:11" s="1" customFormat="1" ht="15" customHeight="1">
      <c r="B86" s="237"/>
      <c r="C86" s="238" t="s">
        <v>1859</v>
      </c>
      <c r="D86" s="238"/>
      <c r="E86" s="238"/>
      <c r="F86" s="239" t="s">
        <v>1848</v>
      </c>
      <c r="G86" s="238"/>
      <c r="H86" s="238" t="s">
        <v>1860</v>
      </c>
      <c r="I86" s="238" t="s">
        <v>1844</v>
      </c>
      <c r="J86" s="238">
        <v>20</v>
      </c>
      <c r="K86" s="226"/>
    </row>
    <row r="87" spans="2:11" s="1" customFormat="1" ht="15" customHeight="1">
      <c r="B87" s="237"/>
      <c r="C87" s="214" t="s">
        <v>1861</v>
      </c>
      <c r="D87" s="214"/>
      <c r="E87" s="214"/>
      <c r="F87" s="235" t="s">
        <v>1848</v>
      </c>
      <c r="G87" s="236"/>
      <c r="H87" s="214" t="s">
        <v>1862</v>
      </c>
      <c r="I87" s="214" t="s">
        <v>1844</v>
      </c>
      <c r="J87" s="214">
        <v>50</v>
      </c>
      <c r="K87" s="226"/>
    </row>
    <row r="88" spans="2:11" s="1" customFormat="1" ht="15" customHeight="1">
      <c r="B88" s="237"/>
      <c r="C88" s="214" t="s">
        <v>1863</v>
      </c>
      <c r="D88" s="214"/>
      <c r="E88" s="214"/>
      <c r="F88" s="235" t="s">
        <v>1848</v>
      </c>
      <c r="G88" s="236"/>
      <c r="H88" s="214" t="s">
        <v>1864</v>
      </c>
      <c r="I88" s="214" t="s">
        <v>1844</v>
      </c>
      <c r="J88" s="214">
        <v>20</v>
      </c>
      <c r="K88" s="226"/>
    </row>
    <row r="89" spans="2:11" s="1" customFormat="1" ht="15" customHeight="1">
      <c r="B89" s="237"/>
      <c r="C89" s="214" t="s">
        <v>1865</v>
      </c>
      <c r="D89" s="214"/>
      <c r="E89" s="214"/>
      <c r="F89" s="235" t="s">
        <v>1848</v>
      </c>
      <c r="G89" s="236"/>
      <c r="H89" s="214" t="s">
        <v>1866</v>
      </c>
      <c r="I89" s="214" t="s">
        <v>1844</v>
      </c>
      <c r="J89" s="214">
        <v>20</v>
      </c>
      <c r="K89" s="226"/>
    </row>
    <row r="90" spans="2:11" s="1" customFormat="1" ht="15" customHeight="1">
      <c r="B90" s="237"/>
      <c r="C90" s="214" t="s">
        <v>1867</v>
      </c>
      <c r="D90" s="214"/>
      <c r="E90" s="214"/>
      <c r="F90" s="235" t="s">
        <v>1848</v>
      </c>
      <c r="G90" s="236"/>
      <c r="H90" s="214" t="s">
        <v>1868</v>
      </c>
      <c r="I90" s="214" t="s">
        <v>1844</v>
      </c>
      <c r="J90" s="214">
        <v>50</v>
      </c>
      <c r="K90" s="226"/>
    </row>
    <row r="91" spans="2:11" s="1" customFormat="1" ht="15" customHeight="1">
      <c r="B91" s="237"/>
      <c r="C91" s="214" t="s">
        <v>1869</v>
      </c>
      <c r="D91" s="214"/>
      <c r="E91" s="214"/>
      <c r="F91" s="235" t="s">
        <v>1848</v>
      </c>
      <c r="G91" s="236"/>
      <c r="H91" s="214" t="s">
        <v>1869</v>
      </c>
      <c r="I91" s="214" t="s">
        <v>1844</v>
      </c>
      <c r="J91" s="214">
        <v>50</v>
      </c>
      <c r="K91" s="226"/>
    </row>
    <row r="92" spans="2:11" s="1" customFormat="1" ht="15" customHeight="1">
      <c r="B92" s="237"/>
      <c r="C92" s="214" t="s">
        <v>1870</v>
      </c>
      <c r="D92" s="214"/>
      <c r="E92" s="214"/>
      <c r="F92" s="235" t="s">
        <v>1848</v>
      </c>
      <c r="G92" s="236"/>
      <c r="H92" s="214" t="s">
        <v>1871</v>
      </c>
      <c r="I92" s="214" t="s">
        <v>1844</v>
      </c>
      <c r="J92" s="214">
        <v>255</v>
      </c>
      <c r="K92" s="226"/>
    </row>
    <row r="93" spans="2:11" s="1" customFormat="1" ht="15" customHeight="1">
      <c r="B93" s="237"/>
      <c r="C93" s="214" t="s">
        <v>1872</v>
      </c>
      <c r="D93" s="214"/>
      <c r="E93" s="214"/>
      <c r="F93" s="235" t="s">
        <v>1842</v>
      </c>
      <c r="G93" s="236"/>
      <c r="H93" s="214" t="s">
        <v>1873</v>
      </c>
      <c r="I93" s="214" t="s">
        <v>1874</v>
      </c>
      <c r="J93" s="214"/>
      <c r="K93" s="226"/>
    </row>
    <row r="94" spans="2:11" s="1" customFormat="1" ht="15" customHeight="1">
      <c r="B94" s="237"/>
      <c r="C94" s="214" t="s">
        <v>1875</v>
      </c>
      <c r="D94" s="214"/>
      <c r="E94" s="214"/>
      <c r="F94" s="235" t="s">
        <v>1842</v>
      </c>
      <c r="G94" s="236"/>
      <c r="H94" s="214" t="s">
        <v>1876</v>
      </c>
      <c r="I94" s="214" t="s">
        <v>1877</v>
      </c>
      <c r="J94" s="214"/>
      <c r="K94" s="226"/>
    </row>
    <row r="95" spans="2:11" s="1" customFormat="1" ht="15" customHeight="1">
      <c r="B95" s="237"/>
      <c r="C95" s="214" t="s">
        <v>1878</v>
      </c>
      <c r="D95" s="214"/>
      <c r="E95" s="214"/>
      <c r="F95" s="235" t="s">
        <v>1842</v>
      </c>
      <c r="G95" s="236"/>
      <c r="H95" s="214" t="s">
        <v>1878</v>
      </c>
      <c r="I95" s="214" t="s">
        <v>1877</v>
      </c>
      <c r="J95" s="214"/>
      <c r="K95" s="226"/>
    </row>
    <row r="96" spans="2:11" s="1" customFormat="1" ht="15" customHeight="1">
      <c r="B96" s="237"/>
      <c r="C96" s="214" t="s">
        <v>35</v>
      </c>
      <c r="D96" s="214"/>
      <c r="E96" s="214"/>
      <c r="F96" s="235" t="s">
        <v>1842</v>
      </c>
      <c r="G96" s="236"/>
      <c r="H96" s="214" t="s">
        <v>1879</v>
      </c>
      <c r="I96" s="214" t="s">
        <v>1877</v>
      </c>
      <c r="J96" s="214"/>
      <c r="K96" s="226"/>
    </row>
    <row r="97" spans="2:11" s="1" customFormat="1" ht="15" customHeight="1">
      <c r="B97" s="237"/>
      <c r="C97" s="214" t="s">
        <v>45</v>
      </c>
      <c r="D97" s="214"/>
      <c r="E97" s="214"/>
      <c r="F97" s="235" t="s">
        <v>1842</v>
      </c>
      <c r="G97" s="236"/>
      <c r="H97" s="214" t="s">
        <v>1880</v>
      </c>
      <c r="I97" s="214" t="s">
        <v>1877</v>
      </c>
      <c r="J97" s="214"/>
      <c r="K97" s="226"/>
    </row>
    <row r="98" spans="2:11" s="1" customFormat="1" ht="15" customHeight="1">
      <c r="B98" s="240"/>
      <c r="C98" s="241"/>
      <c r="D98" s="241"/>
      <c r="E98" s="241"/>
      <c r="F98" s="241"/>
      <c r="G98" s="241"/>
      <c r="H98" s="241"/>
      <c r="I98" s="241"/>
      <c r="J98" s="241"/>
      <c r="K98" s="242"/>
    </row>
    <row r="99" spans="2:11" s="1" customFormat="1" ht="18.75" customHeight="1">
      <c r="B99" s="243"/>
      <c r="C99" s="244"/>
      <c r="D99" s="244"/>
      <c r="E99" s="244"/>
      <c r="F99" s="244"/>
      <c r="G99" s="244"/>
      <c r="H99" s="244"/>
      <c r="I99" s="244"/>
      <c r="J99" s="244"/>
      <c r="K99" s="243"/>
    </row>
    <row r="100" spans="2:11" s="1" customFormat="1" ht="18.75" customHeight="1">
      <c r="B100" s="221"/>
      <c r="C100" s="221"/>
      <c r="D100" s="221"/>
      <c r="E100" s="221"/>
      <c r="F100" s="221"/>
      <c r="G100" s="221"/>
      <c r="H100" s="221"/>
      <c r="I100" s="221"/>
      <c r="J100" s="221"/>
      <c r="K100" s="221"/>
    </row>
    <row r="101" spans="2:11" s="1" customFormat="1" ht="7.5" customHeight="1">
      <c r="B101" s="222"/>
      <c r="C101" s="223"/>
      <c r="D101" s="223"/>
      <c r="E101" s="223"/>
      <c r="F101" s="223"/>
      <c r="G101" s="223"/>
      <c r="H101" s="223"/>
      <c r="I101" s="223"/>
      <c r="J101" s="223"/>
      <c r="K101" s="224"/>
    </row>
    <row r="102" spans="2:11" s="1" customFormat="1" ht="45" customHeight="1">
      <c r="B102" s="225"/>
      <c r="C102" s="332" t="s">
        <v>1881</v>
      </c>
      <c r="D102" s="332"/>
      <c r="E102" s="332"/>
      <c r="F102" s="332"/>
      <c r="G102" s="332"/>
      <c r="H102" s="332"/>
      <c r="I102" s="332"/>
      <c r="J102" s="332"/>
      <c r="K102" s="226"/>
    </row>
    <row r="103" spans="2:11" s="1" customFormat="1" ht="17.25" customHeight="1">
      <c r="B103" s="225"/>
      <c r="C103" s="227" t="s">
        <v>1836</v>
      </c>
      <c r="D103" s="227"/>
      <c r="E103" s="227"/>
      <c r="F103" s="227" t="s">
        <v>1837</v>
      </c>
      <c r="G103" s="228"/>
      <c r="H103" s="227" t="s">
        <v>51</v>
      </c>
      <c r="I103" s="227" t="s">
        <v>54</v>
      </c>
      <c r="J103" s="227" t="s">
        <v>1838</v>
      </c>
      <c r="K103" s="226"/>
    </row>
    <row r="104" spans="2:11" s="1" customFormat="1" ht="17.25" customHeight="1">
      <c r="B104" s="225"/>
      <c r="C104" s="229" t="s">
        <v>1839</v>
      </c>
      <c r="D104" s="229"/>
      <c r="E104" s="229"/>
      <c r="F104" s="230" t="s">
        <v>1840</v>
      </c>
      <c r="G104" s="231"/>
      <c r="H104" s="229"/>
      <c r="I104" s="229"/>
      <c r="J104" s="229" t="s">
        <v>1841</v>
      </c>
      <c r="K104" s="226"/>
    </row>
    <row r="105" spans="2:11" s="1" customFormat="1" ht="5.25" customHeight="1">
      <c r="B105" s="225"/>
      <c r="C105" s="227"/>
      <c r="D105" s="227"/>
      <c r="E105" s="227"/>
      <c r="F105" s="227"/>
      <c r="G105" s="245"/>
      <c r="H105" s="227"/>
      <c r="I105" s="227"/>
      <c r="J105" s="227"/>
      <c r="K105" s="226"/>
    </row>
    <row r="106" spans="2:11" s="1" customFormat="1" ht="15" customHeight="1">
      <c r="B106" s="225"/>
      <c r="C106" s="214" t="s">
        <v>50</v>
      </c>
      <c r="D106" s="234"/>
      <c r="E106" s="234"/>
      <c r="F106" s="235" t="s">
        <v>1842</v>
      </c>
      <c r="G106" s="214"/>
      <c r="H106" s="214" t="s">
        <v>1882</v>
      </c>
      <c r="I106" s="214" t="s">
        <v>1844</v>
      </c>
      <c r="J106" s="214">
        <v>20</v>
      </c>
      <c r="K106" s="226"/>
    </row>
    <row r="107" spans="2:11" s="1" customFormat="1" ht="15" customHeight="1">
      <c r="B107" s="225"/>
      <c r="C107" s="214" t="s">
        <v>1845</v>
      </c>
      <c r="D107" s="214"/>
      <c r="E107" s="214"/>
      <c r="F107" s="235" t="s">
        <v>1842</v>
      </c>
      <c r="G107" s="214"/>
      <c r="H107" s="214" t="s">
        <v>1882</v>
      </c>
      <c r="I107" s="214" t="s">
        <v>1844</v>
      </c>
      <c r="J107" s="214">
        <v>120</v>
      </c>
      <c r="K107" s="226"/>
    </row>
    <row r="108" spans="2:11" s="1" customFormat="1" ht="15" customHeight="1">
      <c r="B108" s="237"/>
      <c r="C108" s="214" t="s">
        <v>1847</v>
      </c>
      <c r="D108" s="214"/>
      <c r="E108" s="214"/>
      <c r="F108" s="235" t="s">
        <v>1848</v>
      </c>
      <c r="G108" s="214"/>
      <c r="H108" s="214" t="s">
        <v>1882</v>
      </c>
      <c r="I108" s="214" t="s">
        <v>1844</v>
      </c>
      <c r="J108" s="214">
        <v>50</v>
      </c>
      <c r="K108" s="226"/>
    </row>
    <row r="109" spans="2:11" s="1" customFormat="1" ht="15" customHeight="1">
      <c r="B109" s="237"/>
      <c r="C109" s="214" t="s">
        <v>1850</v>
      </c>
      <c r="D109" s="214"/>
      <c r="E109" s="214"/>
      <c r="F109" s="235" t="s">
        <v>1842</v>
      </c>
      <c r="G109" s="214"/>
      <c r="H109" s="214" t="s">
        <v>1882</v>
      </c>
      <c r="I109" s="214" t="s">
        <v>1852</v>
      </c>
      <c r="J109" s="214"/>
      <c r="K109" s="226"/>
    </row>
    <row r="110" spans="2:11" s="1" customFormat="1" ht="15" customHeight="1">
      <c r="B110" s="237"/>
      <c r="C110" s="214" t="s">
        <v>1861</v>
      </c>
      <c r="D110" s="214"/>
      <c r="E110" s="214"/>
      <c r="F110" s="235" t="s">
        <v>1848</v>
      </c>
      <c r="G110" s="214"/>
      <c r="H110" s="214" t="s">
        <v>1882</v>
      </c>
      <c r="I110" s="214" t="s">
        <v>1844</v>
      </c>
      <c r="J110" s="214">
        <v>50</v>
      </c>
      <c r="K110" s="226"/>
    </row>
    <row r="111" spans="2:11" s="1" customFormat="1" ht="15" customHeight="1">
      <c r="B111" s="237"/>
      <c r="C111" s="214" t="s">
        <v>1869</v>
      </c>
      <c r="D111" s="214"/>
      <c r="E111" s="214"/>
      <c r="F111" s="235" t="s">
        <v>1848</v>
      </c>
      <c r="G111" s="214"/>
      <c r="H111" s="214" t="s">
        <v>1882</v>
      </c>
      <c r="I111" s="214" t="s">
        <v>1844</v>
      </c>
      <c r="J111" s="214">
        <v>50</v>
      </c>
      <c r="K111" s="226"/>
    </row>
    <row r="112" spans="2:11" s="1" customFormat="1" ht="15" customHeight="1">
      <c r="B112" s="237"/>
      <c r="C112" s="214" t="s">
        <v>1867</v>
      </c>
      <c r="D112" s="214"/>
      <c r="E112" s="214"/>
      <c r="F112" s="235" t="s">
        <v>1848</v>
      </c>
      <c r="G112" s="214"/>
      <c r="H112" s="214" t="s">
        <v>1882</v>
      </c>
      <c r="I112" s="214" t="s">
        <v>1844</v>
      </c>
      <c r="J112" s="214">
        <v>50</v>
      </c>
      <c r="K112" s="226"/>
    </row>
    <row r="113" spans="2:11" s="1" customFormat="1" ht="15" customHeight="1">
      <c r="B113" s="237"/>
      <c r="C113" s="214" t="s">
        <v>50</v>
      </c>
      <c r="D113" s="214"/>
      <c r="E113" s="214"/>
      <c r="F113" s="235" t="s">
        <v>1842</v>
      </c>
      <c r="G113" s="214"/>
      <c r="H113" s="214" t="s">
        <v>1883</v>
      </c>
      <c r="I113" s="214" t="s">
        <v>1844</v>
      </c>
      <c r="J113" s="214">
        <v>20</v>
      </c>
      <c r="K113" s="226"/>
    </row>
    <row r="114" spans="2:11" s="1" customFormat="1" ht="15" customHeight="1">
      <c r="B114" s="237"/>
      <c r="C114" s="214" t="s">
        <v>1884</v>
      </c>
      <c r="D114" s="214"/>
      <c r="E114" s="214"/>
      <c r="F114" s="235" t="s">
        <v>1842</v>
      </c>
      <c r="G114" s="214"/>
      <c r="H114" s="214" t="s">
        <v>1885</v>
      </c>
      <c r="I114" s="214" t="s">
        <v>1844</v>
      </c>
      <c r="J114" s="214">
        <v>120</v>
      </c>
      <c r="K114" s="226"/>
    </row>
    <row r="115" spans="2:11" s="1" customFormat="1" ht="15" customHeight="1">
      <c r="B115" s="237"/>
      <c r="C115" s="214" t="s">
        <v>35</v>
      </c>
      <c r="D115" s="214"/>
      <c r="E115" s="214"/>
      <c r="F115" s="235" t="s">
        <v>1842</v>
      </c>
      <c r="G115" s="214"/>
      <c r="H115" s="214" t="s">
        <v>1886</v>
      </c>
      <c r="I115" s="214" t="s">
        <v>1877</v>
      </c>
      <c r="J115" s="214"/>
      <c r="K115" s="226"/>
    </row>
    <row r="116" spans="2:11" s="1" customFormat="1" ht="15" customHeight="1">
      <c r="B116" s="237"/>
      <c r="C116" s="214" t="s">
        <v>45</v>
      </c>
      <c r="D116" s="214"/>
      <c r="E116" s="214"/>
      <c r="F116" s="235" t="s">
        <v>1842</v>
      </c>
      <c r="G116" s="214"/>
      <c r="H116" s="214" t="s">
        <v>1887</v>
      </c>
      <c r="I116" s="214" t="s">
        <v>1877</v>
      </c>
      <c r="J116" s="214"/>
      <c r="K116" s="226"/>
    </row>
    <row r="117" spans="2:11" s="1" customFormat="1" ht="15" customHeight="1">
      <c r="B117" s="237"/>
      <c r="C117" s="214" t="s">
        <v>54</v>
      </c>
      <c r="D117" s="214"/>
      <c r="E117" s="214"/>
      <c r="F117" s="235" t="s">
        <v>1842</v>
      </c>
      <c r="G117" s="214"/>
      <c r="H117" s="214" t="s">
        <v>1888</v>
      </c>
      <c r="I117" s="214" t="s">
        <v>1889</v>
      </c>
      <c r="J117" s="214"/>
      <c r="K117" s="226"/>
    </row>
    <row r="118" spans="2:11" s="1" customFormat="1" ht="15" customHeight="1">
      <c r="B118" s="240"/>
      <c r="C118" s="246"/>
      <c r="D118" s="246"/>
      <c r="E118" s="246"/>
      <c r="F118" s="246"/>
      <c r="G118" s="246"/>
      <c r="H118" s="246"/>
      <c r="I118" s="246"/>
      <c r="J118" s="246"/>
      <c r="K118" s="242"/>
    </row>
    <row r="119" spans="2:11" s="1" customFormat="1" ht="18.75" customHeight="1">
      <c r="B119" s="247"/>
      <c r="C119" s="248"/>
      <c r="D119" s="248"/>
      <c r="E119" s="248"/>
      <c r="F119" s="249"/>
      <c r="G119" s="248"/>
      <c r="H119" s="248"/>
      <c r="I119" s="248"/>
      <c r="J119" s="248"/>
      <c r="K119" s="247"/>
    </row>
    <row r="120" spans="2:11" s="1" customFormat="1" ht="18.75" customHeight="1">
      <c r="B120" s="221"/>
      <c r="C120" s="221"/>
      <c r="D120" s="221"/>
      <c r="E120" s="221"/>
      <c r="F120" s="221"/>
      <c r="G120" s="221"/>
      <c r="H120" s="221"/>
      <c r="I120" s="221"/>
      <c r="J120" s="221"/>
      <c r="K120" s="221"/>
    </row>
    <row r="121" spans="2:11" s="1" customFormat="1" ht="7.5" customHeight="1">
      <c r="B121" s="250"/>
      <c r="C121" s="251"/>
      <c r="D121" s="251"/>
      <c r="E121" s="251"/>
      <c r="F121" s="251"/>
      <c r="G121" s="251"/>
      <c r="H121" s="251"/>
      <c r="I121" s="251"/>
      <c r="J121" s="251"/>
      <c r="K121" s="252"/>
    </row>
    <row r="122" spans="2:11" s="1" customFormat="1" ht="45" customHeight="1">
      <c r="B122" s="253"/>
      <c r="C122" s="330" t="s">
        <v>1890</v>
      </c>
      <c r="D122" s="330"/>
      <c r="E122" s="330"/>
      <c r="F122" s="330"/>
      <c r="G122" s="330"/>
      <c r="H122" s="330"/>
      <c r="I122" s="330"/>
      <c r="J122" s="330"/>
      <c r="K122" s="254"/>
    </row>
    <row r="123" spans="2:11" s="1" customFormat="1" ht="17.25" customHeight="1">
      <c r="B123" s="255"/>
      <c r="C123" s="227" t="s">
        <v>1836</v>
      </c>
      <c r="D123" s="227"/>
      <c r="E123" s="227"/>
      <c r="F123" s="227" t="s">
        <v>1837</v>
      </c>
      <c r="G123" s="228"/>
      <c r="H123" s="227" t="s">
        <v>51</v>
      </c>
      <c r="I123" s="227" t="s">
        <v>54</v>
      </c>
      <c r="J123" s="227" t="s">
        <v>1838</v>
      </c>
      <c r="K123" s="256"/>
    </row>
    <row r="124" spans="2:11" s="1" customFormat="1" ht="17.25" customHeight="1">
      <c r="B124" s="255"/>
      <c r="C124" s="229" t="s">
        <v>1839</v>
      </c>
      <c r="D124" s="229"/>
      <c r="E124" s="229"/>
      <c r="F124" s="230" t="s">
        <v>1840</v>
      </c>
      <c r="G124" s="231"/>
      <c r="H124" s="229"/>
      <c r="I124" s="229"/>
      <c r="J124" s="229" t="s">
        <v>1841</v>
      </c>
      <c r="K124" s="256"/>
    </row>
    <row r="125" spans="2:11" s="1" customFormat="1" ht="5.25" customHeight="1">
      <c r="B125" s="257"/>
      <c r="C125" s="232"/>
      <c r="D125" s="232"/>
      <c r="E125" s="232"/>
      <c r="F125" s="232"/>
      <c r="G125" s="258"/>
      <c r="H125" s="232"/>
      <c r="I125" s="232"/>
      <c r="J125" s="232"/>
      <c r="K125" s="259"/>
    </row>
    <row r="126" spans="2:11" s="1" customFormat="1" ht="15" customHeight="1">
      <c r="B126" s="257"/>
      <c r="C126" s="214" t="s">
        <v>1845</v>
      </c>
      <c r="D126" s="234"/>
      <c r="E126" s="234"/>
      <c r="F126" s="235" t="s">
        <v>1842</v>
      </c>
      <c r="G126" s="214"/>
      <c r="H126" s="214" t="s">
        <v>1882</v>
      </c>
      <c r="I126" s="214" t="s">
        <v>1844</v>
      </c>
      <c r="J126" s="214">
        <v>120</v>
      </c>
      <c r="K126" s="260"/>
    </row>
    <row r="127" spans="2:11" s="1" customFormat="1" ht="15" customHeight="1">
      <c r="B127" s="257"/>
      <c r="C127" s="214" t="s">
        <v>1891</v>
      </c>
      <c r="D127" s="214"/>
      <c r="E127" s="214"/>
      <c r="F127" s="235" t="s">
        <v>1842</v>
      </c>
      <c r="G127" s="214"/>
      <c r="H127" s="214" t="s">
        <v>1892</v>
      </c>
      <c r="I127" s="214" t="s">
        <v>1844</v>
      </c>
      <c r="J127" s="214" t="s">
        <v>1893</v>
      </c>
      <c r="K127" s="260"/>
    </row>
    <row r="128" spans="2:11" s="1" customFormat="1" ht="15" customHeight="1">
      <c r="B128" s="257"/>
      <c r="C128" s="214" t="s">
        <v>78</v>
      </c>
      <c r="D128" s="214"/>
      <c r="E128" s="214"/>
      <c r="F128" s="235" t="s">
        <v>1842</v>
      </c>
      <c r="G128" s="214"/>
      <c r="H128" s="214" t="s">
        <v>1894</v>
      </c>
      <c r="I128" s="214" t="s">
        <v>1844</v>
      </c>
      <c r="J128" s="214" t="s">
        <v>1893</v>
      </c>
      <c r="K128" s="260"/>
    </row>
    <row r="129" spans="2:11" s="1" customFormat="1" ht="15" customHeight="1">
      <c r="B129" s="257"/>
      <c r="C129" s="214" t="s">
        <v>1853</v>
      </c>
      <c r="D129" s="214"/>
      <c r="E129" s="214"/>
      <c r="F129" s="235" t="s">
        <v>1848</v>
      </c>
      <c r="G129" s="214"/>
      <c r="H129" s="214" t="s">
        <v>1854</v>
      </c>
      <c r="I129" s="214" t="s">
        <v>1844</v>
      </c>
      <c r="J129" s="214">
        <v>15</v>
      </c>
      <c r="K129" s="260"/>
    </row>
    <row r="130" spans="2:11" s="1" customFormat="1" ht="15" customHeight="1">
      <c r="B130" s="257"/>
      <c r="C130" s="238" t="s">
        <v>1855</v>
      </c>
      <c r="D130" s="238"/>
      <c r="E130" s="238"/>
      <c r="F130" s="239" t="s">
        <v>1848</v>
      </c>
      <c r="G130" s="238"/>
      <c r="H130" s="238" t="s">
        <v>1856</v>
      </c>
      <c r="I130" s="238" t="s">
        <v>1844</v>
      </c>
      <c r="J130" s="238">
        <v>15</v>
      </c>
      <c r="K130" s="260"/>
    </row>
    <row r="131" spans="2:11" s="1" customFormat="1" ht="15" customHeight="1">
      <c r="B131" s="257"/>
      <c r="C131" s="238" t="s">
        <v>1857</v>
      </c>
      <c r="D131" s="238"/>
      <c r="E131" s="238"/>
      <c r="F131" s="239" t="s">
        <v>1848</v>
      </c>
      <c r="G131" s="238"/>
      <c r="H131" s="238" t="s">
        <v>1858</v>
      </c>
      <c r="I131" s="238" t="s">
        <v>1844</v>
      </c>
      <c r="J131" s="238">
        <v>20</v>
      </c>
      <c r="K131" s="260"/>
    </row>
    <row r="132" spans="2:11" s="1" customFormat="1" ht="15" customHeight="1">
      <c r="B132" s="257"/>
      <c r="C132" s="238" t="s">
        <v>1859</v>
      </c>
      <c r="D132" s="238"/>
      <c r="E132" s="238"/>
      <c r="F132" s="239" t="s">
        <v>1848</v>
      </c>
      <c r="G132" s="238"/>
      <c r="H132" s="238" t="s">
        <v>1860</v>
      </c>
      <c r="I132" s="238" t="s">
        <v>1844</v>
      </c>
      <c r="J132" s="238">
        <v>20</v>
      </c>
      <c r="K132" s="260"/>
    </row>
    <row r="133" spans="2:11" s="1" customFormat="1" ht="15" customHeight="1">
      <c r="B133" s="257"/>
      <c r="C133" s="214" t="s">
        <v>1847</v>
      </c>
      <c r="D133" s="214"/>
      <c r="E133" s="214"/>
      <c r="F133" s="235" t="s">
        <v>1848</v>
      </c>
      <c r="G133" s="214"/>
      <c r="H133" s="214" t="s">
        <v>1882</v>
      </c>
      <c r="I133" s="214" t="s">
        <v>1844</v>
      </c>
      <c r="J133" s="214">
        <v>50</v>
      </c>
      <c r="K133" s="260"/>
    </row>
    <row r="134" spans="2:11" s="1" customFormat="1" ht="15" customHeight="1">
      <c r="B134" s="257"/>
      <c r="C134" s="214" t="s">
        <v>1861</v>
      </c>
      <c r="D134" s="214"/>
      <c r="E134" s="214"/>
      <c r="F134" s="235" t="s">
        <v>1848</v>
      </c>
      <c r="G134" s="214"/>
      <c r="H134" s="214" t="s">
        <v>1882</v>
      </c>
      <c r="I134" s="214" t="s">
        <v>1844</v>
      </c>
      <c r="J134" s="214">
        <v>50</v>
      </c>
      <c r="K134" s="260"/>
    </row>
    <row r="135" spans="2:11" s="1" customFormat="1" ht="15" customHeight="1">
      <c r="B135" s="257"/>
      <c r="C135" s="214" t="s">
        <v>1867</v>
      </c>
      <c r="D135" s="214"/>
      <c r="E135" s="214"/>
      <c r="F135" s="235" t="s">
        <v>1848</v>
      </c>
      <c r="G135" s="214"/>
      <c r="H135" s="214" t="s">
        <v>1882</v>
      </c>
      <c r="I135" s="214" t="s">
        <v>1844</v>
      </c>
      <c r="J135" s="214">
        <v>50</v>
      </c>
      <c r="K135" s="260"/>
    </row>
    <row r="136" spans="2:11" s="1" customFormat="1" ht="15" customHeight="1">
      <c r="B136" s="257"/>
      <c r="C136" s="214" t="s">
        <v>1869</v>
      </c>
      <c r="D136" s="214"/>
      <c r="E136" s="214"/>
      <c r="F136" s="235" t="s">
        <v>1848</v>
      </c>
      <c r="G136" s="214"/>
      <c r="H136" s="214" t="s">
        <v>1882</v>
      </c>
      <c r="I136" s="214" t="s">
        <v>1844</v>
      </c>
      <c r="J136" s="214">
        <v>50</v>
      </c>
      <c r="K136" s="260"/>
    </row>
    <row r="137" spans="2:11" s="1" customFormat="1" ht="15" customHeight="1">
      <c r="B137" s="257"/>
      <c r="C137" s="214" t="s">
        <v>1870</v>
      </c>
      <c r="D137" s="214"/>
      <c r="E137" s="214"/>
      <c r="F137" s="235" t="s">
        <v>1848</v>
      </c>
      <c r="G137" s="214"/>
      <c r="H137" s="214" t="s">
        <v>1895</v>
      </c>
      <c r="I137" s="214" t="s">
        <v>1844</v>
      </c>
      <c r="J137" s="214">
        <v>255</v>
      </c>
      <c r="K137" s="260"/>
    </row>
    <row r="138" spans="2:11" s="1" customFormat="1" ht="15" customHeight="1">
      <c r="B138" s="257"/>
      <c r="C138" s="214" t="s">
        <v>1872</v>
      </c>
      <c r="D138" s="214"/>
      <c r="E138" s="214"/>
      <c r="F138" s="235" t="s">
        <v>1842</v>
      </c>
      <c r="G138" s="214"/>
      <c r="H138" s="214" t="s">
        <v>1896</v>
      </c>
      <c r="I138" s="214" t="s">
        <v>1874</v>
      </c>
      <c r="J138" s="214"/>
      <c r="K138" s="260"/>
    </row>
    <row r="139" spans="2:11" s="1" customFormat="1" ht="15" customHeight="1">
      <c r="B139" s="257"/>
      <c r="C139" s="214" t="s">
        <v>1875</v>
      </c>
      <c r="D139" s="214"/>
      <c r="E139" s="214"/>
      <c r="F139" s="235" t="s">
        <v>1842</v>
      </c>
      <c r="G139" s="214"/>
      <c r="H139" s="214" t="s">
        <v>1897</v>
      </c>
      <c r="I139" s="214" t="s">
        <v>1877</v>
      </c>
      <c r="J139" s="214"/>
      <c r="K139" s="260"/>
    </row>
    <row r="140" spans="2:11" s="1" customFormat="1" ht="15" customHeight="1">
      <c r="B140" s="257"/>
      <c r="C140" s="214" t="s">
        <v>1878</v>
      </c>
      <c r="D140" s="214"/>
      <c r="E140" s="214"/>
      <c r="F140" s="235" t="s">
        <v>1842</v>
      </c>
      <c r="G140" s="214"/>
      <c r="H140" s="214" t="s">
        <v>1878</v>
      </c>
      <c r="I140" s="214" t="s">
        <v>1877</v>
      </c>
      <c r="J140" s="214"/>
      <c r="K140" s="260"/>
    </row>
    <row r="141" spans="2:11" s="1" customFormat="1" ht="15" customHeight="1">
      <c r="B141" s="257"/>
      <c r="C141" s="214" t="s">
        <v>35</v>
      </c>
      <c r="D141" s="214"/>
      <c r="E141" s="214"/>
      <c r="F141" s="235" t="s">
        <v>1842</v>
      </c>
      <c r="G141" s="214"/>
      <c r="H141" s="214" t="s">
        <v>1898</v>
      </c>
      <c r="I141" s="214" t="s">
        <v>1877</v>
      </c>
      <c r="J141" s="214"/>
      <c r="K141" s="260"/>
    </row>
    <row r="142" spans="2:11" s="1" customFormat="1" ht="15" customHeight="1">
      <c r="B142" s="257"/>
      <c r="C142" s="214" t="s">
        <v>1899</v>
      </c>
      <c r="D142" s="214"/>
      <c r="E142" s="214"/>
      <c r="F142" s="235" t="s">
        <v>1842</v>
      </c>
      <c r="G142" s="214"/>
      <c r="H142" s="214" t="s">
        <v>1900</v>
      </c>
      <c r="I142" s="214" t="s">
        <v>1877</v>
      </c>
      <c r="J142" s="214"/>
      <c r="K142" s="260"/>
    </row>
    <row r="143" spans="2:11" s="1" customFormat="1" ht="15" customHeight="1">
      <c r="B143" s="261"/>
      <c r="C143" s="262"/>
      <c r="D143" s="262"/>
      <c r="E143" s="262"/>
      <c r="F143" s="262"/>
      <c r="G143" s="262"/>
      <c r="H143" s="262"/>
      <c r="I143" s="262"/>
      <c r="J143" s="262"/>
      <c r="K143" s="263"/>
    </row>
    <row r="144" spans="2:11" s="1" customFormat="1" ht="18.75" customHeight="1">
      <c r="B144" s="248"/>
      <c r="C144" s="248"/>
      <c r="D144" s="248"/>
      <c r="E144" s="248"/>
      <c r="F144" s="249"/>
      <c r="G144" s="248"/>
      <c r="H144" s="248"/>
      <c r="I144" s="248"/>
      <c r="J144" s="248"/>
      <c r="K144" s="248"/>
    </row>
    <row r="145" spans="2:11" s="1" customFormat="1" ht="18.75" customHeight="1">
      <c r="B145" s="221"/>
      <c r="C145" s="221"/>
      <c r="D145" s="221"/>
      <c r="E145" s="221"/>
      <c r="F145" s="221"/>
      <c r="G145" s="221"/>
      <c r="H145" s="221"/>
      <c r="I145" s="221"/>
      <c r="J145" s="221"/>
      <c r="K145" s="221"/>
    </row>
    <row r="146" spans="2:11" s="1" customFormat="1" ht="7.5" customHeight="1">
      <c r="B146" s="222"/>
      <c r="C146" s="223"/>
      <c r="D146" s="223"/>
      <c r="E146" s="223"/>
      <c r="F146" s="223"/>
      <c r="G146" s="223"/>
      <c r="H146" s="223"/>
      <c r="I146" s="223"/>
      <c r="J146" s="223"/>
      <c r="K146" s="224"/>
    </row>
    <row r="147" spans="2:11" s="1" customFormat="1" ht="45" customHeight="1">
      <c r="B147" s="225"/>
      <c r="C147" s="332" t="s">
        <v>1901</v>
      </c>
      <c r="D147" s="332"/>
      <c r="E147" s="332"/>
      <c r="F147" s="332"/>
      <c r="G147" s="332"/>
      <c r="H147" s="332"/>
      <c r="I147" s="332"/>
      <c r="J147" s="332"/>
      <c r="K147" s="226"/>
    </row>
    <row r="148" spans="2:11" s="1" customFormat="1" ht="17.25" customHeight="1">
      <c r="B148" s="225"/>
      <c r="C148" s="227" t="s">
        <v>1836</v>
      </c>
      <c r="D148" s="227"/>
      <c r="E148" s="227"/>
      <c r="F148" s="227" t="s">
        <v>1837</v>
      </c>
      <c r="G148" s="228"/>
      <c r="H148" s="227" t="s">
        <v>51</v>
      </c>
      <c r="I148" s="227" t="s">
        <v>54</v>
      </c>
      <c r="J148" s="227" t="s">
        <v>1838</v>
      </c>
      <c r="K148" s="226"/>
    </row>
    <row r="149" spans="2:11" s="1" customFormat="1" ht="17.25" customHeight="1">
      <c r="B149" s="225"/>
      <c r="C149" s="229" t="s">
        <v>1839</v>
      </c>
      <c r="D149" s="229"/>
      <c r="E149" s="229"/>
      <c r="F149" s="230" t="s">
        <v>1840</v>
      </c>
      <c r="G149" s="231"/>
      <c r="H149" s="229"/>
      <c r="I149" s="229"/>
      <c r="J149" s="229" t="s">
        <v>1841</v>
      </c>
      <c r="K149" s="226"/>
    </row>
    <row r="150" spans="2:11" s="1" customFormat="1" ht="5.25" customHeight="1">
      <c r="B150" s="237"/>
      <c r="C150" s="232"/>
      <c r="D150" s="232"/>
      <c r="E150" s="232"/>
      <c r="F150" s="232"/>
      <c r="G150" s="233"/>
      <c r="H150" s="232"/>
      <c r="I150" s="232"/>
      <c r="J150" s="232"/>
      <c r="K150" s="260"/>
    </row>
    <row r="151" spans="2:11" s="1" customFormat="1" ht="15" customHeight="1">
      <c r="B151" s="237"/>
      <c r="C151" s="264" t="s">
        <v>1845</v>
      </c>
      <c r="D151" s="214"/>
      <c r="E151" s="214"/>
      <c r="F151" s="265" t="s">
        <v>1842</v>
      </c>
      <c r="G151" s="214"/>
      <c r="H151" s="264" t="s">
        <v>1882</v>
      </c>
      <c r="I151" s="264" t="s">
        <v>1844</v>
      </c>
      <c r="J151" s="264">
        <v>120</v>
      </c>
      <c r="K151" s="260"/>
    </row>
    <row r="152" spans="2:11" s="1" customFormat="1" ht="15" customHeight="1">
      <c r="B152" s="237"/>
      <c r="C152" s="264" t="s">
        <v>1891</v>
      </c>
      <c r="D152" s="214"/>
      <c r="E152" s="214"/>
      <c r="F152" s="265" t="s">
        <v>1842</v>
      </c>
      <c r="G152" s="214"/>
      <c r="H152" s="264" t="s">
        <v>1902</v>
      </c>
      <c r="I152" s="264" t="s">
        <v>1844</v>
      </c>
      <c r="J152" s="264" t="s">
        <v>1893</v>
      </c>
      <c r="K152" s="260"/>
    </row>
    <row r="153" spans="2:11" s="1" customFormat="1" ht="15" customHeight="1">
      <c r="B153" s="237"/>
      <c r="C153" s="264" t="s">
        <v>78</v>
      </c>
      <c r="D153" s="214"/>
      <c r="E153" s="214"/>
      <c r="F153" s="265" t="s">
        <v>1842</v>
      </c>
      <c r="G153" s="214"/>
      <c r="H153" s="264" t="s">
        <v>1903</v>
      </c>
      <c r="I153" s="264" t="s">
        <v>1844</v>
      </c>
      <c r="J153" s="264" t="s">
        <v>1893</v>
      </c>
      <c r="K153" s="260"/>
    </row>
    <row r="154" spans="2:11" s="1" customFormat="1" ht="15" customHeight="1">
      <c r="B154" s="237"/>
      <c r="C154" s="264" t="s">
        <v>1847</v>
      </c>
      <c r="D154" s="214"/>
      <c r="E154" s="214"/>
      <c r="F154" s="265" t="s">
        <v>1848</v>
      </c>
      <c r="G154" s="214"/>
      <c r="H154" s="264" t="s">
        <v>1882</v>
      </c>
      <c r="I154" s="264" t="s">
        <v>1844</v>
      </c>
      <c r="J154" s="264">
        <v>50</v>
      </c>
      <c r="K154" s="260"/>
    </row>
    <row r="155" spans="2:11" s="1" customFormat="1" ht="15" customHeight="1">
      <c r="B155" s="237"/>
      <c r="C155" s="264" t="s">
        <v>1850</v>
      </c>
      <c r="D155" s="214"/>
      <c r="E155" s="214"/>
      <c r="F155" s="265" t="s">
        <v>1842</v>
      </c>
      <c r="G155" s="214"/>
      <c r="H155" s="264" t="s">
        <v>1882</v>
      </c>
      <c r="I155" s="264" t="s">
        <v>1852</v>
      </c>
      <c r="J155" s="264"/>
      <c r="K155" s="260"/>
    </row>
    <row r="156" spans="2:11" s="1" customFormat="1" ht="15" customHeight="1">
      <c r="B156" s="237"/>
      <c r="C156" s="264" t="s">
        <v>1861</v>
      </c>
      <c r="D156" s="214"/>
      <c r="E156" s="214"/>
      <c r="F156" s="265" t="s">
        <v>1848</v>
      </c>
      <c r="G156" s="214"/>
      <c r="H156" s="264" t="s">
        <v>1882</v>
      </c>
      <c r="I156" s="264" t="s">
        <v>1844</v>
      </c>
      <c r="J156" s="264">
        <v>50</v>
      </c>
      <c r="K156" s="260"/>
    </row>
    <row r="157" spans="2:11" s="1" customFormat="1" ht="15" customHeight="1">
      <c r="B157" s="237"/>
      <c r="C157" s="264" t="s">
        <v>1869</v>
      </c>
      <c r="D157" s="214"/>
      <c r="E157" s="214"/>
      <c r="F157" s="265" t="s">
        <v>1848</v>
      </c>
      <c r="G157" s="214"/>
      <c r="H157" s="264" t="s">
        <v>1882</v>
      </c>
      <c r="I157" s="264" t="s">
        <v>1844</v>
      </c>
      <c r="J157" s="264">
        <v>50</v>
      </c>
      <c r="K157" s="260"/>
    </row>
    <row r="158" spans="2:11" s="1" customFormat="1" ht="15" customHeight="1">
      <c r="B158" s="237"/>
      <c r="C158" s="264" t="s">
        <v>1867</v>
      </c>
      <c r="D158" s="214"/>
      <c r="E158" s="214"/>
      <c r="F158" s="265" t="s">
        <v>1848</v>
      </c>
      <c r="G158" s="214"/>
      <c r="H158" s="264" t="s">
        <v>1882</v>
      </c>
      <c r="I158" s="264" t="s">
        <v>1844</v>
      </c>
      <c r="J158" s="264">
        <v>50</v>
      </c>
      <c r="K158" s="260"/>
    </row>
    <row r="159" spans="2:11" s="1" customFormat="1" ht="15" customHeight="1">
      <c r="B159" s="237"/>
      <c r="C159" s="264" t="s">
        <v>129</v>
      </c>
      <c r="D159" s="214"/>
      <c r="E159" s="214"/>
      <c r="F159" s="265" t="s">
        <v>1842</v>
      </c>
      <c r="G159" s="214"/>
      <c r="H159" s="264" t="s">
        <v>1904</v>
      </c>
      <c r="I159" s="264" t="s">
        <v>1844</v>
      </c>
      <c r="J159" s="264" t="s">
        <v>1905</v>
      </c>
      <c r="K159" s="260"/>
    </row>
    <row r="160" spans="2:11" s="1" customFormat="1" ht="15" customHeight="1">
      <c r="B160" s="237"/>
      <c r="C160" s="264" t="s">
        <v>1906</v>
      </c>
      <c r="D160" s="214"/>
      <c r="E160" s="214"/>
      <c r="F160" s="265" t="s">
        <v>1842</v>
      </c>
      <c r="G160" s="214"/>
      <c r="H160" s="264" t="s">
        <v>1907</v>
      </c>
      <c r="I160" s="264" t="s">
        <v>1877</v>
      </c>
      <c r="J160" s="264"/>
      <c r="K160" s="260"/>
    </row>
    <row r="161" spans="2:11" s="1" customFormat="1" ht="15" customHeight="1">
      <c r="B161" s="266"/>
      <c r="C161" s="246"/>
      <c r="D161" s="246"/>
      <c r="E161" s="246"/>
      <c r="F161" s="246"/>
      <c r="G161" s="246"/>
      <c r="H161" s="246"/>
      <c r="I161" s="246"/>
      <c r="J161" s="246"/>
      <c r="K161" s="267"/>
    </row>
    <row r="162" spans="2:11" s="1" customFormat="1" ht="18.75" customHeight="1">
      <c r="B162" s="248"/>
      <c r="C162" s="258"/>
      <c r="D162" s="258"/>
      <c r="E162" s="258"/>
      <c r="F162" s="268"/>
      <c r="G162" s="258"/>
      <c r="H162" s="258"/>
      <c r="I162" s="258"/>
      <c r="J162" s="258"/>
      <c r="K162" s="248"/>
    </row>
    <row r="163" spans="2:11" s="1" customFormat="1" ht="18.75" customHeight="1">
      <c r="B163" s="221"/>
      <c r="C163" s="221"/>
      <c r="D163" s="221"/>
      <c r="E163" s="221"/>
      <c r="F163" s="221"/>
      <c r="G163" s="221"/>
      <c r="H163" s="221"/>
      <c r="I163" s="221"/>
      <c r="J163" s="221"/>
      <c r="K163" s="221"/>
    </row>
    <row r="164" spans="2:11" s="1" customFormat="1" ht="7.5" customHeight="1">
      <c r="B164" s="203"/>
      <c r="C164" s="204"/>
      <c r="D164" s="204"/>
      <c r="E164" s="204"/>
      <c r="F164" s="204"/>
      <c r="G164" s="204"/>
      <c r="H164" s="204"/>
      <c r="I164" s="204"/>
      <c r="J164" s="204"/>
      <c r="K164" s="205"/>
    </row>
    <row r="165" spans="2:11" s="1" customFormat="1" ht="45" customHeight="1">
      <c r="B165" s="206"/>
      <c r="C165" s="330" t="s">
        <v>1908</v>
      </c>
      <c r="D165" s="330"/>
      <c r="E165" s="330"/>
      <c r="F165" s="330"/>
      <c r="G165" s="330"/>
      <c r="H165" s="330"/>
      <c r="I165" s="330"/>
      <c r="J165" s="330"/>
      <c r="K165" s="207"/>
    </row>
    <row r="166" spans="2:11" s="1" customFormat="1" ht="17.25" customHeight="1">
      <c r="B166" s="206"/>
      <c r="C166" s="227" t="s">
        <v>1836</v>
      </c>
      <c r="D166" s="227"/>
      <c r="E166" s="227"/>
      <c r="F166" s="227" t="s">
        <v>1837</v>
      </c>
      <c r="G166" s="269"/>
      <c r="H166" s="270" t="s">
        <v>51</v>
      </c>
      <c r="I166" s="270" t="s">
        <v>54</v>
      </c>
      <c r="J166" s="227" t="s">
        <v>1838</v>
      </c>
      <c r="K166" s="207"/>
    </row>
    <row r="167" spans="2:11" s="1" customFormat="1" ht="17.25" customHeight="1">
      <c r="B167" s="208"/>
      <c r="C167" s="229" t="s">
        <v>1839</v>
      </c>
      <c r="D167" s="229"/>
      <c r="E167" s="229"/>
      <c r="F167" s="230" t="s">
        <v>1840</v>
      </c>
      <c r="G167" s="271"/>
      <c r="H167" s="272"/>
      <c r="I167" s="272"/>
      <c r="J167" s="229" t="s">
        <v>1841</v>
      </c>
      <c r="K167" s="209"/>
    </row>
    <row r="168" spans="2:11" s="1" customFormat="1" ht="5.25" customHeight="1">
      <c r="B168" s="237"/>
      <c r="C168" s="232"/>
      <c r="D168" s="232"/>
      <c r="E168" s="232"/>
      <c r="F168" s="232"/>
      <c r="G168" s="233"/>
      <c r="H168" s="232"/>
      <c r="I168" s="232"/>
      <c r="J168" s="232"/>
      <c r="K168" s="260"/>
    </row>
    <row r="169" spans="2:11" s="1" customFormat="1" ht="15" customHeight="1">
      <c r="B169" s="237"/>
      <c r="C169" s="214" t="s">
        <v>1845</v>
      </c>
      <c r="D169" s="214"/>
      <c r="E169" s="214"/>
      <c r="F169" s="235" t="s">
        <v>1842</v>
      </c>
      <c r="G169" s="214"/>
      <c r="H169" s="214" t="s">
        <v>1882</v>
      </c>
      <c r="I169" s="214" t="s">
        <v>1844</v>
      </c>
      <c r="J169" s="214">
        <v>120</v>
      </c>
      <c r="K169" s="260"/>
    </row>
    <row r="170" spans="2:11" s="1" customFormat="1" ht="15" customHeight="1">
      <c r="B170" s="237"/>
      <c r="C170" s="214" t="s">
        <v>1891</v>
      </c>
      <c r="D170" s="214"/>
      <c r="E170" s="214"/>
      <c r="F170" s="235" t="s">
        <v>1842</v>
      </c>
      <c r="G170" s="214"/>
      <c r="H170" s="214" t="s">
        <v>1892</v>
      </c>
      <c r="I170" s="214" t="s">
        <v>1844</v>
      </c>
      <c r="J170" s="214" t="s">
        <v>1893</v>
      </c>
      <c r="K170" s="260"/>
    </row>
    <row r="171" spans="2:11" s="1" customFormat="1" ht="15" customHeight="1">
      <c r="B171" s="237"/>
      <c r="C171" s="214" t="s">
        <v>78</v>
      </c>
      <c r="D171" s="214"/>
      <c r="E171" s="214"/>
      <c r="F171" s="235" t="s">
        <v>1842</v>
      </c>
      <c r="G171" s="214"/>
      <c r="H171" s="214" t="s">
        <v>1909</v>
      </c>
      <c r="I171" s="214" t="s">
        <v>1844</v>
      </c>
      <c r="J171" s="214" t="s">
        <v>1893</v>
      </c>
      <c r="K171" s="260"/>
    </row>
    <row r="172" spans="2:11" s="1" customFormat="1" ht="15" customHeight="1">
      <c r="B172" s="237"/>
      <c r="C172" s="214" t="s">
        <v>1847</v>
      </c>
      <c r="D172" s="214"/>
      <c r="E172" s="214"/>
      <c r="F172" s="235" t="s">
        <v>1848</v>
      </c>
      <c r="G172" s="214"/>
      <c r="H172" s="214" t="s">
        <v>1909</v>
      </c>
      <c r="I172" s="214" t="s">
        <v>1844</v>
      </c>
      <c r="J172" s="214">
        <v>50</v>
      </c>
      <c r="K172" s="260"/>
    </row>
    <row r="173" spans="2:11" s="1" customFormat="1" ht="15" customHeight="1">
      <c r="B173" s="237"/>
      <c r="C173" s="214" t="s">
        <v>1850</v>
      </c>
      <c r="D173" s="214"/>
      <c r="E173" s="214"/>
      <c r="F173" s="235" t="s">
        <v>1842</v>
      </c>
      <c r="G173" s="214"/>
      <c r="H173" s="214" t="s">
        <v>1909</v>
      </c>
      <c r="I173" s="214" t="s">
        <v>1852</v>
      </c>
      <c r="J173" s="214"/>
      <c r="K173" s="260"/>
    </row>
    <row r="174" spans="2:11" s="1" customFormat="1" ht="15" customHeight="1">
      <c r="B174" s="237"/>
      <c r="C174" s="214" t="s">
        <v>1861</v>
      </c>
      <c r="D174" s="214"/>
      <c r="E174" s="214"/>
      <c r="F174" s="235" t="s">
        <v>1848</v>
      </c>
      <c r="G174" s="214"/>
      <c r="H174" s="214" t="s">
        <v>1909</v>
      </c>
      <c r="I174" s="214" t="s">
        <v>1844</v>
      </c>
      <c r="J174" s="214">
        <v>50</v>
      </c>
      <c r="K174" s="260"/>
    </row>
    <row r="175" spans="2:11" s="1" customFormat="1" ht="15" customHeight="1">
      <c r="B175" s="237"/>
      <c r="C175" s="214" t="s">
        <v>1869</v>
      </c>
      <c r="D175" s="214"/>
      <c r="E175" s="214"/>
      <c r="F175" s="235" t="s">
        <v>1848</v>
      </c>
      <c r="G175" s="214"/>
      <c r="H175" s="214" t="s">
        <v>1909</v>
      </c>
      <c r="I175" s="214" t="s">
        <v>1844</v>
      </c>
      <c r="J175" s="214">
        <v>50</v>
      </c>
      <c r="K175" s="260"/>
    </row>
    <row r="176" spans="2:11" s="1" customFormat="1" ht="15" customHeight="1">
      <c r="B176" s="237"/>
      <c r="C176" s="214" t="s">
        <v>1867</v>
      </c>
      <c r="D176" s="214"/>
      <c r="E176" s="214"/>
      <c r="F176" s="235" t="s">
        <v>1848</v>
      </c>
      <c r="G176" s="214"/>
      <c r="H176" s="214" t="s">
        <v>1909</v>
      </c>
      <c r="I176" s="214" t="s">
        <v>1844</v>
      </c>
      <c r="J176" s="214">
        <v>50</v>
      </c>
      <c r="K176" s="260"/>
    </row>
    <row r="177" spans="2:11" s="1" customFormat="1" ht="15" customHeight="1">
      <c r="B177" s="237"/>
      <c r="C177" s="214" t="s">
        <v>151</v>
      </c>
      <c r="D177" s="214"/>
      <c r="E177" s="214"/>
      <c r="F177" s="235" t="s">
        <v>1842</v>
      </c>
      <c r="G177" s="214"/>
      <c r="H177" s="214" t="s">
        <v>1910</v>
      </c>
      <c r="I177" s="214" t="s">
        <v>1911</v>
      </c>
      <c r="J177" s="214"/>
      <c r="K177" s="260"/>
    </row>
    <row r="178" spans="2:11" s="1" customFormat="1" ht="15" customHeight="1">
      <c r="B178" s="237"/>
      <c r="C178" s="214" t="s">
        <v>54</v>
      </c>
      <c r="D178" s="214"/>
      <c r="E178" s="214"/>
      <c r="F178" s="235" t="s">
        <v>1842</v>
      </c>
      <c r="G178" s="214"/>
      <c r="H178" s="214" t="s">
        <v>1912</v>
      </c>
      <c r="I178" s="214" t="s">
        <v>1913</v>
      </c>
      <c r="J178" s="214">
        <v>1</v>
      </c>
      <c r="K178" s="260"/>
    </row>
    <row r="179" spans="2:11" s="1" customFormat="1" ht="15" customHeight="1">
      <c r="B179" s="237"/>
      <c r="C179" s="214" t="s">
        <v>50</v>
      </c>
      <c r="D179" s="214"/>
      <c r="E179" s="214"/>
      <c r="F179" s="235" t="s">
        <v>1842</v>
      </c>
      <c r="G179" s="214"/>
      <c r="H179" s="214" t="s">
        <v>1914</v>
      </c>
      <c r="I179" s="214" t="s">
        <v>1844</v>
      </c>
      <c r="J179" s="214">
        <v>20</v>
      </c>
      <c r="K179" s="260"/>
    </row>
    <row r="180" spans="2:11" s="1" customFormat="1" ht="15" customHeight="1">
      <c r="B180" s="237"/>
      <c r="C180" s="214" t="s">
        <v>51</v>
      </c>
      <c r="D180" s="214"/>
      <c r="E180" s="214"/>
      <c r="F180" s="235" t="s">
        <v>1842</v>
      </c>
      <c r="G180" s="214"/>
      <c r="H180" s="214" t="s">
        <v>1915</v>
      </c>
      <c r="I180" s="214" t="s">
        <v>1844</v>
      </c>
      <c r="J180" s="214">
        <v>255</v>
      </c>
      <c r="K180" s="260"/>
    </row>
    <row r="181" spans="2:11" s="1" customFormat="1" ht="15" customHeight="1">
      <c r="B181" s="237"/>
      <c r="C181" s="214" t="s">
        <v>152</v>
      </c>
      <c r="D181" s="214"/>
      <c r="E181" s="214"/>
      <c r="F181" s="235" t="s">
        <v>1842</v>
      </c>
      <c r="G181" s="214"/>
      <c r="H181" s="214" t="s">
        <v>1806</v>
      </c>
      <c r="I181" s="214" t="s">
        <v>1844</v>
      </c>
      <c r="J181" s="214">
        <v>10</v>
      </c>
      <c r="K181" s="260"/>
    </row>
    <row r="182" spans="2:11" s="1" customFormat="1" ht="15" customHeight="1">
      <c r="B182" s="237"/>
      <c r="C182" s="214" t="s">
        <v>153</v>
      </c>
      <c r="D182" s="214"/>
      <c r="E182" s="214"/>
      <c r="F182" s="235" t="s">
        <v>1842</v>
      </c>
      <c r="G182" s="214"/>
      <c r="H182" s="214" t="s">
        <v>1916</v>
      </c>
      <c r="I182" s="214" t="s">
        <v>1877</v>
      </c>
      <c r="J182" s="214"/>
      <c r="K182" s="260"/>
    </row>
    <row r="183" spans="2:11" s="1" customFormat="1" ht="15" customHeight="1">
      <c r="B183" s="237"/>
      <c r="C183" s="214" t="s">
        <v>1917</v>
      </c>
      <c r="D183" s="214"/>
      <c r="E183" s="214"/>
      <c r="F183" s="235" t="s">
        <v>1842</v>
      </c>
      <c r="G183" s="214"/>
      <c r="H183" s="214" t="s">
        <v>1918</v>
      </c>
      <c r="I183" s="214" t="s">
        <v>1877</v>
      </c>
      <c r="J183" s="214"/>
      <c r="K183" s="260"/>
    </row>
    <row r="184" spans="2:11" s="1" customFormat="1" ht="15" customHeight="1">
      <c r="B184" s="237"/>
      <c r="C184" s="214" t="s">
        <v>1906</v>
      </c>
      <c r="D184" s="214"/>
      <c r="E184" s="214"/>
      <c r="F184" s="235" t="s">
        <v>1842</v>
      </c>
      <c r="G184" s="214"/>
      <c r="H184" s="214" t="s">
        <v>1919</v>
      </c>
      <c r="I184" s="214" t="s">
        <v>1877</v>
      </c>
      <c r="J184" s="214"/>
      <c r="K184" s="260"/>
    </row>
    <row r="185" spans="2:11" s="1" customFormat="1" ht="15" customHeight="1">
      <c r="B185" s="237"/>
      <c r="C185" s="214" t="s">
        <v>155</v>
      </c>
      <c r="D185" s="214"/>
      <c r="E185" s="214"/>
      <c r="F185" s="235" t="s">
        <v>1848</v>
      </c>
      <c r="G185" s="214"/>
      <c r="H185" s="214" t="s">
        <v>1920</v>
      </c>
      <c r="I185" s="214" t="s">
        <v>1844</v>
      </c>
      <c r="J185" s="214">
        <v>50</v>
      </c>
      <c r="K185" s="260"/>
    </row>
    <row r="186" spans="2:11" s="1" customFormat="1" ht="15" customHeight="1">
      <c r="B186" s="237"/>
      <c r="C186" s="214" t="s">
        <v>1921</v>
      </c>
      <c r="D186" s="214"/>
      <c r="E186" s="214"/>
      <c r="F186" s="235" t="s">
        <v>1848</v>
      </c>
      <c r="G186" s="214"/>
      <c r="H186" s="214" t="s">
        <v>1922</v>
      </c>
      <c r="I186" s="214" t="s">
        <v>1923</v>
      </c>
      <c r="J186" s="214"/>
      <c r="K186" s="260"/>
    </row>
    <row r="187" spans="2:11" s="1" customFormat="1" ht="15" customHeight="1">
      <c r="B187" s="237"/>
      <c r="C187" s="214" t="s">
        <v>1924</v>
      </c>
      <c r="D187" s="214"/>
      <c r="E187" s="214"/>
      <c r="F187" s="235" t="s">
        <v>1848</v>
      </c>
      <c r="G187" s="214"/>
      <c r="H187" s="214" t="s">
        <v>1925</v>
      </c>
      <c r="I187" s="214" t="s">
        <v>1923</v>
      </c>
      <c r="J187" s="214"/>
      <c r="K187" s="260"/>
    </row>
    <row r="188" spans="2:11" s="1" customFormat="1" ht="15" customHeight="1">
      <c r="B188" s="237"/>
      <c r="C188" s="214" t="s">
        <v>1926</v>
      </c>
      <c r="D188" s="214"/>
      <c r="E188" s="214"/>
      <c r="F188" s="235" t="s">
        <v>1848</v>
      </c>
      <c r="G188" s="214"/>
      <c r="H188" s="214" t="s">
        <v>1927</v>
      </c>
      <c r="I188" s="214" t="s">
        <v>1923</v>
      </c>
      <c r="J188" s="214"/>
      <c r="K188" s="260"/>
    </row>
    <row r="189" spans="2:11" s="1" customFormat="1" ht="15" customHeight="1">
      <c r="B189" s="237"/>
      <c r="C189" s="273" t="s">
        <v>1928</v>
      </c>
      <c r="D189" s="214"/>
      <c r="E189" s="214"/>
      <c r="F189" s="235" t="s">
        <v>1848</v>
      </c>
      <c r="G189" s="214"/>
      <c r="H189" s="214" t="s">
        <v>1929</v>
      </c>
      <c r="I189" s="214" t="s">
        <v>1930</v>
      </c>
      <c r="J189" s="274" t="s">
        <v>1931</v>
      </c>
      <c r="K189" s="260"/>
    </row>
    <row r="190" spans="2:11" s="1" customFormat="1" ht="15" customHeight="1">
      <c r="B190" s="237"/>
      <c r="C190" s="273" t="s">
        <v>39</v>
      </c>
      <c r="D190" s="214"/>
      <c r="E190" s="214"/>
      <c r="F190" s="235" t="s">
        <v>1842</v>
      </c>
      <c r="G190" s="214"/>
      <c r="H190" s="211" t="s">
        <v>1932</v>
      </c>
      <c r="I190" s="214" t="s">
        <v>1933</v>
      </c>
      <c r="J190" s="214"/>
      <c r="K190" s="260"/>
    </row>
    <row r="191" spans="2:11" s="1" customFormat="1" ht="15" customHeight="1">
      <c r="B191" s="237"/>
      <c r="C191" s="273" t="s">
        <v>1934</v>
      </c>
      <c r="D191" s="214"/>
      <c r="E191" s="214"/>
      <c r="F191" s="235" t="s">
        <v>1842</v>
      </c>
      <c r="G191" s="214"/>
      <c r="H191" s="214" t="s">
        <v>1935</v>
      </c>
      <c r="I191" s="214" t="s">
        <v>1877</v>
      </c>
      <c r="J191" s="214"/>
      <c r="K191" s="260"/>
    </row>
    <row r="192" spans="2:11" s="1" customFormat="1" ht="15" customHeight="1">
      <c r="B192" s="237"/>
      <c r="C192" s="273" t="s">
        <v>1936</v>
      </c>
      <c r="D192" s="214"/>
      <c r="E192" s="214"/>
      <c r="F192" s="235" t="s">
        <v>1842</v>
      </c>
      <c r="G192" s="214"/>
      <c r="H192" s="214" t="s">
        <v>1937</v>
      </c>
      <c r="I192" s="214" t="s">
        <v>1877</v>
      </c>
      <c r="J192" s="214"/>
      <c r="K192" s="260"/>
    </row>
    <row r="193" spans="2:11" s="1" customFormat="1" ht="15" customHeight="1">
      <c r="B193" s="237"/>
      <c r="C193" s="273" t="s">
        <v>1938</v>
      </c>
      <c r="D193" s="214"/>
      <c r="E193" s="214"/>
      <c r="F193" s="235" t="s">
        <v>1848</v>
      </c>
      <c r="G193" s="214"/>
      <c r="H193" s="214" t="s">
        <v>1939</v>
      </c>
      <c r="I193" s="214" t="s">
        <v>1877</v>
      </c>
      <c r="J193" s="214"/>
      <c r="K193" s="260"/>
    </row>
    <row r="194" spans="2:11" s="1" customFormat="1" ht="15" customHeight="1">
      <c r="B194" s="266"/>
      <c r="C194" s="275"/>
      <c r="D194" s="246"/>
      <c r="E194" s="246"/>
      <c r="F194" s="246"/>
      <c r="G194" s="246"/>
      <c r="H194" s="246"/>
      <c r="I194" s="246"/>
      <c r="J194" s="246"/>
      <c r="K194" s="267"/>
    </row>
    <row r="195" spans="2:11" s="1" customFormat="1" ht="18.75" customHeight="1">
      <c r="B195" s="248"/>
      <c r="C195" s="258"/>
      <c r="D195" s="258"/>
      <c r="E195" s="258"/>
      <c r="F195" s="268"/>
      <c r="G195" s="258"/>
      <c r="H195" s="258"/>
      <c r="I195" s="258"/>
      <c r="J195" s="258"/>
      <c r="K195" s="248"/>
    </row>
    <row r="196" spans="2:11" s="1" customFormat="1" ht="18.75" customHeight="1">
      <c r="B196" s="248"/>
      <c r="C196" s="258"/>
      <c r="D196" s="258"/>
      <c r="E196" s="258"/>
      <c r="F196" s="268"/>
      <c r="G196" s="258"/>
      <c r="H196" s="258"/>
      <c r="I196" s="258"/>
      <c r="J196" s="258"/>
      <c r="K196" s="248"/>
    </row>
    <row r="197" spans="2:11" s="1" customFormat="1" ht="18.75" customHeight="1">
      <c r="B197" s="221"/>
      <c r="C197" s="221"/>
      <c r="D197" s="221"/>
      <c r="E197" s="221"/>
      <c r="F197" s="221"/>
      <c r="G197" s="221"/>
      <c r="H197" s="221"/>
      <c r="I197" s="221"/>
      <c r="J197" s="221"/>
      <c r="K197" s="221"/>
    </row>
    <row r="198" spans="2:11" s="1" customFormat="1" ht="13.5">
      <c r="B198" s="203"/>
      <c r="C198" s="204"/>
      <c r="D198" s="204"/>
      <c r="E198" s="204"/>
      <c r="F198" s="204"/>
      <c r="G198" s="204"/>
      <c r="H198" s="204"/>
      <c r="I198" s="204"/>
      <c r="J198" s="204"/>
      <c r="K198" s="205"/>
    </row>
    <row r="199" spans="2:11" s="1" customFormat="1" ht="21">
      <c r="B199" s="206"/>
      <c r="C199" s="330" t="s">
        <v>1940</v>
      </c>
      <c r="D199" s="330"/>
      <c r="E199" s="330"/>
      <c r="F199" s="330"/>
      <c r="G199" s="330"/>
      <c r="H199" s="330"/>
      <c r="I199" s="330"/>
      <c r="J199" s="330"/>
      <c r="K199" s="207"/>
    </row>
    <row r="200" spans="2:11" s="1" customFormat="1" ht="25.5" customHeight="1">
      <c r="B200" s="206"/>
      <c r="C200" s="276" t="s">
        <v>1941</v>
      </c>
      <c r="D200" s="276"/>
      <c r="E200" s="276"/>
      <c r="F200" s="276" t="s">
        <v>1942</v>
      </c>
      <c r="G200" s="277"/>
      <c r="H200" s="336" t="s">
        <v>1943</v>
      </c>
      <c r="I200" s="336"/>
      <c r="J200" s="336"/>
      <c r="K200" s="207"/>
    </row>
    <row r="201" spans="2:11" s="1" customFormat="1" ht="5.25" customHeight="1">
      <c r="B201" s="237"/>
      <c r="C201" s="232"/>
      <c r="D201" s="232"/>
      <c r="E201" s="232"/>
      <c r="F201" s="232"/>
      <c r="G201" s="258"/>
      <c r="H201" s="232"/>
      <c r="I201" s="232"/>
      <c r="J201" s="232"/>
      <c r="K201" s="260"/>
    </row>
    <row r="202" spans="2:11" s="1" customFormat="1" ht="15" customHeight="1">
      <c r="B202" s="237"/>
      <c r="C202" s="214" t="s">
        <v>1933</v>
      </c>
      <c r="D202" s="214"/>
      <c r="E202" s="214"/>
      <c r="F202" s="235" t="s">
        <v>40</v>
      </c>
      <c r="G202" s="214"/>
      <c r="H202" s="335" t="s">
        <v>1944</v>
      </c>
      <c r="I202" s="335"/>
      <c r="J202" s="335"/>
      <c r="K202" s="260"/>
    </row>
    <row r="203" spans="2:11" s="1" customFormat="1" ht="15" customHeight="1">
      <c r="B203" s="237"/>
      <c r="C203" s="214"/>
      <c r="D203" s="214"/>
      <c r="E203" s="214"/>
      <c r="F203" s="235" t="s">
        <v>41</v>
      </c>
      <c r="G203" s="214"/>
      <c r="H203" s="335" t="s">
        <v>1945</v>
      </c>
      <c r="I203" s="335"/>
      <c r="J203" s="335"/>
      <c r="K203" s="260"/>
    </row>
    <row r="204" spans="2:11" s="1" customFormat="1" ht="15" customHeight="1">
      <c r="B204" s="237"/>
      <c r="C204" s="214"/>
      <c r="D204" s="214"/>
      <c r="E204" s="214"/>
      <c r="F204" s="235" t="s">
        <v>44</v>
      </c>
      <c r="G204" s="214"/>
      <c r="H204" s="335" t="s">
        <v>1946</v>
      </c>
      <c r="I204" s="335"/>
      <c r="J204" s="335"/>
      <c r="K204" s="260"/>
    </row>
    <row r="205" spans="2:11" s="1" customFormat="1" ht="15" customHeight="1">
      <c r="B205" s="237"/>
      <c r="C205" s="214"/>
      <c r="D205" s="214"/>
      <c r="E205" s="214"/>
      <c r="F205" s="235" t="s">
        <v>42</v>
      </c>
      <c r="G205" s="214"/>
      <c r="H205" s="335" t="s">
        <v>1947</v>
      </c>
      <c r="I205" s="335"/>
      <c r="J205" s="335"/>
      <c r="K205" s="260"/>
    </row>
    <row r="206" spans="2:11" s="1" customFormat="1" ht="15" customHeight="1">
      <c r="B206" s="237"/>
      <c r="C206" s="214"/>
      <c r="D206" s="214"/>
      <c r="E206" s="214"/>
      <c r="F206" s="235" t="s">
        <v>43</v>
      </c>
      <c r="G206" s="214"/>
      <c r="H206" s="335" t="s">
        <v>1948</v>
      </c>
      <c r="I206" s="335"/>
      <c r="J206" s="335"/>
      <c r="K206" s="260"/>
    </row>
    <row r="207" spans="2:11" s="1" customFormat="1" ht="15" customHeight="1">
      <c r="B207" s="237"/>
      <c r="C207" s="214"/>
      <c r="D207" s="214"/>
      <c r="E207" s="214"/>
      <c r="F207" s="235"/>
      <c r="G207" s="214"/>
      <c r="H207" s="214"/>
      <c r="I207" s="214"/>
      <c r="J207" s="214"/>
      <c r="K207" s="260"/>
    </row>
    <row r="208" spans="2:11" s="1" customFormat="1" ht="15" customHeight="1">
      <c r="B208" s="237"/>
      <c r="C208" s="214" t="s">
        <v>1889</v>
      </c>
      <c r="D208" s="214"/>
      <c r="E208" s="214"/>
      <c r="F208" s="235" t="s">
        <v>74</v>
      </c>
      <c r="G208" s="214"/>
      <c r="H208" s="335" t="s">
        <v>1949</v>
      </c>
      <c r="I208" s="335"/>
      <c r="J208" s="335"/>
      <c r="K208" s="260"/>
    </row>
    <row r="209" spans="2:11" s="1" customFormat="1" ht="15" customHeight="1">
      <c r="B209" s="237"/>
      <c r="C209" s="214"/>
      <c r="D209" s="214"/>
      <c r="E209" s="214"/>
      <c r="F209" s="235" t="s">
        <v>1785</v>
      </c>
      <c r="G209" s="214"/>
      <c r="H209" s="335" t="s">
        <v>1786</v>
      </c>
      <c r="I209" s="335"/>
      <c r="J209" s="335"/>
      <c r="K209" s="260"/>
    </row>
    <row r="210" spans="2:11" s="1" customFormat="1" ht="15" customHeight="1">
      <c r="B210" s="237"/>
      <c r="C210" s="214"/>
      <c r="D210" s="214"/>
      <c r="E210" s="214"/>
      <c r="F210" s="235" t="s">
        <v>1783</v>
      </c>
      <c r="G210" s="214"/>
      <c r="H210" s="335" t="s">
        <v>1950</v>
      </c>
      <c r="I210" s="335"/>
      <c r="J210" s="335"/>
      <c r="K210" s="260"/>
    </row>
    <row r="211" spans="2:11" s="1" customFormat="1" ht="15" customHeight="1">
      <c r="B211" s="278"/>
      <c r="C211" s="214"/>
      <c r="D211" s="214"/>
      <c r="E211" s="214"/>
      <c r="F211" s="235" t="s">
        <v>1787</v>
      </c>
      <c r="G211" s="273"/>
      <c r="H211" s="334" t="s">
        <v>1788</v>
      </c>
      <c r="I211" s="334"/>
      <c r="J211" s="334"/>
      <c r="K211" s="279"/>
    </row>
    <row r="212" spans="2:11" s="1" customFormat="1" ht="15" customHeight="1">
      <c r="B212" s="278"/>
      <c r="C212" s="214"/>
      <c r="D212" s="214"/>
      <c r="E212" s="214"/>
      <c r="F212" s="235" t="s">
        <v>1789</v>
      </c>
      <c r="G212" s="273"/>
      <c r="H212" s="334" t="s">
        <v>1951</v>
      </c>
      <c r="I212" s="334"/>
      <c r="J212" s="334"/>
      <c r="K212" s="279"/>
    </row>
    <row r="213" spans="2:11" s="1" customFormat="1" ht="15" customHeight="1">
      <c r="B213" s="278"/>
      <c r="C213" s="214"/>
      <c r="D213" s="214"/>
      <c r="E213" s="214"/>
      <c r="F213" s="235"/>
      <c r="G213" s="273"/>
      <c r="H213" s="264"/>
      <c r="I213" s="264"/>
      <c r="J213" s="264"/>
      <c r="K213" s="279"/>
    </row>
    <row r="214" spans="2:11" s="1" customFormat="1" ht="15" customHeight="1">
      <c r="B214" s="278"/>
      <c r="C214" s="214" t="s">
        <v>1913</v>
      </c>
      <c r="D214" s="214"/>
      <c r="E214" s="214"/>
      <c r="F214" s="235">
        <v>1</v>
      </c>
      <c r="G214" s="273"/>
      <c r="H214" s="334" t="s">
        <v>1952</v>
      </c>
      <c r="I214" s="334"/>
      <c r="J214" s="334"/>
      <c r="K214" s="279"/>
    </row>
    <row r="215" spans="2:11" s="1" customFormat="1" ht="15" customHeight="1">
      <c r="B215" s="278"/>
      <c r="C215" s="214"/>
      <c r="D215" s="214"/>
      <c r="E215" s="214"/>
      <c r="F215" s="235">
        <v>2</v>
      </c>
      <c r="G215" s="273"/>
      <c r="H215" s="334" t="s">
        <v>1953</v>
      </c>
      <c r="I215" s="334"/>
      <c r="J215" s="334"/>
      <c r="K215" s="279"/>
    </row>
    <row r="216" spans="2:11" s="1" customFormat="1" ht="15" customHeight="1">
      <c r="B216" s="278"/>
      <c r="C216" s="214"/>
      <c r="D216" s="214"/>
      <c r="E216" s="214"/>
      <c r="F216" s="235">
        <v>3</v>
      </c>
      <c r="G216" s="273"/>
      <c r="H216" s="334" t="s">
        <v>1954</v>
      </c>
      <c r="I216" s="334"/>
      <c r="J216" s="334"/>
      <c r="K216" s="279"/>
    </row>
    <row r="217" spans="2:11" s="1" customFormat="1" ht="15" customHeight="1">
      <c r="B217" s="278"/>
      <c r="C217" s="214"/>
      <c r="D217" s="214"/>
      <c r="E217" s="214"/>
      <c r="F217" s="235">
        <v>4</v>
      </c>
      <c r="G217" s="273"/>
      <c r="H217" s="334" t="s">
        <v>1955</v>
      </c>
      <c r="I217" s="334"/>
      <c r="J217" s="334"/>
      <c r="K217" s="279"/>
    </row>
    <row r="218" spans="2:11" s="1" customFormat="1" ht="12.75" customHeight="1">
      <c r="B218" s="280"/>
      <c r="C218" s="281"/>
      <c r="D218" s="281"/>
      <c r="E218" s="281"/>
      <c r="F218" s="281"/>
      <c r="G218" s="281"/>
      <c r="H218" s="281"/>
      <c r="I218" s="281"/>
      <c r="J218" s="281"/>
      <c r="K218" s="28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80</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125</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127</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ROUND((SUM(BE103:BE251)),2)</f>
        <v>0</v>
      </c>
      <c r="G35" s="33"/>
      <c r="H35" s="33"/>
      <c r="I35" s="102">
        <v>0.21</v>
      </c>
      <c r="J35" s="101">
        <f>ROUND(((SUM(BE103:BE251))*I35),2)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ROUND((SUM(BF103:BF251)),2)</f>
        <v>0</v>
      </c>
      <c r="G36" s="33"/>
      <c r="H36" s="33"/>
      <c r="I36" s="102">
        <v>0.15</v>
      </c>
      <c r="J36" s="101">
        <f>ROUND(((SUM(BF103:BF251))*I36),2)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125</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1 - Sekce 1</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J120</f>
        <v>0</v>
      </c>
      <c r="L67" s="116"/>
    </row>
    <row r="68" spans="2:12" s="10" customFormat="1" ht="14.85" customHeight="1">
      <c r="B68" s="116"/>
      <c r="D68" s="117" t="s">
        <v>136</v>
      </c>
      <c r="E68" s="118"/>
      <c r="F68" s="118"/>
      <c r="G68" s="118"/>
      <c r="H68" s="118"/>
      <c r="I68" s="118"/>
      <c r="J68" s="119">
        <f>J121</f>
        <v>0</v>
      </c>
      <c r="L68" s="116"/>
    </row>
    <row r="69" spans="2:12" s="10" customFormat="1" ht="14.85" customHeight="1">
      <c r="B69" s="116"/>
      <c r="D69" s="117" t="s">
        <v>137</v>
      </c>
      <c r="E69" s="118"/>
      <c r="F69" s="118"/>
      <c r="G69" s="118"/>
      <c r="H69" s="118"/>
      <c r="I69" s="118"/>
      <c r="J69" s="119">
        <f>J123</f>
        <v>0</v>
      </c>
      <c r="L69" s="116"/>
    </row>
    <row r="70" spans="2:12" s="10" customFormat="1" ht="14.85" customHeight="1">
      <c r="B70" s="116"/>
      <c r="D70" s="117" t="s">
        <v>138</v>
      </c>
      <c r="E70" s="118"/>
      <c r="F70" s="118"/>
      <c r="G70" s="118"/>
      <c r="H70" s="118"/>
      <c r="I70" s="118"/>
      <c r="J70" s="119">
        <f>J128</f>
        <v>0</v>
      </c>
      <c r="L70" s="116"/>
    </row>
    <row r="71" spans="2:12" s="10" customFormat="1" ht="19.9" customHeight="1">
      <c r="B71" s="116"/>
      <c r="D71" s="117" t="s">
        <v>139</v>
      </c>
      <c r="E71" s="118"/>
      <c r="F71" s="118"/>
      <c r="G71" s="118"/>
      <c r="H71" s="118"/>
      <c r="I71" s="118"/>
      <c r="J71" s="119">
        <f>J130</f>
        <v>0</v>
      </c>
      <c r="L71" s="116"/>
    </row>
    <row r="72" spans="2:12" s="10" customFormat="1" ht="19.9" customHeight="1">
      <c r="B72" s="116"/>
      <c r="D72" s="117" t="s">
        <v>140</v>
      </c>
      <c r="E72" s="118"/>
      <c r="F72" s="118"/>
      <c r="G72" s="118"/>
      <c r="H72" s="118"/>
      <c r="I72" s="118"/>
      <c r="J72" s="119">
        <f>J140</f>
        <v>0</v>
      </c>
      <c r="L72" s="116"/>
    </row>
    <row r="73" spans="2:12" s="9" customFormat="1" ht="24.95" customHeight="1">
      <c r="B73" s="112"/>
      <c r="D73" s="113" t="s">
        <v>141</v>
      </c>
      <c r="E73" s="114"/>
      <c r="F73" s="114"/>
      <c r="G73" s="114"/>
      <c r="H73" s="114"/>
      <c r="I73" s="114"/>
      <c r="J73" s="115">
        <f>J143</f>
        <v>0</v>
      </c>
      <c r="L73" s="112"/>
    </row>
    <row r="74" spans="2:12" s="10" customFormat="1" ht="19.9" customHeight="1">
      <c r="B74" s="116"/>
      <c r="D74" s="117" t="s">
        <v>142</v>
      </c>
      <c r="E74" s="118"/>
      <c r="F74" s="118"/>
      <c r="G74" s="118"/>
      <c r="H74" s="118"/>
      <c r="I74" s="118"/>
      <c r="J74" s="119">
        <f>J144</f>
        <v>0</v>
      </c>
      <c r="L74" s="116"/>
    </row>
    <row r="75" spans="2:12" s="10" customFormat="1" ht="19.9" customHeight="1">
      <c r="B75" s="116"/>
      <c r="D75" s="117" t="s">
        <v>143</v>
      </c>
      <c r="E75" s="118"/>
      <c r="F75" s="118"/>
      <c r="G75" s="118"/>
      <c r="H75" s="118"/>
      <c r="I75" s="118"/>
      <c r="J75" s="119">
        <f>J179</f>
        <v>0</v>
      </c>
      <c r="L75" s="116"/>
    </row>
    <row r="76" spans="2:12" s="10" customFormat="1" ht="19.9" customHeight="1">
      <c r="B76" s="116"/>
      <c r="D76" s="117" t="s">
        <v>144</v>
      </c>
      <c r="E76" s="118"/>
      <c r="F76" s="118"/>
      <c r="G76" s="118"/>
      <c r="H76" s="118"/>
      <c r="I76" s="118"/>
      <c r="J76" s="119">
        <f>J214</f>
        <v>0</v>
      </c>
      <c r="L76" s="116"/>
    </row>
    <row r="77" spans="2:12" s="10" customFormat="1" ht="19.9" customHeight="1">
      <c r="B77" s="116"/>
      <c r="D77" s="117" t="s">
        <v>145</v>
      </c>
      <c r="E77" s="118"/>
      <c r="F77" s="118"/>
      <c r="G77" s="118"/>
      <c r="H77" s="118"/>
      <c r="I77" s="118"/>
      <c r="J77" s="119">
        <f>J221</f>
        <v>0</v>
      </c>
      <c r="L77" s="116"/>
    </row>
    <row r="78" spans="2:12" s="10" customFormat="1" ht="19.9" customHeight="1">
      <c r="B78" s="116"/>
      <c r="D78" s="117" t="s">
        <v>146</v>
      </c>
      <c r="E78" s="118"/>
      <c r="F78" s="118"/>
      <c r="G78" s="118"/>
      <c r="H78" s="118"/>
      <c r="I78" s="118"/>
      <c r="J78" s="119">
        <f>J223</f>
        <v>0</v>
      </c>
      <c r="L78" s="116"/>
    </row>
    <row r="79" spans="2:12" s="10" customFormat="1" ht="19.9" customHeight="1">
      <c r="B79" s="116"/>
      <c r="D79" s="117" t="s">
        <v>147</v>
      </c>
      <c r="E79" s="118"/>
      <c r="F79" s="118"/>
      <c r="G79" s="118"/>
      <c r="H79" s="118"/>
      <c r="I79" s="118"/>
      <c r="J79" s="119">
        <f>J237</f>
        <v>0</v>
      </c>
      <c r="L79" s="116"/>
    </row>
    <row r="80" spans="2:12" s="10" customFormat="1" ht="19.9" customHeight="1">
      <c r="B80" s="116"/>
      <c r="D80" s="117" t="s">
        <v>148</v>
      </c>
      <c r="E80" s="118"/>
      <c r="F80" s="118"/>
      <c r="G80" s="118"/>
      <c r="H80" s="118"/>
      <c r="I80" s="118"/>
      <c r="J80" s="119">
        <f>J247</f>
        <v>0</v>
      </c>
      <c r="L80" s="116"/>
    </row>
    <row r="81" spans="2:12" s="9" customFormat="1" ht="24.95" customHeight="1">
      <c r="B81" s="112"/>
      <c r="D81" s="113" t="s">
        <v>149</v>
      </c>
      <c r="E81" s="114"/>
      <c r="F81" s="114"/>
      <c r="G81" s="114"/>
      <c r="H81" s="114"/>
      <c r="I81" s="114"/>
      <c r="J81" s="115">
        <f>J250</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125</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1 - Sekce 1</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P104+P143+P250</f>
        <v>0</v>
      </c>
      <c r="Q103" s="62"/>
      <c r="R103" s="127">
        <f>R104+R143+R250</f>
        <v>3.3518736000000002</v>
      </c>
      <c r="S103" s="62"/>
      <c r="T103" s="128">
        <f>T104+T143+T250</f>
        <v>2.7167559999999997</v>
      </c>
      <c r="U103" s="33"/>
      <c r="V103" s="33"/>
      <c r="W103" s="33"/>
      <c r="X103" s="33"/>
      <c r="Y103" s="33"/>
      <c r="Z103" s="33"/>
      <c r="AA103" s="33"/>
      <c r="AB103" s="33"/>
      <c r="AC103" s="33"/>
      <c r="AD103" s="33"/>
      <c r="AE103" s="33"/>
      <c r="AT103" s="18" t="s">
        <v>68</v>
      </c>
      <c r="AU103" s="18" t="s">
        <v>131</v>
      </c>
      <c r="BK103" s="129">
        <f>BK104+BK143+BK250</f>
        <v>0</v>
      </c>
    </row>
    <row r="104" spans="2:63" s="12" customFormat="1" ht="25.9" customHeight="1">
      <c r="B104" s="130"/>
      <c r="D104" s="131" t="s">
        <v>68</v>
      </c>
      <c r="E104" s="132" t="s">
        <v>163</v>
      </c>
      <c r="F104" s="132" t="s">
        <v>164</v>
      </c>
      <c r="I104" s="133"/>
      <c r="J104" s="134">
        <f>BK104</f>
        <v>0</v>
      </c>
      <c r="L104" s="130"/>
      <c r="M104" s="135"/>
      <c r="N104" s="136"/>
      <c r="O104" s="136"/>
      <c r="P104" s="137">
        <f>P105+P120+P130+P140</f>
        <v>0</v>
      </c>
      <c r="Q104" s="136"/>
      <c r="R104" s="137">
        <f>R105+R120+R130+R140</f>
        <v>0.013495</v>
      </c>
      <c r="S104" s="136"/>
      <c r="T104" s="138">
        <f>T105+T120+T130+T140</f>
        <v>0.014</v>
      </c>
      <c r="AR104" s="131" t="s">
        <v>15</v>
      </c>
      <c r="AT104" s="139" t="s">
        <v>68</v>
      </c>
      <c r="AU104" s="139" t="s">
        <v>69</v>
      </c>
      <c r="AY104" s="131" t="s">
        <v>165</v>
      </c>
      <c r="BK104" s="140">
        <f>BK105+BK120+BK130+BK140</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0.013495</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SUM(P107:P119)</f>
        <v>0</v>
      </c>
      <c r="Q106" s="136"/>
      <c r="R106" s="137">
        <f>SUM(R107:R119)</f>
        <v>0.013495</v>
      </c>
      <c r="S106" s="136"/>
      <c r="T106" s="138">
        <f>SUM(T107:T119)</f>
        <v>0</v>
      </c>
      <c r="AR106" s="131" t="s">
        <v>15</v>
      </c>
      <c r="AT106" s="139" t="s">
        <v>68</v>
      </c>
      <c r="AU106" s="139" t="s">
        <v>79</v>
      </c>
      <c r="AY106" s="131" t="s">
        <v>165</v>
      </c>
      <c r="BK106" s="140">
        <f>SUM(BK107:BK119)</f>
        <v>0</v>
      </c>
    </row>
    <row r="107" spans="1:65" s="2" customFormat="1" ht="24.2" customHeight="1">
      <c r="A107" s="33"/>
      <c r="B107" s="143"/>
      <c r="C107" s="144" t="s">
        <v>170</v>
      </c>
      <c r="D107" s="144" t="s">
        <v>171</v>
      </c>
      <c r="E107" s="145" t="s">
        <v>172</v>
      </c>
      <c r="F107" s="146" t="s">
        <v>173</v>
      </c>
      <c r="G107" s="147" t="s">
        <v>174</v>
      </c>
      <c r="H107" s="148">
        <v>1</v>
      </c>
      <c r="I107" s="149"/>
      <c r="J107" s="150">
        <f>ROUND(I107*H107,2)</f>
        <v>0</v>
      </c>
      <c r="K107" s="146" t="s">
        <v>175</v>
      </c>
      <c r="L107" s="34"/>
      <c r="M107" s="151" t="s">
        <v>3</v>
      </c>
      <c r="N107" s="152" t="s">
        <v>41</v>
      </c>
      <c r="O107" s="54"/>
      <c r="P107" s="153">
        <f>O107*H107</f>
        <v>0</v>
      </c>
      <c r="Q107" s="153">
        <v>0.00026</v>
      </c>
      <c r="R107" s="153">
        <f>Q107*H107</f>
        <v>0.00026</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176</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181</v>
      </c>
      <c r="H110" s="173">
        <v>1</v>
      </c>
      <c r="I110" s="174"/>
      <c r="L110" s="170"/>
      <c r="M110" s="175"/>
      <c r="N110" s="176"/>
      <c r="O110" s="176"/>
      <c r="P110" s="176"/>
      <c r="Q110" s="176"/>
      <c r="R110" s="176"/>
      <c r="S110" s="176"/>
      <c r="T110" s="177"/>
      <c r="AT110" s="171" t="s">
        <v>179</v>
      </c>
      <c r="AU110" s="171" t="s">
        <v>89</v>
      </c>
      <c r="AV110" s="14" t="s">
        <v>79</v>
      </c>
      <c r="AW110" s="14" t="s">
        <v>31</v>
      </c>
      <c r="AX110" s="14" t="s">
        <v>15</v>
      </c>
      <c r="AY110" s="171" t="s">
        <v>165</v>
      </c>
    </row>
    <row r="111" spans="1:65" s="2" customFormat="1" ht="66.75" customHeight="1">
      <c r="A111" s="33"/>
      <c r="B111" s="143"/>
      <c r="C111" s="144" t="s">
        <v>182</v>
      </c>
      <c r="D111" s="144" t="s">
        <v>171</v>
      </c>
      <c r="E111" s="145" t="s">
        <v>183</v>
      </c>
      <c r="F111" s="146" t="s">
        <v>184</v>
      </c>
      <c r="G111" s="147" t="s">
        <v>174</v>
      </c>
      <c r="H111" s="148">
        <v>1</v>
      </c>
      <c r="I111" s="149"/>
      <c r="J111" s="150">
        <f>ROUND(I111*H111,2)</f>
        <v>0</v>
      </c>
      <c r="K111" s="146" t="s">
        <v>175</v>
      </c>
      <c r="L111" s="34"/>
      <c r="M111" s="151" t="s">
        <v>3</v>
      </c>
      <c r="N111" s="152" t="s">
        <v>41</v>
      </c>
      <c r="O111" s="54"/>
      <c r="P111" s="153">
        <f>O111*H111</f>
        <v>0</v>
      </c>
      <c r="Q111" s="153">
        <v>0.00852</v>
      </c>
      <c r="R111" s="153">
        <f>Q111*H111</f>
        <v>0.00852</v>
      </c>
      <c r="S111" s="153">
        <v>0</v>
      </c>
      <c r="T111" s="154">
        <f>S111*H111</f>
        <v>0</v>
      </c>
      <c r="U111" s="33"/>
      <c r="V111" s="33"/>
      <c r="W111" s="33"/>
      <c r="X111" s="33"/>
      <c r="Y111" s="33"/>
      <c r="Z111" s="33"/>
      <c r="AA111" s="33"/>
      <c r="AB111" s="33"/>
      <c r="AC111" s="33"/>
      <c r="AD111" s="33"/>
      <c r="AE111" s="33"/>
      <c r="AR111" s="155" t="s">
        <v>92</v>
      </c>
      <c r="AT111" s="155" t="s">
        <v>171</v>
      </c>
      <c r="AU111" s="155" t="s">
        <v>89</v>
      </c>
      <c r="AY111" s="18" t="s">
        <v>165</v>
      </c>
      <c r="BE111" s="156">
        <f>IF(N111="základní",J111,0)</f>
        <v>0</v>
      </c>
      <c r="BF111" s="156">
        <f>IF(N111="snížená",J111,0)</f>
        <v>0</v>
      </c>
      <c r="BG111" s="156">
        <f>IF(N111="zákl. přenesená",J111,0)</f>
        <v>0</v>
      </c>
      <c r="BH111" s="156">
        <f>IF(N111="sníž. přenesená",J111,0)</f>
        <v>0</v>
      </c>
      <c r="BI111" s="156">
        <f>IF(N111="nulová",J111,0)</f>
        <v>0</v>
      </c>
      <c r="BJ111" s="18" t="s">
        <v>79</v>
      </c>
      <c r="BK111" s="156">
        <f>ROUND(I111*H111,2)</f>
        <v>0</v>
      </c>
      <c r="BL111" s="18" t="s">
        <v>92</v>
      </c>
      <c r="BM111" s="155" t="s">
        <v>185</v>
      </c>
    </row>
    <row r="112" spans="1:47" s="2" customFormat="1" ht="12">
      <c r="A112" s="33"/>
      <c r="B112" s="34"/>
      <c r="C112" s="33"/>
      <c r="D112" s="157" t="s">
        <v>177</v>
      </c>
      <c r="E112" s="33"/>
      <c r="F112" s="158" t="s">
        <v>186</v>
      </c>
      <c r="G112" s="33"/>
      <c r="H112" s="33"/>
      <c r="I112" s="159"/>
      <c r="J112" s="33"/>
      <c r="K112" s="33"/>
      <c r="L112" s="34"/>
      <c r="M112" s="160"/>
      <c r="N112" s="161"/>
      <c r="O112" s="54"/>
      <c r="P112" s="54"/>
      <c r="Q112" s="54"/>
      <c r="R112" s="54"/>
      <c r="S112" s="54"/>
      <c r="T112" s="55"/>
      <c r="U112" s="33"/>
      <c r="V112" s="33"/>
      <c r="W112" s="33"/>
      <c r="X112" s="33"/>
      <c r="Y112" s="33"/>
      <c r="Z112" s="33"/>
      <c r="AA112" s="33"/>
      <c r="AB112" s="33"/>
      <c r="AC112" s="33"/>
      <c r="AD112" s="33"/>
      <c r="AE112" s="33"/>
      <c r="AT112" s="18" t="s">
        <v>177</v>
      </c>
      <c r="AU112" s="18" t="s">
        <v>89</v>
      </c>
    </row>
    <row r="113" spans="1:65" s="2" customFormat="1" ht="16.5" customHeight="1">
      <c r="A113" s="33"/>
      <c r="B113" s="143"/>
      <c r="C113" s="178" t="s">
        <v>187</v>
      </c>
      <c r="D113" s="178" t="s">
        <v>188</v>
      </c>
      <c r="E113" s="179" t="s">
        <v>189</v>
      </c>
      <c r="F113" s="180" t="s">
        <v>190</v>
      </c>
      <c r="G113" s="181" t="s">
        <v>174</v>
      </c>
      <c r="H113" s="182">
        <v>1.05</v>
      </c>
      <c r="I113" s="183"/>
      <c r="J113" s="184">
        <f>ROUND(I113*H113,2)</f>
        <v>0</v>
      </c>
      <c r="K113" s="180" t="s">
        <v>175</v>
      </c>
      <c r="L113" s="185"/>
      <c r="M113" s="186" t="s">
        <v>3</v>
      </c>
      <c r="N113" s="187" t="s">
        <v>41</v>
      </c>
      <c r="O113" s="54"/>
      <c r="P113" s="153">
        <f>O113*H113</f>
        <v>0</v>
      </c>
      <c r="Q113" s="153">
        <v>0.0017</v>
      </c>
      <c r="R113" s="153">
        <f>Q113*H113</f>
        <v>0.001785</v>
      </c>
      <c r="S113" s="153">
        <v>0</v>
      </c>
      <c r="T113" s="154">
        <f>S113*H113</f>
        <v>0</v>
      </c>
      <c r="U113" s="33"/>
      <c r="V113" s="33"/>
      <c r="W113" s="33"/>
      <c r="X113" s="33"/>
      <c r="Y113" s="33"/>
      <c r="Z113" s="33"/>
      <c r="AA113" s="33"/>
      <c r="AB113" s="33"/>
      <c r="AC113" s="33"/>
      <c r="AD113" s="33"/>
      <c r="AE113" s="33"/>
      <c r="AR113" s="155" t="s">
        <v>191</v>
      </c>
      <c r="AT113" s="155" t="s">
        <v>188</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192</v>
      </c>
    </row>
    <row r="114" spans="1:47" s="2" customFormat="1" ht="12">
      <c r="A114" s="33"/>
      <c r="B114" s="34"/>
      <c r="C114" s="33"/>
      <c r="D114" s="157" t="s">
        <v>177</v>
      </c>
      <c r="E114" s="33"/>
      <c r="F114" s="158" t="s">
        <v>193</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2:51" s="14" customFormat="1" ht="12">
      <c r="B115" s="170"/>
      <c r="D115" s="163" t="s">
        <v>179</v>
      </c>
      <c r="F115" s="172" t="s">
        <v>194</v>
      </c>
      <c r="H115" s="173">
        <v>1.05</v>
      </c>
      <c r="I115" s="174"/>
      <c r="L115" s="170"/>
      <c r="M115" s="175"/>
      <c r="N115" s="176"/>
      <c r="O115" s="176"/>
      <c r="P115" s="176"/>
      <c r="Q115" s="176"/>
      <c r="R115" s="176"/>
      <c r="S115" s="176"/>
      <c r="T115" s="177"/>
      <c r="AT115" s="171" t="s">
        <v>179</v>
      </c>
      <c r="AU115" s="171" t="s">
        <v>89</v>
      </c>
      <c r="AV115" s="14" t="s">
        <v>79</v>
      </c>
      <c r="AW115" s="14" t="s">
        <v>4</v>
      </c>
      <c r="AX115" s="14" t="s">
        <v>15</v>
      </c>
      <c r="AY115" s="171" t="s">
        <v>165</v>
      </c>
    </row>
    <row r="116" spans="1:65" s="2" customFormat="1" ht="55.5" customHeight="1">
      <c r="A116" s="33"/>
      <c r="B116" s="143"/>
      <c r="C116" s="144" t="s">
        <v>195</v>
      </c>
      <c r="D116" s="144" t="s">
        <v>171</v>
      </c>
      <c r="E116" s="145" t="s">
        <v>196</v>
      </c>
      <c r="F116" s="146" t="s">
        <v>197</v>
      </c>
      <c r="G116" s="147" t="s">
        <v>174</v>
      </c>
      <c r="H116" s="148">
        <v>1</v>
      </c>
      <c r="I116" s="149"/>
      <c r="J116" s="150">
        <f>ROUND(I116*H116,2)</f>
        <v>0</v>
      </c>
      <c r="K116" s="146" t="s">
        <v>175</v>
      </c>
      <c r="L116" s="34"/>
      <c r="M116" s="151" t="s">
        <v>3</v>
      </c>
      <c r="N116" s="152" t="s">
        <v>41</v>
      </c>
      <c r="O116" s="54"/>
      <c r="P116" s="153">
        <f>O116*H116</f>
        <v>0</v>
      </c>
      <c r="Q116" s="153">
        <v>8E-05</v>
      </c>
      <c r="R116" s="153">
        <f>Q116*H116</f>
        <v>8E-05</v>
      </c>
      <c r="S116" s="153">
        <v>0</v>
      </c>
      <c r="T116" s="154">
        <f>S116*H116</f>
        <v>0</v>
      </c>
      <c r="U116" s="33"/>
      <c r="V116" s="33"/>
      <c r="W116" s="33"/>
      <c r="X116" s="33"/>
      <c r="Y116" s="33"/>
      <c r="Z116" s="33"/>
      <c r="AA116" s="33"/>
      <c r="AB116" s="33"/>
      <c r="AC116" s="33"/>
      <c r="AD116" s="33"/>
      <c r="AE116" s="33"/>
      <c r="AR116" s="155" t="s">
        <v>92</v>
      </c>
      <c r="AT116" s="155" t="s">
        <v>171</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198</v>
      </c>
    </row>
    <row r="117" spans="1:47" s="2" customFormat="1" ht="12">
      <c r="A117" s="33"/>
      <c r="B117" s="34"/>
      <c r="C117" s="33"/>
      <c r="D117" s="157" t="s">
        <v>177</v>
      </c>
      <c r="E117" s="33"/>
      <c r="F117" s="158" t="s">
        <v>199</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1:65" s="2" customFormat="1" ht="37.9" customHeight="1">
      <c r="A118" s="33"/>
      <c r="B118" s="143"/>
      <c r="C118" s="144" t="s">
        <v>200</v>
      </c>
      <c r="D118" s="144" t="s">
        <v>171</v>
      </c>
      <c r="E118" s="145" t="s">
        <v>201</v>
      </c>
      <c r="F118" s="146" t="s">
        <v>202</v>
      </c>
      <c r="G118" s="147" t="s">
        <v>174</v>
      </c>
      <c r="H118" s="148">
        <v>1</v>
      </c>
      <c r="I118" s="149"/>
      <c r="J118" s="150">
        <f>ROUND(I118*H118,2)</f>
        <v>0</v>
      </c>
      <c r="K118" s="146" t="s">
        <v>175</v>
      </c>
      <c r="L118" s="34"/>
      <c r="M118" s="151" t="s">
        <v>3</v>
      </c>
      <c r="N118" s="152" t="s">
        <v>41</v>
      </c>
      <c r="O118" s="54"/>
      <c r="P118" s="153">
        <f>O118*H118</f>
        <v>0</v>
      </c>
      <c r="Q118" s="153">
        <v>0.00285</v>
      </c>
      <c r="R118" s="153">
        <f>Q118*H118</f>
        <v>0.00285</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203</v>
      </c>
    </row>
    <row r="119" spans="1:47" s="2" customFormat="1" ht="12">
      <c r="A119" s="33"/>
      <c r="B119" s="34"/>
      <c r="C119" s="33"/>
      <c r="D119" s="157" t="s">
        <v>177</v>
      </c>
      <c r="E119" s="33"/>
      <c r="F119" s="158" t="s">
        <v>204</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2:63" s="12" customFormat="1" ht="22.9" customHeight="1">
      <c r="B120" s="130"/>
      <c r="D120" s="131" t="s">
        <v>68</v>
      </c>
      <c r="E120" s="141" t="s">
        <v>205</v>
      </c>
      <c r="F120" s="141" t="s">
        <v>206</v>
      </c>
      <c r="I120" s="133"/>
      <c r="J120" s="142">
        <f>BK120</f>
        <v>0</v>
      </c>
      <c r="L120" s="130"/>
      <c r="M120" s="135"/>
      <c r="N120" s="136"/>
      <c r="O120" s="136"/>
      <c r="P120" s="137">
        <f>P121+P123+P128</f>
        <v>0</v>
      </c>
      <c r="Q120" s="136"/>
      <c r="R120" s="137">
        <f>R121+R123+R128</f>
        <v>0</v>
      </c>
      <c r="S120" s="136"/>
      <c r="T120" s="138">
        <f>T121+T123+T128</f>
        <v>0.014</v>
      </c>
      <c r="AR120" s="131" t="s">
        <v>15</v>
      </c>
      <c r="AT120" s="139" t="s">
        <v>68</v>
      </c>
      <c r="AU120" s="139" t="s">
        <v>15</v>
      </c>
      <c r="AY120" s="131" t="s">
        <v>165</v>
      </c>
      <c r="BK120" s="140">
        <f>BK121+BK123+BK128</f>
        <v>0</v>
      </c>
    </row>
    <row r="121" spans="2:63" s="12" customFormat="1" ht="20.85" customHeight="1">
      <c r="B121" s="130"/>
      <c r="D121" s="131" t="s">
        <v>68</v>
      </c>
      <c r="E121" s="141" t="s">
        <v>207</v>
      </c>
      <c r="F121" s="141" t="s">
        <v>208</v>
      </c>
      <c r="I121" s="133"/>
      <c r="J121" s="142">
        <f>BK121</f>
        <v>0</v>
      </c>
      <c r="L121" s="130"/>
      <c r="M121" s="135"/>
      <c r="N121" s="136"/>
      <c r="O121" s="136"/>
      <c r="P121" s="137">
        <f>P122</f>
        <v>0</v>
      </c>
      <c r="Q121" s="136"/>
      <c r="R121" s="137">
        <f>R122</f>
        <v>0</v>
      </c>
      <c r="S121" s="136"/>
      <c r="T121" s="138">
        <f>T122</f>
        <v>0</v>
      </c>
      <c r="AR121" s="131" t="s">
        <v>15</v>
      </c>
      <c r="AT121" s="139" t="s">
        <v>68</v>
      </c>
      <c r="AU121" s="139" t="s">
        <v>79</v>
      </c>
      <c r="AY121" s="131" t="s">
        <v>165</v>
      </c>
      <c r="BK121" s="140">
        <f>BK122</f>
        <v>0</v>
      </c>
    </row>
    <row r="122" spans="1:65" s="2" customFormat="1" ht="37.9" customHeight="1">
      <c r="A122" s="33"/>
      <c r="B122" s="143"/>
      <c r="C122" s="144" t="s">
        <v>209</v>
      </c>
      <c r="D122" s="144" t="s">
        <v>171</v>
      </c>
      <c r="E122" s="145" t="s">
        <v>210</v>
      </c>
      <c r="F122" s="146" t="s">
        <v>211</v>
      </c>
      <c r="G122" s="147" t="s">
        <v>212</v>
      </c>
      <c r="H122" s="148">
        <v>1</v>
      </c>
      <c r="I122" s="149"/>
      <c r="J122" s="150">
        <f>ROUND(I122*H122,2)</f>
        <v>0</v>
      </c>
      <c r="K122" s="146" t="s">
        <v>3</v>
      </c>
      <c r="L122" s="34"/>
      <c r="M122" s="151" t="s">
        <v>3</v>
      </c>
      <c r="N122" s="152" t="s">
        <v>41</v>
      </c>
      <c r="O122" s="54"/>
      <c r="P122" s="153">
        <f>O122*H122</f>
        <v>0</v>
      </c>
      <c r="Q122" s="153">
        <v>0</v>
      </c>
      <c r="R122" s="153">
        <f>Q122*H122</f>
        <v>0</v>
      </c>
      <c r="S122" s="153">
        <v>0</v>
      </c>
      <c r="T122" s="154">
        <f>S122*H122</f>
        <v>0</v>
      </c>
      <c r="U122" s="33"/>
      <c r="V122" s="33"/>
      <c r="W122" s="33"/>
      <c r="X122" s="33"/>
      <c r="Y122" s="33"/>
      <c r="Z122" s="33"/>
      <c r="AA122" s="33"/>
      <c r="AB122" s="33"/>
      <c r="AC122" s="33"/>
      <c r="AD122" s="33"/>
      <c r="AE122" s="33"/>
      <c r="AR122" s="155" t="s">
        <v>92</v>
      </c>
      <c r="AT122" s="155" t="s">
        <v>171</v>
      </c>
      <c r="AU122" s="155" t="s">
        <v>89</v>
      </c>
      <c r="AY122" s="18" t="s">
        <v>165</v>
      </c>
      <c r="BE122" s="156">
        <f>IF(N122="základní",J122,0)</f>
        <v>0</v>
      </c>
      <c r="BF122" s="156">
        <f>IF(N122="snížená",J122,0)</f>
        <v>0</v>
      </c>
      <c r="BG122" s="156">
        <f>IF(N122="zákl. přenesená",J122,0)</f>
        <v>0</v>
      </c>
      <c r="BH122" s="156">
        <f>IF(N122="sníž. přenesená",J122,0)</f>
        <v>0</v>
      </c>
      <c r="BI122" s="156">
        <f>IF(N122="nulová",J122,0)</f>
        <v>0</v>
      </c>
      <c r="BJ122" s="18" t="s">
        <v>79</v>
      </c>
      <c r="BK122" s="156">
        <f>ROUND(I122*H122,2)</f>
        <v>0</v>
      </c>
      <c r="BL122" s="18" t="s">
        <v>92</v>
      </c>
      <c r="BM122" s="155" t="s">
        <v>213</v>
      </c>
    </row>
    <row r="123" spans="2:63" s="12" customFormat="1" ht="20.85" customHeight="1">
      <c r="B123" s="130"/>
      <c r="D123" s="131" t="s">
        <v>68</v>
      </c>
      <c r="E123" s="141" t="s">
        <v>214</v>
      </c>
      <c r="F123" s="141" t="s">
        <v>215</v>
      </c>
      <c r="I123" s="133"/>
      <c r="J123" s="142">
        <f>BK123</f>
        <v>0</v>
      </c>
      <c r="L123" s="130"/>
      <c r="M123" s="135"/>
      <c r="N123" s="136"/>
      <c r="O123" s="136"/>
      <c r="P123" s="137">
        <f>SUM(P124:P127)</f>
        <v>0</v>
      </c>
      <c r="Q123" s="136"/>
      <c r="R123" s="137">
        <f>SUM(R124:R127)</f>
        <v>0</v>
      </c>
      <c r="S123" s="136"/>
      <c r="T123" s="138">
        <f>SUM(T124:T127)</f>
        <v>0.014</v>
      </c>
      <c r="AR123" s="131" t="s">
        <v>15</v>
      </c>
      <c r="AT123" s="139" t="s">
        <v>68</v>
      </c>
      <c r="AU123" s="139" t="s">
        <v>79</v>
      </c>
      <c r="AY123" s="131" t="s">
        <v>165</v>
      </c>
      <c r="BK123" s="140">
        <f>SUM(BK124:BK127)</f>
        <v>0</v>
      </c>
    </row>
    <row r="124" spans="1:65" s="2" customFormat="1" ht="37.9" customHeight="1">
      <c r="A124" s="33"/>
      <c r="B124" s="143"/>
      <c r="C124" s="144" t="s">
        <v>216</v>
      </c>
      <c r="D124" s="144" t="s">
        <v>171</v>
      </c>
      <c r="E124" s="145" t="s">
        <v>217</v>
      </c>
      <c r="F124" s="146" t="s">
        <v>218</v>
      </c>
      <c r="G124" s="147" t="s">
        <v>174</v>
      </c>
      <c r="H124" s="148">
        <v>1</v>
      </c>
      <c r="I124" s="149"/>
      <c r="J124" s="150">
        <f>ROUND(I124*H124,2)</f>
        <v>0</v>
      </c>
      <c r="K124" s="146" t="s">
        <v>175</v>
      </c>
      <c r="L124" s="34"/>
      <c r="M124" s="151" t="s">
        <v>3</v>
      </c>
      <c r="N124" s="152" t="s">
        <v>41</v>
      </c>
      <c r="O124" s="54"/>
      <c r="P124" s="153">
        <f>O124*H124</f>
        <v>0</v>
      </c>
      <c r="Q124" s="153">
        <v>0</v>
      </c>
      <c r="R124" s="153">
        <f>Q124*H124</f>
        <v>0</v>
      </c>
      <c r="S124" s="153">
        <v>0.014</v>
      </c>
      <c r="T124" s="154">
        <f>S124*H124</f>
        <v>0.014</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219</v>
      </c>
    </row>
    <row r="125" spans="1:47" s="2" customFormat="1" ht="12">
      <c r="A125" s="33"/>
      <c r="B125" s="34"/>
      <c r="C125" s="33"/>
      <c r="D125" s="157" t="s">
        <v>177</v>
      </c>
      <c r="E125" s="33"/>
      <c r="F125" s="158" t="s">
        <v>220</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3" customFormat="1" ht="12">
      <c r="B126" s="162"/>
      <c r="D126" s="163" t="s">
        <v>179</v>
      </c>
      <c r="E126" s="164" t="s">
        <v>3</v>
      </c>
      <c r="F126" s="165" t="s">
        <v>180</v>
      </c>
      <c r="H126" s="164" t="s">
        <v>3</v>
      </c>
      <c r="I126" s="166"/>
      <c r="L126" s="162"/>
      <c r="M126" s="167"/>
      <c r="N126" s="168"/>
      <c r="O126" s="168"/>
      <c r="P126" s="168"/>
      <c r="Q126" s="168"/>
      <c r="R126" s="168"/>
      <c r="S126" s="168"/>
      <c r="T126" s="169"/>
      <c r="AT126" s="164" t="s">
        <v>179</v>
      </c>
      <c r="AU126" s="164" t="s">
        <v>89</v>
      </c>
      <c r="AV126" s="13" t="s">
        <v>15</v>
      </c>
      <c r="AW126" s="13" t="s">
        <v>31</v>
      </c>
      <c r="AX126" s="13" t="s">
        <v>69</v>
      </c>
      <c r="AY126" s="164" t="s">
        <v>165</v>
      </c>
    </row>
    <row r="127" spans="2:51" s="14" customFormat="1" ht="12">
      <c r="B127" s="170"/>
      <c r="D127" s="163" t="s">
        <v>179</v>
      </c>
      <c r="E127" s="171" t="s">
        <v>3</v>
      </c>
      <c r="F127" s="172" t="s">
        <v>181</v>
      </c>
      <c r="H127" s="173">
        <v>1</v>
      </c>
      <c r="I127" s="174"/>
      <c r="L127" s="170"/>
      <c r="M127" s="175"/>
      <c r="N127" s="176"/>
      <c r="O127" s="176"/>
      <c r="P127" s="176"/>
      <c r="Q127" s="176"/>
      <c r="R127" s="176"/>
      <c r="S127" s="176"/>
      <c r="T127" s="177"/>
      <c r="AT127" s="171" t="s">
        <v>179</v>
      </c>
      <c r="AU127" s="171" t="s">
        <v>89</v>
      </c>
      <c r="AV127" s="14" t="s">
        <v>79</v>
      </c>
      <c r="AW127" s="14" t="s">
        <v>31</v>
      </c>
      <c r="AX127" s="14" t="s">
        <v>15</v>
      </c>
      <c r="AY127" s="171" t="s">
        <v>165</v>
      </c>
    </row>
    <row r="128" spans="2:63" s="12" customFormat="1" ht="20.85" customHeight="1">
      <c r="B128" s="130"/>
      <c r="D128" s="131" t="s">
        <v>68</v>
      </c>
      <c r="E128" s="141" t="s">
        <v>221</v>
      </c>
      <c r="F128" s="141" t="s">
        <v>222</v>
      </c>
      <c r="I128" s="133"/>
      <c r="J128" s="142">
        <f>BK128</f>
        <v>0</v>
      </c>
      <c r="L128" s="130"/>
      <c r="M128" s="135"/>
      <c r="N128" s="136"/>
      <c r="O128" s="136"/>
      <c r="P128" s="137">
        <f>P129</f>
        <v>0</v>
      </c>
      <c r="Q128" s="136"/>
      <c r="R128" s="137">
        <f>R129</f>
        <v>0</v>
      </c>
      <c r="S128" s="136"/>
      <c r="T128" s="138">
        <f>T129</f>
        <v>0</v>
      </c>
      <c r="AR128" s="131" t="s">
        <v>15</v>
      </c>
      <c r="AT128" s="139" t="s">
        <v>68</v>
      </c>
      <c r="AU128" s="139" t="s">
        <v>79</v>
      </c>
      <c r="AY128" s="131" t="s">
        <v>165</v>
      </c>
      <c r="BK128" s="140">
        <f>BK129</f>
        <v>0</v>
      </c>
    </row>
    <row r="129" spans="1:65" s="2" customFormat="1" ht="24.2" customHeight="1">
      <c r="A129" s="33"/>
      <c r="B129" s="143"/>
      <c r="C129" s="144" t="s">
        <v>223</v>
      </c>
      <c r="D129" s="144" t="s">
        <v>171</v>
      </c>
      <c r="E129" s="145" t="s">
        <v>224</v>
      </c>
      <c r="F129" s="146" t="s">
        <v>225</v>
      </c>
      <c r="G129" s="147" t="s">
        <v>174</v>
      </c>
      <c r="H129" s="148">
        <v>131</v>
      </c>
      <c r="I129" s="149"/>
      <c r="J129" s="150">
        <f>ROUND(I129*H129,2)</f>
        <v>0</v>
      </c>
      <c r="K129" s="146" t="s">
        <v>3</v>
      </c>
      <c r="L129" s="34"/>
      <c r="M129" s="151" t="s">
        <v>3</v>
      </c>
      <c r="N129" s="152" t="s">
        <v>41</v>
      </c>
      <c r="O129" s="54"/>
      <c r="P129" s="153">
        <f>O129*H129</f>
        <v>0</v>
      </c>
      <c r="Q129" s="153">
        <v>0</v>
      </c>
      <c r="R129" s="153">
        <f>Q129*H129</f>
        <v>0</v>
      </c>
      <c r="S129" s="153">
        <v>0</v>
      </c>
      <c r="T129" s="154">
        <f>S129*H129</f>
        <v>0</v>
      </c>
      <c r="U129" s="33"/>
      <c r="V129" s="33"/>
      <c r="W129" s="33"/>
      <c r="X129" s="33"/>
      <c r="Y129" s="33"/>
      <c r="Z129" s="33"/>
      <c r="AA129" s="33"/>
      <c r="AB129" s="33"/>
      <c r="AC129" s="33"/>
      <c r="AD129" s="33"/>
      <c r="AE129" s="33"/>
      <c r="AR129" s="155" t="s">
        <v>92</v>
      </c>
      <c r="AT129" s="155" t="s">
        <v>171</v>
      </c>
      <c r="AU129" s="155" t="s">
        <v>89</v>
      </c>
      <c r="AY129" s="18" t="s">
        <v>165</v>
      </c>
      <c r="BE129" s="156">
        <f>IF(N129="základní",J129,0)</f>
        <v>0</v>
      </c>
      <c r="BF129" s="156">
        <f>IF(N129="snížená",J129,0)</f>
        <v>0</v>
      </c>
      <c r="BG129" s="156">
        <f>IF(N129="zákl. přenesená",J129,0)</f>
        <v>0</v>
      </c>
      <c r="BH129" s="156">
        <f>IF(N129="sníž. přenesená",J129,0)</f>
        <v>0</v>
      </c>
      <c r="BI129" s="156">
        <f>IF(N129="nulová",J129,0)</f>
        <v>0</v>
      </c>
      <c r="BJ129" s="18" t="s">
        <v>79</v>
      </c>
      <c r="BK129" s="156">
        <f>ROUND(I129*H129,2)</f>
        <v>0</v>
      </c>
      <c r="BL129" s="18" t="s">
        <v>92</v>
      </c>
      <c r="BM129" s="155" t="s">
        <v>226</v>
      </c>
    </row>
    <row r="130" spans="2:63" s="12" customFormat="1" ht="22.9" customHeight="1">
      <c r="B130" s="130"/>
      <c r="D130" s="131" t="s">
        <v>68</v>
      </c>
      <c r="E130" s="141" t="s">
        <v>227</v>
      </c>
      <c r="F130" s="141" t="s">
        <v>228</v>
      </c>
      <c r="I130" s="133"/>
      <c r="J130" s="142">
        <f>BK130</f>
        <v>0</v>
      </c>
      <c r="L130" s="130"/>
      <c r="M130" s="135"/>
      <c r="N130" s="136"/>
      <c r="O130" s="136"/>
      <c r="P130" s="137">
        <f>SUM(P131:P139)</f>
        <v>0</v>
      </c>
      <c r="Q130" s="136"/>
      <c r="R130" s="137">
        <f>SUM(R131:R139)</f>
        <v>0</v>
      </c>
      <c r="S130" s="136"/>
      <c r="T130" s="138">
        <f>SUM(T131:T139)</f>
        <v>0</v>
      </c>
      <c r="AR130" s="131" t="s">
        <v>15</v>
      </c>
      <c r="AT130" s="139" t="s">
        <v>68</v>
      </c>
      <c r="AU130" s="139" t="s">
        <v>15</v>
      </c>
      <c r="AY130" s="131" t="s">
        <v>165</v>
      </c>
      <c r="BK130" s="140">
        <f>SUM(BK131:BK139)</f>
        <v>0</v>
      </c>
    </row>
    <row r="131" spans="1:65" s="2" customFormat="1" ht="37.9" customHeight="1">
      <c r="A131" s="33"/>
      <c r="B131" s="143"/>
      <c r="C131" s="144" t="s">
        <v>229</v>
      </c>
      <c r="D131" s="144" t="s">
        <v>171</v>
      </c>
      <c r="E131" s="145" t="s">
        <v>230</v>
      </c>
      <c r="F131" s="146" t="s">
        <v>231</v>
      </c>
      <c r="G131" s="147" t="s">
        <v>232</v>
      </c>
      <c r="H131" s="148">
        <v>2.717</v>
      </c>
      <c r="I131" s="149"/>
      <c r="J131" s="150">
        <f>ROUND(I131*H131,2)</f>
        <v>0</v>
      </c>
      <c r="K131" s="146" t="s">
        <v>175</v>
      </c>
      <c r="L131" s="34"/>
      <c r="M131" s="151" t="s">
        <v>3</v>
      </c>
      <c r="N131" s="152" t="s">
        <v>41</v>
      </c>
      <c r="O131" s="54"/>
      <c r="P131" s="153">
        <f>O131*H131</f>
        <v>0</v>
      </c>
      <c r="Q131" s="153">
        <v>0</v>
      </c>
      <c r="R131" s="153">
        <f>Q131*H131</f>
        <v>0</v>
      </c>
      <c r="S131" s="153">
        <v>0</v>
      </c>
      <c r="T131" s="154">
        <f>S131*H131</f>
        <v>0</v>
      </c>
      <c r="U131" s="33"/>
      <c r="V131" s="33"/>
      <c r="W131" s="33"/>
      <c r="X131" s="33"/>
      <c r="Y131" s="33"/>
      <c r="Z131" s="33"/>
      <c r="AA131" s="33"/>
      <c r="AB131" s="33"/>
      <c r="AC131" s="33"/>
      <c r="AD131" s="33"/>
      <c r="AE131" s="33"/>
      <c r="AR131" s="155" t="s">
        <v>92</v>
      </c>
      <c r="AT131" s="155" t="s">
        <v>171</v>
      </c>
      <c r="AU131" s="155" t="s">
        <v>79</v>
      </c>
      <c r="AY131" s="18" t="s">
        <v>165</v>
      </c>
      <c r="BE131" s="156">
        <f>IF(N131="základní",J131,0)</f>
        <v>0</v>
      </c>
      <c r="BF131" s="156">
        <f>IF(N131="snížená",J131,0)</f>
        <v>0</v>
      </c>
      <c r="BG131" s="156">
        <f>IF(N131="zákl. přenesená",J131,0)</f>
        <v>0</v>
      </c>
      <c r="BH131" s="156">
        <f>IF(N131="sníž. přenesená",J131,0)</f>
        <v>0</v>
      </c>
      <c r="BI131" s="156">
        <f>IF(N131="nulová",J131,0)</f>
        <v>0</v>
      </c>
      <c r="BJ131" s="18" t="s">
        <v>79</v>
      </c>
      <c r="BK131" s="156">
        <f>ROUND(I131*H131,2)</f>
        <v>0</v>
      </c>
      <c r="BL131" s="18" t="s">
        <v>92</v>
      </c>
      <c r="BM131" s="155" t="s">
        <v>233</v>
      </c>
    </row>
    <row r="132" spans="1:47" s="2" customFormat="1" ht="12">
      <c r="A132" s="33"/>
      <c r="B132" s="34"/>
      <c r="C132" s="33"/>
      <c r="D132" s="157" t="s">
        <v>177</v>
      </c>
      <c r="E132" s="33"/>
      <c r="F132" s="158" t="s">
        <v>234</v>
      </c>
      <c r="G132" s="33"/>
      <c r="H132" s="33"/>
      <c r="I132" s="159"/>
      <c r="J132" s="33"/>
      <c r="K132" s="33"/>
      <c r="L132" s="34"/>
      <c r="M132" s="160"/>
      <c r="N132" s="161"/>
      <c r="O132" s="54"/>
      <c r="P132" s="54"/>
      <c r="Q132" s="54"/>
      <c r="R132" s="54"/>
      <c r="S132" s="54"/>
      <c r="T132" s="55"/>
      <c r="U132" s="33"/>
      <c r="V132" s="33"/>
      <c r="W132" s="33"/>
      <c r="X132" s="33"/>
      <c r="Y132" s="33"/>
      <c r="Z132" s="33"/>
      <c r="AA132" s="33"/>
      <c r="AB132" s="33"/>
      <c r="AC132" s="33"/>
      <c r="AD132" s="33"/>
      <c r="AE132" s="33"/>
      <c r="AT132" s="18" t="s">
        <v>177</v>
      </c>
      <c r="AU132" s="18" t="s">
        <v>79</v>
      </c>
    </row>
    <row r="133" spans="1:65" s="2" customFormat="1" ht="33" customHeight="1">
      <c r="A133" s="33"/>
      <c r="B133" s="143"/>
      <c r="C133" s="144" t="s">
        <v>235</v>
      </c>
      <c r="D133" s="144" t="s">
        <v>171</v>
      </c>
      <c r="E133" s="145" t="s">
        <v>236</v>
      </c>
      <c r="F133" s="146" t="s">
        <v>237</v>
      </c>
      <c r="G133" s="147" t="s">
        <v>232</v>
      </c>
      <c r="H133" s="148">
        <v>2.717</v>
      </c>
      <c r="I133" s="149"/>
      <c r="J133" s="150">
        <f>ROUND(I133*H133,2)</f>
        <v>0</v>
      </c>
      <c r="K133" s="146" t="s">
        <v>175</v>
      </c>
      <c r="L133" s="34"/>
      <c r="M133" s="151" t="s">
        <v>3</v>
      </c>
      <c r="N133" s="152" t="s">
        <v>41</v>
      </c>
      <c r="O133" s="54"/>
      <c r="P133" s="153">
        <f>O133*H133</f>
        <v>0</v>
      </c>
      <c r="Q133" s="153">
        <v>0</v>
      </c>
      <c r="R133" s="153">
        <f>Q133*H133</f>
        <v>0</v>
      </c>
      <c r="S133" s="153">
        <v>0</v>
      </c>
      <c r="T133" s="154">
        <f>S133*H133</f>
        <v>0</v>
      </c>
      <c r="U133" s="33"/>
      <c r="V133" s="33"/>
      <c r="W133" s="33"/>
      <c r="X133" s="33"/>
      <c r="Y133" s="33"/>
      <c r="Z133" s="33"/>
      <c r="AA133" s="33"/>
      <c r="AB133" s="33"/>
      <c r="AC133" s="33"/>
      <c r="AD133" s="33"/>
      <c r="AE133" s="33"/>
      <c r="AR133" s="155" t="s">
        <v>92</v>
      </c>
      <c r="AT133" s="155" t="s">
        <v>171</v>
      </c>
      <c r="AU133" s="155" t="s">
        <v>79</v>
      </c>
      <c r="AY133" s="18" t="s">
        <v>165</v>
      </c>
      <c r="BE133" s="156">
        <f>IF(N133="základní",J133,0)</f>
        <v>0</v>
      </c>
      <c r="BF133" s="156">
        <f>IF(N133="snížená",J133,0)</f>
        <v>0</v>
      </c>
      <c r="BG133" s="156">
        <f>IF(N133="zákl. přenesená",J133,0)</f>
        <v>0</v>
      </c>
      <c r="BH133" s="156">
        <f>IF(N133="sníž. přenesená",J133,0)</f>
        <v>0</v>
      </c>
      <c r="BI133" s="156">
        <f>IF(N133="nulová",J133,0)</f>
        <v>0</v>
      </c>
      <c r="BJ133" s="18" t="s">
        <v>79</v>
      </c>
      <c r="BK133" s="156">
        <f>ROUND(I133*H133,2)</f>
        <v>0</v>
      </c>
      <c r="BL133" s="18" t="s">
        <v>92</v>
      </c>
      <c r="BM133" s="155" t="s">
        <v>238</v>
      </c>
    </row>
    <row r="134" spans="1:47" s="2" customFormat="1" ht="12">
      <c r="A134" s="33"/>
      <c r="B134" s="34"/>
      <c r="C134" s="33"/>
      <c r="D134" s="157" t="s">
        <v>177</v>
      </c>
      <c r="E134" s="33"/>
      <c r="F134" s="158" t="s">
        <v>239</v>
      </c>
      <c r="G134" s="33"/>
      <c r="H134" s="33"/>
      <c r="I134" s="159"/>
      <c r="J134" s="33"/>
      <c r="K134" s="33"/>
      <c r="L134" s="34"/>
      <c r="M134" s="160"/>
      <c r="N134" s="161"/>
      <c r="O134" s="54"/>
      <c r="P134" s="54"/>
      <c r="Q134" s="54"/>
      <c r="R134" s="54"/>
      <c r="S134" s="54"/>
      <c r="T134" s="55"/>
      <c r="U134" s="33"/>
      <c r="V134" s="33"/>
      <c r="W134" s="33"/>
      <c r="X134" s="33"/>
      <c r="Y134" s="33"/>
      <c r="Z134" s="33"/>
      <c r="AA134" s="33"/>
      <c r="AB134" s="33"/>
      <c r="AC134" s="33"/>
      <c r="AD134" s="33"/>
      <c r="AE134" s="33"/>
      <c r="AT134" s="18" t="s">
        <v>177</v>
      </c>
      <c r="AU134" s="18" t="s">
        <v>79</v>
      </c>
    </row>
    <row r="135" spans="1:65" s="2" customFormat="1" ht="44.25" customHeight="1">
      <c r="A135" s="33"/>
      <c r="B135" s="143"/>
      <c r="C135" s="144" t="s">
        <v>8</v>
      </c>
      <c r="D135" s="144" t="s">
        <v>171</v>
      </c>
      <c r="E135" s="145" t="s">
        <v>240</v>
      </c>
      <c r="F135" s="146" t="s">
        <v>241</v>
      </c>
      <c r="G135" s="147" t="s">
        <v>232</v>
      </c>
      <c r="H135" s="148">
        <v>54.34</v>
      </c>
      <c r="I135" s="149"/>
      <c r="J135" s="150">
        <f>ROUND(I135*H135,2)</f>
        <v>0</v>
      </c>
      <c r="K135" s="146" t="s">
        <v>175</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79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242</v>
      </c>
    </row>
    <row r="136" spans="1:47" s="2" customFormat="1" ht="12">
      <c r="A136" s="33"/>
      <c r="B136" s="34"/>
      <c r="C136" s="33"/>
      <c r="D136" s="157" t="s">
        <v>177</v>
      </c>
      <c r="E136" s="33"/>
      <c r="F136" s="158" t="s">
        <v>243</v>
      </c>
      <c r="G136" s="33"/>
      <c r="H136" s="33"/>
      <c r="I136" s="159"/>
      <c r="J136" s="33"/>
      <c r="K136" s="33"/>
      <c r="L136" s="34"/>
      <c r="M136" s="160"/>
      <c r="N136" s="161"/>
      <c r="O136" s="54"/>
      <c r="P136" s="54"/>
      <c r="Q136" s="54"/>
      <c r="R136" s="54"/>
      <c r="S136" s="54"/>
      <c r="T136" s="55"/>
      <c r="U136" s="33"/>
      <c r="V136" s="33"/>
      <c r="W136" s="33"/>
      <c r="X136" s="33"/>
      <c r="Y136" s="33"/>
      <c r="Z136" s="33"/>
      <c r="AA136" s="33"/>
      <c r="AB136" s="33"/>
      <c r="AC136" s="33"/>
      <c r="AD136" s="33"/>
      <c r="AE136" s="33"/>
      <c r="AT136" s="18" t="s">
        <v>177</v>
      </c>
      <c r="AU136" s="18" t="s">
        <v>79</v>
      </c>
    </row>
    <row r="137" spans="2:51" s="14" customFormat="1" ht="12">
      <c r="B137" s="170"/>
      <c r="D137" s="163" t="s">
        <v>179</v>
      </c>
      <c r="F137" s="172" t="s">
        <v>244</v>
      </c>
      <c r="H137" s="173">
        <v>54.34</v>
      </c>
      <c r="I137" s="174"/>
      <c r="L137" s="170"/>
      <c r="M137" s="175"/>
      <c r="N137" s="176"/>
      <c r="O137" s="176"/>
      <c r="P137" s="176"/>
      <c r="Q137" s="176"/>
      <c r="R137" s="176"/>
      <c r="S137" s="176"/>
      <c r="T137" s="177"/>
      <c r="AT137" s="171" t="s">
        <v>179</v>
      </c>
      <c r="AU137" s="171" t="s">
        <v>79</v>
      </c>
      <c r="AV137" s="14" t="s">
        <v>79</v>
      </c>
      <c r="AW137" s="14" t="s">
        <v>4</v>
      </c>
      <c r="AX137" s="14" t="s">
        <v>15</v>
      </c>
      <c r="AY137" s="171" t="s">
        <v>165</v>
      </c>
    </row>
    <row r="138" spans="1:65" s="2" customFormat="1" ht="44.25" customHeight="1">
      <c r="A138" s="33"/>
      <c r="B138" s="143"/>
      <c r="C138" s="144" t="s">
        <v>245</v>
      </c>
      <c r="D138" s="144" t="s">
        <v>171</v>
      </c>
      <c r="E138" s="145" t="s">
        <v>246</v>
      </c>
      <c r="F138" s="146" t="s">
        <v>247</v>
      </c>
      <c r="G138" s="147" t="s">
        <v>232</v>
      </c>
      <c r="H138" s="148">
        <v>2.717</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248</v>
      </c>
    </row>
    <row r="139" spans="1:47" s="2" customFormat="1" ht="12">
      <c r="A139" s="33"/>
      <c r="B139" s="34"/>
      <c r="C139" s="33"/>
      <c r="D139" s="157" t="s">
        <v>177</v>
      </c>
      <c r="E139" s="33"/>
      <c r="F139" s="158" t="s">
        <v>249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2:63" s="12" customFormat="1" ht="22.9" customHeight="1">
      <c r="B140" s="130"/>
      <c r="D140" s="131" t="s">
        <v>68</v>
      </c>
      <c r="E140" s="141" t="s">
        <v>250</v>
      </c>
      <c r="F140" s="141" t="s">
        <v>251</v>
      </c>
      <c r="I140" s="133"/>
      <c r="J140" s="142">
        <f>BK140</f>
        <v>0</v>
      </c>
      <c r="L140" s="130"/>
      <c r="M140" s="135"/>
      <c r="N140" s="136"/>
      <c r="O140" s="136"/>
      <c r="P140" s="137">
        <f>SUM(P141:P142)</f>
        <v>0</v>
      </c>
      <c r="Q140" s="136"/>
      <c r="R140" s="137">
        <f>SUM(R141:R142)</f>
        <v>0</v>
      </c>
      <c r="S140" s="136"/>
      <c r="T140" s="138">
        <f>SUM(T141:T142)</f>
        <v>0</v>
      </c>
      <c r="AR140" s="131" t="s">
        <v>15</v>
      </c>
      <c r="AT140" s="139" t="s">
        <v>68</v>
      </c>
      <c r="AU140" s="139" t="s">
        <v>15</v>
      </c>
      <c r="AY140" s="131" t="s">
        <v>165</v>
      </c>
      <c r="BK140" s="140">
        <f>SUM(BK141:BK142)</f>
        <v>0</v>
      </c>
    </row>
    <row r="141" spans="1:65" s="2" customFormat="1" ht="55.5" customHeight="1">
      <c r="A141" s="33"/>
      <c r="B141" s="143"/>
      <c r="C141" s="144" t="s">
        <v>252</v>
      </c>
      <c r="D141" s="144" t="s">
        <v>171</v>
      </c>
      <c r="E141" s="145" t="s">
        <v>253</v>
      </c>
      <c r="F141" s="146" t="s">
        <v>254</v>
      </c>
      <c r="G141" s="147" t="s">
        <v>232</v>
      </c>
      <c r="H141" s="148">
        <v>0.013</v>
      </c>
      <c r="I141" s="149"/>
      <c r="J141" s="150">
        <f>ROUND(I141*H141,2)</f>
        <v>0</v>
      </c>
      <c r="K141" s="146" t="s">
        <v>175</v>
      </c>
      <c r="L141" s="34"/>
      <c r="M141" s="151" t="s">
        <v>3</v>
      </c>
      <c r="N141" s="152" t="s">
        <v>41</v>
      </c>
      <c r="O141" s="54"/>
      <c r="P141" s="153">
        <f>O141*H141</f>
        <v>0</v>
      </c>
      <c r="Q141" s="153">
        <v>0</v>
      </c>
      <c r="R141" s="153">
        <f>Q141*H141</f>
        <v>0</v>
      </c>
      <c r="S141" s="153">
        <v>0</v>
      </c>
      <c r="T141" s="154">
        <f>S141*H141</f>
        <v>0</v>
      </c>
      <c r="U141" s="33"/>
      <c r="V141" s="33"/>
      <c r="W141" s="33"/>
      <c r="X141" s="33"/>
      <c r="Y141" s="33"/>
      <c r="Z141" s="33"/>
      <c r="AA141" s="33"/>
      <c r="AB141" s="33"/>
      <c r="AC141" s="33"/>
      <c r="AD141" s="33"/>
      <c r="AE141" s="33"/>
      <c r="AR141" s="155" t="s">
        <v>92</v>
      </c>
      <c r="AT141" s="155" t="s">
        <v>171</v>
      </c>
      <c r="AU141" s="155" t="s">
        <v>79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255</v>
      </c>
    </row>
    <row r="142" spans="1:47" s="2" customFormat="1" ht="12">
      <c r="A142" s="33"/>
      <c r="B142" s="34"/>
      <c r="C142" s="33"/>
      <c r="D142" s="157" t="s">
        <v>177</v>
      </c>
      <c r="E142" s="33"/>
      <c r="F142" s="158" t="s">
        <v>256</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79</v>
      </c>
    </row>
    <row r="143" spans="2:63" s="12" customFormat="1" ht="25.9" customHeight="1">
      <c r="B143" s="130"/>
      <c r="D143" s="131" t="s">
        <v>68</v>
      </c>
      <c r="E143" s="132" t="s">
        <v>257</v>
      </c>
      <c r="F143" s="132" t="s">
        <v>258</v>
      </c>
      <c r="I143" s="133"/>
      <c r="J143" s="134">
        <f>BK143</f>
        <v>0</v>
      </c>
      <c r="L143" s="130"/>
      <c r="M143" s="135"/>
      <c r="N143" s="136"/>
      <c r="O143" s="136"/>
      <c r="P143" s="137">
        <f>P144+P179+P214+P221+P223+P237+P247</f>
        <v>0</v>
      </c>
      <c r="Q143" s="136"/>
      <c r="R143" s="137">
        <f>R144+R179+R214+R221+R223+R237+R247</f>
        <v>3.3383786000000004</v>
      </c>
      <c r="S143" s="136"/>
      <c r="T143" s="138">
        <f>T144+T179+T214+T221+T223+T237+T247</f>
        <v>2.702756</v>
      </c>
      <c r="AR143" s="131" t="s">
        <v>79</v>
      </c>
      <c r="AT143" s="139" t="s">
        <v>68</v>
      </c>
      <c r="AU143" s="139" t="s">
        <v>69</v>
      </c>
      <c r="AY143" s="131" t="s">
        <v>165</v>
      </c>
      <c r="BK143" s="140">
        <f>BK144+BK179+BK214+BK221+BK223+BK237+BK247</f>
        <v>0</v>
      </c>
    </row>
    <row r="144" spans="2:63" s="12" customFormat="1" ht="22.9" customHeight="1">
      <c r="B144" s="130"/>
      <c r="D144" s="131" t="s">
        <v>68</v>
      </c>
      <c r="E144" s="141" t="s">
        <v>259</v>
      </c>
      <c r="F144" s="141" t="s">
        <v>260</v>
      </c>
      <c r="I144" s="133"/>
      <c r="J144" s="142">
        <f>BK144</f>
        <v>0</v>
      </c>
      <c r="L144" s="130"/>
      <c r="M144" s="135"/>
      <c r="N144" s="136"/>
      <c r="O144" s="136"/>
      <c r="P144" s="137">
        <f>SUM(P145:P178)</f>
        <v>0</v>
      </c>
      <c r="Q144" s="136"/>
      <c r="R144" s="137">
        <f>SUM(R145:R178)</f>
        <v>1.6931734</v>
      </c>
      <c r="S144" s="136"/>
      <c r="T144" s="138">
        <f>SUM(T145:T178)</f>
        <v>1.5210759999999999</v>
      </c>
      <c r="AR144" s="131" t="s">
        <v>79</v>
      </c>
      <c r="AT144" s="139" t="s">
        <v>68</v>
      </c>
      <c r="AU144" s="139" t="s">
        <v>15</v>
      </c>
      <c r="AY144" s="131" t="s">
        <v>165</v>
      </c>
      <c r="BK144" s="140">
        <f>SUM(BK145:BK178)</f>
        <v>0</v>
      </c>
    </row>
    <row r="145" spans="1:65" s="2" customFormat="1" ht="33" customHeight="1">
      <c r="A145" s="33"/>
      <c r="B145" s="143"/>
      <c r="C145" s="144" t="s">
        <v>261</v>
      </c>
      <c r="D145" s="144" t="s">
        <v>171</v>
      </c>
      <c r="E145" s="145" t="s">
        <v>262</v>
      </c>
      <c r="F145" s="146" t="s">
        <v>263</v>
      </c>
      <c r="G145" s="147" t="s">
        <v>174</v>
      </c>
      <c r="H145" s="148">
        <v>163.48</v>
      </c>
      <c r="I145" s="149"/>
      <c r="J145" s="150">
        <f>ROUND(I145*H145,2)</f>
        <v>0</v>
      </c>
      <c r="K145" s="146" t="s">
        <v>175</v>
      </c>
      <c r="L145" s="34"/>
      <c r="M145" s="151" t="s">
        <v>3</v>
      </c>
      <c r="N145" s="152" t="s">
        <v>41</v>
      </c>
      <c r="O145" s="54"/>
      <c r="P145" s="153">
        <f>O145*H145</f>
        <v>0</v>
      </c>
      <c r="Q145" s="153">
        <v>0</v>
      </c>
      <c r="R145" s="153">
        <f>Q145*H145</f>
        <v>0</v>
      </c>
      <c r="S145" s="153">
        <v>0.0055</v>
      </c>
      <c r="T145" s="154">
        <f>S145*H145</f>
        <v>0.8991399999999999</v>
      </c>
      <c r="U145" s="33"/>
      <c r="V145" s="33"/>
      <c r="W145" s="33"/>
      <c r="X145" s="33"/>
      <c r="Y145" s="33"/>
      <c r="Z145" s="33"/>
      <c r="AA145" s="33"/>
      <c r="AB145" s="33"/>
      <c r="AC145" s="33"/>
      <c r="AD145" s="33"/>
      <c r="AE145" s="33"/>
      <c r="AR145" s="155" t="s">
        <v>264</v>
      </c>
      <c r="AT145" s="155" t="s">
        <v>171</v>
      </c>
      <c r="AU145" s="155" t="s">
        <v>79</v>
      </c>
      <c r="AY145" s="18" t="s">
        <v>165</v>
      </c>
      <c r="BE145" s="156">
        <f>IF(N145="základní",J145,0)</f>
        <v>0</v>
      </c>
      <c r="BF145" s="156">
        <f>IF(N145="snížená",J145,0)</f>
        <v>0</v>
      </c>
      <c r="BG145" s="156">
        <f>IF(N145="zákl. přenesená",J145,0)</f>
        <v>0</v>
      </c>
      <c r="BH145" s="156">
        <f>IF(N145="sníž. přenesená",J145,0)</f>
        <v>0</v>
      </c>
      <c r="BI145" s="156">
        <f>IF(N145="nulová",J145,0)</f>
        <v>0</v>
      </c>
      <c r="BJ145" s="18" t="s">
        <v>79</v>
      </c>
      <c r="BK145" s="156">
        <f>ROUND(I145*H145,2)</f>
        <v>0</v>
      </c>
      <c r="BL145" s="18" t="s">
        <v>264</v>
      </c>
      <c r="BM145" s="155" t="s">
        <v>265</v>
      </c>
    </row>
    <row r="146" spans="1:47" s="2" customFormat="1" ht="12">
      <c r="A146" s="33"/>
      <c r="B146" s="34"/>
      <c r="C146" s="33"/>
      <c r="D146" s="157" t="s">
        <v>177</v>
      </c>
      <c r="E146" s="33"/>
      <c r="F146" s="158" t="s">
        <v>266</v>
      </c>
      <c r="G146" s="33"/>
      <c r="H146" s="33"/>
      <c r="I146" s="159"/>
      <c r="J146" s="33"/>
      <c r="K146" s="33"/>
      <c r="L146" s="34"/>
      <c r="M146" s="160"/>
      <c r="N146" s="161"/>
      <c r="O146" s="54"/>
      <c r="P146" s="54"/>
      <c r="Q146" s="54"/>
      <c r="R146" s="54"/>
      <c r="S146" s="54"/>
      <c r="T146" s="55"/>
      <c r="U146" s="33"/>
      <c r="V146" s="33"/>
      <c r="W146" s="33"/>
      <c r="X146" s="33"/>
      <c r="Y146" s="33"/>
      <c r="Z146" s="33"/>
      <c r="AA146" s="33"/>
      <c r="AB146" s="33"/>
      <c r="AC146" s="33"/>
      <c r="AD146" s="33"/>
      <c r="AE146" s="33"/>
      <c r="AT146" s="18" t="s">
        <v>177</v>
      </c>
      <c r="AU146" s="18" t="s">
        <v>79</v>
      </c>
    </row>
    <row r="147" spans="1:65" s="2" customFormat="1" ht="44.25" customHeight="1">
      <c r="A147" s="33"/>
      <c r="B147" s="143"/>
      <c r="C147" s="144" t="s">
        <v>267</v>
      </c>
      <c r="D147" s="144" t="s">
        <v>171</v>
      </c>
      <c r="E147" s="145" t="s">
        <v>268</v>
      </c>
      <c r="F147" s="146" t="s">
        <v>269</v>
      </c>
      <c r="G147" s="147" t="s">
        <v>174</v>
      </c>
      <c r="H147" s="148">
        <v>172.76</v>
      </c>
      <c r="I147" s="149"/>
      <c r="J147" s="150">
        <f>ROUND(I147*H147,2)</f>
        <v>0</v>
      </c>
      <c r="K147" s="146" t="s">
        <v>175</v>
      </c>
      <c r="L147" s="34"/>
      <c r="M147" s="151" t="s">
        <v>3</v>
      </c>
      <c r="N147" s="152" t="s">
        <v>41</v>
      </c>
      <c r="O147" s="54"/>
      <c r="P147" s="153">
        <f>O147*H147</f>
        <v>0</v>
      </c>
      <c r="Q147" s="153">
        <v>0</v>
      </c>
      <c r="R147" s="153">
        <f>Q147*H147</f>
        <v>0</v>
      </c>
      <c r="S147" s="153">
        <v>0.0036</v>
      </c>
      <c r="T147" s="154">
        <f>S147*H147</f>
        <v>0.6219359999999999</v>
      </c>
      <c r="U147" s="33"/>
      <c r="V147" s="33"/>
      <c r="W147" s="33"/>
      <c r="X147" s="33"/>
      <c r="Y147" s="33"/>
      <c r="Z147" s="33"/>
      <c r="AA147" s="33"/>
      <c r="AB147" s="33"/>
      <c r="AC147" s="33"/>
      <c r="AD147" s="33"/>
      <c r="AE147" s="33"/>
      <c r="AR147" s="155" t="s">
        <v>264</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264</v>
      </c>
      <c r="BM147" s="155" t="s">
        <v>270</v>
      </c>
    </row>
    <row r="148" spans="1:47" s="2" customFormat="1" ht="12">
      <c r="A148" s="33"/>
      <c r="B148" s="34"/>
      <c r="C148" s="33"/>
      <c r="D148" s="157" t="s">
        <v>177</v>
      </c>
      <c r="E148" s="33"/>
      <c r="F148" s="158" t="s">
        <v>271</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1:65" s="2" customFormat="1" ht="37.9" customHeight="1">
      <c r="A149" s="33"/>
      <c r="B149" s="143"/>
      <c r="C149" s="144" t="s">
        <v>15</v>
      </c>
      <c r="D149" s="144" t="s">
        <v>171</v>
      </c>
      <c r="E149" s="145" t="s">
        <v>272</v>
      </c>
      <c r="F149" s="146" t="s">
        <v>273</v>
      </c>
      <c r="G149" s="147" t="s">
        <v>174</v>
      </c>
      <c r="H149" s="148">
        <v>163.48</v>
      </c>
      <c r="I149" s="149"/>
      <c r="J149" s="150">
        <f>ROUND(I149*H149,2)</f>
        <v>0</v>
      </c>
      <c r="K149" s="146" t="s">
        <v>175</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264</v>
      </c>
      <c r="AT149" s="155" t="s">
        <v>171</v>
      </c>
      <c r="AU149" s="155" t="s">
        <v>79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264</v>
      </c>
      <c r="BM149" s="155" t="s">
        <v>274</v>
      </c>
    </row>
    <row r="150" spans="1:47" s="2" customFormat="1" ht="12">
      <c r="A150" s="33"/>
      <c r="B150" s="34"/>
      <c r="C150" s="33"/>
      <c r="D150" s="157" t="s">
        <v>177</v>
      </c>
      <c r="E150" s="33"/>
      <c r="F150" s="158" t="s">
        <v>275</v>
      </c>
      <c r="G150" s="33"/>
      <c r="H150" s="33"/>
      <c r="I150" s="159"/>
      <c r="J150" s="33"/>
      <c r="K150" s="33"/>
      <c r="L150" s="34"/>
      <c r="M150" s="160"/>
      <c r="N150" s="161"/>
      <c r="O150" s="54"/>
      <c r="P150" s="54"/>
      <c r="Q150" s="54"/>
      <c r="R150" s="54"/>
      <c r="S150" s="54"/>
      <c r="T150" s="55"/>
      <c r="U150" s="33"/>
      <c r="V150" s="33"/>
      <c r="W150" s="33"/>
      <c r="X150" s="33"/>
      <c r="Y150" s="33"/>
      <c r="Z150" s="33"/>
      <c r="AA150" s="33"/>
      <c r="AB150" s="33"/>
      <c r="AC150" s="33"/>
      <c r="AD150" s="33"/>
      <c r="AE150" s="33"/>
      <c r="AT150" s="18" t="s">
        <v>177</v>
      </c>
      <c r="AU150" s="18" t="s">
        <v>79</v>
      </c>
    </row>
    <row r="151" spans="1:65" s="2" customFormat="1" ht="16.5" customHeight="1">
      <c r="A151" s="33"/>
      <c r="B151" s="143"/>
      <c r="C151" s="178" t="s">
        <v>79</v>
      </c>
      <c r="D151" s="178" t="s">
        <v>188</v>
      </c>
      <c r="E151" s="179" t="s">
        <v>276</v>
      </c>
      <c r="F151" s="180" t="s">
        <v>277</v>
      </c>
      <c r="G151" s="181" t="s">
        <v>232</v>
      </c>
      <c r="H151" s="182">
        <v>0.052</v>
      </c>
      <c r="I151" s="183"/>
      <c r="J151" s="184">
        <f>ROUND(I151*H151,2)</f>
        <v>0</v>
      </c>
      <c r="K151" s="180" t="s">
        <v>175</v>
      </c>
      <c r="L151" s="185"/>
      <c r="M151" s="186" t="s">
        <v>3</v>
      </c>
      <c r="N151" s="187" t="s">
        <v>41</v>
      </c>
      <c r="O151" s="54"/>
      <c r="P151" s="153">
        <f>O151*H151</f>
        <v>0</v>
      </c>
      <c r="Q151" s="153">
        <v>1</v>
      </c>
      <c r="R151" s="153">
        <f>Q151*H151</f>
        <v>0.052</v>
      </c>
      <c r="S151" s="153">
        <v>0</v>
      </c>
      <c r="T151" s="154">
        <f>S151*H151</f>
        <v>0</v>
      </c>
      <c r="U151" s="33"/>
      <c r="V151" s="33"/>
      <c r="W151" s="33"/>
      <c r="X151" s="33"/>
      <c r="Y151" s="33"/>
      <c r="Z151" s="33"/>
      <c r="AA151" s="33"/>
      <c r="AB151" s="33"/>
      <c r="AC151" s="33"/>
      <c r="AD151" s="33"/>
      <c r="AE151" s="33"/>
      <c r="AR151" s="155" t="s">
        <v>278</v>
      </c>
      <c r="AT151" s="155" t="s">
        <v>188</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279</v>
      </c>
    </row>
    <row r="152" spans="1:47" s="2" customFormat="1" ht="12">
      <c r="A152" s="33"/>
      <c r="B152" s="34"/>
      <c r="C152" s="33"/>
      <c r="D152" s="157" t="s">
        <v>177</v>
      </c>
      <c r="E152" s="33"/>
      <c r="F152" s="158" t="s">
        <v>280</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2:51" s="14" customFormat="1" ht="12">
      <c r="B153" s="170"/>
      <c r="D153" s="163" t="s">
        <v>179</v>
      </c>
      <c r="F153" s="172" t="s">
        <v>281</v>
      </c>
      <c r="H153" s="173">
        <v>0.052</v>
      </c>
      <c r="I153" s="174"/>
      <c r="L153" s="170"/>
      <c r="M153" s="175"/>
      <c r="N153" s="176"/>
      <c r="O153" s="176"/>
      <c r="P153" s="176"/>
      <c r="Q153" s="176"/>
      <c r="R153" s="176"/>
      <c r="S153" s="176"/>
      <c r="T153" s="177"/>
      <c r="AT153" s="171" t="s">
        <v>179</v>
      </c>
      <c r="AU153" s="171" t="s">
        <v>79</v>
      </c>
      <c r="AV153" s="14" t="s">
        <v>79</v>
      </c>
      <c r="AW153" s="14" t="s">
        <v>4</v>
      </c>
      <c r="AX153" s="14" t="s">
        <v>15</v>
      </c>
      <c r="AY153" s="171" t="s">
        <v>165</v>
      </c>
    </row>
    <row r="154" spans="1:65" s="2" customFormat="1" ht="24.2" customHeight="1">
      <c r="A154" s="33"/>
      <c r="B154" s="143"/>
      <c r="C154" s="144" t="s">
        <v>89</v>
      </c>
      <c r="D154" s="144" t="s">
        <v>171</v>
      </c>
      <c r="E154" s="145" t="s">
        <v>282</v>
      </c>
      <c r="F154" s="146" t="s">
        <v>283</v>
      </c>
      <c r="G154" s="147" t="s">
        <v>174</v>
      </c>
      <c r="H154" s="148">
        <v>163.48</v>
      </c>
      <c r="I154" s="149"/>
      <c r="J154" s="150">
        <f>ROUND(I154*H154,2)</f>
        <v>0</v>
      </c>
      <c r="K154" s="146" t="s">
        <v>175</v>
      </c>
      <c r="L154" s="34"/>
      <c r="M154" s="151" t="s">
        <v>3</v>
      </c>
      <c r="N154" s="152" t="s">
        <v>41</v>
      </c>
      <c r="O154" s="54"/>
      <c r="P154" s="153">
        <f>O154*H154</f>
        <v>0</v>
      </c>
      <c r="Q154" s="153">
        <v>0.00088</v>
      </c>
      <c r="R154" s="153">
        <f>Q154*H154</f>
        <v>0.1438624</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284</v>
      </c>
    </row>
    <row r="155" spans="1:47" s="2" customFormat="1" ht="12">
      <c r="A155" s="33"/>
      <c r="B155" s="34"/>
      <c r="C155" s="33"/>
      <c r="D155" s="157" t="s">
        <v>177</v>
      </c>
      <c r="E155" s="33"/>
      <c r="F155" s="158" t="s">
        <v>285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2">
      <c r="B156" s="170"/>
      <c r="D156" s="163" t="s">
        <v>179</v>
      </c>
      <c r="E156" s="171" t="s">
        <v>3</v>
      </c>
      <c r="F156" s="172" t="s">
        <v>286</v>
      </c>
      <c r="H156" s="173">
        <v>131</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2">
      <c r="B157" s="170"/>
      <c r="D157" s="163" t="s">
        <v>179</v>
      </c>
      <c r="E157" s="171" t="s">
        <v>3</v>
      </c>
      <c r="F157" s="172" t="s">
        <v>287</v>
      </c>
      <c r="H157" s="173">
        <v>32.48</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2">
      <c r="B158" s="188"/>
      <c r="D158" s="163" t="s">
        <v>179</v>
      </c>
      <c r="E158" s="189" t="s">
        <v>3</v>
      </c>
      <c r="F158" s="190" t="s">
        <v>288</v>
      </c>
      <c r="H158" s="191">
        <v>163.48</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44.25" customHeight="1">
      <c r="A159" s="33"/>
      <c r="B159" s="143"/>
      <c r="C159" s="178" t="s">
        <v>92</v>
      </c>
      <c r="D159" s="178" t="s">
        <v>188</v>
      </c>
      <c r="E159" s="179" t="s">
        <v>289</v>
      </c>
      <c r="F159" s="180" t="s">
        <v>290</v>
      </c>
      <c r="G159" s="181" t="s">
        <v>174</v>
      </c>
      <c r="H159" s="182">
        <v>190.536</v>
      </c>
      <c r="I159" s="183"/>
      <c r="J159" s="184">
        <f>ROUND(I159*H159,2)</f>
        <v>0</v>
      </c>
      <c r="K159" s="180" t="s">
        <v>175</v>
      </c>
      <c r="L159" s="185"/>
      <c r="M159" s="186" t="s">
        <v>3</v>
      </c>
      <c r="N159" s="187" t="s">
        <v>41</v>
      </c>
      <c r="O159" s="54"/>
      <c r="P159" s="153">
        <f>O159*H159</f>
        <v>0</v>
      </c>
      <c r="Q159" s="153">
        <v>0.0054</v>
      </c>
      <c r="R159" s="153">
        <f>Q159*H159</f>
        <v>1.0288944</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291</v>
      </c>
    </row>
    <row r="160" spans="1:47" s="2" customFormat="1" ht="12">
      <c r="A160" s="33"/>
      <c r="B160" s="34"/>
      <c r="C160" s="33"/>
      <c r="D160" s="157" t="s">
        <v>177</v>
      </c>
      <c r="E160" s="33"/>
      <c r="F160" s="158" t="s">
        <v>292</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2">
      <c r="B161" s="170"/>
      <c r="D161" s="163" t="s">
        <v>179</v>
      </c>
      <c r="F161" s="172" t="s">
        <v>293</v>
      </c>
      <c r="H161" s="173">
        <v>190.536</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66.75" customHeight="1">
      <c r="A162" s="33"/>
      <c r="B162" s="143"/>
      <c r="C162" s="144" t="s">
        <v>294</v>
      </c>
      <c r="D162" s="144" t="s">
        <v>171</v>
      </c>
      <c r="E162" s="145" t="s">
        <v>295</v>
      </c>
      <c r="F162" s="146" t="s">
        <v>296</v>
      </c>
      <c r="G162" s="147" t="s">
        <v>297</v>
      </c>
      <c r="H162" s="148">
        <v>12</v>
      </c>
      <c r="I162" s="149"/>
      <c r="J162" s="150">
        <f>ROUND(I162*H162,2)</f>
        <v>0</v>
      </c>
      <c r="K162" s="146" t="s">
        <v>175</v>
      </c>
      <c r="L162" s="34"/>
      <c r="M162" s="151" t="s">
        <v>3</v>
      </c>
      <c r="N162" s="152" t="s">
        <v>41</v>
      </c>
      <c r="O162" s="54"/>
      <c r="P162" s="153">
        <f>O162*H162</f>
        <v>0</v>
      </c>
      <c r="Q162" s="153">
        <v>0</v>
      </c>
      <c r="R162" s="153">
        <f>Q162*H162</f>
        <v>0</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298</v>
      </c>
    </row>
    <row r="163" spans="1:47" s="2" customFormat="1" ht="12">
      <c r="A163" s="33"/>
      <c r="B163" s="34"/>
      <c r="C163" s="33"/>
      <c r="D163" s="157" t="s">
        <v>177</v>
      </c>
      <c r="E163" s="33"/>
      <c r="F163" s="158" t="s">
        <v>299</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16.5" customHeight="1">
      <c r="A164" s="33"/>
      <c r="B164" s="143"/>
      <c r="C164" s="178" t="s">
        <v>300</v>
      </c>
      <c r="D164" s="178" t="s">
        <v>188</v>
      </c>
      <c r="E164" s="179" t="s">
        <v>301</v>
      </c>
      <c r="F164" s="180" t="s">
        <v>302</v>
      </c>
      <c r="G164" s="181" t="s">
        <v>297</v>
      </c>
      <c r="H164" s="182">
        <v>12</v>
      </c>
      <c r="I164" s="183"/>
      <c r="J164" s="184">
        <f>ROUND(I164*H164,2)</f>
        <v>0</v>
      </c>
      <c r="K164" s="180" t="s">
        <v>3</v>
      </c>
      <c r="L164" s="185"/>
      <c r="M164" s="186" t="s">
        <v>3</v>
      </c>
      <c r="N164" s="187" t="s">
        <v>41</v>
      </c>
      <c r="O164" s="54"/>
      <c r="P164" s="153">
        <f>O164*H164</f>
        <v>0</v>
      </c>
      <c r="Q164" s="153">
        <v>0.00015</v>
      </c>
      <c r="R164" s="153">
        <f>Q164*H164</f>
        <v>0.0018</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303</v>
      </c>
    </row>
    <row r="165" spans="1:65" s="2" customFormat="1" ht="55.5" customHeight="1">
      <c r="A165" s="33"/>
      <c r="B165" s="143"/>
      <c r="C165" s="144" t="s">
        <v>304</v>
      </c>
      <c r="D165" s="144" t="s">
        <v>171</v>
      </c>
      <c r="E165" s="145" t="s">
        <v>305</v>
      </c>
      <c r="F165" s="146" t="s">
        <v>306</v>
      </c>
      <c r="G165" s="147" t="s">
        <v>174</v>
      </c>
      <c r="H165" s="148">
        <v>172.76</v>
      </c>
      <c r="I165" s="149"/>
      <c r="J165" s="150">
        <f>ROUND(I165*H165,2)</f>
        <v>0</v>
      </c>
      <c r="K165" s="146" t="s">
        <v>3</v>
      </c>
      <c r="L165" s="34"/>
      <c r="M165" s="151" t="s">
        <v>3</v>
      </c>
      <c r="N165" s="152" t="s">
        <v>41</v>
      </c>
      <c r="O165" s="54"/>
      <c r="P165" s="153">
        <f>O165*H165</f>
        <v>0</v>
      </c>
      <c r="Q165" s="153">
        <v>0.00014</v>
      </c>
      <c r="R165" s="153">
        <f>Q165*H165</f>
        <v>0.024186399999999997</v>
      </c>
      <c r="S165" s="153">
        <v>0</v>
      </c>
      <c r="T165" s="154">
        <f>S165*H165</f>
        <v>0</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307</v>
      </c>
    </row>
    <row r="166" spans="2:51" s="14" customFormat="1" ht="12">
      <c r="B166" s="170"/>
      <c r="D166" s="163" t="s">
        <v>179</v>
      </c>
      <c r="E166" s="171" t="s">
        <v>3</v>
      </c>
      <c r="F166" s="172" t="s">
        <v>286</v>
      </c>
      <c r="H166" s="173">
        <v>131</v>
      </c>
      <c r="I166" s="174"/>
      <c r="L166" s="170"/>
      <c r="M166" s="175"/>
      <c r="N166" s="176"/>
      <c r="O166" s="176"/>
      <c r="P166" s="176"/>
      <c r="Q166" s="176"/>
      <c r="R166" s="176"/>
      <c r="S166" s="176"/>
      <c r="T166" s="177"/>
      <c r="AT166" s="171" t="s">
        <v>179</v>
      </c>
      <c r="AU166" s="171" t="s">
        <v>79</v>
      </c>
      <c r="AV166" s="14" t="s">
        <v>79</v>
      </c>
      <c r="AW166" s="14" t="s">
        <v>31</v>
      </c>
      <c r="AX166" s="14" t="s">
        <v>69</v>
      </c>
      <c r="AY166" s="171" t="s">
        <v>165</v>
      </c>
    </row>
    <row r="167" spans="2:51" s="14" customFormat="1" ht="12">
      <c r="B167" s="170"/>
      <c r="D167" s="163" t="s">
        <v>179</v>
      </c>
      <c r="E167" s="171" t="s">
        <v>3</v>
      </c>
      <c r="F167" s="172" t="s">
        <v>308</v>
      </c>
      <c r="H167" s="173">
        <v>41.76</v>
      </c>
      <c r="I167" s="174"/>
      <c r="L167" s="170"/>
      <c r="M167" s="175"/>
      <c r="N167" s="176"/>
      <c r="O167" s="176"/>
      <c r="P167" s="176"/>
      <c r="Q167" s="176"/>
      <c r="R167" s="176"/>
      <c r="S167" s="176"/>
      <c r="T167" s="177"/>
      <c r="AT167" s="171" t="s">
        <v>179</v>
      </c>
      <c r="AU167" s="171" t="s">
        <v>79</v>
      </c>
      <c r="AV167" s="14" t="s">
        <v>79</v>
      </c>
      <c r="AW167" s="14" t="s">
        <v>31</v>
      </c>
      <c r="AX167" s="14" t="s">
        <v>69</v>
      </c>
      <c r="AY167" s="171" t="s">
        <v>165</v>
      </c>
    </row>
    <row r="168" spans="2:51" s="15" customFormat="1" ht="12">
      <c r="B168" s="188"/>
      <c r="D168" s="163" t="s">
        <v>179</v>
      </c>
      <c r="E168" s="189" t="s">
        <v>3</v>
      </c>
      <c r="F168" s="190" t="s">
        <v>288</v>
      </c>
      <c r="H168" s="191">
        <v>172.76</v>
      </c>
      <c r="I168" s="192"/>
      <c r="L168" s="188"/>
      <c r="M168" s="193"/>
      <c r="N168" s="194"/>
      <c r="O168" s="194"/>
      <c r="P168" s="194"/>
      <c r="Q168" s="194"/>
      <c r="R168" s="194"/>
      <c r="S168" s="194"/>
      <c r="T168" s="195"/>
      <c r="AT168" s="189" t="s">
        <v>179</v>
      </c>
      <c r="AU168" s="189" t="s">
        <v>79</v>
      </c>
      <c r="AV168" s="15" t="s">
        <v>92</v>
      </c>
      <c r="AW168" s="15" t="s">
        <v>31</v>
      </c>
      <c r="AX168" s="15" t="s">
        <v>15</v>
      </c>
      <c r="AY168" s="189" t="s">
        <v>165</v>
      </c>
    </row>
    <row r="169" spans="1:65" s="2" customFormat="1" ht="24.2" customHeight="1">
      <c r="A169" s="33"/>
      <c r="B169" s="143"/>
      <c r="C169" s="178" t="s">
        <v>309</v>
      </c>
      <c r="D169" s="178" t="s">
        <v>188</v>
      </c>
      <c r="E169" s="179" t="s">
        <v>310</v>
      </c>
      <c r="F169" s="180" t="s">
        <v>311</v>
      </c>
      <c r="G169" s="181" t="s">
        <v>174</v>
      </c>
      <c r="H169" s="182">
        <v>201.352</v>
      </c>
      <c r="I169" s="183"/>
      <c r="J169" s="184">
        <f>ROUND(I169*H169,2)</f>
        <v>0</v>
      </c>
      <c r="K169" s="180" t="s">
        <v>175</v>
      </c>
      <c r="L169" s="185"/>
      <c r="M169" s="186" t="s">
        <v>3</v>
      </c>
      <c r="N169" s="187" t="s">
        <v>41</v>
      </c>
      <c r="O169" s="54"/>
      <c r="P169" s="153">
        <f>O169*H169</f>
        <v>0</v>
      </c>
      <c r="Q169" s="153">
        <v>0.0019</v>
      </c>
      <c r="R169" s="153">
        <f>Q169*H169</f>
        <v>0.3825688</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312</v>
      </c>
    </row>
    <row r="170" spans="1:47" s="2" customFormat="1" ht="12">
      <c r="A170" s="33"/>
      <c r="B170" s="34"/>
      <c r="C170" s="33"/>
      <c r="D170" s="157" t="s">
        <v>177</v>
      </c>
      <c r="E170" s="33"/>
      <c r="F170" s="158" t="s">
        <v>313</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2">
      <c r="B171" s="170"/>
      <c r="D171" s="163" t="s">
        <v>179</v>
      </c>
      <c r="F171" s="172" t="s">
        <v>314</v>
      </c>
      <c r="H171" s="173">
        <v>201.352</v>
      </c>
      <c r="I171" s="174"/>
      <c r="L171" s="170"/>
      <c r="M171" s="175"/>
      <c r="N171" s="176"/>
      <c r="O171" s="176"/>
      <c r="P171" s="176"/>
      <c r="Q171" s="176"/>
      <c r="R171" s="176"/>
      <c r="S171" s="176"/>
      <c r="T171" s="177"/>
      <c r="AT171" s="171" t="s">
        <v>179</v>
      </c>
      <c r="AU171" s="171" t="s">
        <v>79</v>
      </c>
      <c r="AV171" s="14" t="s">
        <v>79</v>
      </c>
      <c r="AW171" s="14" t="s">
        <v>4</v>
      </c>
      <c r="AX171" s="14" t="s">
        <v>15</v>
      </c>
      <c r="AY171" s="171" t="s">
        <v>165</v>
      </c>
    </row>
    <row r="172" spans="1:65" s="2" customFormat="1" ht="33" customHeight="1">
      <c r="A172" s="33"/>
      <c r="B172" s="143"/>
      <c r="C172" s="144" t="s">
        <v>315</v>
      </c>
      <c r="D172" s="144" t="s">
        <v>171</v>
      </c>
      <c r="E172" s="145" t="s">
        <v>316</v>
      </c>
      <c r="F172" s="146" t="s">
        <v>317</v>
      </c>
      <c r="G172" s="147" t="s">
        <v>174</v>
      </c>
      <c r="H172" s="148">
        <v>172.76</v>
      </c>
      <c r="I172" s="149"/>
      <c r="J172" s="150">
        <f>ROUND(I172*H172,2)</f>
        <v>0</v>
      </c>
      <c r="K172" s="146" t="s">
        <v>175</v>
      </c>
      <c r="L172" s="34"/>
      <c r="M172" s="151" t="s">
        <v>3</v>
      </c>
      <c r="N172" s="152" t="s">
        <v>41</v>
      </c>
      <c r="O172" s="54"/>
      <c r="P172" s="153">
        <f>O172*H172</f>
        <v>0</v>
      </c>
      <c r="Q172" s="153">
        <v>0</v>
      </c>
      <c r="R172" s="153">
        <f>Q172*H172</f>
        <v>0</v>
      </c>
      <c r="S172" s="153">
        <v>0</v>
      </c>
      <c r="T172" s="154">
        <f>S172*H172</f>
        <v>0</v>
      </c>
      <c r="U172" s="33"/>
      <c r="V172" s="33"/>
      <c r="W172" s="33"/>
      <c r="X172" s="33"/>
      <c r="Y172" s="33"/>
      <c r="Z172" s="33"/>
      <c r="AA172" s="33"/>
      <c r="AB172" s="33"/>
      <c r="AC172" s="33"/>
      <c r="AD172" s="33"/>
      <c r="AE172" s="33"/>
      <c r="AR172" s="155" t="s">
        <v>264</v>
      </c>
      <c r="AT172" s="155" t="s">
        <v>171</v>
      </c>
      <c r="AU172" s="155" t="s">
        <v>79</v>
      </c>
      <c r="AY172" s="18" t="s">
        <v>165</v>
      </c>
      <c r="BE172" s="156">
        <f>IF(N172="základní",J172,0)</f>
        <v>0</v>
      </c>
      <c r="BF172" s="156">
        <f>IF(N172="snížená",J172,0)</f>
        <v>0</v>
      </c>
      <c r="BG172" s="156">
        <f>IF(N172="zákl. přenesená",J172,0)</f>
        <v>0</v>
      </c>
      <c r="BH172" s="156">
        <f>IF(N172="sníž. přenesená",J172,0)</f>
        <v>0</v>
      </c>
      <c r="BI172" s="156">
        <f>IF(N172="nulová",J172,0)</f>
        <v>0</v>
      </c>
      <c r="BJ172" s="18" t="s">
        <v>79</v>
      </c>
      <c r="BK172" s="156">
        <f>ROUND(I172*H172,2)</f>
        <v>0</v>
      </c>
      <c r="BL172" s="18" t="s">
        <v>264</v>
      </c>
      <c r="BM172" s="155" t="s">
        <v>318</v>
      </c>
    </row>
    <row r="173" spans="1:47" s="2" customFormat="1" ht="12">
      <c r="A173" s="33"/>
      <c r="B173" s="34"/>
      <c r="C173" s="33"/>
      <c r="D173" s="157" t="s">
        <v>177</v>
      </c>
      <c r="E173" s="33"/>
      <c r="F173" s="158" t="s">
        <v>319</v>
      </c>
      <c r="G173" s="33"/>
      <c r="H173" s="33"/>
      <c r="I173" s="159"/>
      <c r="J173" s="33"/>
      <c r="K173" s="33"/>
      <c r="L173" s="34"/>
      <c r="M173" s="160"/>
      <c r="N173" s="161"/>
      <c r="O173" s="54"/>
      <c r="P173" s="54"/>
      <c r="Q173" s="54"/>
      <c r="R173" s="54"/>
      <c r="S173" s="54"/>
      <c r="T173" s="55"/>
      <c r="U173" s="33"/>
      <c r="V173" s="33"/>
      <c r="W173" s="33"/>
      <c r="X173" s="33"/>
      <c r="Y173" s="33"/>
      <c r="Z173" s="33"/>
      <c r="AA173" s="33"/>
      <c r="AB173" s="33"/>
      <c r="AC173" s="33"/>
      <c r="AD173" s="33"/>
      <c r="AE173" s="33"/>
      <c r="AT173" s="18" t="s">
        <v>177</v>
      </c>
      <c r="AU173" s="18" t="s">
        <v>79</v>
      </c>
    </row>
    <row r="174" spans="1:65" s="2" customFormat="1" ht="24.2" customHeight="1">
      <c r="A174" s="33"/>
      <c r="B174" s="143"/>
      <c r="C174" s="178" t="s">
        <v>320</v>
      </c>
      <c r="D174" s="178" t="s">
        <v>188</v>
      </c>
      <c r="E174" s="179" t="s">
        <v>321</v>
      </c>
      <c r="F174" s="180" t="s">
        <v>322</v>
      </c>
      <c r="G174" s="181" t="s">
        <v>174</v>
      </c>
      <c r="H174" s="182">
        <v>199.538</v>
      </c>
      <c r="I174" s="183"/>
      <c r="J174" s="184">
        <f>ROUND(I174*H174,2)</f>
        <v>0</v>
      </c>
      <c r="K174" s="180" t="s">
        <v>175</v>
      </c>
      <c r="L174" s="185"/>
      <c r="M174" s="186" t="s">
        <v>3</v>
      </c>
      <c r="N174" s="187" t="s">
        <v>41</v>
      </c>
      <c r="O174" s="54"/>
      <c r="P174" s="153">
        <f>O174*H174</f>
        <v>0</v>
      </c>
      <c r="Q174" s="153">
        <v>0.0003</v>
      </c>
      <c r="R174" s="153">
        <f>Q174*H174</f>
        <v>0.059861399999999995</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323</v>
      </c>
    </row>
    <row r="175" spans="1:47" s="2" customFormat="1" ht="12">
      <c r="A175" s="33"/>
      <c r="B175" s="34"/>
      <c r="C175" s="33"/>
      <c r="D175" s="157" t="s">
        <v>177</v>
      </c>
      <c r="E175" s="33"/>
      <c r="F175" s="158" t="s">
        <v>324</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325</v>
      </c>
      <c r="H176" s="173">
        <v>199.538</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49.15" customHeight="1">
      <c r="A177" s="33"/>
      <c r="B177" s="143"/>
      <c r="C177" s="144" t="s">
        <v>326</v>
      </c>
      <c r="D177" s="144" t="s">
        <v>171</v>
      </c>
      <c r="E177" s="145" t="s">
        <v>327</v>
      </c>
      <c r="F177" s="146" t="s">
        <v>328</v>
      </c>
      <c r="G177" s="147" t="s">
        <v>232</v>
      </c>
      <c r="H177" s="148">
        <v>1.693</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329</v>
      </c>
    </row>
    <row r="178" spans="1:47" s="2" customFormat="1" ht="12">
      <c r="A178" s="33"/>
      <c r="B178" s="34"/>
      <c r="C178" s="33"/>
      <c r="D178" s="157" t="s">
        <v>177</v>
      </c>
      <c r="E178" s="33"/>
      <c r="F178" s="158" t="s">
        <v>330</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2:63" s="12" customFormat="1" ht="22.9" customHeight="1">
      <c r="B179" s="130"/>
      <c r="D179" s="131" t="s">
        <v>68</v>
      </c>
      <c r="E179" s="141" t="s">
        <v>331</v>
      </c>
      <c r="F179" s="141" t="s">
        <v>332</v>
      </c>
      <c r="I179" s="133"/>
      <c r="J179" s="142">
        <f>BK179</f>
        <v>0</v>
      </c>
      <c r="L179" s="130"/>
      <c r="M179" s="135"/>
      <c r="N179" s="136"/>
      <c r="O179" s="136"/>
      <c r="P179" s="137">
        <f>SUM(P180:P213)</f>
        <v>0</v>
      </c>
      <c r="Q179" s="136"/>
      <c r="R179" s="137">
        <f>SUM(R180:R213)</f>
        <v>1.2374188000000002</v>
      </c>
      <c r="S179" s="136"/>
      <c r="T179" s="138">
        <f>SUM(T180:T213)</f>
        <v>1.075</v>
      </c>
      <c r="AR179" s="131" t="s">
        <v>79</v>
      </c>
      <c r="AT179" s="139" t="s">
        <v>68</v>
      </c>
      <c r="AU179" s="139" t="s">
        <v>15</v>
      </c>
      <c r="AY179" s="131" t="s">
        <v>165</v>
      </c>
      <c r="BK179" s="140">
        <f>SUM(BK180:BK213)</f>
        <v>0</v>
      </c>
    </row>
    <row r="180" spans="1:65" s="2" customFormat="1" ht="44.25" customHeight="1">
      <c r="A180" s="33"/>
      <c r="B180" s="143"/>
      <c r="C180" s="144" t="s">
        <v>333</v>
      </c>
      <c r="D180" s="144" t="s">
        <v>171</v>
      </c>
      <c r="E180" s="145" t="s">
        <v>334</v>
      </c>
      <c r="F180" s="146" t="s">
        <v>335</v>
      </c>
      <c r="G180" s="147" t="s">
        <v>174</v>
      </c>
      <c r="H180" s="148">
        <v>24.15</v>
      </c>
      <c r="I180" s="149"/>
      <c r="J180" s="150">
        <f>ROUND(I180*H180,2)</f>
        <v>0</v>
      </c>
      <c r="K180" s="146" t="s">
        <v>175</v>
      </c>
      <c r="L180" s="34"/>
      <c r="M180" s="151" t="s">
        <v>3</v>
      </c>
      <c r="N180" s="152" t="s">
        <v>41</v>
      </c>
      <c r="O180" s="54"/>
      <c r="P180" s="153">
        <f>O180*H180</f>
        <v>0</v>
      </c>
      <c r="Q180" s="153">
        <v>0</v>
      </c>
      <c r="R180" s="153">
        <f>Q180*H180</f>
        <v>0</v>
      </c>
      <c r="S180" s="153">
        <v>0.006</v>
      </c>
      <c r="T180" s="154">
        <f>S180*H180</f>
        <v>0.1449</v>
      </c>
      <c r="U180" s="33"/>
      <c r="V180" s="33"/>
      <c r="W180" s="33"/>
      <c r="X180" s="33"/>
      <c r="Y180" s="33"/>
      <c r="Z180" s="33"/>
      <c r="AA180" s="33"/>
      <c r="AB180" s="33"/>
      <c r="AC180" s="33"/>
      <c r="AD180" s="33"/>
      <c r="AE180" s="33"/>
      <c r="AR180" s="155" t="s">
        <v>264</v>
      </c>
      <c r="AT180" s="155" t="s">
        <v>171</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336</v>
      </c>
    </row>
    <row r="181" spans="1:47" s="2" customFormat="1" ht="12">
      <c r="A181" s="33"/>
      <c r="B181" s="34"/>
      <c r="C181" s="33"/>
      <c r="D181" s="157" t="s">
        <v>177</v>
      </c>
      <c r="E181" s="33"/>
      <c r="F181" s="158" t="s">
        <v>337</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2">
      <c r="B182" s="170"/>
      <c r="D182" s="163" t="s">
        <v>179</v>
      </c>
      <c r="E182" s="171" t="s">
        <v>3</v>
      </c>
      <c r="F182" s="172" t="s">
        <v>338</v>
      </c>
      <c r="H182" s="173">
        <v>11.4</v>
      </c>
      <c r="I182" s="174"/>
      <c r="L182" s="170"/>
      <c r="M182" s="175"/>
      <c r="N182" s="176"/>
      <c r="O182" s="176"/>
      <c r="P182" s="176"/>
      <c r="Q182" s="176"/>
      <c r="R182" s="176"/>
      <c r="S182" s="176"/>
      <c r="T182" s="177"/>
      <c r="AT182" s="171" t="s">
        <v>179</v>
      </c>
      <c r="AU182" s="171" t="s">
        <v>79</v>
      </c>
      <c r="AV182" s="14" t="s">
        <v>79</v>
      </c>
      <c r="AW182" s="14" t="s">
        <v>31</v>
      </c>
      <c r="AX182" s="14" t="s">
        <v>69</v>
      </c>
      <c r="AY182" s="171" t="s">
        <v>165</v>
      </c>
    </row>
    <row r="183" spans="2:51" s="14" customFormat="1" ht="12">
      <c r="B183" s="170"/>
      <c r="D183" s="163" t="s">
        <v>179</v>
      </c>
      <c r="E183" s="171" t="s">
        <v>3</v>
      </c>
      <c r="F183" s="172" t="s">
        <v>339</v>
      </c>
      <c r="H183" s="173">
        <v>12.75</v>
      </c>
      <c r="I183" s="174"/>
      <c r="L183" s="170"/>
      <c r="M183" s="175"/>
      <c r="N183" s="176"/>
      <c r="O183" s="176"/>
      <c r="P183" s="176"/>
      <c r="Q183" s="176"/>
      <c r="R183" s="176"/>
      <c r="S183" s="176"/>
      <c r="T183" s="177"/>
      <c r="AT183" s="171" t="s">
        <v>179</v>
      </c>
      <c r="AU183" s="171" t="s">
        <v>79</v>
      </c>
      <c r="AV183" s="14" t="s">
        <v>79</v>
      </c>
      <c r="AW183" s="14" t="s">
        <v>31</v>
      </c>
      <c r="AX183" s="14" t="s">
        <v>69</v>
      </c>
      <c r="AY183" s="171" t="s">
        <v>165</v>
      </c>
    </row>
    <row r="184" spans="2:51" s="15" customFormat="1" ht="12">
      <c r="B184" s="188"/>
      <c r="D184" s="163" t="s">
        <v>179</v>
      </c>
      <c r="E184" s="189" t="s">
        <v>3</v>
      </c>
      <c r="F184" s="190" t="s">
        <v>288</v>
      </c>
      <c r="H184" s="191">
        <v>24.15</v>
      </c>
      <c r="I184" s="192"/>
      <c r="L184" s="188"/>
      <c r="M184" s="193"/>
      <c r="N184" s="194"/>
      <c r="O184" s="194"/>
      <c r="P184" s="194"/>
      <c r="Q184" s="194"/>
      <c r="R184" s="194"/>
      <c r="S184" s="194"/>
      <c r="T184" s="195"/>
      <c r="AT184" s="189" t="s">
        <v>179</v>
      </c>
      <c r="AU184" s="189" t="s">
        <v>79</v>
      </c>
      <c r="AV184" s="15" t="s">
        <v>92</v>
      </c>
      <c r="AW184" s="15" t="s">
        <v>31</v>
      </c>
      <c r="AX184" s="15" t="s">
        <v>15</v>
      </c>
      <c r="AY184" s="189" t="s">
        <v>165</v>
      </c>
    </row>
    <row r="185" spans="1:65" s="2" customFormat="1" ht="44.25" customHeight="1">
      <c r="A185" s="33"/>
      <c r="B185" s="143"/>
      <c r="C185" s="144" t="s">
        <v>340</v>
      </c>
      <c r="D185" s="144" t="s">
        <v>171</v>
      </c>
      <c r="E185" s="145" t="s">
        <v>341</v>
      </c>
      <c r="F185" s="146" t="s">
        <v>342</v>
      </c>
      <c r="G185" s="147" t="s">
        <v>174</v>
      </c>
      <c r="H185" s="148">
        <v>12.75</v>
      </c>
      <c r="I185" s="149"/>
      <c r="J185" s="150">
        <f>ROUND(I185*H185,2)</f>
        <v>0</v>
      </c>
      <c r="K185" s="146" t="s">
        <v>175</v>
      </c>
      <c r="L185" s="34"/>
      <c r="M185" s="151" t="s">
        <v>3</v>
      </c>
      <c r="N185" s="152" t="s">
        <v>41</v>
      </c>
      <c r="O185" s="54"/>
      <c r="P185" s="153">
        <f>O185*H185</f>
        <v>0</v>
      </c>
      <c r="Q185" s="153">
        <v>0.00606</v>
      </c>
      <c r="R185" s="153">
        <f>Q185*H185</f>
        <v>0.077265</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343</v>
      </c>
    </row>
    <row r="186" spans="1:47" s="2" customFormat="1" ht="12">
      <c r="A186" s="33"/>
      <c r="B186" s="34"/>
      <c r="C186" s="33"/>
      <c r="D186" s="157" t="s">
        <v>177</v>
      </c>
      <c r="E186" s="33"/>
      <c r="F186" s="158" t="s">
        <v>344</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2">
      <c r="B187" s="170"/>
      <c r="D187" s="163" t="s">
        <v>179</v>
      </c>
      <c r="E187" s="171" t="s">
        <v>3</v>
      </c>
      <c r="F187" s="172" t="s">
        <v>345</v>
      </c>
      <c r="H187" s="173">
        <v>12.75</v>
      </c>
      <c r="I187" s="174"/>
      <c r="L187" s="170"/>
      <c r="M187" s="175"/>
      <c r="N187" s="176"/>
      <c r="O187" s="176"/>
      <c r="P187" s="176"/>
      <c r="Q187" s="176"/>
      <c r="R187" s="176"/>
      <c r="S187" s="176"/>
      <c r="T187" s="177"/>
      <c r="AT187" s="171" t="s">
        <v>179</v>
      </c>
      <c r="AU187" s="171" t="s">
        <v>79</v>
      </c>
      <c r="AV187" s="14" t="s">
        <v>79</v>
      </c>
      <c r="AW187" s="14" t="s">
        <v>31</v>
      </c>
      <c r="AX187" s="14" t="s">
        <v>15</v>
      </c>
      <c r="AY187" s="171" t="s">
        <v>165</v>
      </c>
    </row>
    <row r="188" spans="1:65" s="2" customFormat="1" ht="16.5" customHeight="1">
      <c r="A188" s="33"/>
      <c r="B188" s="143"/>
      <c r="C188" s="178" t="s">
        <v>346</v>
      </c>
      <c r="D188" s="178" t="s">
        <v>188</v>
      </c>
      <c r="E188" s="179" t="s">
        <v>347</v>
      </c>
      <c r="F188" s="180" t="s">
        <v>348</v>
      </c>
      <c r="G188" s="181" t="s">
        <v>174</v>
      </c>
      <c r="H188" s="182">
        <v>13.388</v>
      </c>
      <c r="I188" s="183"/>
      <c r="J188" s="184">
        <f>ROUND(I188*H188,2)</f>
        <v>0</v>
      </c>
      <c r="K188" s="180" t="s">
        <v>175</v>
      </c>
      <c r="L188" s="185"/>
      <c r="M188" s="186" t="s">
        <v>3</v>
      </c>
      <c r="N188" s="187" t="s">
        <v>41</v>
      </c>
      <c r="O188" s="54"/>
      <c r="P188" s="153">
        <f>O188*H188</f>
        <v>0</v>
      </c>
      <c r="Q188" s="153">
        <v>0.00085</v>
      </c>
      <c r="R188" s="153">
        <f>Q188*H188</f>
        <v>0.011379799999999999</v>
      </c>
      <c r="S188" s="153">
        <v>0</v>
      </c>
      <c r="T188" s="154">
        <f>S188*H188</f>
        <v>0</v>
      </c>
      <c r="U188" s="33"/>
      <c r="V188" s="33"/>
      <c r="W188" s="33"/>
      <c r="X188" s="33"/>
      <c r="Y188" s="33"/>
      <c r="Z188" s="33"/>
      <c r="AA188" s="33"/>
      <c r="AB188" s="33"/>
      <c r="AC188" s="33"/>
      <c r="AD188" s="33"/>
      <c r="AE188" s="33"/>
      <c r="AR188" s="155" t="s">
        <v>278</v>
      </c>
      <c r="AT188" s="155" t="s">
        <v>188</v>
      </c>
      <c r="AU188" s="155" t="s">
        <v>79</v>
      </c>
      <c r="AY188" s="18" t="s">
        <v>165</v>
      </c>
      <c r="BE188" s="156">
        <f>IF(N188="základní",J188,0)</f>
        <v>0</v>
      </c>
      <c r="BF188" s="156">
        <f>IF(N188="snížená",J188,0)</f>
        <v>0</v>
      </c>
      <c r="BG188" s="156">
        <f>IF(N188="zákl. přenesená",J188,0)</f>
        <v>0</v>
      </c>
      <c r="BH188" s="156">
        <f>IF(N188="sníž. přenesená",J188,0)</f>
        <v>0</v>
      </c>
      <c r="BI188" s="156">
        <f>IF(N188="nulová",J188,0)</f>
        <v>0</v>
      </c>
      <c r="BJ188" s="18" t="s">
        <v>79</v>
      </c>
      <c r="BK188" s="156">
        <f>ROUND(I188*H188,2)</f>
        <v>0</v>
      </c>
      <c r="BL188" s="18" t="s">
        <v>264</v>
      </c>
      <c r="BM188" s="155" t="s">
        <v>349</v>
      </c>
    </row>
    <row r="189" spans="1:47" s="2" customFormat="1" ht="12">
      <c r="A189" s="33"/>
      <c r="B189" s="34"/>
      <c r="C189" s="33"/>
      <c r="D189" s="157" t="s">
        <v>177</v>
      </c>
      <c r="E189" s="33"/>
      <c r="F189" s="158" t="s">
        <v>350</v>
      </c>
      <c r="G189" s="33"/>
      <c r="H189" s="33"/>
      <c r="I189" s="159"/>
      <c r="J189" s="33"/>
      <c r="K189" s="33"/>
      <c r="L189" s="34"/>
      <c r="M189" s="160"/>
      <c r="N189" s="161"/>
      <c r="O189" s="54"/>
      <c r="P189" s="54"/>
      <c r="Q189" s="54"/>
      <c r="R189" s="54"/>
      <c r="S189" s="54"/>
      <c r="T189" s="55"/>
      <c r="U189" s="33"/>
      <c r="V189" s="33"/>
      <c r="W189" s="33"/>
      <c r="X189" s="33"/>
      <c r="Y189" s="33"/>
      <c r="Z189" s="33"/>
      <c r="AA189" s="33"/>
      <c r="AB189" s="33"/>
      <c r="AC189" s="33"/>
      <c r="AD189" s="33"/>
      <c r="AE189" s="33"/>
      <c r="AT189" s="18" t="s">
        <v>177</v>
      </c>
      <c r="AU189" s="18" t="s">
        <v>79</v>
      </c>
    </row>
    <row r="190" spans="2:51" s="14" customFormat="1" ht="12">
      <c r="B190" s="170"/>
      <c r="D190" s="163" t="s">
        <v>179</v>
      </c>
      <c r="F190" s="172" t="s">
        <v>351</v>
      </c>
      <c r="H190" s="173">
        <v>13.388</v>
      </c>
      <c r="I190" s="174"/>
      <c r="L190" s="170"/>
      <c r="M190" s="175"/>
      <c r="N190" s="176"/>
      <c r="O190" s="176"/>
      <c r="P190" s="176"/>
      <c r="Q190" s="176"/>
      <c r="R190" s="176"/>
      <c r="S190" s="176"/>
      <c r="T190" s="177"/>
      <c r="AT190" s="171" t="s">
        <v>179</v>
      </c>
      <c r="AU190" s="171" t="s">
        <v>79</v>
      </c>
      <c r="AV190" s="14" t="s">
        <v>79</v>
      </c>
      <c r="AW190" s="14" t="s">
        <v>4</v>
      </c>
      <c r="AX190" s="14" t="s">
        <v>15</v>
      </c>
      <c r="AY190" s="171" t="s">
        <v>165</v>
      </c>
    </row>
    <row r="191" spans="1:65" s="2" customFormat="1" ht="49.15" customHeight="1">
      <c r="A191" s="33"/>
      <c r="B191" s="143"/>
      <c r="C191" s="144" t="s">
        <v>352</v>
      </c>
      <c r="D191" s="144" t="s">
        <v>171</v>
      </c>
      <c r="E191" s="145" t="s">
        <v>353</v>
      </c>
      <c r="F191" s="146" t="s">
        <v>354</v>
      </c>
      <c r="G191" s="147" t="s">
        <v>174</v>
      </c>
      <c r="H191" s="148">
        <v>131</v>
      </c>
      <c r="I191" s="149"/>
      <c r="J191" s="150">
        <f>ROUND(I191*H191,2)</f>
        <v>0</v>
      </c>
      <c r="K191" s="146" t="s">
        <v>175</v>
      </c>
      <c r="L191" s="34"/>
      <c r="M191" s="151" t="s">
        <v>3</v>
      </c>
      <c r="N191" s="152" t="s">
        <v>41</v>
      </c>
      <c r="O191" s="54"/>
      <c r="P191" s="153">
        <f>O191*H191</f>
        <v>0</v>
      </c>
      <c r="Q191" s="153">
        <v>0</v>
      </c>
      <c r="R191" s="153">
        <f>Q191*H191</f>
        <v>0</v>
      </c>
      <c r="S191" s="153">
        <v>0.0018</v>
      </c>
      <c r="T191" s="154">
        <f>S191*H191</f>
        <v>0.23579999999999998</v>
      </c>
      <c r="U191" s="33"/>
      <c r="V191" s="33"/>
      <c r="W191" s="33"/>
      <c r="X191" s="33"/>
      <c r="Y191" s="33"/>
      <c r="Z191" s="33"/>
      <c r="AA191" s="33"/>
      <c r="AB191" s="33"/>
      <c r="AC191" s="33"/>
      <c r="AD191" s="33"/>
      <c r="AE191" s="33"/>
      <c r="AR191" s="155" t="s">
        <v>264</v>
      </c>
      <c r="AT191" s="155" t="s">
        <v>171</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355</v>
      </c>
    </row>
    <row r="192" spans="1:47" s="2" customFormat="1" ht="12">
      <c r="A192" s="33"/>
      <c r="B192" s="34"/>
      <c r="C192" s="33"/>
      <c r="D192" s="157" t="s">
        <v>177</v>
      </c>
      <c r="E192" s="33"/>
      <c r="F192" s="158" t="s">
        <v>356</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2">
      <c r="B193" s="170"/>
      <c r="D193" s="163" t="s">
        <v>179</v>
      </c>
      <c r="E193" s="171" t="s">
        <v>3</v>
      </c>
      <c r="F193" s="172" t="s">
        <v>286</v>
      </c>
      <c r="H193" s="173">
        <v>131</v>
      </c>
      <c r="I193" s="174"/>
      <c r="L193" s="170"/>
      <c r="M193" s="175"/>
      <c r="N193" s="176"/>
      <c r="O193" s="176"/>
      <c r="P193" s="176"/>
      <c r="Q193" s="176"/>
      <c r="R193" s="176"/>
      <c r="S193" s="176"/>
      <c r="T193" s="177"/>
      <c r="AT193" s="171" t="s">
        <v>179</v>
      </c>
      <c r="AU193" s="171" t="s">
        <v>79</v>
      </c>
      <c r="AV193" s="14" t="s">
        <v>79</v>
      </c>
      <c r="AW193" s="14" t="s">
        <v>31</v>
      </c>
      <c r="AX193" s="14" t="s">
        <v>15</v>
      </c>
      <c r="AY193" s="171" t="s">
        <v>165</v>
      </c>
    </row>
    <row r="194" spans="1:65" s="2" customFormat="1" ht="49.15" customHeight="1">
      <c r="A194" s="33"/>
      <c r="B194" s="143"/>
      <c r="C194" s="144" t="s">
        <v>357</v>
      </c>
      <c r="D194" s="144" t="s">
        <v>171</v>
      </c>
      <c r="E194" s="145" t="s">
        <v>358</v>
      </c>
      <c r="F194" s="146" t="s">
        <v>359</v>
      </c>
      <c r="G194" s="147" t="s">
        <v>174</v>
      </c>
      <c r="H194" s="148">
        <v>131</v>
      </c>
      <c r="I194" s="149"/>
      <c r="J194" s="150">
        <f>ROUND(I194*H194,2)</f>
        <v>0</v>
      </c>
      <c r="K194" s="146" t="s">
        <v>175</v>
      </c>
      <c r="L194" s="34"/>
      <c r="M194" s="151" t="s">
        <v>3</v>
      </c>
      <c r="N194" s="152" t="s">
        <v>41</v>
      </c>
      <c r="O194" s="54"/>
      <c r="P194" s="153">
        <f>O194*H194</f>
        <v>0</v>
      </c>
      <c r="Q194" s="153">
        <v>0</v>
      </c>
      <c r="R194" s="153">
        <f>Q194*H194</f>
        <v>0</v>
      </c>
      <c r="S194" s="153">
        <v>0.0053</v>
      </c>
      <c r="T194" s="154">
        <f>S194*H194</f>
        <v>0.6943</v>
      </c>
      <c r="U194" s="33"/>
      <c r="V194" s="33"/>
      <c r="W194" s="33"/>
      <c r="X194" s="33"/>
      <c r="Y194" s="33"/>
      <c r="Z194" s="33"/>
      <c r="AA194" s="33"/>
      <c r="AB194" s="33"/>
      <c r="AC194" s="33"/>
      <c r="AD194" s="33"/>
      <c r="AE194" s="33"/>
      <c r="AR194" s="155" t="s">
        <v>264</v>
      </c>
      <c r="AT194" s="155" t="s">
        <v>171</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360</v>
      </c>
    </row>
    <row r="195" spans="1:47" s="2" customFormat="1" ht="12">
      <c r="A195" s="33"/>
      <c r="B195" s="34"/>
      <c r="C195" s="33"/>
      <c r="D195" s="157" t="s">
        <v>177</v>
      </c>
      <c r="E195" s="33"/>
      <c r="F195" s="158" t="s">
        <v>361</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1:65" s="2" customFormat="1" ht="44.25" customHeight="1">
      <c r="A196" s="33"/>
      <c r="B196" s="143"/>
      <c r="C196" s="144" t="s">
        <v>95</v>
      </c>
      <c r="D196" s="144" t="s">
        <v>171</v>
      </c>
      <c r="E196" s="145" t="s">
        <v>362</v>
      </c>
      <c r="F196" s="146" t="s">
        <v>363</v>
      </c>
      <c r="G196" s="147" t="s">
        <v>174</v>
      </c>
      <c r="H196" s="148">
        <v>131</v>
      </c>
      <c r="I196" s="149"/>
      <c r="J196" s="150">
        <f>ROUND(I196*H196,2)</f>
        <v>0</v>
      </c>
      <c r="K196" s="146" t="s">
        <v>175</v>
      </c>
      <c r="L196" s="34"/>
      <c r="M196" s="151" t="s">
        <v>3</v>
      </c>
      <c r="N196" s="152" t="s">
        <v>41</v>
      </c>
      <c r="O196" s="54"/>
      <c r="P196" s="153">
        <f>O196*H196</f>
        <v>0</v>
      </c>
      <c r="Q196" s="153">
        <v>0.00058</v>
      </c>
      <c r="R196" s="153">
        <f>Q196*H196</f>
        <v>0.07598</v>
      </c>
      <c r="S196" s="153">
        <v>0</v>
      </c>
      <c r="T196" s="154">
        <f>S196*H196</f>
        <v>0</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364</v>
      </c>
    </row>
    <row r="197" spans="1:47" s="2" customFormat="1" ht="12">
      <c r="A197" s="33"/>
      <c r="B197" s="34"/>
      <c r="C197" s="33"/>
      <c r="D197" s="157" t="s">
        <v>177</v>
      </c>
      <c r="E197" s="33"/>
      <c r="F197" s="158" t="s">
        <v>365</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1:65" s="2" customFormat="1" ht="16.5" customHeight="1">
      <c r="A198" s="33"/>
      <c r="B198" s="143"/>
      <c r="C198" s="178" t="s">
        <v>166</v>
      </c>
      <c r="D198" s="178" t="s">
        <v>188</v>
      </c>
      <c r="E198" s="179" t="s">
        <v>366</v>
      </c>
      <c r="F198" s="180" t="s">
        <v>367</v>
      </c>
      <c r="G198" s="181" t="s">
        <v>174</v>
      </c>
      <c r="H198" s="182">
        <v>133.62</v>
      </c>
      <c r="I198" s="183"/>
      <c r="J198" s="184">
        <f>ROUND(I198*H198,2)</f>
        <v>0</v>
      </c>
      <c r="K198" s="180" t="s">
        <v>3</v>
      </c>
      <c r="L198" s="185"/>
      <c r="M198" s="186" t="s">
        <v>3</v>
      </c>
      <c r="N198" s="187" t="s">
        <v>41</v>
      </c>
      <c r="O198" s="54"/>
      <c r="P198" s="153">
        <f>O198*H198</f>
        <v>0</v>
      </c>
      <c r="Q198" s="153">
        <v>0.0042</v>
      </c>
      <c r="R198" s="153">
        <f>Q198*H198</f>
        <v>0.561204</v>
      </c>
      <c r="S198" s="153">
        <v>0</v>
      </c>
      <c r="T198" s="154">
        <f>S198*H198</f>
        <v>0</v>
      </c>
      <c r="U198" s="33"/>
      <c r="V198" s="33"/>
      <c r="W198" s="33"/>
      <c r="X198" s="33"/>
      <c r="Y198" s="33"/>
      <c r="Z198" s="33"/>
      <c r="AA198" s="33"/>
      <c r="AB198" s="33"/>
      <c r="AC198" s="33"/>
      <c r="AD198" s="33"/>
      <c r="AE198" s="33"/>
      <c r="AR198" s="155" t="s">
        <v>278</v>
      </c>
      <c r="AT198" s="155" t="s">
        <v>188</v>
      </c>
      <c r="AU198" s="155" t="s">
        <v>79</v>
      </c>
      <c r="AY198" s="18" t="s">
        <v>165</v>
      </c>
      <c r="BE198" s="156">
        <f>IF(N198="základní",J198,0)</f>
        <v>0</v>
      </c>
      <c r="BF198" s="156">
        <f>IF(N198="snížená",J198,0)</f>
        <v>0</v>
      </c>
      <c r="BG198" s="156">
        <f>IF(N198="zákl. přenesená",J198,0)</f>
        <v>0</v>
      </c>
      <c r="BH198" s="156">
        <f>IF(N198="sníž. přenesená",J198,0)</f>
        <v>0</v>
      </c>
      <c r="BI198" s="156">
        <f>IF(N198="nulová",J198,0)</f>
        <v>0</v>
      </c>
      <c r="BJ198" s="18" t="s">
        <v>79</v>
      </c>
      <c r="BK198" s="156">
        <f>ROUND(I198*H198,2)</f>
        <v>0</v>
      </c>
      <c r="BL198" s="18" t="s">
        <v>264</v>
      </c>
      <c r="BM198" s="155" t="s">
        <v>368</v>
      </c>
    </row>
    <row r="199" spans="2:51" s="14" customFormat="1" ht="12">
      <c r="B199" s="170"/>
      <c r="D199" s="163" t="s">
        <v>179</v>
      </c>
      <c r="F199" s="172" t="s">
        <v>369</v>
      </c>
      <c r="H199" s="173">
        <v>133.62</v>
      </c>
      <c r="I199" s="174"/>
      <c r="L199" s="170"/>
      <c r="M199" s="175"/>
      <c r="N199" s="176"/>
      <c r="O199" s="176"/>
      <c r="P199" s="176"/>
      <c r="Q199" s="176"/>
      <c r="R199" s="176"/>
      <c r="S199" s="176"/>
      <c r="T199" s="177"/>
      <c r="AT199" s="171" t="s">
        <v>179</v>
      </c>
      <c r="AU199" s="171" t="s">
        <v>79</v>
      </c>
      <c r="AV199" s="14" t="s">
        <v>79</v>
      </c>
      <c r="AW199" s="14" t="s">
        <v>4</v>
      </c>
      <c r="AX199" s="14" t="s">
        <v>15</v>
      </c>
      <c r="AY199" s="171" t="s">
        <v>165</v>
      </c>
    </row>
    <row r="200" spans="1:65" s="2" customFormat="1" ht="33" customHeight="1">
      <c r="A200" s="33"/>
      <c r="B200" s="143"/>
      <c r="C200" s="144" t="s">
        <v>370</v>
      </c>
      <c r="D200" s="144" t="s">
        <v>171</v>
      </c>
      <c r="E200" s="145" t="s">
        <v>371</v>
      </c>
      <c r="F200" s="146" t="s">
        <v>372</v>
      </c>
      <c r="G200" s="147" t="s">
        <v>174</v>
      </c>
      <c r="H200" s="148">
        <v>131</v>
      </c>
      <c r="I200" s="149"/>
      <c r="J200" s="150">
        <f>ROUND(I200*H200,2)</f>
        <v>0</v>
      </c>
      <c r="K200" s="146" t="s">
        <v>175</v>
      </c>
      <c r="L200" s="34"/>
      <c r="M200" s="151" t="s">
        <v>3</v>
      </c>
      <c r="N200" s="152" t="s">
        <v>41</v>
      </c>
      <c r="O200" s="54"/>
      <c r="P200" s="153">
        <f>O200*H200</f>
        <v>0</v>
      </c>
      <c r="Q200" s="153">
        <v>0.00058</v>
      </c>
      <c r="R200" s="153">
        <f>Q200*H200</f>
        <v>0.07598</v>
      </c>
      <c r="S200" s="153">
        <v>0</v>
      </c>
      <c r="T200" s="154">
        <f>S200*H200</f>
        <v>0</v>
      </c>
      <c r="U200" s="33"/>
      <c r="V200" s="33"/>
      <c r="W200" s="33"/>
      <c r="X200" s="33"/>
      <c r="Y200" s="33"/>
      <c r="Z200" s="33"/>
      <c r="AA200" s="33"/>
      <c r="AB200" s="33"/>
      <c r="AC200" s="33"/>
      <c r="AD200" s="33"/>
      <c r="AE200" s="33"/>
      <c r="AR200" s="155" t="s">
        <v>264</v>
      </c>
      <c r="AT200" s="155" t="s">
        <v>171</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373</v>
      </c>
    </row>
    <row r="201" spans="1:47" s="2" customFormat="1" ht="12">
      <c r="A201" s="33"/>
      <c r="B201" s="34"/>
      <c r="C201" s="33"/>
      <c r="D201" s="157" t="s">
        <v>177</v>
      </c>
      <c r="E201" s="33"/>
      <c r="F201" s="158" t="s">
        <v>374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1:65" s="2" customFormat="1" ht="16.5" customHeight="1">
      <c r="A202" s="33"/>
      <c r="B202" s="143"/>
      <c r="C202" s="178" t="s">
        <v>191</v>
      </c>
      <c r="D202" s="178" t="s">
        <v>188</v>
      </c>
      <c r="E202" s="179" t="s">
        <v>375</v>
      </c>
      <c r="F202" s="180" t="s">
        <v>376</v>
      </c>
      <c r="G202" s="181" t="s">
        <v>377</v>
      </c>
      <c r="H202" s="182">
        <v>13.755</v>
      </c>
      <c r="I202" s="183"/>
      <c r="J202" s="184">
        <f>ROUND(I202*H202,2)</f>
        <v>0</v>
      </c>
      <c r="K202" s="180" t="s">
        <v>3</v>
      </c>
      <c r="L202" s="185"/>
      <c r="M202" s="186" t="s">
        <v>3</v>
      </c>
      <c r="N202" s="187" t="s">
        <v>41</v>
      </c>
      <c r="O202" s="54"/>
      <c r="P202" s="153">
        <f>O202*H202</f>
        <v>0</v>
      </c>
      <c r="Q202" s="153">
        <v>0.03</v>
      </c>
      <c r="R202" s="153">
        <f>Q202*H202</f>
        <v>0.41265</v>
      </c>
      <c r="S202" s="153">
        <v>0</v>
      </c>
      <c r="T202" s="154">
        <f>S202*H202</f>
        <v>0</v>
      </c>
      <c r="U202" s="33"/>
      <c r="V202" s="33"/>
      <c r="W202" s="33"/>
      <c r="X202" s="33"/>
      <c r="Y202" s="33"/>
      <c r="Z202" s="33"/>
      <c r="AA202" s="33"/>
      <c r="AB202" s="33"/>
      <c r="AC202" s="33"/>
      <c r="AD202" s="33"/>
      <c r="AE202" s="33"/>
      <c r="AR202" s="155" t="s">
        <v>278</v>
      </c>
      <c r="AT202" s="155" t="s">
        <v>188</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378</v>
      </c>
    </row>
    <row r="203" spans="2:51" s="14" customFormat="1" ht="12">
      <c r="B203" s="170"/>
      <c r="D203" s="163" t="s">
        <v>179</v>
      </c>
      <c r="E203" s="171" t="s">
        <v>3</v>
      </c>
      <c r="F203" s="172" t="s">
        <v>379</v>
      </c>
      <c r="H203" s="173">
        <v>13.1</v>
      </c>
      <c r="I203" s="174"/>
      <c r="L203" s="170"/>
      <c r="M203" s="175"/>
      <c r="N203" s="176"/>
      <c r="O203" s="176"/>
      <c r="P203" s="176"/>
      <c r="Q203" s="176"/>
      <c r="R203" s="176"/>
      <c r="S203" s="176"/>
      <c r="T203" s="177"/>
      <c r="AT203" s="171" t="s">
        <v>179</v>
      </c>
      <c r="AU203" s="171" t="s">
        <v>79</v>
      </c>
      <c r="AV203" s="14" t="s">
        <v>79</v>
      </c>
      <c r="AW203" s="14" t="s">
        <v>31</v>
      </c>
      <c r="AX203" s="14" t="s">
        <v>15</v>
      </c>
      <c r="AY203" s="171" t="s">
        <v>165</v>
      </c>
    </row>
    <row r="204" spans="2:51" s="14" customFormat="1" ht="12">
      <c r="B204" s="170"/>
      <c r="D204" s="163" t="s">
        <v>179</v>
      </c>
      <c r="F204" s="172" t="s">
        <v>380</v>
      </c>
      <c r="H204" s="173">
        <v>13.755</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7.9" customHeight="1">
      <c r="A205" s="33"/>
      <c r="B205" s="143"/>
      <c r="C205" s="144" t="s">
        <v>381</v>
      </c>
      <c r="D205" s="144" t="s">
        <v>171</v>
      </c>
      <c r="E205" s="145" t="s">
        <v>382</v>
      </c>
      <c r="F205" s="146" t="s">
        <v>383</v>
      </c>
      <c r="G205" s="147" t="s">
        <v>384</v>
      </c>
      <c r="H205" s="148">
        <v>38</v>
      </c>
      <c r="I205" s="149"/>
      <c r="J205" s="150">
        <f>ROUND(I205*H205,2)</f>
        <v>0</v>
      </c>
      <c r="K205" s="146" t="s">
        <v>175</v>
      </c>
      <c r="L205" s="34"/>
      <c r="M205" s="151" t="s">
        <v>3</v>
      </c>
      <c r="N205" s="152" t="s">
        <v>41</v>
      </c>
      <c r="O205" s="54"/>
      <c r="P205" s="153">
        <f>O205*H205</f>
        <v>0</v>
      </c>
      <c r="Q205" s="153">
        <v>0.0001</v>
      </c>
      <c r="R205" s="153">
        <f>Q205*H205</f>
        <v>0.0038</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385</v>
      </c>
    </row>
    <row r="206" spans="1:47" s="2" customFormat="1" ht="12">
      <c r="A206" s="33"/>
      <c r="B206" s="34"/>
      <c r="C206" s="33"/>
      <c r="D206" s="157" t="s">
        <v>177</v>
      </c>
      <c r="E206" s="33"/>
      <c r="F206" s="158" t="s">
        <v>386</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2:51" s="14" customFormat="1" ht="12">
      <c r="B207" s="170"/>
      <c r="D207" s="163" t="s">
        <v>179</v>
      </c>
      <c r="E207" s="171" t="s">
        <v>3</v>
      </c>
      <c r="F207" s="172" t="s">
        <v>387</v>
      </c>
      <c r="H207" s="173">
        <v>38</v>
      </c>
      <c r="I207" s="174"/>
      <c r="L207" s="170"/>
      <c r="M207" s="175"/>
      <c r="N207" s="176"/>
      <c r="O207" s="176"/>
      <c r="P207" s="176"/>
      <c r="Q207" s="176"/>
      <c r="R207" s="176"/>
      <c r="S207" s="176"/>
      <c r="T207" s="177"/>
      <c r="AT207" s="171" t="s">
        <v>179</v>
      </c>
      <c r="AU207" s="171" t="s">
        <v>79</v>
      </c>
      <c r="AV207" s="14" t="s">
        <v>79</v>
      </c>
      <c r="AW207" s="14" t="s">
        <v>31</v>
      </c>
      <c r="AX207" s="14" t="s">
        <v>15</v>
      </c>
      <c r="AY207" s="171" t="s">
        <v>165</v>
      </c>
    </row>
    <row r="208" spans="1:65" s="2" customFormat="1" ht="24.2" customHeight="1">
      <c r="A208" s="33"/>
      <c r="B208" s="143"/>
      <c r="C208" s="178" t="s">
        <v>388</v>
      </c>
      <c r="D208" s="178" t="s">
        <v>188</v>
      </c>
      <c r="E208" s="179" t="s">
        <v>389</v>
      </c>
      <c r="F208" s="180" t="s">
        <v>390</v>
      </c>
      <c r="G208" s="181" t="s">
        <v>377</v>
      </c>
      <c r="H208" s="182">
        <v>0.958</v>
      </c>
      <c r="I208" s="183"/>
      <c r="J208" s="184">
        <f>ROUND(I208*H208,2)</f>
        <v>0</v>
      </c>
      <c r="K208" s="180" t="s">
        <v>175</v>
      </c>
      <c r="L208" s="185"/>
      <c r="M208" s="186" t="s">
        <v>3</v>
      </c>
      <c r="N208" s="187" t="s">
        <v>41</v>
      </c>
      <c r="O208" s="54"/>
      <c r="P208" s="153">
        <f>O208*H208</f>
        <v>0</v>
      </c>
      <c r="Q208" s="153">
        <v>0.02</v>
      </c>
      <c r="R208" s="153">
        <f>Q208*H208</f>
        <v>0.01916</v>
      </c>
      <c r="S208" s="153">
        <v>0</v>
      </c>
      <c r="T208" s="154">
        <f>S208*H208</f>
        <v>0</v>
      </c>
      <c r="U208" s="33"/>
      <c r="V208" s="33"/>
      <c r="W208" s="33"/>
      <c r="X208" s="33"/>
      <c r="Y208" s="33"/>
      <c r="Z208" s="33"/>
      <c r="AA208" s="33"/>
      <c r="AB208" s="33"/>
      <c r="AC208" s="33"/>
      <c r="AD208" s="33"/>
      <c r="AE208" s="33"/>
      <c r="AR208" s="155" t="s">
        <v>278</v>
      </c>
      <c r="AT208" s="155" t="s">
        <v>188</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391</v>
      </c>
    </row>
    <row r="209" spans="1:47" s="2" customFormat="1" ht="12">
      <c r="A209" s="33"/>
      <c r="B209" s="34"/>
      <c r="C209" s="33"/>
      <c r="D209" s="157" t="s">
        <v>177</v>
      </c>
      <c r="E209" s="33"/>
      <c r="F209" s="158" t="s">
        <v>392</v>
      </c>
      <c r="G209" s="33"/>
      <c r="H209" s="33"/>
      <c r="I209" s="159"/>
      <c r="J209" s="33"/>
      <c r="K209" s="33"/>
      <c r="L209" s="34"/>
      <c r="M209" s="160"/>
      <c r="N209" s="161"/>
      <c r="O209" s="54"/>
      <c r="P209" s="54"/>
      <c r="Q209" s="54"/>
      <c r="R209" s="54"/>
      <c r="S209" s="54"/>
      <c r="T209" s="55"/>
      <c r="U209" s="33"/>
      <c r="V209" s="33"/>
      <c r="W209" s="33"/>
      <c r="X209" s="33"/>
      <c r="Y209" s="33"/>
      <c r="Z209" s="33"/>
      <c r="AA209" s="33"/>
      <c r="AB209" s="33"/>
      <c r="AC209" s="33"/>
      <c r="AD209" s="33"/>
      <c r="AE209" s="33"/>
      <c r="AT209" s="18" t="s">
        <v>177</v>
      </c>
      <c r="AU209" s="18" t="s">
        <v>79</v>
      </c>
    </row>
    <row r="210" spans="2:51" s="14" customFormat="1" ht="12">
      <c r="B210" s="170"/>
      <c r="D210" s="163" t="s">
        <v>179</v>
      </c>
      <c r="E210" s="171" t="s">
        <v>3</v>
      </c>
      <c r="F210" s="172" t="s">
        <v>393</v>
      </c>
      <c r="H210" s="173">
        <v>0.912</v>
      </c>
      <c r="I210" s="174"/>
      <c r="L210" s="170"/>
      <c r="M210" s="175"/>
      <c r="N210" s="176"/>
      <c r="O210" s="176"/>
      <c r="P210" s="176"/>
      <c r="Q210" s="176"/>
      <c r="R210" s="176"/>
      <c r="S210" s="176"/>
      <c r="T210" s="177"/>
      <c r="AT210" s="171" t="s">
        <v>179</v>
      </c>
      <c r="AU210" s="171" t="s">
        <v>79</v>
      </c>
      <c r="AV210" s="14" t="s">
        <v>79</v>
      </c>
      <c r="AW210" s="14" t="s">
        <v>31</v>
      </c>
      <c r="AX210" s="14" t="s">
        <v>15</v>
      </c>
      <c r="AY210" s="171" t="s">
        <v>165</v>
      </c>
    </row>
    <row r="211" spans="2:51" s="14" customFormat="1" ht="12">
      <c r="B211" s="170"/>
      <c r="D211" s="163" t="s">
        <v>179</v>
      </c>
      <c r="F211" s="172" t="s">
        <v>394</v>
      </c>
      <c r="H211" s="173">
        <v>0.958</v>
      </c>
      <c r="I211" s="174"/>
      <c r="L211" s="170"/>
      <c r="M211" s="175"/>
      <c r="N211" s="176"/>
      <c r="O211" s="176"/>
      <c r="P211" s="176"/>
      <c r="Q211" s="176"/>
      <c r="R211" s="176"/>
      <c r="S211" s="176"/>
      <c r="T211" s="177"/>
      <c r="AT211" s="171" t="s">
        <v>179</v>
      </c>
      <c r="AU211" s="171" t="s">
        <v>79</v>
      </c>
      <c r="AV211" s="14" t="s">
        <v>79</v>
      </c>
      <c r="AW211" s="14" t="s">
        <v>4</v>
      </c>
      <c r="AX211" s="14" t="s">
        <v>15</v>
      </c>
      <c r="AY211" s="171" t="s">
        <v>165</v>
      </c>
    </row>
    <row r="212" spans="1:65" s="2" customFormat="1" ht="44.25" customHeight="1">
      <c r="A212" s="33"/>
      <c r="B212" s="143"/>
      <c r="C212" s="144" t="s">
        <v>205</v>
      </c>
      <c r="D212" s="144" t="s">
        <v>171</v>
      </c>
      <c r="E212" s="145" t="s">
        <v>395</v>
      </c>
      <c r="F212" s="146" t="s">
        <v>396</v>
      </c>
      <c r="G212" s="147" t="s">
        <v>232</v>
      </c>
      <c r="H212" s="148">
        <v>1.237</v>
      </c>
      <c r="I212" s="149"/>
      <c r="J212" s="150">
        <f>ROUND(I212*H212,2)</f>
        <v>0</v>
      </c>
      <c r="K212" s="146" t="s">
        <v>175</v>
      </c>
      <c r="L212" s="34"/>
      <c r="M212" s="151" t="s">
        <v>3</v>
      </c>
      <c r="N212" s="152" t="s">
        <v>41</v>
      </c>
      <c r="O212" s="54"/>
      <c r="P212" s="153">
        <f>O212*H212</f>
        <v>0</v>
      </c>
      <c r="Q212" s="153">
        <v>0</v>
      </c>
      <c r="R212" s="153">
        <f>Q212*H212</f>
        <v>0</v>
      </c>
      <c r="S212" s="153">
        <v>0</v>
      </c>
      <c r="T212" s="154">
        <f>S212*H212</f>
        <v>0</v>
      </c>
      <c r="U212" s="33"/>
      <c r="V212" s="33"/>
      <c r="W212" s="33"/>
      <c r="X212" s="33"/>
      <c r="Y212" s="33"/>
      <c r="Z212" s="33"/>
      <c r="AA212" s="33"/>
      <c r="AB212" s="33"/>
      <c r="AC212" s="33"/>
      <c r="AD212" s="33"/>
      <c r="AE212" s="33"/>
      <c r="AR212" s="155" t="s">
        <v>264</v>
      </c>
      <c r="AT212" s="155" t="s">
        <v>171</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397</v>
      </c>
    </row>
    <row r="213" spans="1:47" s="2" customFormat="1" ht="12">
      <c r="A213" s="33"/>
      <c r="B213" s="34"/>
      <c r="C213" s="33"/>
      <c r="D213" s="157" t="s">
        <v>177</v>
      </c>
      <c r="E213" s="33"/>
      <c r="F213" s="158" t="s">
        <v>398</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63" s="12" customFormat="1" ht="22.9" customHeight="1">
      <c r="B214" s="130"/>
      <c r="D214" s="131" t="s">
        <v>68</v>
      </c>
      <c r="E214" s="141" t="s">
        <v>399</v>
      </c>
      <c r="F214" s="141" t="s">
        <v>400</v>
      </c>
      <c r="I214" s="133"/>
      <c r="J214" s="142">
        <f>BK214</f>
        <v>0</v>
      </c>
      <c r="L214" s="130"/>
      <c r="M214" s="135"/>
      <c r="N214" s="136"/>
      <c r="O214" s="136"/>
      <c r="P214" s="137">
        <f>SUM(P215:P220)</f>
        <v>0</v>
      </c>
      <c r="Q214" s="136"/>
      <c r="R214" s="137">
        <f>SUM(R215:R220)</f>
        <v>0.00684</v>
      </c>
      <c r="S214" s="136"/>
      <c r="T214" s="138">
        <f>SUM(T215:T220)</f>
        <v>0.0341</v>
      </c>
      <c r="AR214" s="131" t="s">
        <v>79</v>
      </c>
      <c r="AT214" s="139" t="s">
        <v>68</v>
      </c>
      <c r="AU214" s="139" t="s">
        <v>15</v>
      </c>
      <c r="AY214" s="131" t="s">
        <v>165</v>
      </c>
      <c r="BK214" s="140">
        <f>SUM(BK215:BK220)</f>
        <v>0</v>
      </c>
    </row>
    <row r="215" spans="1:65" s="2" customFormat="1" ht="24.2" customHeight="1">
      <c r="A215" s="33"/>
      <c r="B215" s="143"/>
      <c r="C215" s="144" t="s">
        <v>401</v>
      </c>
      <c r="D215" s="144" t="s">
        <v>171</v>
      </c>
      <c r="E215" s="145" t="s">
        <v>402</v>
      </c>
      <c r="F215" s="146" t="s">
        <v>403</v>
      </c>
      <c r="G215" s="147" t="s">
        <v>297</v>
      </c>
      <c r="H215" s="148">
        <v>2</v>
      </c>
      <c r="I215" s="149"/>
      <c r="J215" s="150">
        <f>ROUND(I215*H215,2)</f>
        <v>0</v>
      </c>
      <c r="K215" s="146" t="s">
        <v>175</v>
      </c>
      <c r="L215" s="34"/>
      <c r="M215" s="151" t="s">
        <v>3</v>
      </c>
      <c r="N215" s="152" t="s">
        <v>41</v>
      </c>
      <c r="O215" s="54"/>
      <c r="P215" s="153">
        <f>O215*H215</f>
        <v>0</v>
      </c>
      <c r="Q215" s="153">
        <v>0</v>
      </c>
      <c r="R215" s="153">
        <f>Q215*H215</f>
        <v>0</v>
      </c>
      <c r="S215" s="153">
        <v>0.01705</v>
      </c>
      <c r="T215" s="154">
        <f>S215*H215</f>
        <v>0.0341</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404</v>
      </c>
    </row>
    <row r="216" spans="1:47" s="2" customFormat="1" ht="12">
      <c r="A216" s="33"/>
      <c r="B216" s="34"/>
      <c r="C216" s="33"/>
      <c r="D216" s="157" t="s">
        <v>177</v>
      </c>
      <c r="E216" s="33"/>
      <c r="F216" s="158" t="s">
        <v>405</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1:65" s="2" customFormat="1" ht="24.2" customHeight="1">
      <c r="A217" s="33"/>
      <c r="B217" s="143"/>
      <c r="C217" s="144" t="s">
        <v>406</v>
      </c>
      <c r="D217" s="144" t="s">
        <v>171</v>
      </c>
      <c r="E217" s="145" t="s">
        <v>407</v>
      </c>
      <c r="F217" s="146" t="s">
        <v>408</v>
      </c>
      <c r="G217" s="147" t="s">
        <v>297</v>
      </c>
      <c r="H217" s="148">
        <v>2</v>
      </c>
      <c r="I217" s="149"/>
      <c r="J217" s="150">
        <f>ROUND(I217*H217,2)</f>
        <v>0</v>
      </c>
      <c r="K217" s="146" t="s">
        <v>175</v>
      </c>
      <c r="L217" s="34"/>
      <c r="M217" s="151" t="s">
        <v>3</v>
      </c>
      <c r="N217" s="152" t="s">
        <v>41</v>
      </c>
      <c r="O217" s="54"/>
      <c r="P217" s="153">
        <f>O217*H217</f>
        <v>0</v>
      </c>
      <c r="Q217" s="153">
        <v>0.00342</v>
      </c>
      <c r="R217" s="153">
        <f>Q217*H217</f>
        <v>0.00684</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409</v>
      </c>
    </row>
    <row r="218" spans="1:47" s="2" customFormat="1" ht="12">
      <c r="A218" s="33"/>
      <c r="B218" s="34"/>
      <c r="C218" s="33"/>
      <c r="D218" s="157" t="s">
        <v>177</v>
      </c>
      <c r="E218" s="33"/>
      <c r="F218" s="158" t="s">
        <v>410</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1:65" s="2" customFormat="1" ht="49.15" customHeight="1">
      <c r="A219" s="33"/>
      <c r="B219" s="143"/>
      <c r="C219" s="144" t="s">
        <v>411</v>
      </c>
      <c r="D219" s="144" t="s">
        <v>171</v>
      </c>
      <c r="E219" s="145" t="s">
        <v>412</v>
      </c>
      <c r="F219" s="146" t="s">
        <v>413</v>
      </c>
      <c r="G219" s="147" t="s">
        <v>232</v>
      </c>
      <c r="H219" s="148">
        <v>0.007</v>
      </c>
      <c r="I219" s="149"/>
      <c r="J219" s="150">
        <f>ROUND(I219*H219,2)</f>
        <v>0</v>
      </c>
      <c r="K219" s="146" t="s">
        <v>175</v>
      </c>
      <c r="L219" s="34"/>
      <c r="M219" s="151" t="s">
        <v>3</v>
      </c>
      <c r="N219" s="152" t="s">
        <v>41</v>
      </c>
      <c r="O219" s="54"/>
      <c r="P219" s="153">
        <f>O219*H219</f>
        <v>0</v>
      </c>
      <c r="Q219" s="153">
        <v>0</v>
      </c>
      <c r="R219" s="153">
        <f>Q219*H219</f>
        <v>0</v>
      </c>
      <c r="S219" s="153">
        <v>0</v>
      </c>
      <c r="T219" s="154">
        <f>S219*H219</f>
        <v>0</v>
      </c>
      <c r="U219" s="33"/>
      <c r="V219" s="33"/>
      <c r="W219" s="33"/>
      <c r="X219" s="33"/>
      <c r="Y219" s="33"/>
      <c r="Z219" s="33"/>
      <c r="AA219" s="33"/>
      <c r="AB219" s="33"/>
      <c r="AC219" s="33"/>
      <c r="AD219" s="33"/>
      <c r="AE219" s="33"/>
      <c r="AR219" s="155" t="s">
        <v>264</v>
      </c>
      <c r="AT219" s="155" t="s">
        <v>171</v>
      </c>
      <c r="AU219" s="155" t="s">
        <v>79</v>
      </c>
      <c r="AY219" s="18" t="s">
        <v>165</v>
      </c>
      <c r="BE219" s="156">
        <f>IF(N219="základní",J219,0)</f>
        <v>0</v>
      </c>
      <c r="BF219" s="156">
        <f>IF(N219="snížená",J219,0)</f>
        <v>0</v>
      </c>
      <c r="BG219" s="156">
        <f>IF(N219="zákl. přenesená",J219,0)</f>
        <v>0</v>
      </c>
      <c r="BH219" s="156">
        <f>IF(N219="sníž. přenesená",J219,0)</f>
        <v>0</v>
      </c>
      <c r="BI219" s="156">
        <f>IF(N219="nulová",J219,0)</f>
        <v>0</v>
      </c>
      <c r="BJ219" s="18" t="s">
        <v>79</v>
      </c>
      <c r="BK219" s="156">
        <f>ROUND(I219*H219,2)</f>
        <v>0</v>
      </c>
      <c r="BL219" s="18" t="s">
        <v>264</v>
      </c>
      <c r="BM219" s="155" t="s">
        <v>414</v>
      </c>
    </row>
    <row r="220" spans="1:47" s="2" customFormat="1" ht="12">
      <c r="A220" s="33"/>
      <c r="B220" s="34"/>
      <c r="C220" s="33"/>
      <c r="D220" s="157" t="s">
        <v>177</v>
      </c>
      <c r="E220" s="33"/>
      <c r="F220" s="158" t="s">
        <v>415</v>
      </c>
      <c r="G220" s="33"/>
      <c r="H220" s="33"/>
      <c r="I220" s="159"/>
      <c r="J220" s="33"/>
      <c r="K220" s="33"/>
      <c r="L220" s="34"/>
      <c r="M220" s="160"/>
      <c r="N220" s="161"/>
      <c r="O220" s="54"/>
      <c r="P220" s="54"/>
      <c r="Q220" s="54"/>
      <c r="R220" s="54"/>
      <c r="S220" s="54"/>
      <c r="T220" s="55"/>
      <c r="U220" s="33"/>
      <c r="V220" s="33"/>
      <c r="W220" s="33"/>
      <c r="X220" s="33"/>
      <c r="Y220" s="33"/>
      <c r="Z220" s="33"/>
      <c r="AA220" s="33"/>
      <c r="AB220" s="33"/>
      <c r="AC220" s="33"/>
      <c r="AD220" s="33"/>
      <c r="AE220" s="33"/>
      <c r="AT220" s="18" t="s">
        <v>177</v>
      </c>
      <c r="AU220" s="18" t="s">
        <v>79</v>
      </c>
    </row>
    <row r="221" spans="2:63" s="12" customFormat="1" ht="22.9" customHeight="1">
      <c r="B221" s="130"/>
      <c r="D221" s="131" t="s">
        <v>68</v>
      </c>
      <c r="E221" s="141" t="s">
        <v>416</v>
      </c>
      <c r="F221" s="141" t="s">
        <v>417</v>
      </c>
      <c r="I221" s="133"/>
      <c r="J221" s="142">
        <f>BK221</f>
        <v>0</v>
      </c>
      <c r="L221" s="130"/>
      <c r="M221" s="135"/>
      <c r="N221" s="136"/>
      <c r="O221" s="136"/>
      <c r="P221" s="137">
        <f>P222</f>
        <v>0</v>
      </c>
      <c r="Q221" s="136"/>
      <c r="R221" s="137">
        <f>R222</f>
        <v>0</v>
      </c>
      <c r="S221" s="136"/>
      <c r="T221" s="138">
        <f>T222</f>
        <v>0</v>
      </c>
      <c r="AR221" s="131" t="s">
        <v>79</v>
      </c>
      <c r="AT221" s="139" t="s">
        <v>68</v>
      </c>
      <c r="AU221" s="139" t="s">
        <v>15</v>
      </c>
      <c r="AY221" s="131" t="s">
        <v>165</v>
      </c>
      <c r="BK221" s="140">
        <f>BK222</f>
        <v>0</v>
      </c>
    </row>
    <row r="222" spans="1:65" s="2" customFormat="1" ht="24.2" customHeight="1">
      <c r="A222" s="33"/>
      <c r="B222" s="143"/>
      <c r="C222" s="144" t="s">
        <v>418</v>
      </c>
      <c r="D222" s="144" t="s">
        <v>171</v>
      </c>
      <c r="E222" s="145" t="s">
        <v>419</v>
      </c>
      <c r="F222" s="146" t="s">
        <v>420</v>
      </c>
      <c r="G222" s="147" t="s">
        <v>212</v>
      </c>
      <c r="H222" s="148">
        <v>1</v>
      </c>
      <c r="I222" s="149"/>
      <c r="J222" s="150">
        <f>ROUND(I222*H222,2)</f>
        <v>0</v>
      </c>
      <c r="K222" s="146" t="s">
        <v>3</v>
      </c>
      <c r="L222" s="34"/>
      <c r="M222" s="151" t="s">
        <v>3</v>
      </c>
      <c r="N222" s="152" t="s">
        <v>41</v>
      </c>
      <c r="O222" s="54"/>
      <c r="P222" s="153">
        <f>O222*H222</f>
        <v>0</v>
      </c>
      <c r="Q222" s="153">
        <v>0</v>
      </c>
      <c r="R222" s="153">
        <f>Q222*H222</f>
        <v>0</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421</v>
      </c>
    </row>
    <row r="223" spans="2:63" s="12" customFormat="1" ht="22.9" customHeight="1">
      <c r="B223" s="130"/>
      <c r="D223" s="131" t="s">
        <v>68</v>
      </c>
      <c r="E223" s="141" t="s">
        <v>422</v>
      </c>
      <c r="F223" s="141" t="s">
        <v>423</v>
      </c>
      <c r="I223" s="133"/>
      <c r="J223" s="142">
        <f>BK223</f>
        <v>0</v>
      </c>
      <c r="L223" s="130"/>
      <c r="M223" s="135"/>
      <c r="N223" s="136"/>
      <c r="O223" s="136"/>
      <c r="P223" s="137">
        <f>SUM(P224:P236)</f>
        <v>0</v>
      </c>
      <c r="Q223" s="136"/>
      <c r="R223" s="137">
        <f>SUM(R224:R236)</f>
        <v>0.37676000000000004</v>
      </c>
      <c r="S223" s="136"/>
      <c r="T223" s="138">
        <f>SUM(T224:T236)</f>
        <v>0</v>
      </c>
      <c r="AR223" s="131" t="s">
        <v>79</v>
      </c>
      <c r="AT223" s="139" t="s">
        <v>68</v>
      </c>
      <c r="AU223" s="139" t="s">
        <v>15</v>
      </c>
      <c r="AY223" s="131" t="s">
        <v>165</v>
      </c>
      <c r="BK223" s="140">
        <f>SUM(BK224:BK236)</f>
        <v>0</v>
      </c>
    </row>
    <row r="224" spans="1:65" s="2" customFormat="1" ht="16.5" customHeight="1">
      <c r="A224" s="33"/>
      <c r="B224" s="143"/>
      <c r="C224" s="144" t="s">
        <v>424</v>
      </c>
      <c r="D224" s="144" t="s">
        <v>171</v>
      </c>
      <c r="E224" s="145" t="s">
        <v>425</v>
      </c>
      <c r="F224" s="146" t="s">
        <v>426</v>
      </c>
      <c r="G224" s="147" t="s">
        <v>384</v>
      </c>
      <c r="H224" s="148">
        <v>76</v>
      </c>
      <c r="I224" s="149"/>
      <c r="J224" s="150">
        <f>ROUND(I224*H224,2)</f>
        <v>0</v>
      </c>
      <c r="K224" s="146" t="s">
        <v>3</v>
      </c>
      <c r="L224" s="34"/>
      <c r="M224" s="151" t="s">
        <v>3</v>
      </c>
      <c r="N224" s="152" t="s">
        <v>41</v>
      </c>
      <c r="O224" s="54"/>
      <c r="P224" s="153">
        <f>O224*H224</f>
        <v>0</v>
      </c>
      <c r="Q224" s="153">
        <v>2E-05</v>
      </c>
      <c r="R224" s="153">
        <f>Q224*H224</f>
        <v>0.00152</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427</v>
      </c>
    </row>
    <row r="225" spans="2:51" s="13" customFormat="1" ht="12">
      <c r="B225" s="162"/>
      <c r="D225" s="163" t="s">
        <v>179</v>
      </c>
      <c r="E225" s="164" t="s">
        <v>3</v>
      </c>
      <c r="F225" s="165" t="s">
        <v>428</v>
      </c>
      <c r="H225" s="164" t="s">
        <v>3</v>
      </c>
      <c r="I225" s="166"/>
      <c r="L225" s="162"/>
      <c r="M225" s="167"/>
      <c r="N225" s="168"/>
      <c r="O225" s="168"/>
      <c r="P225" s="168"/>
      <c r="Q225" s="168"/>
      <c r="R225" s="168"/>
      <c r="S225" s="168"/>
      <c r="T225" s="169"/>
      <c r="AT225" s="164" t="s">
        <v>179</v>
      </c>
      <c r="AU225" s="164" t="s">
        <v>79</v>
      </c>
      <c r="AV225" s="13" t="s">
        <v>15</v>
      </c>
      <c r="AW225" s="13" t="s">
        <v>31</v>
      </c>
      <c r="AX225" s="13" t="s">
        <v>69</v>
      </c>
      <c r="AY225" s="164" t="s">
        <v>165</v>
      </c>
    </row>
    <row r="226" spans="2:51" s="14" customFormat="1" ht="12">
      <c r="B226" s="170"/>
      <c r="D226" s="163" t="s">
        <v>179</v>
      </c>
      <c r="E226" s="171" t="s">
        <v>3</v>
      </c>
      <c r="F226" s="172" t="s">
        <v>429</v>
      </c>
      <c r="H226" s="173">
        <v>76</v>
      </c>
      <c r="I226" s="174"/>
      <c r="L226" s="170"/>
      <c r="M226" s="175"/>
      <c r="N226" s="176"/>
      <c r="O226" s="176"/>
      <c r="P226" s="176"/>
      <c r="Q226" s="176"/>
      <c r="R226" s="176"/>
      <c r="S226" s="176"/>
      <c r="T226" s="177"/>
      <c r="AT226" s="171" t="s">
        <v>179</v>
      </c>
      <c r="AU226" s="171" t="s">
        <v>79</v>
      </c>
      <c r="AV226" s="14" t="s">
        <v>79</v>
      </c>
      <c r="AW226" s="14" t="s">
        <v>31</v>
      </c>
      <c r="AX226" s="14" t="s">
        <v>15</v>
      </c>
      <c r="AY226" s="171" t="s">
        <v>165</v>
      </c>
    </row>
    <row r="227" spans="1:65" s="2" customFormat="1" ht="16.5" customHeight="1">
      <c r="A227" s="33"/>
      <c r="B227" s="143"/>
      <c r="C227" s="178" t="s">
        <v>430</v>
      </c>
      <c r="D227" s="178" t="s">
        <v>188</v>
      </c>
      <c r="E227" s="179" t="s">
        <v>431</v>
      </c>
      <c r="F227" s="180" t="s">
        <v>432</v>
      </c>
      <c r="G227" s="181" t="s">
        <v>377</v>
      </c>
      <c r="H227" s="182">
        <v>0.2</v>
      </c>
      <c r="I227" s="183"/>
      <c r="J227" s="184">
        <f>ROUND(I227*H227,2)</f>
        <v>0</v>
      </c>
      <c r="K227" s="180" t="s">
        <v>175</v>
      </c>
      <c r="L227" s="185"/>
      <c r="M227" s="186" t="s">
        <v>3</v>
      </c>
      <c r="N227" s="187" t="s">
        <v>41</v>
      </c>
      <c r="O227" s="54"/>
      <c r="P227" s="153">
        <f>O227*H227</f>
        <v>0</v>
      </c>
      <c r="Q227" s="153">
        <v>0.55</v>
      </c>
      <c r="R227" s="153">
        <f>Q227*H227</f>
        <v>0.11000000000000001</v>
      </c>
      <c r="S227" s="153">
        <v>0</v>
      </c>
      <c r="T227" s="154">
        <f>S227*H227</f>
        <v>0</v>
      </c>
      <c r="U227" s="33"/>
      <c r="V227" s="33"/>
      <c r="W227" s="33"/>
      <c r="X227" s="33"/>
      <c r="Y227" s="33"/>
      <c r="Z227" s="33"/>
      <c r="AA227" s="33"/>
      <c r="AB227" s="33"/>
      <c r="AC227" s="33"/>
      <c r="AD227" s="33"/>
      <c r="AE227" s="33"/>
      <c r="AR227" s="155" t="s">
        <v>278</v>
      </c>
      <c r="AT227" s="155" t="s">
        <v>188</v>
      </c>
      <c r="AU227" s="155" t="s">
        <v>79</v>
      </c>
      <c r="AY227" s="18" t="s">
        <v>165</v>
      </c>
      <c r="BE227" s="156">
        <f>IF(N227="základní",J227,0)</f>
        <v>0</v>
      </c>
      <c r="BF227" s="156">
        <f>IF(N227="snížená",J227,0)</f>
        <v>0</v>
      </c>
      <c r="BG227" s="156">
        <f>IF(N227="zákl. přenesená",J227,0)</f>
        <v>0</v>
      </c>
      <c r="BH227" s="156">
        <f>IF(N227="sníž. přenesená",J227,0)</f>
        <v>0</v>
      </c>
      <c r="BI227" s="156">
        <f>IF(N227="nulová",J227,0)</f>
        <v>0</v>
      </c>
      <c r="BJ227" s="18" t="s">
        <v>79</v>
      </c>
      <c r="BK227" s="156">
        <f>ROUND(I227*H227,2)</f>
        <v>0</v>
      </c>
      <c r="BL227" s="18" t="s">
        <v>264</v>
      </c>
      <c r="BM227" s="155" t="s">
        <v>433</v>
      </c>
    </row>
    <row r="228" spans="1:47" s="2" customFormat="1" ht="12">
      <c r="A228" s="33"/>
      <c r="B228" s="34"/>
      <c r="C228" s="33"/>
      <c r="D228" s="157" t="s">
        <v>177</v>
      </c>
      <c r="E228" s="33"/>
      <c r="F228" s="158" t="s">
        <v>434</v>
      </c>
      <c r="G228" s="33"/>
      <c r="H228" s="33"/>
      <c r="I228" s="159"/>
      <c r="J228" s="33"/>
      <c r="K228" s="33"/>
      <c r="L228" s="34"/>
      <c r="M228" s="160"/>
      <c r="N228" s="161"/>
      <c r="O228" s="54"/>
      <c r="P228" s="54"/>
      <c r="Q228" s="54"/>
      <c r="R228" s="54"/>
      <c r="S228" s="54"/>
      <c r="T228" s="55"/>
      <c r="U228" s="33"/>
      <c r="V228" s="33"/>
      <c r="W228" s="33"/>
      <c r="X228" s="33"/>
      <c r="Y228" s="33"/>
      <c r="Z228" s="33"/>
      <c r="AA228" s="33"/>
      <c r="AB228" s="33"/>
      <c r="AC228" s="33"/>
      <c r="AD228" s="33"/>
      <c r="AE228" s="33"/>
      <c r="AT228" s="18" t="s">
        <v>177</v>
      </c>
      <c r="AU228" s="18" t="s">
        <v>79</v>
      </c>
    </row>
    <row r="229" spans="2:51" s="14" customFormat="1" ht="12">
      <c r="B229" s="170"/>
      <c r="D229" s="163" t="s">
        <v>179</v>
      </c>
      <c r="E229" s="171" t="s">
        <v>3</v>
      </c>
      <c r="F229" s="172" t="s">
        <v>435</v>
      </c>
      <c r="H229" s="173">
        <v>0.182</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2:51" s="14" customFormat="1" ht="12">
      <c r="B230" s="170"/>
      <c r="D230" s="163" t="s">
        <v>179</v>
      </c>
      <c r="F230" s="172" t="s">
        <v>436</v>
      </c>
      <c r="H230" s="173">
        <v>0.2</v>
      </c>
      <c r="I230" s="174"/>
      <c r="L230" s="170"/>
      <c r="M230" s="175"/>
      <c r="N230" s="176"/>
      <c r="O230" s="176"/>
      <c r="P230" s="176"/>
      <c r="Q230" s="176"/>
      <c r="R230" s="176"/>
      <c r="S230" s="176"/>
      <c r="T230" s="177"/>
      <c r="AT230" s="171" t="s">
        <v>179</v>
      </c>
      <c r="AU230" s="171" t="s">
        <v>79</v>
      </c>
      <c r="AV230" s="14" t="s">
        <v>79</v>
      </c>
      <c r="AW230" s="14" t="s">
        <v>4</v>
      </c>
      <c r="AX230" s="14" t="s">
        <v>15</v>
      </c>
      <c r="AY230" s="171" t="s">
        <v>165</v>
      </c>
    </row>
    <row r="231" spans="1:65" s="2" customFormat="1" ht="49.15" customHeight="1">
      <c r="A231" s="33"/>
      <c r="B231" s="143"/>
      <c r="C231" s="144" t="s">
        <v>437</v>
      </c>
      <c r="D231" s="144" t="s">
        <v>171</v>
      </c>
      <c r="E231" s="145" t="s">
        <v>438</v>
      </c>
      <c r="F231" s="146" t="s">
        <v>439</v>
      </c>
      <c r="G231" s="147" t="s">
        <v>174</v>
      </c>
      <c r="H231" s="148">
        <v>19</v>
      </c>
      <c r="I231" s="149"/>
      <c r="J231" s="150">
        <f>ROUND(I231*H231,2)</f>
        <v>0</v>
      </c>
      <c r="K231" s="146" t="s">
        <v>175</v>
      </c>
      <c r="L231" s="34"/>
      <c r="M231" s="151" t="s">
        <v>3</v>
      </c>
      <c r="N231" s="152" t="s">
        <v>41</v>
      </c>
      <c r="O231" s="54"/>
      <c r="P231" s="153">
        <f>O231*H231</f>
        <v>0</v>
      </c>
      <c r="Q231" s="153">
        <v>0.01396</v>
      </c>
      <c r="R231" s="153">
        <f>Q231*H231</f>
        <v>0.26524000000000003</v>
      </c>
      <c r="S231" s="153">
        <v>0</v>
      </c>
      <c r="T231" s="154">
        <f>S231*H231</f>
        <v>0</v>
      </c>
      <c r="U231" s="33"/>
      <c r="V231" s="33"/>
      <c r="W231" s="33"/>
      <c r="X231" s="33"/>
      <c r="Y231" s="33"/>
      <c r="Z231" s="33"/>
      <c r="AA231" s="33"/>
      <c r="AB231" s="33"/>
      <c r="AC231" s="33"/>
      <c r="AD231" s="33"/>
      <c r="AE231" s="33"/>
      <c r="AR231" s="155" t="s">
        <v>264</v>
      </c>
      <c r="AT231" s="155" t="s">
        <v>171</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440</v>
      </c>
    </row>
    <row r="232" spans="1:47" s="2" customFormat="1" ht="12">
      <c r="A232" s="33"/>
      <c r="B232" s="34"/>
      <c r="C232" s="33"/>
      <c r="D232" s="157" t="s">
        <v>177</v>
      </c>
      <c r="E232" s="33"/>
      <c r="F232" s="158" t="s">
        <v>441</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3" customFormat="1" ht="12">
      <c r="B233" s="162"/>
      <c r="D233" s="163" t="s">
        <v>179</v>
      </c>
      <c r="E233" s="164" t="s">
        <v>3</v>
      </c>
      <c r="F233" s="165" t="s">
        <v>428</v>
      </c>
      <c r="H233" s="164" t="s">
        <v>3</v>
      </c>
      <c r="I233" s="166"/>
      <c r="L233" s="162"/>
      <c r="M233" s="167"/>
      <c r="N233" s="168"/>
      <c r="O233" s="168"/>
      <c r="P233" s="168"/>
      <c r="Q233" s="168"/>
      <c r="R233" s="168"/>
      <c r="S233" s="168"/>
      <c r="T233" s="169"/>
      <c r="AT233" s="164" t="s">
        <v>179</v>
      </c>
      <c r="AU233" s="164" t="s">
        <v>79</v>
      </c>
      <c r="AV233" s="13" t="s">
        <v>15</v>
      </c>
      <c r="AW233" s="13" t="s">
        <v>31</v>
      </c>
      <c r="AX233" s="13" t="s">
        <v>69</v>
      </c>
      <c r="AY233" s="164" t="s">
        <v>165</v>
      </c>
    </row>
    <row r="234" spans="2:51" s="14" customFormat="1" ht="12">
      <c r="B234" s="170"/>
      <c r="D234" s="163" t="s">
        <v>179</v>
      </c>
      <c r="E234" s="171" t="s">
        <v>3</v>
      </c>
      <c r="F234" s="172" t="s">
        <v>442</v>
      </c>
      <c r="H234" s="173">
        <v>19</v>
      </c>
      <c r="I234" s="174"/>
      <c r="L234" s="170"/>
      <c r="M234" s="175"/>
      <c r="N234" s="176"/>
      <c r="O234" s="176"/>
      <c r="P234" s="176"/>
      <c r="Q234" s="176"/>
      <c r="R234" s="176"/>
      <c r="S234" s="176"/>
      <c r="T234" s="177"/>
      <c r="AT234" s="171" t="s">
        <v>179</v>
      </c>
      <c r="AU234" s="171" t="s">
        <v>79</v>
      </c>
      <c r="AV234" s="14" t="s">
        <v>79</v>
      </c>
      <c r="AW234" s="14" t="s">
        <v>31</v>
      </c>
      <c r="AX234" s="14" t="s">
        <v>15</v>
      </c>
      <c r="AY234" s="171" t="s">
        <v>165</v>
      </c>
    </row>
    <row r="235" spans="1:65" s="2" customFormat="1" ht="49.15" customHeight="1">
      <c r="A235" s="33"/>
      <c r="B235" s="143"/>
      <c r="C235" s="144" t="s">
        <v>443</v>
      </c>
      <c r="D235" s="144" t="s">
        <v>171</v>
      </c>
      <c r="E235" s="145" t="s">
        <v>444</v>
      </c>
      <c r="F235" s="146" t="s">
        <v>445</v>
      </c>
      <c r="G235" s="147" t="s">
        <v>232</v>
      </c>
      <c r="H235" s="148">
        <v>0.377</v>
      </c>
      <c r="I235" s="149"/>
      <c r="J235" s="150">
        <f>ROUND(I235*H235,2)</f>
        <v>0</v>
      </c>
      <c r="K235" s="146" t="s">
        <v>175</v>
      </c>
      <c r="L235" s="34"/>
      <c r="M235" s="151" t="s">
        <v>3</v>
      </c>
      <c r="N235" s="152" t="s">
        <v>41</v>
      </c>
      <c r="O235" s="54"/>
      <c r="P235" s="153">
        <f>O235*H235</f>
        <v>0</v>
      </c>
      <c r="Q235" s="153">
        <v>0</v>
      </c>
      <c r="R235" s="153">
        <f>Q235*H235</f>
        <v>0</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446</v>
      </c>
    </row>
    <row r="236" spans="1:47" s="2" customFormat="1" ht="12">
      <c r="A236" s="33"/>
      <c r="B236" s="34"/>
      <c r="C236" s="33"/>
      <c r="D236" s="157" t="s">
        <v>177</v>
      </c>
      <c r="E236" s="33"/>
      <c r="F236" s="158" t="s">
        <v>447</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63" s="12" customFormat="1" ht="22.9" customHeight="1">
      <c r="B237" s="130"/>
      <c r="D237" s="131" t="s">
        <v>68</v>
      </c>
      <c r="E237" s="141" t="s">
        <v>448</v>
      </c>
      <c r="F237" s="141" t="s">
        <v>449</v>
      </c>
      <c r="I237" s="133"/>
      <c r="J237" s="142">
        <f>BK237</f>
        <v>0</v>
      </c>
      <c r="L237" s="130"/>
      <c r="M237" s="135"/>
      <c r="N237" s="136"/>
      <c r="O237" s="136"/>
      <c r="P237" s="137">
        <f>SUM(P238:P246)</f>
        <v>0</v>
      </c>
      <c r="Q237" s="136"/>
      <c r="R237" s="137">
        <f>SUM(R238:R246)</f>
        <v>0</v>
      </c>
      <c r="S237" s="136"/>
      <c r="T237" s="138">
        <f>SUM(T238:T246)</f>
        <v>0.07258</v>
      </c>
      <c r="AR237" s="131" t="s">
        <v>79</v>
      </c>
      <c r="AT237" s="139" t="s">
        <v>68</v>
      </c>
      <c r="AU237" s="139" t="s">
        <v>15</v>
      </c>
      <c r="AY237" s="131" t="s">
        <v>165</v>
      </c>
      <c r="BK237" s="140">
        <f>SUM(BK238:BK246)</f>
        <v>0</v>
      </c>
    </row>
    <row r="238" spans="1:65" s="2" customFormat="1" ht="24.2" customHeight="1">
      <c r="A238" s="33"/>
      <c r="B238" s="143"/>
      <c r="C238" s="144" t="s">
        <v>450</v>
      </c>
      <c r="D238" s="144" t="s">
        <v>171</v>
      </c>
      <c r="E238" s="145" t="s">
        <v>451</v>
      </c>
      <c r="F238" s="146" t="s">
        <v>452</v>
      </c>
      <c r="G238" s="147" t="s">
        <v>384</v>
      </c>
      <c r="H238" s="148">
        <v>38</v>
      </c>
      <c r="I238" s="149"/>
      <c r="J238" s="150">
        <f>ROUND(I238*H238,2)</f>
        <v>0</v>
      </c>
      <c r="K238" s="146" t="s">
        <v>175</v>
      </c>
      <c r="L238" s="34"/>
      <c r="M238" s="151" t="s">
        <v>3</v>
      </c>
      <c r="N238" s="152" t="s">
        <v>41</v>
      </c>
      <c r="O238" s="54"/>
      <c r="P238" s="153">
        <f>O238*H238</f>
        <v>0</v>
      </c>
      <c r="Q238" s="153">
        <v>0</v>
      </c>
      <c r="R238" s="153">
        <f>Q238*H238</f>
        <v>0</v>
      </c>
      <c r="S238" s="153">
        <v>0.00191</v>
      </c>
      <c r="T238" s="154">
        <f>S238*H238</f>
        <v>0.07258</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453</v>
      </c>
    </row>
    <row r="239" spans="1:47" s="2" customFormat="1" ht="12">
      <c r="A239" s="33"/>
      <c r="B239" s="34"/>
      <c r="C239" s="33"/>
      <c r="D239" s="157" t="s">
        <v>177</v>
      </c>
      <c r="E239" s="33"/>
      <c r="F239" s="158" t="s">
        <v>454</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1:65" s="2" customFormat="1" ht="24.2" customHeight="1">
      <c r="A240" s="33"/>
      <c r="B240" s="143"/>
      <c r="C240" s="144" t="s">
        <v>455</v>
      </c>
      <c r="D240" s="144" t="s">
        <v>171</v>
      </c>
      <c r="E240" s="145" t="s">
        <v>456</v>
      </c>
      <c r="F240" s="146" t="s">
        <v>457</v>
      </c>
      <c r="G240" s="147" t="s">
        <v>384</v>
      </c>
      <c r="H240" s="148">
        <v>61</v>
      </c>
      <c r="I240" s="149"/>
      <c r="J240" s="150">
        <f aca="true" t="shared" si="0" ref="J240:J245">ROUND(I240*H240,2)</f>
        <v>0</v>
      </c>
      <c r="K240" s="146" t="s">
        <v>3</v>
      </c>
      <c r="L240" s="34"/>
      <c r="M240" s="151" t="s">
        <v>3</v>
      </c>
      <c r="N240" s="152" t="s">
        <v>41</v>
      </c>
      <c r="O240" s="54"/>
      <c r="P240" s="153">
        <f aca="true" t="shared" si="1" ref="P240:P245">O240*H240</f>
        <v>0</v>
      </c>
      <c r="Q240" s="153">
        <v>0</v>
      </c>
      <c r="R240" s="153">
        <f aca="true" t="shared" si="2" ref="R240:R245">Q240*H240</f>
        <v>0</v>
      </c>
      <c r="S240" s="153">
        <v>0</v>
      </c>
      <c r="T240" s="154">
        <f aca="true" t="shared" si="3" ref="T240:T245">S240*H240</f>
        <v>0</v>
      </c>
      <c r="U240" s="33"/>
      <c r="V240" s="33"/>
      <c r="W240" s="33"/>
      <c r="X240" s="33"/>
      <c r="Y240" s="33"/>
      <c r="Z240" s="33"/>
      <c r="AA240" s="33"/>
      <c r="AB240" s="33"/>
      <c r="AC240" s="33"/>
      <c r="AD240" s="33"/>
      <c r="AE240" s="33"/>
      <c r="AR240" s="155" t="s">
        <v>264</v>
      </c>
      <c r="AT240" s="155" t="s">
        <v>171</v>
      </c>
      <c r="AU240" s="155" t="s">
        <v>79</v>
      </c>
      <c r="AY240" s="18" t="s">
        <v>165</v>
      </c>
      <c r="BE240" s="156">
        <f aca="true" t="shared" si="4" ref="BE240:BE245">IF(N240="základní",J240,0)</f>
        <v>0</v>
      </c>
      <c r="BF240" s="156">
        <f aca="true" t="shared" si="5" ref="BF240:BF245">IF(N240="snížená",J240,0)</f>
        <v>0</v>
      </c>
      <c r="BG240" s="156">
        <f aca="true" t="shared" si="6" ref="BG240:BG245">IF(N240="zákl. přenesená",J240,0)</f>
        <v>0</v>
      </c>
      <c r="BH240" s="156">
        <f aca="true" t="shared" si="7" ref="BH240:BH245">IF(N240="sníž. přenesená",J240,0)</f>
        <v>0</v>
      </c>
      <c r="BI240" s="156">
        <f aca="true" t="shared" si="8" ref="BI240:BI245">IF(N240="nulová",J240,0)</f>
        <v>0</v>
      </c>
      <c r="BJ240" s="18" t="s">
        <v>79</v>
      </c>
      <c r="BK240" s="156">
        <f aca="true" t="shared" si="9" ref="BK240:BK245">ROUND(I240*H240,2)</f>
        <v>0</v>
      </c>
      <c r="BL240" s="18" t="s">
        <v>264</v>
      </c>
      <c r="BM240" s="155" t="s">
        <v>458</v>
      </c>
    </row>
    <row r="241" spans="1:65" s="2" customFormat="1" ht="24.2" customHeight="1">
      <c r="A241" s="33"/>
      <c r="B241" s="143"/>
      <c r="C241" s="144" t="s">
        <v>459</v>
      </c>
      <c r="D241" s="144" t="s">
        <v>171</v>
      </c>
      <c r="E241" s="145" t="s">
        <v>460</v>
      </c>
      <c r="F241" s="146" t="s">
        <v>461</v>
      </c>
      <c r="G241" s="147" t="s">
        <v>384</v>
      </c>
      <c r="H241" s="148">
        <v>10</v>
      </c>
      <c r="I241" s="149"/>
      <c r="J241" s="150">
        <f t="shared" si="0"/>
        <v>0</v>
      </c>
      <c r="K241" s="146" t="s">
        <v>3</v>
      </c>
      <c r="L241" s="34"/>
      <c r="M241" s="151" t="s">
        <v>3</v>
      </c>
      <c r="N241" s="152" t="s">
        <v>41</v>
      </c>
      <c r="O241" s="54"/>
      <c r="P241" s="153">
        <f t="shared" si="1"/>
        <v>0</v>
      </c>
      <c r="Q241" s="153">
        <v>0</v>
      </c>
      <c r="R241" s="153">
        <f t="shared" si="2"/>
        <v>0</v>
      </c>
      <c r="S241" s="153">
        <v>0</v>
      </c>
      <c r="T241" s="154">
        <f t="shared" si="3"/>
        <v>0</v>
      </c>
      <c r="U241" s="33"/>
      <c r="V241" s="33"/>
      <c r="W241" s="33"/>
      <c r="X241" s="33"/>
      <c r="Y241" s="33"/>
      <c r="Z241" s="33"/>
      <c r="AA241" s="33"/>
      <c r="AB241" s="33"/>
      <c r="AC241" s="33"/>
      <c r="AD241" s="33"/>
      <c r="AE241" s="33"/>
      <c r="AR241" s="155" t="s">
        <v>264</v>
      </c>
      <c r="AT241" s="155" t="s">
        <v>171</v>
      </c>
      <c r="AU241" s="155" t="s">
        <v>79</v>
      </c>
      <c r="AY241" s="18" t="s">
        <v>165</v>
      </c>
      <c r="BE241" s="156">
        <f t="shared" si="4"/>
        <v>0</v>
      </c>
      <c r="BF241" s="156">
        <f t="shared" si="5"/>
        <v>0</v>
      </c>
      <c r="BG241" s="156">
        <f t="shared" si="6"/>
        <v>0</v>
      </c>
      <c r="BH241" s="156">
        <f t="shared" si="7"/>
        <v>0</v>
      </c>
      <c r="BI241" s="156">
        <f t="shared" si="8"/>
        <v>0</v>
      </c>
      <c r="BJ241" s="18" t="s">
        <v>79</v>
      </c>
      <c r="BK241" s="156">
        <f t="shared" si="9"/>
        <v>0</v>
      </c>
      <c r="BL241" s="18" t="s">
        <v>264</v>
      </c>
      <c r="BM241" s="155" t="s">
        <v>462</v>
      </c>
    </row>
    <row r="242" spans="1:65" s="2" customFormat="1" ht="24.2" customHeight="1">
      <c r="A242" s="33"/>
      <c r="B242" s="143"/>
      <c r="C242" s="144" t="s">
        <v>463</v>
      </c>
      <c r="D242" s="144" t="s">
        <v>171</v>
      </c>
      <c r="E242" s="145" t="s">
        <v>464</v>
      </c>
      <c r="F242" s="146" t="s">
        <v>465</v>
      </c>
      <c r="G242" s="147" t="s">
        <v>384</v>
      </c>
      <c r="H242" s="148">
        <v>10</v>
      </c>
      <c r="I242" s="149"/>
      <c r="J242" s="150">
        <f t="shared" si="0"/>
        <v>0</v>
      </c>
      <c r="K242" s="146" t="s">
        <v>3</v>
      </c>
      <c r="L242" s="34"/>
      <c r="M242" s="151" t="s">
        <v>3</v>
      </c>
      <c r="N242" s="152" t="s">
        <v>41</v>
      </c>
      <c r="O242" s="54"/>
      <c r="P242" s="153">
        <f t="shared" si="1"/>
        <v>0</v>
      </c>
      <c r="Q242" s="153">
        <v>0</v>
      </c>
      <c r="R242" s="153">
        <f t="shared" si="2"/>
        <v>0</v>
      </c>
      <c r="S242" s="153">
        <v>0</v>
      </c>
      <c r="T242" s="154">
        <f t="shared" si="3"/>
        <v>0</v>
      </c>
      <c r="U242" s="33"/>
      <c r="V242" s="33"/>
      <c r="W242" s="33"/>
      <c r="X242" s="33"/>
      <c r="Y242" s="33"/>
      <c r="Z242" s="33"/>
      <c r="AA242" s="33"/>
      <c r="AB242" s="33"/>
      <c r="AC242" s="33"/>
      <c r="AD242" s="33"/>
      <c r="AE242" s="33"/>
      <c r="AR242" s="155" t="s">
        <v>264</v>
      </c>
      <c r="AT242" s="155" t="s">
        <v>171</v>
      </c>
      <c r="AU242" s="155" t="s">
        <v>79</v>
      </c>
      <c r="AY242" s="18" t="s">
        <v>165</v>
      </c>
      <c r="BE242" s="156">
        <f t="shared" si="4"/>
        <v>0</v>
      </c>
      <c r="BF242" s="156">
        <f t="shared" si="5"/>
        <v>0</v>
      </c>
      <c r="BG242" s="156">
        <f t="shared" si="6"/>
        <v>0</v>
      </c>
      <c r="BH242" s="156">
        <f t="shared" si="7"/>
        <v>0</v>
      </c>
      <c r="BI242" s="156">
        <f t="shared" si="8"/>
        <v>0</v>
      </c>
      <c r="BJ242" s="18" t="s">
        <v>79</v>
      </c>
      <c r="BK242" s="156">
        <f t="shared" si="9"/>
        <v>0</v>
      </c>
      <c r="BL242" s="18" t="s">
        <v>264</v>
      </c>
      <c r="BM242" s="155" t="s">
        <v>466</v>
      </c>
    </row>
    <row r="243" spans="1:65" s="2" customFormat="1" ht="24.2" customHeight="1">
      <c r="A243" s="33"/>
      <c r="B243" s="143"/>
      <c r="C243" s="144" t="s">
        <v>467</v>
      </c>
      <c r="D243" s="144" t="s">
        <v>171</v>
      </c>
      <c r="E243" s="145" t="s">
        <v>468</v>
      </c>
      <c r="F243" s="146" t="s">
        <v>469</v>
      </c>
      <c r="G243" s="147" t="s">
        <v>384</v>
      </c>
      <c r="H243" s="148">
        <v>38</v>
      </c>
      <c r="I243" s="149"/>
      <c r="J243" s="150">
        <f t="shared" si="0"/>
        <v>0</v>
      </c>
      <c r="K243" s="146" t="s">
        <v>3</v>
      </c>
      <c r="L243" s="34"/>
      <c r="M243" s="151" t="s">
        <v>3</v>
      </c>
      <c r="N243" s="152" t="s">
        <v>41</v>
      </c>
      <c r="O243" s="54"/>
      <c r="P243" s="153">
        <f t="shared" si="1"/>
        <v>0</v>
      </c>
      <c r="Q243" s="153">
        <v>0</v>
      </c>
      <c r="R243" s="153">
        <f t="shared" si="2"/>
        <v>0</v>
      </c>
      <c r="S243" s="153">
        <v>0</v>
      </c>
      <c r="T243" s="154">
        <f t="shared" si="3"/>
        <v>0</v>
      </c>
      <c r="U243" s="33"/>
      <c r="V243" s="33"/>
      <c r="W243" s="33"/>
      <c r="X243" s="33"/>
      <c r="Y243" s="33"/>
      <c r="Z243" s="33"/>
      <c r="AA243" s="33"/>
      <c r="AB243" s="33"/>
      <c r="AC243" s="33"/>
      <c r="AD243" s="33"/>
      <c r="AE243" s="33"/>
      <c r="AR243" s="155" t="s">
        <v>264</v>
      </c>
      <c r="AT243" s="155" t="s">
        <v>171</v>
      </c>
      <c r="AU243" s="155" t="s">
        <v>79</v>
      </c>
      <c r="AY243" s="18" t="s">
        <v>165</v>
      </c>
      <c r="BE243" s="156">
        <f t="shared" si="4"/>
        <v>0</v>
      </c>
      <c r="BF243" s="156">
        <f t="shared" si="5"/>
        <v>0</v>
      </c>
      <c r="BG243" s="156">
        <f t="shared" si="6"/>
        <v>0</v>
      </c>
      <c r="BH243" s="156">
        <f t="shared" si="7"/>
        <v>0</v>
      </c>
      <c r="BI243" s="156">
        <f t="shared" si="8"/>
        <v>0</v>
      </c>
      <c r="BJ243" s="18" t="s">
        <v>79</v>
      </c>
      <c r="BK243" s="156">
        <f t="shared" si="9"/>
        <v>0</v>
      </c>
      <c r="BL243" s="18" t="s">
        <v>264</v>
      </c>
      <c r="BM243" s="155" t="s">
        <v>470</v>
      </c>
    </row>
    <row r="244" spans="1:65" s="2" customFormat="1" ht="24.2" customHeight="1">
      <c r="A244" s="33"/>
      <c r="B244" s="143"/>
      <c r="C244" s="144" t="s">
        <v>471</v>
      </c>
      <c r="D244" s="144" t="s">
        <v>171</v>
      </c>
      <c r="E244" s="145" t="s">
        <v>472</v>
      </c>
      <c r="F244" s="146" t="s">
        <v>473</v>
      </c>
      <c r="G244" s="147" t="s">
        <v>384</v>
      </c>
      <c r="H244" s="148">
        <v>51</v>
      </c>
      <c r="I244" s="149"/>
      <c r="J244" s="150">
        <f t="shared" si="0"/>
        <v>0</v>
      </c>
      <c r="K244" s="146" t="s">
        <v>3</v>
      </c>
      <c r="L244" s="34"/>
      <c r="M244" s="151" t="s">
        <v>3</v>
      </c>
      <c r="N244" s="152" t="s">
        <v>41</v>
      </c>
      <c r="O244" s="54"/>
      <c r="P244" s="153">
        <f t="shared" si="1"/>
        <v>0</v>
      </c>
      <c r="Q244" s="153">
        <v>0</v>
      </c>
      <c r="R244" s="153">
        <f t="shared" si="2"/>
        <v>0</v>
      </c>
      <c r="S244" s="153">
        <v>0</v>
      </c>
      <c r="T244" s="154">
        <f t="shared" si="3"/>
        <v>0</v>
      </c>
      <c r="U244" s="33"/>
      <c r="V244" s="33"/>
      <c r="W244" s="33"/>
      <c r="X244" s="33"/>
      <c r="Y244" s="33"/>
      <c r="Z244" s="33"/>
      <c r="AA244" s="33"/>
      <c r="AB244" s="33"/>
      <c r="AC244" s="33"/>
      <c r="AD244" s="33"/>
      <c r="AE244" s="33"/>
      <c r="AR244" s="155" t="s">
        <v>264</v>
      </c>
      <c r="AT244" s="155" t="s">
        <v>171</v>
      </c>
      <c r="AU244" s="155" t="s">
        <v>79</v>
      </c>
      <c r="AY244" s="18" t="s">
        <v>165</v>
      </c>
      <c r="BE244" s="156">
        <f t="shared" si="4"/>
        <v>0</v>
      </c>
      <c r="BF244" s="156">
        <f t="shared" si="5"/>
        <v>0</v>
      </c>
      <c r="BG244" s="156">
        <f t="shared" si="6"/>
        <v>0</v>
      </c>
      <c r="BH244" s="156">
        <f t="shared" si="7"/>
        <v>0</v>
      </c>
      <c r="BI244" s="156">
        <f t="shared" si="8"/>
        <v>0</v>
      </c>
      <c r="BJ244" s="18" t="s">
        <v>79</v>
      </c>
      <c r="BK244" s="156">
        <f t="shared" si="9"/>
        <v>0</v>
      </c>
      <c r="BL244" s="18" t="s">
        <v>264</v>
      </c>
      <c r="BM244" s="155" t="s">
        <v>474</v>
      </c>
    </row>
    <row r="245" spans="1:65" s="2" customFormat="1" ht="44.25" customHeight="1">
      <c r="A245" s="33"/>
      <c r="B245" s="143"/>
      <c r="C245" s="144" t="s">
        <v>387</v>
      </c>
      <c r="D245" s="144" t="s">
        <v>171</v>
      </c>
      <c r="E245" s="145" t="s">
        <v>475</v>
      </c>
      <c r="F245" s="146" t="s">
        <v>476</v>
      </c>
      <c r="G245" s="147" t="s">
        <v>477</v>
      </c>
      <c r="H245" s="196"/>
      <c r="I245" s="149"/>
      <c r="J245" s="150">
        <f t="shared" si="0"/>
        <v>0</v>
      </c>
      <c r="K245" s="146" t="s">
        <v>175</v>
      </c>
      <c r="L245" s="34"/>
      <c r="M245" s="151" t="s">
        <v>3</v>
      </c>
      <c r="N245" s="152" t="s">
        <v>41</v>
      </c>
      <c r="O245" s="54"/>
      <c r="P245" s="153">
        <f t="shared" si="1"/>
        <v>0</v>
      </c>
      <c r="Q245" s="153">
        <v>0</v>
      </c>
      <c r="R245" s="153">
        <f t="shared" si="2"/>
        <v>0</v>
      </c>
      <c r="S245" s="153">
        <v>0</v>
      </c>
      <c r="T245" s="154">
        <f t="shared" si="3"/>
        <v>0</v>
      </c>
      <c r="U245" s="33"/>
      <c r="V245" s="33"/>
      <c r="W245" s="33"/>
      <c r="X245" s="33"/>
      <c r="Y245" s="33"/>
      <c r="Z245" s="33"/>
      <c r="AA245" s="33"/>
      <c r="AB245" s="33"/>
      <c r="AC245" s="33"/>
      <c r="AD245" s="33"/>
      <c r="AE245" s="33"/>
      <c r="AR245" s="155" t="s">
        <v>264</v>
      </c>
      <c r="AT245" s="155" t="s">
        <v>171</v>
      </c>
      <c r="AU245" s="155" t="s">
        <v>79</v>
      </c>
      <c r="AY245" s="18" t="s">
        <v>165</v>
      </c>
      <c r="BE245" s="156">
        <f t="shared" si="4"/>
        <v>0</v>
      </c>
      <c r="BF245" s="156">
        <f t="shared" si="5"/>
        <v>0</v>
      </c>
      <c r="BG245" s="156">
        <f t="shared" si="6"/>
        <v>0</v>
      </c>
      <c r="BH245" s="156">
        <f t="shared" si="7"/>
        <v>0</v>
      </c>
      <c r="BI245" s="156">
        <f t="shared" si="8"/>
        <v>0</v>
      </c>
      <c r="BJ245" s="18" t="s">
        <v>79</v>
      </c>
      <c r="BK245" s="156">
        <f t="shared" si="9"/>
        <v>0</v>
      </c>
      <c r="BL245" s="18" t="s">
        <v>264</v>
      </c>
      <c r="BM245" s="155" t="s">
        <v>478</v>
      </c>
    </row>
    <row r="246" spans="1:47" s="2" customFormat="1" ht="12">
      <c r="A246" s="33"/>
      <c r="B246" s="34"/>
      <c r="C246" s="33"/>
      <c r="D246" s="157" t="s">
        <v>177</v>
      </c>
      <c r="E246" s="33"/>
      <c r="F246" s="158" t="s">
        <v>479</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480</v>
      </c>
      <c r="F247" s="141" t="s">
        <v>481</v>
      </c>
      <c r="I247" s="133"/>
      <c r="J247" s="142">
        <f>BK247</f>
        <v>0</v>
      </c>
      <c r="L247" s="130"/>
      <c r="M247" s="135"/>
      <c r="N247" s="136"/>
      <c r="O247" s="136"/>
      <c r="P247" s="137">
        <f>SUM(P248:P249)</f>
        <v>0</v>
      </c>
      <c r="Q247" s="136"/>
      <c r="R247" s="137">
        <f>SUM(R248:R249)</f>
        <v>0.024186399999999997</v>
      </c>
      <c r="S247" s="136"/>
      <c r="T247" s="138">
        <f>SUM(T248:T249)</f>
        <v>0</v>
      </c>
      <c r="AR247" s="131" t="s">
        <v>79</v>
      </c>
      <c r="AT247" s="139" t="s">
        <v>68</v>
      </c>
      <c r="AU247" s="139" t="s">
        <v>15</v>
      </c>
      <c r="AY247" s="131" t="s">
        <v>165</v>
      </c>
      <c r="BK247" s="140">
        <f>SUM(BK248:BK249)</f>
        <v>0</v>
      </c>
    </row>
    <row r="248" spans="1:65" s="2" customFormat="1" ht="16.5" customHeight="1">
      <c r="A248" s="33"/>
      <c r="B248" s="143"/>
      <c r="C248" s="144" t="s">
        <v>278</v>
      </c>
      <c r="D248" s="144" t="s">
        <v>171</v>
      </c>
      <c r="E248" s="145" t="s">
        <v>482</v>
      </c>
      <c r="F248" s="146" t="s">
        <v>483</v>
      </c>
      <c r="G248" s="147" t="s">
        <v>174</v>
      </c>
      <c r="H248" s="148">
        <v>172.76</v>
      </c>
      <c r="I248" s="149"/>
      <c r="J248" s="150">
        <f>ROUND(I248*H248,2)</f>
        <v>0</v>
      </c>
      <c r="K248" s="146" t="s">
        <v>175</v>
      </c>
      <c r="L248" s="34"/>
      <c r="M248" s="151" t="s">
        <v>3</v>
      </c>
      <c r="N248" s="152" t="s">
        <v>41</v>
      </c>
      <c r="O248" s="54"/>
      <c r="P248" s="153">
        <f>O248*H248</f>
        <v>0</v>
      </c>
      <c r="Q248" s="153">
        <v>0.00014</v>
      </c>
      <c r="R248" s="153">
        <f>Q248*H248</f>
        <v>0.024186399999999997</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484</v>
      </c>
    </row>
    <row r="249" spans="1:47" s="2" customFormat="1" ht="12">
      <c r="A249" s="33"/>
      <c r="B249" s="34"/>
      <c r="C249" s="33"/>
      <c r="D249" s="157" t="s">
        <v>177</v>
      </c>
      <c r="E249" s="33"/>
      <c r="F249" s="158" t="s">
        <v>485</v>
      </c>
      <c r="G249" s="33"/>
      <c r="H249" s="33"/>
      <c r="I249" s="159"/>
      <c r="J249" s="33"/>
      <c r="K249" s="33"/>
      <c r="L249" s="34"/>
      <c r="M249" s="160"/>
      <c r="N249" s="161"/>
      <c r="O249" s="54"/>
      <c r="P249" s="54"/>
      <c r="Q249" s="54"/>
      <c r="R249" s="54"/>
      <c r="S249" s="54"/>
      <c r="T249" s="55"/>
      <c r="U249" s="33"/>
      <c r="V249" s="33"/>
      <c r="W249" s="33"/>
      <c r="X249" s="33"/>
      <c r="Y249" s="33"/>
      <c r="Z249" s="33"/>
      <c r="AA249" s="33"/>
      <c r="AB249" s="33"/>
      <c r="AC249" s="33"/>
      <c r="AD249" s="33"/>
      <c r="AE249" s="33"/>
      <c r="AT249" s="18" t="s">
        <v>177</v>
      </c>
      <c r="AU249" s="18" t="s">
        <v>79</v>
      </c>
    </row>
    <row r="250" spans="2:63" s="12" customFormat="1" ht="25.9" customHeight="1">
      <c r="B250" s="130"/>
      <c r="D250" s="131" t="s">
        <v>68</v>
      </c>
      <c r="E250" s="132" t="s">
        <v>120</v>
      </c>
      <c r="F250" s="132" t="s">
        <v>486</v>
      </c>
      <c r="I250" s="133"/>
      <c r="J250" s="134">
        <f>BK250</f>
        <v>0</v>
      </c>
      <c r="L250" s="130"/>
      <c r="M250" s="135"/>
      <c r="N250" s="136"/>
      <c r="O250" s="136"/>
      <c r="P250" s="137">
        <f>P251</f>
        <v>0</v>
      </c>
      <c r="Q250" s="136"/>
      <c r="R250" s="137">
        <f>R251</f>
        <v>0</v>
      </c>
      <c r="S250" s="136"/>
      <c r="T250" s="138">
        <f>T251</f>
        <v>0</v>
      </c>
      <c r="AR250" s="131" t="s">
        <v>95</v>
      </c>
      <c r="AT250" s="139" t="s">
        <v>68</v>
      </c>
      <c r="AU250" s="139" t="s">
        <v>69</v>
      </c>
      <c r="AY250" s="131" t="s">
        <v>165</v>
      </c>
      <c r="BK250" s="140">
        <f>BK251</f>
        <v>0</v>
      </c>
    </row>
    <row r="251" spans="1:65" s="2" customFormat="1" ht="24.2" customHeight="1">
      <c r="A251" s="33"/>
      <c r="B251" s="143"/>
      <c r="C251" s="144" t="s">
        <v>487</v>
      </c>
      <c r="D251" s="144" t="s">
        <v>171</v>
      </c>
      <c r="E251" s="145" t="s">
        <v>488</v>
      </c>
      <c r="F251" s="146" t="s">
        <v>489</v>
      </c>
      <c r="G251" s="147" t="s">
        <v>212</v>
      </c>
      <c r="H251" s="148">
        <v>1</v>
      </c>
      <c r="I251" s="149"/>
      <c r="J251" s="150">
        <f>ROUND(I251*H251,2)</f>
        <v>0</v>
      </c>
      <c r="K251" s="146" t="s">
        <v>3</v>
      </c>
      <c r="L251" s="34"/>
      <c r="M251" s="197" t="s">
        <v>3</v>
      </c>
      <c r="N251" s="198" t="s">
        <v>41</v>
      </c>
      <c r="O251" s="199"/>
      <c r="P251" s="200">
        <f>O251*H251</f>
        <v>0</v>
      </c>
      <c r="Q251" s="200">
        <v>0</v>
      </c>
      <c r="R251" s="200">
        <f>Q251*H251</f>
        <v>0</v>
      </c>
      <c r="S251" s="200">
        <v>0</v>
      </c>
      <c r="T251" s="201">
        <f>S251*H251</f>
        <v>0</v>
      </c>
      <c r="U251" s="33"/>
      <c r="V251" s="33"/>
      <c r="W251" s="33"/>
      <c r="X251" s="33"/>
      <c r="Y251" s="33"/>
      <c r="Z251" s="33"/>
      <c r="AA251" s="33"/>
      <c r="AB251" s="33"/>
      <c r="AC251" s="33"/>
      <c r="AD251" s="33"/>
      <c r="AE251" s="33"/>
      <c r="AR251" s="155" t="s">
        <v>92</v>
      </c>
      <c r="AT251" s="155" t="s">
        <v>171</v>
      </c>
      <c r="AU251" s="155" t="s">
        <v>15</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92</v>
      </c>
      <c r="BM251" s="155" t="s">
        <v>490</v>
      </c>
    </row>
    <row r="252" spans="1:31" s="2" customFormat="1" ht="6.95" customHeight="1">
      <c r="A252" s="33"/>
      <c r="B252" s="43"/>
      <c r="C252" s="44"/>
      <c r="D252" s="44"/>
      <c r="E252" s="44"/>
      <c r="F252" s="44"/>
      <c r="G252" s="44"/>
      <c r="H252" s="44"/>
      <c r="I252" s="44"/>
      <c r="J252" s="44"/>
      <c r="K252" s="44"/>
      <c r="L252" s="34"/>
      <c r="M252" s="33"/>
      <c r="O252" s="33"/>
      <c r="P252" s="33"/>
      <c r="Q252" s="33"/>
      <c r="R252" s="33"/>
      <c r="S252" s="33"/>
      <c r="T252" s="33"/>
      <c r="U252" s="33"/>
      <c r="V252" s="33"/>
      <c r="W252" s="33"/>
      <c r="X252" s="33"/>
      <c r="Y252" s="33"/>
      <c r="Z252" s="33"/>
      <c r="AA252" s="33"/>
      <c r="AB252" s="33"/>
      <c r="AC252" s="33"/>
      <c r="AD252" s="33"/>
      <c r="AE252" s="33"/>
    </row>
  </sheetData>
  <autoFilter ref="C102:K251"/>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2" r:id="rId2" display="https://podminky.urs.cz/item/CS_URS_2021_02/622211021"/>
    <hyperlink ref="F114" r:id="rId3" display="https://podminky.urs.cz/item/CS_URS_2021_02/28375938"/>
    <hyperlink ref="F117" r:id="rId4" display="https://podminky.urs.cz/item/CS_URS_2021_02/622251101"/>
    <hyperlink ref="F119" r:id="rId5" display="https://podminky.urs.cz/item/CS_URS_2021_02/622531012"/>
    <hyperlink ref="F125" r:id="rId6" display="https://podminky.urs.cz/item/CS_URS_2021_02/966080103"/>
    <hyperlink ref="F132" r:id="rId7" display="https://podminky.urs.cz/item/CS_URS_2021_02/997013213"/>
    <hyperlink ref="F134" r:id="rId8" display="https://podminky.urs.cz/item/CS_URS_2021_02/997013501"/>
    <hyperlink ref="F136" r:id="rId9" display="https://podminky.urs.cz/item/CS_URS_2021_02/997013509"/>
    <hyperlink ref="F139" r:id="rId10" display="https://podminky.urs.cz/item/CS_URS_2021_02/997013631"/>
    <hyperlink ref="F142" r:id="rId11" display="https://podminky.urs.cz/item/CS_URS_2021_02/998018002"/>
    <hyperlink ref="F146" r:id="rId12" display="https://podminky.urs.cz/item/CS_URS_2021_02/712340831"/>
    <hyperlink ref="F148" r:id="rId13" display="https://podminky.urs.cz/item/CS_URS_2021_02/712363803"/>
    <hyperlink ref="F150" r:id="rId14" display="https://podminky.urs.cz/item/CS_URS_2021_02/712311101"/>
    <hyperlink ref="F152" r:id="rId15" display="https://podminky.urs.cz/item/CS_URS_2021_02/11163150"/>
    <hyperlink ref="F155" r:id="rId16" display="https://podminky.urs.cz/item/CS_URS_2021_02/712341559"/>
    <hyperlink ref="F160" r:id="rId17" display="https://podminky.urs.cz/item/CS_URS_2021_02/62853004"/>
    <hyperlink ref="F163" r:id="rId18" display="https://podminky.urs.cz/item/CS_URS_2021_02/712363122"/>
    <hyperlink ref="F170" r:id="rId19" display="https://podminky.urs.cz/item/CS_URS_2021_02/28322012"/>
    <hyperlink ref="F173" r:id="rId20" display="https://podminky.urs.cz/item/CS_URS_2021_02/712391171"/>
    <hyperlink ref="F175" r:id="rId21" display="https://podminky.urs.cz/item/CS_URS_2021_02/69311068"/>
    <hyperlink ref="F178" r:id="rId22" display="https://podminky.urs.cz/item/CS_URS_2021_02/998712102"/>
    <hyperlink ref="F181" r:id="rId23" display="https://podminky.urs.cz/item/CS_URS_2021_02/713130851"/>
    <hyperlink ref="F186" r:id="rId24" display="https://podminky.urs.cz/item/CS_URS_2021_02/713131143"/>
    <hyperlink ref="F189" r:id="rId25" display="https://podminky.urs.cz/item/CS_URS_2021_02/28375933"/>
    <hyperlink ref="F192" r:id="rId26" display="https://podminky.urs.cz/item/CS_URS_2021_02/713140861"/>
    <hyperlink ref="F195" r:id="rId27" display="https://podminky.urs.cz/item/CS_URS_2021_02/713140863"/>
    <hyperlink ref="F197" r:id="rId28" display="https://podminky.urs.cz/item/CS_URS_2021_02/713141135"/>
    <hyperlink ref="F201" r:id="rId29" display="https://podminky.urs.cz/item/CS_URS_2021_02/713141335"/>
    <hyperlink ref="F206" r:id="rId30" display="https://podminky.urs.cz/item/CS_URS_2021_02/713141351"/>
    <hyperlink ref="F209" r:id="rId31" display="https://podminky.urs.cz/item/CS_URS_2021_02/28376141"/>
    <hyperlink ref="F213" r:id="rId32" display="https://podminky.urs.cz/item/CS_URS_2021_02/998713102"/>
    <hyperlink ref="F216" r:id="rId33" display="https://podminky.urs.cz/item/CS_URS_2021_02/721210822"/>
    <hyperlink ref="F218" r:id="rId34" display="https://podminky.urs.cz/item/CS_URS_2021_02/721233212"/>
    <hyperlink ref="F220" r:id="rId35" display="https://podminky.urs.cz/item/CS_URS_2021_02/998721102"/>
    <hyperlink ref="F228" r:id="rId36" display="https://podminky.urs.cz/item/CS_URS_2021_02/60514114"/>
    <hyperlink ref="F232" r:id="rId37" display="https://podminky.urs.cz/item/CS_URS_2021_02/762361312"/>
    <hyperlink ref="F236" r:id="rId38" display="https://podminky.urs.cz/item/CS_URS_2021_02/998762102"/>
    <hyperlink ref="F239" r:id="rId39" display="https://podminky.urs.cz/item/CS_URS_2021_02/764002841"/>
    <hyperlink ref="F246" r:id="rId40" display="https://podminky.urs.cz/item/CS_URS_2021_02/998764202"/>
    <hyperlink ref="F249" r:id="rId4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82</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125</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491</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ROUND(J100,2)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ROUND((SUM(BE100:BE224)),2)</f>
        <v>0</v>
      </c>
      <c r="G35" s="33"/>
      <c r="H35" s="33"/>
      <c r="I35" s="102">
        <v>0.21</v>
      </c>
      <c r="J35" s="101">
        <f>ROUND(((SUM(BE100:BE224))*I35),2)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ROUND((SUM(BF100:BF224)),2)</f>
        <v>0</v>
      </c>
      <c r="G36" s="33"/>
      <c r="H36" s="33"/>
      <c r="I36" s="102">
        <v>0.15</v>
      </c>
      <c r="J36" s="101">
        <f>ROUND(((SUM(BF100:BF224))*I36),2)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ROUND((SUM(BG100:BG224)),2)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ROUND((SUM(BH100:BH224)),2)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ROUND((SUM(BI100:BI224)),2)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125</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2 - Sekce 2</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J100</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J101</f>
        <v>0</v>
      </c>
      <c r="L64" s="112"/>
    </row>
    <row r="65" spans="2:12" s="10" customFormat="1" ht="19.9" customHeight="1">
      <c r="B65" s="116"/>
      <c r="D65" s="117" t="s">
        <v>133</v>
      </c>
      <c r="E65" s="118"/>
      <c r="F65" s="118"/>
      <c r="G65" s="118"/>
      <c r="H65" s="118"/>
      <c r="I65" s="118"/>
      <c r="J65" s="119">
        <f>J102</f>
        <v>0</v>
      </c>
      <c r="L65" s="116"/>
    </row>
    <row r="66" spans="2:12" s="10" customFormat="1" ht="19.9" customHeight="1">
      <c r="B66" s="116"/>
      <c r="D66" s="117" t="s">
        <v>135</v>
      </c>
      <c r="E66" s="118"/>
      <c r="F66" s="118"/>
      <c r="G66" s="118"/>
      <c r="H66" s="118"/>
      <c r="I66" s="118"/>
      <c r="J66" s="119">
        <f>J103</f>
        <v>0</v>
      </c>
      <c r="L66" s="116"/>
    </row>
    <row r="67" spans="2:12" s="10" customFormat="1" ht="14.85" customHeight="1">
      <c r="B67" s="116"/>
      <c r="D67" s="117" t="s">
        <v>136</v>
      </c>
      <c r="E67" s="118"/>
      <c r="F67" s="118"/>
      <c r="G67" s="118"/>
      <c r="H67" s="118"/>
      <c r="I67" s="118"/>
      <c r="J67" s="119">
        <f>J104</f>
        <v>0</v>
      </c>
      <c r="L67" s="116"/>
    </row>
    <row r="68" spans="2:12" s="10" customFormat="1" ht="14.85" customHeight="1">
      <c r="B68" s="116"/>
      <c r="D68" s="117" t="s">
        <v>138</v>
      </c>
      <c r="E68" s="118"/>
      <c r="F68" s="118"/>
      <c r="G68" s="118"/>
      <c r="H68" s="118"/>
      <c r="I68" s="118"/>
      <c r="J68" s="119">
        <f>J106</f>
        <v>0</v>
      </c>
      <c r="L68" s="116"/>
    </row>
    <row r="69" spans="2:12" s="10" customFormat="1" ht="19.9" customHeight="1">
      <c r="B69" s="116"/>
      <c r="D69" s="117" t="s">
        <v>139</v>
      </c>
      <c r="E69" s="118"/>
      <c r="F69" s="118"/>
      <c r="G69" s="118"/>
      <c r="H69" s="118"/>
      <c r="I69" s="118"/>
      <c r="J69" s="119">
        <f>J108</f>
        <v>0</v>
      </c>
      <c r="L69" s="116"/>
    </row>
    <row r="70" spans="2:12" s="9" customFormat="1" ht="24.95" customHeight="1">
      <c r="B70" s="112"/>
      <c r="D70" s="113" t="s">
        <v>141</v>
      </c>
      <c r="E70" s="114"/>
      <c r="F70" s="114"/>
      <c r="G70" s="114"/>
      <c r="H70" s="114"/>
      <c r="I70" s="114"/>
      <c r="J70" s="115">
        <f>J118</f>
        <v>0</v>
      </c>
      <c r="L70" s="112"/>
    </row>
    <row r="71" spans="2:12" s="10" customFormat="1" ht="19.9" customHeight="1">
      <c r="B71" s="116"/>
      <c r="D71" s="117" t="s">
        <v>142</v>
      </c>
      <c r="E71" s="118"/>
      <c r="F71" s="118"/>
      <c r="G71" s="118"/>
      <c r="H71" s="118"/>
      <c r="I71" s="118"/>
      <c r="J71" s="119">
        <f>J119</f>
        <v>0</v>
      </c>
      <c r="L71" s="116"/>
    </row>
    <row r="72" spans="2:12" s="10" customFormat="1" ht="19.9" customHeight="1">
      <c r="B72" s="116"/>
      <c r="D72" s="117" t="s">
        <v>143</v>
      </c>
      <c r="E72" s="118"/>
      <c r="F72" s="118"/>
      <c r="G72" s="118"/>
      <c r="H72" s="118"/>
      <c r="I72" s="118"/>
      <c r="J72" s="119">
        <f>J154</f>
        <v>0</v>
      </c>
      <c r="L72" s="116"/>
    </row>
    <row r="73" spans="2:12" s="10" customFormat="1" ht="19.9" customHeight="1">
      <c r="B73" s="116"/>
      <c r="D73" s="117" t="s">
        <v>144</v>
      </c>
      <c r="E73" s="118"/>
      <c r="F73" s="118"/>
      <c r="G73" s="118"/>
      <c r="H73" s="118"/>
      <c r="I73" s="118"/>
      <c r="J73" s="119">
        <f>J189</f>
        <v>0</v>
      </c>
      <c r="L73" s="116"/>
    </row>
    <row r="74" spans="2:12" s="10" customFormat="1" ht="19.9" customHeight="1">
      <c r="B74" s="116"/>
      <c r="D74" s="117" t="s">
        <v>145</v>
      </c>
      <c r="E74" s="118"/>
      <c r="F74" s="118"/>
      <c r="G74" s="118"/>
      <c r="H74" s="118"/>
      <c r="I74" s="118"/>
      <c r="J74" s="119">
        <f>J196</f>
        <v>0</v>
      </c>
      <c r="L74" s="116"/>
    </row>
    <row r="75" spans="2:12" s="10" customFormat="1" ht="19.9" customHeight="1">
      <c r="B75" s="116"/>
      <c r="D75" s="117" t="s">
        <v>146</v>
      </c>
      <c r="E75" s="118"/>
      <c r="F75" s="118"/>
      <c r="G75" s="118"/>
      <c r="H75" s="118"/>
      <c r="I75" s="118"/>
      <c r="J75" s="119">
        <f>J198</f>
        <v>0</v>
      </c>
      <c r="L75" s="116"/>
    </row>
    <row r="76" spans="2:12" s="10" customFormat="1" ht="19.9" customHeight="1">
      <c r="B76" s="116"/>
      <c r="D76" s="117" t="s">
        <v>147</v>
      </c>
      <c r="E76" s="118"/>
      <c r="F76" s="118"/>
      <c r="G76" s="118"/>
      <c r="H76" s="118"/>
      <c r="I76" s="118"/>
      <c r="J76" s="119">
        <f>J212</f>
        <v>0</v>
      </c>
      <c r="L76" s="116"/>
    </row>
    <row r="77" spans="2:12" s="10" customFormat="1" ht="19.9" customHeight="1">
      <c r="B77" s="116"/>
      <c r="D77" s="117" t="s">
        <v>148</v>
      </c>
      <c r="E77" s="118"/>
      <c r="F77" s="118"/>
      <c r="G77" s="118"/>
      <c r="H77" s="118"/>
      <c r="I77" s="118"/>
      <c r="J77" s="119">
        <f>J220</f>
        <v>0</v>
      </c>
      <c r="L77" s="116"/>
    </row>
    <row r="78" spans="2:12" s="9" customFormat="1" ht="24.95" customHeight="1">
      <c r="B78" s="112"/>
      <c r="D78" s="113" t="s">
        <v>149</v>
      </c>
      <c r="E78" s="114"/>
      <c r="F78" s="114"/>
      <c r="G78" s="114"/>
      <c r="H78" s="114"/>
      <c r="I78" s="114"/>
      <c r="J78" s="115">
        <f>J223</f>
        <v>0</v>
      </c>
      <c r="L78" s="112"/>
    </row>
    <row r="79" spans="1:31" s="2" customFormat="1" ht="21.75" customHeight="1">
      <c r="A79" s="33"/>
      <c r="B79" s="34"/>
      <c r="C79" s="33"/>
      <c r="D79" s="33"/>
      <c r="E79" s="33"/>
      <c r="F79" s="33"/>
      <c r="G79" s="33"/>
      <c r="H79" s="33"/>
      <c r="I79" s="33"/>
      <c r="J79" s="33"/>
      <c r="K79" s="33"/>
      <c r="L79" s="95"/>
      <c r="S79" s="33"/>
      <c r="T79" s="33"/>
      <c r="U79" s="33"/>
      <c r="V79" s="33"/>
      <c r="W79" s="33"/>
      <c r="X79" s="33"/>
      <c r="Y79" s="33"/>
      <c r="Z79" s="33"/>
      <c r="AA79" s="33"/>
      <c r="AB79" s="33"/>
      <c r="AC79" s="33"/>
      <c r="AD79" s="33"/>
      <c r="AE79" s="33"/>
    </row>
    <row r="80" spans="1:31" s="2" customFormat="1" ht="6.95" customHeight="1">
      <c r="A80" s="33"/>
      <c r="B80" s="43"/>
      <c r="C80" s="44"/>
      <c r="D80" s="44"/>
      <c r="E80" s="44"/>
      <c r="F80" s="44"/>
      <c r="G80" s="44"/>
      <c r="H80" s="44"/>
      <c r="I80" s="44"/>
      <c r="J80" s="44"/>
      <c r="K80" s="44"/>
      <c r="L80" s="95"/>
      <c r="S80" s="33"/>
      <c r="T80" s="33"/>
      <c r="U80" s="33"/>
      <c r="V80" s="33"/>
      <c r="W80" s="33"/>
      <c r="X80" s="33"/>
      <c r="Y80" s="33"/>
      <c r="Z80" s="33"/>
      <c r="AA80" s="33"/>
      <c r="AB80" s="33"/>
      <c r="AC80" s="33"/>
      <c r="AD80" s="33"/>
      <c r="AE80" s="33"/>
    </row>
    <row r="84" spans="1:31" s="2" customFormat="1" ht="6.95" customHeight="1">
      <c r="A84" s="33"/>
      <c r="B84" s="45"/>
      <c r="C84" s="46"/>
      <c r="D84" s="46"/>
      <c r="E84" s="46"/>
      <c r="F84" s="46"/>
      <c r="G84" s="46"/>
      <c r="H84" s="46"/>
      <c r="I84" s="46"/>
      <c r="J84" s="46"/>
      <c r="K84" s="46"/>
      <c r="L84" s="95"/>
      <c r="S84" s="33"/>
      <c r="T84" s="33"/>
      <c r="U84" s="33"/>
      <c r="V84" s="33"/>
      <c r="W84" s="33"/>
      <c r="X84" s="33"/>
      <c r="Y84" s="33"/>
      <c r="Z84" s="33"/>
      <c r="AA84" s="33"/>
      <c r="AB84" s="33"/>
      <c r="AC84" s="33"/>
      <c r="AD84" s="33"/>
      <c r="AE84" s="33"/>
    </row>
    <row r="85" spans="1:31" s="2" customFormat="1" ht="24.95" customHeight="1">
      <c r="A85" s="33"/>
      <c r="B85" s="34"/>
      <c r="C85" s="22" t="s">
        <v>150</v>
      </c>
      <c r="D85" s="33"/>
      <c r="E85" s="33"/>
      <c r="F85" s="33"/>
      <c r="G85" s="33"/>
      <c r="H85" s="33"/>
      <c r="I85" s="33"/>
      <c r="J85" s="33"/>
      <c r="K85" s="33"/>
      <c r="L85" s="95"/>
      <c r="S85" s="33"/>
      <c r="T85" s="33"/>
      <c r="U85" s="33"/>
      <c r="V85" s="33"/>
      <c r="W85" s="33"/>
      <c r="X85" s="33"/>
      <c r="Y85" s="33"/>
      <c r="Z85" s="33"/>
      <c r="AA85" s="33"/>
      <c r="AB85" s="33"/>
      <c r="AC85" s="33"/>
      <c r="AD85" s="33"/>
      <c r="AE85" s="33"/>
    </row>
    <row r="86" spans="1:31" s="2" customFormat="1" ht="6.95" customHeight="1">
      <c r="A86" s="33"/>
      <c r="B86" s="34"/>
      <c r="C86" s="33"/>
      <c r="D86" s="33"/>
      <c r="E86" s="33"/>
      <c r="F86" s="33"/>
      <c r="G86" s="33"/>
      <c r="H86" s="33"/>
      <c r="I86" s="33"/>
      <c r="J86" s="33"/>
      <c r="K86" s="33"/>
      <c r="L86" s="95"/>
      <c r="S86" s="33"/>
      <c r="T86" s="33"/>
      <c r="U86" s="33"/>
      <c r="V86" s="33"/>
      <c r="W86" s="33"/>
      <c r="X86" s="33"/>
      <c r="Y86" s="33"/>
      <c r="Z86" s="33"/>
      <c r="AA86" s="33"/>
      <c r="AB86" s="33"/>
      <c r="AC86" s="33"/>
      <c r="AD86" s="33"/>
      <c r="AE86" s="33"/>
    </row>
    <row r="87" spans="1:31" s="2" customFormat="1" ht="12" customHeight="1">
      <c r="A87" s="33"/>
      <c r="B87" s="34"/>
      <c r="C87" s="28" t="s">
        <v>17</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16.5" customHeight="1">
      <c r="A88" s="33"/>
      <c r="B88" s="34"/>
      <c r="C88" s="33"/>
      <c r="D88" s="33"/>
      <c r="E88" s="326" t="str">
        <f>E7</f>
        <v>Oprava střechy bytového domu Hrnčířská, Kolín</v>
      </c>
      <c r="F88" s="327"/>
      <c r="G88" s="327"/>
      <c r="H88" s="327"/>
      <c r="I88" s="33"/>
      <c r="J88" s="33"/>
      <c r="K88" s="33"/>
      <c r="L88" s="95"/>
      <c r="S88" s="33"/>
      <c r="T88" s="33"/>
      <c r="U88" s="33"/>
      <c r="V88" s="33"/>
      <c r="W88" s="33"/>
      <c r="X88" s="33"/>
      <c r="Y88" s="33"/>
      <c r="Z88" s="33"/>
      <c r="AA88" s="33"/>
      <c r="AB88" s="33"/>
      <c r="AC88" s="33"/>
      <c r="AD88" s="33"/>
      <c r="AE88" s="33"/>
    </row>
    <row r="89" spans="2:12" s="1" customFormat="1" ht="12" customHeight="1">
      <c r="B89" s="21"/>
      <c r="C89" s="28" t="s">
        <v>124</v>
      </c>
      <c r="L89" s="21"/>
    </row>
    <row r="90" spans="1:31" s="2" customFormat="1" ht="16.5" customHeight="1">
      <c r="A90" s="33"/>
      <c r="B90" s="34"/>
      <c r="C90" s="33"/>
      <c r="D90" s="33"/>
      <c r="E90" s="326" t="s">
        <v>125</v>
      </c>
      <c r="F90" s="325"/>
      <c r="G90" s="325"/>
      <c r="H90" s="325"/>
      <c r="I90" s="33"/>
      <c r="J90" s="33"/>
      <c r="K90" s="33"/>
      <c r="L90" s="95"/>
      <c r="S90" s="33"/>
      <c r="T90" s="33"/>
      <c r="U90" s="33"/>
      <c r="V90" s="33"/>
      <c r="W90" s="33"/>
      <c r="X90" s="33"/>
      <c r="Y90" s="33"/>
      <c r="Z90" s="33"/>
      <c r="AA90" s="33"/>
      <c r="AB90" s="33"/>
      <c r="AC90" s="33"/>
      <c r="AD90" s="33"/>
      <c r="AE90" s="33"/>
    </row>
    <row r="91" spans="1:31" s="2" customFormat="1" ht="12" customHeight="1">
      <c r="A91" s="33"/>
      <c r="B91" s="34"/>
      <c r="C91" s="28" t="s">
        <v>126</v>
      </c>
      <c r="D91" s="33"/>
      <c r="E91" s="33"/>
      <c r="F91" s="33"/>
      <c r="G91" s="33"/>
      <c r="H91" s="33"/>
      <c r="I91" s="33"/>
      <c r="J91" s="33"/>
      <c r="K91" s="33"/>
      <c r="L91" s="95"/>
      <c r="S91" s="33"/>
      <c r="T91" s="33"/>
      <c r="U91" s="33"/>
      <c r="V91" s="33"/>
      <c r="W91" s="33"/>
      <c r="X91" s="33"/>
      <c r="Y91" s="33"/>
      <c r="Z91" s="33"/>
      <c r="AA91" s="33"/>
      <c r="AB91" s="33"/>
      <c r="AC91" s="33"/>
      <c r="AD91" s="33"/>
      <c r="AE91" s="33"/>
    </row>
    <row r="92" spans="1:31" s="2" customFormat="1" ht="16.5" customHeight="1">
      <c r="A92" s="33"/>
      <c r="B92" s="34"/>
      <c r="C92" s="33"/>
      <c r="D92" s="33"/>
      <c r="E92" s="322" t="str">
        <f>E11</f>
        <v>2 - Sekce 2</v>
      </c>
      <c r="F92" s="325"/>
      <c r="G92" s="325"/>
      <c r="H92" s="325"/>
      <c r="I92" s="33"/>
      <c r="J92" s="33"/>
      <c r="K92" s="33"/>
      <c r="L92" s="95"/>
      <c r="S92" s="33"/>
      <c r="T92" s="33"/>
      <c r="U92" s="33"/>
      <c r="V92" s="33"/>
      <c r="W92" s="33"/>
      <c r="X92" s="33"/>
      <c r="Y92" s="33"/>
      <c r="Z92" s="33"/>
      <c r="AA92" s="33"/>
      <c r="AB92" s="33"/>
      <c r="AC92" s="33"/>
      <c r="AD92" s="33"/>
      <c r="AE92" s="33"/>
    </row>
    <row r="93" spans="1:31" s="2" customFormat="1" ht="6.95" customHeight="1">
      <c r="A93" s="33"/>
      <c r="B93" s="34"/>
      <c r="C93" s="33"/>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21</v>
      </c>
      <c r="D94" s="33"/>
      <c r="E94" s="33"/>
      <c r="F94" s="26" t="str">
        <f>F14</f>
        <v xml:space="preserve"> </v>
      </c>
      <c r="G94" s="33"/>
      <c r="H94" s="33"/>
      <c r="I94" s="28" t="s">
        <v>23</v>
      </c>
      <c r="J94" s="51" t="str">
        <f>IF(J14="","",J14)</f>
        <v>9. 7. 2021</v>
      </c>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5.2" customHeight="1">
      <c r="A96" s="33"/>
      <c r="B96" s="34"/>
      <c r="C96" s="28" t="s">
        <v>25</v>
      </c>
      <c r="D96" s="33"/>
      <c r="E96" s="33"/>
      <c r="F96" s="26" t="str">
        <f>E17</f>
        <v xml:space="preserve"> </v>
      </c>
      <c r="G96" s="33"/>
      <c r="H96" s="33"/>
      <c r="I96" s="28" t="s">
        <v>30</v>
      </c>
      <c r="J96" s="31" t="str">
        <f>E23</f>
        <v xml:space="preserve"> </v>
      </c>
      <c r="K96" s="33"/>
      <c r="L96" s="95"/>
      <c r="S96" s="33"/>
      <c r="T96" s="33"/>
      <c r="U96" s="33"/>
      <c r="V96" s="33"/>
      <c r="W96" s="33"/>
      <c r="X96" s="33"/>
      <c r="Y96" s="33"/>
      <c r="Z96" s="33"/>
      <c r="AA96" s="33"/>
      <c r="AB96" s="33"/>
      <c r="AC96" s="33"/>
      <c r="AD96" s="33"/>
      <c r="AE96" s="33"/>
    </row>
    <row r="97" spans="1:31" s="2" customFormat="1" ht="15.2" customHeight="1">
      <c r="A97" s="33"/>
      <c r="B97" s="34"/>
      <c r="C97" s="28" t="s">
        <v>28</v>
      </c>
      <c r="D97" s="33"/>
      <c r="E97" s="33"/>
      <c r="F97" s="26" t="str">
        <f>IF(E20="","",E20)</f>
        <v>Vyplň údaj</v>
      </c>
      <c r="G97" s="33"/>
      <c r="H97" s="33"/>
      <c r="I97" s="28" t="s">
        <v>32</v>
      </c>
      <c r="J97" s="31" t="str">
        <f>E26</f>
        <v xml:space="preserve"> </v>
      </c>
      <c r="K97" s="33"/>
      <c r="L97" s="95"/>
      <c r="S97" s="33"/>
      <c r="T97" s="33"/>
      <c r="U97" s="33"/>
      <c r="V97" s="33"/>
      <c r="W97" s="33"/>
      <c r="X97" s="33"/>
      <c r="Y97" s="33"/>
      <c r="Z97" s="33"/>
      <c r="AA97" s="33"/>
      <c r="AB97" s="33"/>
      <c r="AC97" s="33"/>
      <c r="AD97" s="33"/>
      <c r="AE97" s="33"/>
    </row>
    <row r="98" spans="1:31" s="2" customFormat="1" ht="10.3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11" customFormat="1" ht="29.25" customHeight="1">
      <c r="A99" s="120"/>
      <c r="B99" s="121"/>
      <c r="C99" s="122" t="s">
        <v>151</v>
      </c>
      <c r="D99" s="123" t="s">
        <v>54</v>
      </c>
      <c r="E99" s="123" t="s">
        <v>50</v>
      </c>
      <c r="F99" s="123" t="s">
        <v>51</v>
      </c>
      <c r="G99" s="123" t="s">
        <v>152</v>
      </c>
      <c r="H99" s="123" t="s">
        <v>153</v>
      </c>
      <c r="I99" s="123" t="s">
        <v>154</v>
      </c>
      <c r="J99" s="123" t="s">
        <v>130</v>
      </c>
      <c r="K99" s="124" t="s">
        <v>155</v>
      </c>
      <c r="L99" s="125"/>
      <c r="M99" s="58" t="s">
        <v>3</v>
      </c>
      <c r="N99" s="59" t="s">
        <v>39</v>
      </c>
      <c r="O99" s="59" t="s">
        <v>156</v>
      </c>
      <c r="P99" s="59" t="s">
        <v>157</v>
      </c>
      <c r="Q99" s="59" t="s">
        <v>158</v>
      </c>
      <c r="R99" s="59" t="s">
        <v>159</v>
      </c>
      <c r="S99" s="59" t="s">
        <v>160</v>
      </c>
      <c r="T99" s="60" t="s">
        <v>161</v>
      </c>
      <c r="U99" s="120"/>
      <c r="V99" s="120"/>
      <c r="W99" s="120"/>
      <c r="X99" s="120"/>
      <c r="Y99" s="120"/>
      <c r="Z99" s="120"/>
      <c r="AA99" s="120"/>
      <c r="AB99" s="120"/>
      <c r="AC99" s="120"/>
      <c r="AD99" s="120"/>
      <c r="AE99" s="120"/>
    </row>
    <row r="100" spans="1:63" s="2" customFormat="1" ht="22.9" customHeight="1">
      <c r="A100" s="33"/>
      <c r="B100" s="34"/>
      <c r="C100" s="65" t="s">
        <v>162</v>
      </c>
      <c r="D100" s="33"/>
      <c r="E100" s="33"/>
      <c r="F100" s="33"/>
      <c r="G100" s="33"/>
      <c r="H100" s="33"/>
      <c r="I100" s="33"/>
      <c r="J100" s="126">
        <f>BK100</f>
        <v>0</v>
      </c>
      <c r="K100" s="33"/>
      <c r="L100" s="34"/>
      <c r="M100" s="61"/>
      <c r="N100" s="52"/>
      <c r="O100" s="62"/>
      <c r="P100" s="127">
        <f>P101+P118+P223</f>
        <v>0</v>
      </c>
      <c r="Q100" s="62"/>
      <c r="R100" s="127">
        <f>R101+R118+R223</f>
        <v>4.86151635</v>
      </c>
      <c r="S100" s="62"/>
      <c r="T100" s="128">
        <f>T101+T118+T223</f>
        <v>3.8639200000000002</v>
      </c>
      <c r="U100" s="33"/>
      <c r="V100" s="33"/>
      <c r="W100" s="33"/>
      <c r="X100" s="33"/>
      <c r="Y100" s="33"/>
      <c r="Z100" s="33"/>
      <c r="AA100" s="33"/>
      <c r="AB100" s="33"/>
      <c r="AC100" s="33"/>
      <c r="AD100" s="33"/>
      <c r="AE100" s="33"/>
      <c r="AT100" s="18" t="s">
        <v>68</v>
      </c>
      <c r="AU100" s="18" t="s">
        <v>131</v>
      </c>
      <c r="BK100" s="129">
        <f>BK101+BK118+BK223</f>
        <v>0</v>
      </c>
    </row>
    <row r="101" spans="2:63" s="12" customFormat="1" ht="25.9" customHeight="1">
      <c r="B101" s="130"/>
      <c r="D101" s="131" t="s">
        <v>68</v>
      </c>
      <c r="E101" s="132" t="s">
        <v>163</v>
      </c>
      <c r="F101" s="132" t="s">
        <v>164</v>
      </c>
      <c r="I101" s="133"/>
      <c r="J101" s="134">
        <f>BK101</f>
        <v>0</v>
      </c>
      <c r="L101" s="130"/>
      <c r="M101" s="135"/>
      <c r="N101" s="136"/>
      <c r="O101" s="136"/>
      <c r="P101" s="137">
        <f>P102+P103+P108</f>
        <v>0</v>
      </c>
      <c r="Q101" s="136"/>
      <c r="R101" s="137">
        <f>R102+R103+R108</f>
        <v>0</v>
      </c>
      <c r="S101" s="136"/>
      <c r="T101" s="138">
        <f>T102+T103+T108</f>
        <v>0</v>
      </c>
      <c r="AR101" s="131" t="s">
        <v>15</v>
      </c>
      <c r="AT101" s="139" t="s">
        <v>68</v>
      </c>
      <c r="AU101" s="139" t="s">
        <v>69</v>
      </c>
      <c r="AY101" s="131" t="s">
        <v>165</v>
      </c>
      <c r="BK101" s="140">
        <f>BK102+BK103+BK108</f>
        <v>0</v>
      </c>
    </row>
    <row r="102" spans="2:63" s="12" customFormat="1" ht="22.9" customHeight="1">
      <c r="B102" s="130"/>
      <c r="D102" s="131" t="s">
        <v>68</v>
      </c>
      <c r="E102" s="141" t="s">
        <v>166</v>
      </c>
      <c r="F102" s="141" t="s">
        <v>167</v>
      </c>
      <c r="I102" s="133"/>
      <c r="J102" s="142">
        <f>BK102</f>
        <v>0</v>
      </c>
      <c r="L102" s="130"/>
      <c r="M102" s="135"/>
      <c r="N102" s="136"/>
      <c r="O102" s="136"/>
      <c r="P102" s="137">
        <v>0</v>
      </c>
      <c r="Q102" s="136"/>
      <c r="R102" s="137">
        <v>0</v>
      </c>
      <c r="S102" s="136"/>
      <c r="T102" s="138">
        <v>0</v>
      </c>
      <c r="AR102" s="131" t="s">
        <v>15</v>
      </c>
      <c r="AT102" s="139" t="s">
        <v>68</v>
      </c>
      <c r="AU102" s="139" t="s">
        <v>15</v>
      </c>
      <c r="AY102" s="131" t="s">
        <v>165</v>
      </c>
      <c r="BK102" s="140">
        <v>0</v>
      </c>
    </row>
    <row r="103" spans="2:63" s="12" customFormat="1" ht="22.9" customHeight="1">
      <c r="B103" s="130"/>
      <c r="D103" s="131" t="s">
        <v>68</v>
      </c>
      <c r="E103" s="141" t="s">
        <v>205</v>
      </c>
      <c r="F103" s="141" t="s">
        <v>206</v>
      </c>
      <c r="I103" s="133"/>
      <c r="J103" s="142">
        <f>BK103</f>
        <v>0</v>
      </c>
      <c r="L103" s="130"/>
      <c r="M103" s="135"/>
      <c r="N103" s="136"/>
      <c r="O103" s="136"/>
      <c r="P103" s="137">
        <f>P104+P106</f>
        <v>0</v>
      </c>
      <c r="Q103" s="136"/>
      <c r="R103" s="137">
        <f>R104+R106</f>
        <v>0</v>
      </c>
      <c r="S103" s="136"/>
      <c r="T103" s="138">
        <f>T104+T106</f>
        <v>0</v>
      </c>
      <c r="AR103" s="131" t="s">
        <v>15</v>
      </c>
      <c r="AT103" s="139" t="s">
        <v>68</v>
      </c>
      <c r="AU103" s="139" t="s">
        <v>15</v>
      </c>
      <c r="AY103" s="131" t="s">
        <v>165</v>
      </c>
      <c r="BK103" s="140">
        <f>BK104+BK106</f>
        <v>0</v>
      </c>
    </row>
    <row r="104" spans="2:63" s="12" customFormat="1" ht="20.85" customHeight="1">
      <c r="B104" s="130"/>
      <c r="D104" s="131" t="s">
        <v>68</v>
      </c>
      <c r="E104" s="141" t="s">
        <v>207</v>
      </c>
      <c r="F104" s="141" t="s">
        <v>208</v>
      </c>
      <c r="I104" s="133"/>
      <c r="J104" s="142">
        <f>BK104</f>
        <v>0</v>
      </c>
      <c r="L104" s="130"/>
      <c r="M104" s="135"/>
      <c r="N104" s="136"/>
      <c r="O104" s="136"/>
      <c r="P104" s="137">
        <f>P105</f>
        <v>0</v>
      </c>
      <c r="Q104" s="136"/>
      <c r="R104" s="137">
        <f>R105</f>
        <v>0</v>
      </c>
      <c r="S104" s="136"/>
      <c r="T104" s="138">
        <f>T105</f>
        <v>0</v>
      </c>
      <c r="AR104" s="131" t="s">
        <v>15</v>
      </c>
      <c r="AT104" s="139" t="s">
        <v>68</v>
      </c>
      <c r="AU104" s="139" t="s">
        <v>79</v>
      </c>
      <c r="AY104" s="131" t="s">
        <v>165</v>
      </c>
      <c r="BK104" s="140">
        <f>BK105</f>
        <v>0</v>
      </c>
    </row>
    <row r="105" spans="1:65" s="2" customFormat="1" ht="37.9" customHeight="1">
      <c r="A105" s="33"/>
      <c r="B105" s="143"/>
      <c r="C105" s="144" t="s">
        <v>15</v>
      </c>
      <c r="D105" s="144" t="s">
        <v>171</v>
      </c>
      <c r="E105" s="145" t="s">
        <v>210</v>
      </c>
      <c r="F105" s="146" t="s">
        <v>211</v>
      </c>
      <c r="G105" s="147" t="s">
        <v>212</v>
      </c>
      <c r="H105" s="148">
        <v>1</v>
      </c>
      <c r="I105" s="149"/>
      <c r="J105" s="150">
        <f>ROUND(I105*H105,2)</f>
        <v>0</v>
      </c>
      <c r="K105" s="146" t="s">
        <v>3</v>
      </c>
      <c r="L105" s="34"/>
      <c r="M105" s="151" t="s">
        <v>3</v>
      </c>
      <c r="N105" s="152" t="s">
        <v>41</v>
      </c>
      <c r="O105" s="54"/>
      <c r="P105" s="153">
        <f>O105*H105</f>
        <v>0</v>
      </c>
      <c r="Q105" s="153">
        <v>0</v>
      </c>
      <c r="R105" s="153">
        <f>Q105*H105</f>
        <v>0</v>
      </c>
      <c r="S105" s="153">
        <v>0</v>
      </c>
      <c r="T105" s="154">
        <f>S105*H105</f>
        <v>0</v>
      </c>
      <c r="U105" s="33"/>
      <c r="V105" s="33"/>
      <c r="W105" s="33"/>
      <c r="X105" s="33"/>
      <c r="Y105" s="33"/>
      <c r="Z105" s="33"/>
      <c r="AA105" s="33"/>
      <c r="AB105" s="33"/>
      <c r="AC105" s="33"/>
      <c r="AD105" s="33"/>
      <c r="AE105" s="33"/>
      <c r="AR105" s="155" t="s">
        <v>92</v>
      </c>
      <c r="AT105" s="155" t="s">
        <v>171</v>
      </c>
      <c r="AU105" s="155" t="s">
        <v>89</v>
      </c>
      <c r="AY105" s="18" t="s">
        <v>165</v>
      </c>
      <c r="BE105" s="156">
        <f>IF(N105="základní",J105,0)</f>
        <v>0</v>
      </c>
      <c r="BF105" s="156">
        <f>IF(N105="snížená",J105,0)</f>
        <v>0</v>
      </c>
      <c r="BG105" s="156">
        <f>IF(N105="zákl. přenesená",J105,0)</f>
        <v>0</v>
      </c>
      <c r="BH105" s="156">
        <f>IF(N105="sníž. přenesená",J105,0)</f>
        <v>0</v>
      </c>
      <c r="BI105" s="156">
        <f>IF(N105="nulová",J105,0)</f>
        <v>0</v>
      </c>
      <c r="BJ105" s="18" t="s">
        <v>79</v>
      </c>
      <c r="BK105" s="156">
        <f>ROUND(I105*H105,2)</f>
        <v>0</v>
      </c>
      <c r="BL105" s="18" t="s">
        <v>92</v>
      </c>
      <c r="BM105" s="155" t="s">
        <v>492</v>
      </c>
    </row>
    <row r="106" spans="2:63" s="12" customFormat="1" ht="20.85" customHeight="1">
      <c r="B106" s="130"/>
      <c r="D106" s="131" t="s">
        <v>68</v>
      </c>
      <c r="E106" s="141" t="s">
        <v>221</v>
      </c>
      <c r="F106" s="141" t="s">
        <v>222</v>
      </c>
      <c r="I106" s="133"/>
      <c r="J106" s="142">
        <f>BK106</f>
        <v>0</v>
      </c>
      <c r="L106" s="130"/>
      <c r="M106" s="135"/>
      <c r="N106" s="136"/>
      <c r="O106" s="136"/>
      <c r="P106" s="137">
        <f>P107</f>
        <v>0</v>
      </c>
      <c r="Q106" s="136"/>
      <c r="R106" s="137">
        <f>R107</f>
        <v>0</v>
      </c>
      <c r="S106" s="136"/>
      <c r="T106" s="138">
        <f>T107</f>
        <v>0</v>
      </c>
      <c r="AR106" s="131" t="s">
        <v>15</v>
      </c>
      <c r="AT106" s="139" t="s">
        <v>68</v>
      </c>
      <c r="AU106" s="139" t="s">
        <v>79</v>
      </c>
      <c r="AY106" s="131" t="s">
        <v>165</v>
      </c>
      <c r="BK106" s="140">
        <f>BK107</f>
        <v>0</v>
      </c>
    </row>
    <row r="107" spans="1:65" s="2" customFormat="1" ht="24.2" customHeight="1">
      <c r="A107" s="33"/>
      <c r="B107" s="143"/>
      <c r="C107" s="144" t="s">
        <v>216</v>
      </c>
      <c r="D107" s="144" t="s">
        <v>171</v>
      </c>
      <c r="E107" s="145" t="s">
        <v>224</v>
      </c>
      <c r="F107" s="146" t="s">
        <v>225</v>
      </c>
      <c r="G107" s="147" t="s">
        <v>174</v>
      </c>
      <c r="H107" s="148">
        <v>188.1</v>
      </c>
      <c r="I107" s="149"/>
      <c r="J107" s="150">
        <f>ROUND(I107*H107,2)</f>
        <v>0</v>
      </c>
      <c r="K107" s="146" t="s">
        <v>3</v>
      </c>
      <c r="L107" s="34"/>
      <c r="M107" s="151" t="s">
        <v>3</v>
      </c>
      <c r="N107" s="152" t="s">
        <v>41</v>
      </c>
      <c r="O107" s="54"/>
      <c r="P107" s="153">
        <f>O107*H107</f>
        <v>0</v>
      </c>
      <c r="Q107" s="153">
        <v>0</v>
      </c>
      <c r="R107" s="153">
        <f>Q107*H107</f>
        <v>0</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493</v>
      </c>
    </row>
    <row r="108" spans="2:63" s="12" customFormat="1" ht="22.9" customHeight="1">
      <c r="B108" s="130"/>
      <c r="D108" s="131" t="s">
        <v>68</v>
      </c>
      <c r="E108" s="141" t="s">
        <v>227</v>
      </c>
      <c r="F108" s="141" t="s">
        <v>228</v>
      </c>
      <c r="I108" s="133"/>
      <c r="J108" s="142">
        <f>BK108</f>
        <v>0</v>
      </c>
      <c r="L108" s="130"/>
      <c r="M108" s="135"/>
      <c r="N108" s="136"/>
      <c r="O108" s="136"/>
      <c r="P108" s="137">
        <f>SUM(P109:P117)</f>
        <v>0</v>
      </c>
      <c r="Q108" s="136"/>
      <c r="R108" s="137">
        <f>SUM(R109:R117)</f>
        <v>0</v>
      </c>
      <c r="S108" s="136"/>
      <c r="T108" s="138">
        <f>SUM(T109:T117)</f>
        <v>0</v>
      </c>
      <c r="AR108" s="131" t="s">
        <v>15</v>
      </c>
      <c r="AT108" s="139" t="s">
        <v>68</v>
      </c>
      <c r="AU108" s="139" t="s">
        <v>15</v>
      </c>
      <c r="AY108" s="131" t="s">
        <v>165</v>
      </c>
      <c r="BK108" s="140">
        <f>SUM(BK109:BK117)</f>
        <v>0</v>
      </c>
    </row>
    <row r="109" spans="1:65" s="2" customFormat="1" ht="37.9" customHeight="1">
      <c r="A109" s="33"/>
      <c r="B109" s="143"/>
      <c r="C109" s="144" t="s">
        <v>79</v>
      </c>
      <c r="D109" s="144" t="s">
        <v>171</v>
      </c>
      <c r="E109" s="145" t="s">
        <v>230</v>
      </c>
      <c r="F109" s="146" t="s">
        <v>231</v>
      </c>
      <c r="G109" s="147" t="s">
        <v>232</v>
      </c>
      <c r="H109" s="148">
        <v>3.864</v>
      </c>
      <c r="I109" s="149"/>
      <c r="J109" s="150">
        <f>ROUND(I109*H109,2)</f>
        <v>0</v>
      </c>
      <c r="K109" s="146" t="s">
        <v>175</v>
      </c>
      <c r="L109" s="34"/>
      <c r="M109" s="151" t="s">
        <v>3</v>
      </c>
      <c r="N109" s="152" t="s">
        <v>41</v>
      </c>
      <c r="O109" s="54"/>
      <c r="P109" s="153">
        <f>O109*H109</f>
        <v>0</v>
      </c>
      <c r="Q109" s="153">
        <v>0</v>
      </c>
      <c r="R109" s="153">
        <f>Q109*H109</f>
        <v>0</v>
      </c>
      <c r="S109" s="153">
        <v>0</v>
      </c>
      <c r="T109" s="154">
        <f>S109*H109</f>
        <v>0</v>
      </c>
      <c r="U109" s="33"/>
      <c r="V109" s="33"/>
      <c r="W109" s="33"/>
      <c r="X109" s="33"/>
      <c r="Y109" s="33"/>
      <c r="Z109" s="33"/>
      <c r="AA109" s="33"/>
      <c r="AB109" s="33"/>
      <c r="AC109" s="33"/>
      <c r="AD109" s="33"/>
      <c r="AE109" s="33"/>
      <c r="AR109" s="155" t="s">
        <v>92</v>
      </c>
      <c r="AT109" s="155" t="s">
        <v>171</v>
      </c>
      <c r="AU109" s="155" t="s">
        <v>79</v>
      </c>
      <c r="AY109" s="18" t="s">
        <v>165</v>
      </c>
      <c r="BE109" s="156">
        <f>IF(N109="základní",J109,0)</f>
        <v>0</v>
      </c>
      <c r="BF109" s="156">
        <f>IF(N109="snížená",J109,0)</f>
        <v>0</v>
      </c>
      <c r="BG109" s="156">
        <f>IF(N109="zákl. přenesená",J109,0)</f>
        <v>0</v>
      </c>
      <c r="BH109" s="156">
        <f>IF(N109="sníž. přenesená",J109,0)</f>
        <v>0</v>
      </c>
      <c r="BI109" s="156">
        <f>IF(N109="nulová",J109,0)</f>
        <v>0</v>
      </c>
      <c r="BJ109" s="18" t="s">
        <v>79</v>
      </c>
      <c r="BK109" s="156">
        <f>ROUND(I109*H109,2)</f>
        <v>0</v>
      </c>
      <c r="BL109" s="18" t="s">
        <v>92</v>
      </c>
      <c r="BM109" s="155" t="s">
        <v>494</v>
      </c>
    </row>
    <row r="110" spans="1:47" s="2" customFormat="1" ht="12">
      <c r="A110" s="33"/>
      <c r="B110" s="34"/>
      <c r="C110" s="33"/>
      <c r="D110" s="157" t="s">
        <v>177</v>
      </c>
      <c r="E110" s="33"/>
      <c r="F110" s="158" t="s">
        <v>234</v>
      </c>
      <c r="G110" s="33"/>
      <c r="H110" s="33"/>
      <c r="I110" s="159"/>
      <c r="J110" s="33"/>
      <c r="K110" s="33"/>
      <c r="L110" s="34"/>
      <c r="M110" s="160"/>
      <c r="N110" s="161"/>
      <c r="O110" s="54"/>
      <c r="P110" s="54"/>
      <c r="Q110" s="54"/>
      <c r="R110" s="54"/>
      <c r="S110" s="54"/>
      <c r="T110" s="55"/>
      <c r="U110" s="33"/>
      <c r="V110" s="33"/>
      <c r="W110" s="33"/>
      <c r="X110" s="33"/>
      <c r="Y110" s="33"/>
      <c r="Z110" s="33"/>
      <c r="AA110" s="33"/>
      <c r="AB110" s="33"/>
      <c r="AC110" s="33"/>
      <c r="AD110" s="33"/>
      <c r="AE110" s="33"/>
      <c r="AT110" s="18" t="s">
        <v>177</v>
      </c>
      <c r="AU110" s="18" t="s">
        <v>79</v>
      </c>
    </row>
    <row r="111" spans="1:65" s="2" customFormat="1" ht="33" customHeight="1">
      <c r="A111" s="33"/>
      <c r="B111" s="143"/>
      <c r="C111" s="144" t="s">
        <v>89</v>
      </c>
      <c r="D111" s="144" t="s">
        <v>171</v>
      </c>
      <c r="E111" s="145" t="s">
        <v>236</v>
      </c>
      <c r="F111" s="146" t="s">
        <v>237</v>
      </c>
      <c r="G111" s="147" t="s">
        <v>232</v>
      </c>
      <c r="H111" s="148">
        <v>3.864</v>
      </c>
      <c r="I111" s="149"/>
      <c r="J111" s="150">
        <f>ROUND(I111*H111,2)</f>
        <v>0</v>
      </c>
      <c r="K111" s="146" t="s">
        <v>175</v>
      </c>
      <c r="L111" s="34"/>
      <c r="M111" s="151" t="s">
        <v>3</v>
      </c>
      <c r="N111" s="152" t="s">
        <v>41</v>
      </c>
      <c r="O111" s="54"/>
      <c r="P111" s="153">
        <f>O111*H111</f>
        <v>0</v>
      </c>
      <c r="Q111" s="153">
        <v>0</v>
      </c>
      <c r="R111" s="153">
        <f>Q111*H111</f>
        <v>0</v>
      </c>
      <c r="S111" s="153">
        <v>0</v>
      </c>
      <c r="T111" s="154">
        <f>S111*H111</f>
        <v>0</v>
      </c>
      <c r="U111" s="33"/>
      <c r="V111" s="33"/>
      <c r="W111" s="33"/>
      <c r="X111" s="33"/>
      <c r="Y111" s="33"/>
      <c r="Z111" s="33"/>
      <c r="AA111" s="33"/>
      <c r="AB111" s="33"/>
      <c r="AC111" s="33"/>
      <c r="AD111" s="33"/>
      <c r="AE111" s="33"/>
      <c r="AR111" s="155" t="s">
        <v>92</v>
      </c>
      <c r="AT111" s="155" t="s">
        <v>171</v>
      </c>
      <c r="AU111" s="155" t="s">
        <v>79</v>
      </c>
      <c r="AY111" s="18" t="s">
        <v>165</v>
      </c>
      <c r="BE111" s="156">
        <f>IF(N111="základní",J111,0)</f>
        <v>0</v>
      </c>
      <c r="BF111" s="156">
        <f>IF(N111="snížená",J111,0)</f>
        <v>0</v>
      </c>
      <c r="BG111" s="156">
        <f>IF(N111="zákl. přenesená",J111,0)</f>
        <v>0</v>
      </c>
      <c r="BH111" s="156">
        <f>IF(N111="sníž. přenesená",J111,0)</f>
        <v>0</v>
      </c>
      <c r="BI111" s="156">
        <f>IF(N111="nulová",J111,0)</f>
        <v>0</v>
      </c>
      <c r="BJ111" s="18" t="s">
        <v>79</v>
      </c>
      <c r="BK111" s="156">
        <f>ROUND(I111*H111,2)</f>
        <v>0</v>
      </c>
      <c r="BL111" s="18" t="s">
        <v>92</v>
      </c>
      <c r="BM111" s="155" t="s">
        <v>495</v>
      </c>
    </row>
    <row r="112" spans="1:47" s="2" customFormat="1" ht="12">
      <c r="A112" s="33"/>
      <c r="B112" s="34"/>
      <c r="C112" s="33"/>
      <c r="D112" s="157" t="s">
        <v>177</v>
      </c>
      <c r="E112" s="33"/>
      <c r="F112" s="158" t="s">
        <v>239</v>
      </c>
      <c r="G112" s="33"/>
      <c r="H112" s="33"/>
      <c r="I112" s="159"/>
      <c r="J112" s="33"/>
      <c r="K112" s="33"/>
      <c r="L112" s="34"/>
      <c r="M112" s="160"/>
      <c r="N112" s="161"/>
      <c r="O112" s="54"/>
      <c r="P112" s="54"/>
      <c r="Q112" s="54"/>
      <c r="R112" s="54"/>
      <c r="S112" s="54"/>
      <c r="T112" s="55"/>
      <c r="U112" s="33"/>
      <c r="V112" s="33"/>
      <c r="W112" s="33"/>
      <c r="X112" s="33"/>
      <c r="Y112" s="33"/>
      <c r="Z112" s="33"/>
      <c r="AA112" s="33"/>
      <c r="AB112" s="33"/>
      <c r="AC112" s="33"/>
      <c r="AD112" s="33"/>
      <c r="AE112" s="33"/>
      <c r="AT112" s="18" t="s">
        <v>177</v>
      </c>
      <c r="AU112" s="18" t="s">
        <v>79</v>
      </c>
    </row>
    <row r="113" spans="1:65" s="2" customFormat="1" ht="44.25" customHeight="1">
      <c r="A113" s="33"/>
      <c r="B113" s="143"/>
      <c r="C113" s="144" t="s">
        <v>92</v>
      </c>
      <c r="D113" s="144" t="s">
        <v>171</v>
      </c>
      <c r="E113" s="145" t="s">
        <v>240</v>
      </c>
      <c r="F113" s="146" t="s">
        <v>241</v>
      </c>
      <c r="G113" s="147" t="s">
        <v>232</v>
      </c>
      <c r="H113" s="148">
        <v>77.28</v>
      </c>
      <c r="I113" s="149"/>
      <c r="J113" s="150">
        <f>ROUND(I113*H113,2)</f>
        <v>0</v>
      </c>
      <c r="K113" s="146" t="s">
        <v>175</v>
      </c>
      <c r="L113" s="34"/>
      <c r="M113" s="151" t="s">
        <v>3</v>
      </c>
      <c r="N113" s="152" t="s">
        <v>41</v>
      </c>
      <c r="O113" s="54"/>
      <c r="P113" s="153">
        <f>O113*H113</f>
        <v>0</v>
      </c>
      <c r="Q113" s="153">
        <v>0</v>
      </c>
      <c r="R113" s="153">
        <f>Q113*H113</f>
        <v>0</v>
      </c>
      <c r="S113" s="153">
        <v>0</v>
      </c>
      <c r="T113" s="154">
        <f>S113*H113</f>
        <v>0</v>
      </c>
      <c r="U113" s="33"/>
      <c r="V113" s="33"/>
      <c r="W113" s="33"/>
      <c r="X113" s="33"/>
      <c r="Y113" s="33"/>
      <c r="Z113" s="33"/>
      <c r="AA113" s="33"/>
      <c r="AB113" s="33"/>
      <c r="AC113" s="33"/>
      <c r="AD113" s="33"/>
      <c r="AE113" s="33"/>
      <c r="AR113" s="155" t="s">
        <v>92</v>
      </c>
      <c r="AT113" s="155" t="s">
        <v>171</v>
      </c>
      <c r="AU113" s="155" t="s">
        <v>79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496</v>
      </c>
    </row>
    <row r="114" spans="1:47" s="2" customFormat="1" ht="12">
      <c r="A114" s="33"/>
      <c r="B114" s="34"/>
      <c r="C114" s="33"/>
      <c r="D114" s="157" t="s">
        <v>177</v>
      </c>
      <c r="E114" s="33"/>
      <c r="F114" s="158" t="s">
        <v>243</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79</v>
      </c>
    </row>
    <row r="115" spans="2:51" s="14" customFormat="1" ht="12">
      <c r="B115" s="170"/>
      <c r="D115" s="163" t="s">
        <v>179</v>
      </c>
      <c r="F115" s="172" t="s">
        <v>497</v>
      </c>
      <c r="H115" s="173">
        <v>77.28</v>
      </c>
      <c r="I115" s="174"/>
      <c r="L115" s="170"/>
      <c r="M115" s="175"/>
      <c r="N115" s="176"/>
      <c r="O115" s="176"/>
      <c r="P115" s="176"/>
      <c r="Q115" s="176"/>
      <c r="R115" s="176"/>
      <c r="S115" s="176"/>
      <c r="T115" s="177"/>
      <c r="AT115" s="171" t="s">
        <v>179</v>
      </c>
      <c r="AU115" s="171" t="s">
        <v>79</v>
      </c>
      <c r="AV115" s="14" t="s">
        <v>79</v>
      </c>
      <c r="AW115" s="14" t="s">
        <v>4</v>
      </c>
      <c r="AX115" s="14" t="s">
        <v>15</v>
      </c>
      <c r="AY115" s="171" t="s">
        <v>165</v>
      </c>
    </row>
    <row r="116" spans="1:65" s="2" customFormat="1" ht="44.25" customHeight="1">
      <c r="A116" s="33"/>
      <c r="B116" s="143"/>
      <c r="C116" s="144" t="s">
        <v>95</v>
      </c>
      <c r="D116" s="144" t="s">
        <v>171</v>
      </c>
      <c r="E116" s="145" t="s">
        <v>246</v>
      </c>
      <c r="F116" s="146" t="s">
        <v>247</v>
      </c>
      <c r="G116" s="147" t="s">
        <v>232</v>
      </c>
      <c r="H116" s="148">
        <v>3.864</v>
      </c>
      <c r="I116" s="149"/>
      <c r="J116" s="150">
        <f>ROUND(I116*H116,2)</f>
        <v>0</v>
      </c>
      <c r="K116" s="146" t="s">
        <v>175</v>
      </c>
      <c r="L116" s="34"/>
      <c r="M116" s="151" t="s">
        <v>3</v>
      </c>
      <c r="N116" s="152" t="s">
        <v>41</v>
      </c>
      <c r="O116" s="54"/>
      <c r="P116" s="153">
        <f>O116*H116</f>
        <v>0</v>
      </c>
      <c r="Q116" s="153">
        <v>0</v>
      </c>
      <c r="R116" s="153">
        <f>Q116*H116</f>
        <v>0</v>
      </c>
      <c r="S116" s="153">
        <v>0</v>
      </c>
      <c r="T116" s="154">
        <f>S116*H116</f>
        <v>0</v>
      </c>
      <c r="U116" s="33"/>
      <c r="V116" s="33"/>
      <c r="W116" s="33"/>
      <c r="X116" s="33"/>
      <c r="Y116" s="33"/>
      <c r="Z116" s="33"/>
      <c r="AA116" s="33"/>
      <c r="AB116" s="33"/>
      <c r="AC116" s="33"/>
      <c r="AD116" s="33"/>
      <c r="AE116" s="33"/>
      <c r="AR116" s="155" t="s">
        <v>92</v>
      </c>
      <c r="AT116" s="155" t="s">
        <v>171</v>
      </c>
      <c r="AU116" s="155" t="s">
        <v>79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498</v>
      </c>
    </row>
    <row r="117" spans="1:47" s="2" customFormat="1" ht="12">
      <c r="A117" s="33"/>
      <c r="B117" s="34"/>
      <c r="C117" s="33"/>
      <c r="D117" s="157" t="s">
        <v>177</v>
      </c>
      <c r="E117" s="33"/>
      <c r="F117" s="158" t="s">
        <v>249</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79</v>
      </c>
    </row>
    <row r="118" spans="2:63" s="12" customFormat="1" ht="25.9" customHeight="1">
      <c r="B118" s="130"/>
      <c r="D118" s="131" t="s">
        <v>68</v>
      </c>
      <c r="E118" s="132" t="s">
        <v>257</v>
      </c>
      <c r="F118" s="132" t="s">
        <v>258</v>
      </c>
      <c r="I118" s="133"/>
      <c r="J118" s="134">
        <f>BK118</f>
        <v>0</v>
      </c>
      <c r="L118" s="130"/>
      <c r="M118" s="135"/>
      <c r="N118" s="136"/>
      <c r="O118" s="136"/>
      <c r="P118" s="137">
        <f>P119+P154+P189+P196+P198+P212+P220</f>
        <v>0</v>
      </c>
      <c r="Q118" s="136"/>
      <c r="R118" s="137">
        <f>R119+R154+R189+R196+R198+R212+R220</f>
        <v>4.86151635</v>
      </c>
      <c r="S118" s="136"/>
      <c r="T118" s="138">
        <f>T119+T154+T189+T196+T198+T212+T220</f>
        <v>3.8639200000000002</v>
      </c>
      <c r="AR118" s="131" t="s">
        <v>79</v>
      </c>
      <c r="AT118" s="139" t="s">
        <v>68</v>
      </c>
      <c r="AU118" s="139" t="s">
        <v>69</v>
      </c>
      <c r="AY118" s="131" t="s">
        <v>165</v>
      </c>
      <c r="BK118" s="140">
        <f>BK119+BK154+BK189+BK196+BK198+BK212+BK220</f>
        <v>0</v>
      </c>
    </row>
    <row r="119" spans="2:63" s="12" customFormat="1" ht="22.9" customHeight="1">
      <c r="B119" s="130"/>
      <c r="D119" s="131" t="s">
        <v>68</v>
      </c>
      <c r="E119" s="141" t="s">
        <v>259</v>
      </c>
      <c r="F119" s="141" t="s">
        <v>260</v>
      </c>
      <c r="I119" s="133"/>
      <c r="J119" s="142">
        <f>BK119</f>
        <v>0</v>
      </c>
      <c r="L119" s="130"/>
      <c r="M119" s="135"/>
      <c r="N119" s="136"/>
      <c r="O119" s="136"/>
      <c r="P119" s="137">
        <f>SUM(P120:P153)</f>
        <v>0</v>
      </c>
      <c r="Q119" s="136"/>
      <c r="R119" s="137">
        <f>SUM(R120:R153)</f>
        <v>2.3451049000000004</v>
      </c>
      <c r="S119" s="136"/>
      <c r="T119" s="138">
        <f>SUM(T120:T153)</f>
        <v>2.10166</v>
      </c>
      <c r="AR119" s="131" t="s">
        <v>79</v>
      </c>
      <c r="AT119" s="139" t="s">
        <v>68</v>
      </c>
      <c r="AU119" s="139" t="s">
        <v>15</v>
      </c>
      <c r="AY119" s="131" t="s">
        <v>165</v>
      </c>
      <c r="BK119" s="140">
        <f>SUM(BK120:BK153)</f>
        <v>0</v>
      </c>
    </row>
    <row r="120" spans="1:65" s="2" customFormat="1" ht="33" customHeight="1">
      <c r="A120" s="33"/>
      <c r="B120" s="143"/>
      <c r="C120" s="144" t="s">
        <v>166</v>
      </c>
      <c r="D120" s="144" t="s">
        <v>171</v>
      </c>
      <c r="E120" s="145" t="s">
        <v>262</v>
      </c>
      <c r="F120" s="146" t="s">
        <v>263</v>
      </c>
      <c r="G120" s="147" t="s">
        <v>174</v>
      </c>
      <c r="H120" s="148">
        <v>226.6</v>
      </c>
      <c r="I120" s="149"/>
      <c r="J120" s="150">
        <f>ROUND(I120*H120,2)</f>
        <v>0</v>
      </c>
      <c r="K120" s="146" t="s">
        <v>175</v>
      </c>
      <c r="L120" s="34"/>
      <c r="M120" s="151" t="s">
        <v>3</v>
      </c>
      <c r="N120" s="152" t="s">
        <v>41</v>
      </c>
      <c r="O120" s="54"/>
      <c r="P120" s="153">
        <f>O120*H120</f>
        <v>0</v>
      </c>
      <c r="Q120" s="153">
        <v>0</v>
      </c>
      <c r="R120" s="153">
        <f>Q120*H120</f>
        <v>0</v>
      </c>
      <c r="S120" s="153">
        <v>0.0055</v>
      </c>
      <c r="T120" s="154">
        <f>S120*H120</f>
        <v>1.2463</v>
      </c>
      <c r="U120" s="33"/>
      <c r="V120" s="33"/>
      <c r="W120" s="33"/>
      <c r="X120" s="33"/>
      <c r="Y120" s="33"/>
      <c r="Z120" s="33"/>
      <c r="AA120" s="33"/>
      <c r="AB120" s="33"/>
      <c r="AC120" s="33"/>
      <c r="AD120" s="33"/>
      <c r="AE120" s="33"/>
      <c r="AR120" s="155" t="s">
        <v>264</v>
      </c>
      <c r="AT120" s="155" t="s">
        <v>171</v>
      </c>
      <c r="AU120" s="155" t="s">
        <v>79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264</v>
      </c>
      <c r="BM120" s="155" t="s">
        <v>499</v>
      </c>
    </row>
    <row r="121" spans="1:47" s="2" customFormat="1" ht="12">
      <c r="A121" s="33"/>
      <c r="B121" s="34"/>
      <c r="C121" s="33"/>
      <c r="D121" s="157" t="s">
        <v>177</v>
      </c>
      <c r="E121" s="33"/>
      <c r="F121" s="158" t="s">
        <v>266</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79</v>
      </c>
    </row>
    <row r="122" spans="1:65" s="2" customFormat="1" ht="44.25" customHeight="1">
      <c r="A122" s="33"/>
      <c r="B122" s="143"/>
      <c r="C122" s="144" t="s">
        <v>370</v>
      </c>
      <c r="D122" s="144" t="s">
        <v>171</v>
      </c>
      <c r="E122" s="145" t="s">
        <v>268</v>
      </c>
      <c r="F122" s="146" t="s">
        <v>269</v>
      </c>
      <c r="G122" s="147" t="s">
        <v>174</v>
      </c>
      <c r="H122" s="148">
        <v>237.6</v>
      </c>
      <c r="I122" s="149"/>
      <c r="J122" s="150">
        <f>ROUND(I122*H122,2)</f>
        <v>0</v>
      </c>
      <c r="K122" s="146" t="s">
        <v>175</v>
      </c>
      <c r="L122" s="34"/>
      <c r="M122" s="151" t="s">
        <v>3</v>
      </c>
      <c r="N122" s="152" t="s">
        <v>41</v>
      </c>
      <c r="O122" s="54"/>
      <c r="P122" s="153">
        <f>O122*H122</f>
        <v>0</v>
      </c>
      <c r="Q122" s="153">
        <v>0</v>
      </c>
      <c r="R122" s="153">
        <f>Q122*H122</f>
        <v>0</v>
      </c>
      <c r="S122" s="153">
        <v>0.0036</v>
      </c>
      <c r="T122" s="154">
        <f>S122*H122</f>
        <v>0.85536</v>
      </c>
      <c r="U122" s="33"/>
      <c r="V122" s="33"/>
      <c r="W122" s="33"/>
      <c r="X122" s="33"/>
      <c r="Y122" s="33"/>
      <c r="Z122" s="33"/>
      <c r="AA122" s="33"/>
      <c r="AB122" s="33"/>
      <c r="AC122" s="33"/>
      <c r="AD122" s="33"/>
      <c r="AE122" s="33"/>
      <c r="AR122" s="155" t="s">
        <v>264</v>
      </c>
      <c r="AT122" s="155" t="s">
        <v>171</v>
      </c>
      <c r="AU122" s="155" t="s">
        <v>79</v>
      </c>
      <c r="AY122" s="18" t="s">
        <v>165</v>
      </c>
      <c r="BE122" s="156">
        <f>IF(N122="základní",J122,0)</f>
        <v>0</v>
      </c>
      <c r="BF122" s="156">
        <f>IF(N122="snížená",J122,0)</f>
        <v>0</v>
      </c>
      <c r="BG122" s="156">
        <f>IF(N122="zákl. přenesená",J122,0)</f>
        <v>0</v>
      </c>
      <c r="BH122" s="156">
        <f>IF(N122="sníž. přenesená",J122,0)</f>
        <v>0</v>
      </c>
      <c r="BI122" s="156">
        <f>IF(N122="nulová",J122,0)</f>
        <v>0</v>
      </c>
      <c r="BJ122" s="18" t="s">
        <v>79</v>
      </c>
      <c r="BK122" s="156">
        <f>ROUND(I122*H122,2)</f>
        <v>0</v>
      </c>
      <c r="BL122" s="18" t="s">
        <v>264</v>
      </c>
      <c r="BM122" s="155" t="s">
        <v>500</v>
      </c>
    </row>
    <row r="123" spans="1:47" s="2" customFormat="1" ht="12">
      <c r="A123" s="33"/>
      <c r="B123" s="34"/>
      <c r="C123" s="33"/>
      <c r="D123" s="157" t="s">
        <v>177</v>
      </c>
      <c r="E123" s="33"/>
      <c r="F123" s="158" t="s">
        <v>271</v>
      </c>
      <c r="G123" s="33"/>
      <c r="H123" s="33"/>
      <c r="I123" s="159"/>
      <c r="J123" s="33"/>
      <c r="K123" s="33"/>
      <c r="L123" s="34"/>
      <c r="M123" s="160"/>
      <c r="N123" s="161"/>
      <c r="O123" s="54"/>
      <c r="P123" s="54"/>
      <c r="Q123" s="54"/>
      <c r="R123" s="54"/>
      <c r="S123" s="54"/>
      <c r="T123" s="55"/>
      <c r="U123" s="33"/>
      <c r="V123" s="33"/>
      <c r="W123" s="33"/>
      <c r="X123" s="33"/>
      <c r="Y123" s="33"/>
      <c r="Z123" s="33"/>
      <c r="AA123" s="33"/>
      <c r="AB123" s="33"/>
      <c r="AC123" s="33"/>
      <c r="AD123" s="33"/>
      <c r="AE123" s="33"/>
      <c r="AT123" s="18" t="s">
        <v>177</v>
      </c>
      <c r="AU123" s="18" t="s">
        <v>79</v>
      </c>
    </row>
    <row r="124" spans="1:65" s="2" customFormat="1" ht="37.9" customHeight="1">
      <c r="A124" s="33"/>
      <c r="B124" s="143"/>
      <c r="C124" s="144" t="s">
        <v>191</v>
      </c>
      <c r="D124" s="144" t="s">
        <v>171</v>
      </c>
      <c r="E124" s="145" t="s">
        <v>272</v>
      </c>
      <c r="F124" s="146" t="s">
        <v>273</v>
      </c>
      <c r="G124" s="147" t="s">
        <v>174</v>
      </c>
      <c r="H124" s="148">
        <v>226.6</v>
      </c>
      <c r="I124" s="149"/>
      <c r="J124" s="150">
        <f>ROUND(I124*H124,2)</f>
        <v>0</v>
      </c>
      <c r="K124" s="146" t="s">
        <v>175</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264</v>
      </c>
      <c r="AT124" s="155" t="s">
        <v>171</v>
      </c>
      <c r="AU124" s="155" t="s">
        <v>79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264</v>
      </c>
      <c r="BM124" s="155" t="s">
        <v>501</v>
      </c>
    </row>
    <row r="125" spans="1:47" s="2" customFormat="1" ht="12">
      <c r="A125" s="33"/>
      <c r="B125" s="34"/>
      <c r="C125" s="33"/>
      <c r="D125" s="157" t="s">
        <v>177</v>
      </c>
      <c r="E125" s="33"/>
      <c r="F125" s="158" t="s">
        <v>275</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79</v>
      </c>
    </row>
    <row r="126" spans="2:51" s="14" customFormat="1" ht="12">
      <c r="B126" s="170"/>
      <c r="D126" s="163" t="s">
        <v>179</v>
      </c>
      <c r="E126" s="171" t="s">
        <v>3</v>
      </c>
      <c r="F126" s="172" t="s">
        <v>502</v>
      </c>
      <c r="H126" s="173">
        <v>188.1</v>
      </c>
      <c r="I126" s="174"/>
      <c r="L126" s="170"/>
      <c r="M126" s="175"/>
      <c r="N126" s="176"/>
      <c r="O126" s="176"/>
      <c r="P126" s="176"/>
      <c r="Q126" s="176"/>
      <c r="R126" s="176"/>
      <c r="S126" s="176"/>
      <c r="T126" s="177"/>
      <c r="AT126" s="171" t="s">
        <v>179</v>
      </c>
      <c r="AU126" s="171" t="s">
        <v>79</v>
      </c>
      <c r="AV126" s="14" t="s">
        <v>79</v>
      </c>
      <c r="AW126" s="14" t="s">
        <v>31</v>
      </c>
      <c r="AX126" s="14" t="s">
        <v>69</v>
      </c>
      <c r="AY126" s="171" t="s">
        <v>165</v>
      </c>
    </row>
    <row r="127" spans="2:51" s="14" customFormat="1" ht="12">
      <c r="B127" s="170"/>
      <c r="D127" s="163" t="s">
        <v>179</v>
      </c>
      <c r="E127" s="171" t="s">
        <v>3</v>
      </c>
      <c r="F127" s="172" t="s">
        <v>503</v>
      </c>
      <c r="H127" s="173">
        <v>38.5</v>
      </c>
      <c r="I127" s="174"/>
      <c r="L127" s="170"/>
      <c r="M127" s="175"/>
      <c r="N127" s="176"/>
      <c r="O127" s="176"/>
      <c r="P127" s="176"/>
      <c r="Q127" s="176"/>
      <c r="R127" s="176"/>
      <c r="S127" s="176"/>
      <c r="T127" s="177"/>
      <c r="AT127" s="171" t="s">
        <v>179</v>
      </c>
      <c r="AU127" s="171" t="s">
        <v>79</v>
      </c>
      <c r="AV127" s="14" t="s">
        <v>79</v>
      </c>
      <c r="AW127" s="14" t="s">
        <v>31</v>
      </c>
      <c r="AX127" s="14" t="s">
        <v>69</v>
      </c>
      <c r="AY127" s="171" t="s">
        <v>165</v>
      </c>
    </row>
    <row r="128" spans="2:51" s="15" customFormat="1" ht="12">
      <c r="B128" s="188"/>
      <c r="D128" s="163" t="s">
        <v>179</v>
      </c>
      <c r="E128" s="189" t="s">
        <v>3</v>
      </c>
      <c r="F128" s="190" t="s">
        <v>288</v>
      </c>
      <c r="H128" s="191">
        <v>226.6</v>
      </c>
      <c r="I128" s="192"/>
      <c r="L128" s="188"/>
      <c r="M128" s="193"/>
      <c r="N128" s="194"/>
      <c r="O128" s="194"/>
      <c r="P128" s="194"/>
      <c r="Q128" s="194"/>
      <c r="R128" s="194"/>
      <c r="S128" s="194"/>
      <c r="T128" s="195"/>
      <c r="AT128" s="189" t="s">
        <v>179</v>
      </c>
      <c r="AU128" s="189" t="s">
        <v>79</v>
      </c>
      <c r="AV128" s="15" t="s">
        <v>92</v>
      </c>
      <c r="AW128" s="15" t="s">
        <v>31</v>
      </c>
      <c r="AX128" s="15" t="s">
        <v>15</v>
      </c>
      <c r="AY128" s="189" t="s">
        <v>165</v>
      </c>
    </row>
    <row r="129" spans="1:65" s="2" customFormat="1" ht="16.5" customHeight="1">
      <c r="A129" s="33"/>
      <c r="B129" s="143"/>
      <c r="C129" s="178" t="s">
        <v>205</v>
      </c>
      <c r="D129" s="178" t="s">
        <v>188</v>
      </c>
      <c r="E129" s="179" t="s">
        <v>276</v>
      </c>
      <c r="F129" s="180" t="s">
        <v>277</v>
      </c>
      <c r="G129" s="181" t="s">
        <v>232</v>
      </c>
      <c r="H129" s="182">
        <v>0.073</v>
      </c>
      <c r="I129" s="183"/>
      <c r="J129" s="184">
        <f>ROUND(I129*H129,2)</f>
        <v>0</v>
      </c>
      <c r="K129" s="180" t="s">
        <v>175</v>
      </c>
      <c r="L129" s="185"/>
      <c r="M129" s="186" t="s">
        <v>3</v>
      </c>
      <c r="N129" s="187" t="s">
        <v>41</v>
      </c>
      <c r="O129" s="54"/>
      <c r="P129" s="153">
        <f>O129*H129</f>
        <v>0</v>
      </c>
      <c r="Q129" s="153">
        <v>1</v>
      </c>
      <c r="R129" s="153">
        <f>Q129*H129</f>
        <v>0.073</v>
      </c>
      <c r="S129" s="153">
        <v>0</v>
      </c>
      <c r="T129" s="154">
        <f>S129*H129</f>
        <v>0</v>
      </c>
      <c r="U129" s="33"/>
      <c r="V129" s="33"/>
      <c r="W129" s="33"/>
      <c r="X129" s="33"/>
      <c r="Y129" s="33"/>
      <c r="Z129" s="33"/>
      <c r="AA129" s="33"/>
      <c r="AB129" s="33"/>
      <c r="AC129" s="33"/>
      <c r="AD129" s="33"/>
      <c r="AE129" s="33"/>
      <c r="AR129" s="155" t="s">
        <v>278</v>
      </c>
      <c r="AT129" s="155" t="s">
        <v>188</v>
      </c>
      <c r="AU129" s="155" t="s">
        <v>79</v>
      </c>
      <c r="AY129" s="18" t="s">
        <v>165</v>
      </c>
      <c r="BE129" s="156">
        <f>IF(N129="základní",J129,0)</f>
        <v>0</v>
      </c>
      <c r="BF129" s="156">
        <f>IF(N129="snížená",J129,0)</f>
        <v>0</v>
      </c>
      <c r="BG129" s="156">
        <f>IF(N129="zákl. přenesená",J129,0)</f>
        <v>0</v>
      </c>
      <c r="BH129" s="156">
        <f>IF(N129="sníž. přenesená",J129,0)</f>
        <v>0</v>
      </c>
      <c r="BI129" s="156">
        <f>IF(N129="nulová",J129,0)</f>
        <v>0</v>
      </c>
      <c r="BJ129" s="18" t="s">
        <v>79</v>
      </c>
      <c r="BK129" s="156">
        <f>ROUND(I129*H129,2)</f>
        <v>0</v>
      </c>
      <c r="BL129" s="18" t="s">
        <v>264</v>
      </c>
      <c r="BM129" s="155" t="s">
        <v>504</v>
      </c>
    </row>
    <row r="130" spans="1:47" s="2" customFormat="1" ht="12">
      <c r="A130" s="33"/>
      <c r="B130" s="34"/>
      <c r="C130" s="33"/>
      <c r="D130" s="157" t="s">
        <v>177</v>
      </c>
      <c r="E130" s="33"/>
      <c r="F130" s="158" t="s">
        <v>280</v>
      </c>
      <c r="G130" s="33"/>
      <c r="H130" s="33"/>
      <c r="I130" s="159"/>
      <c r="J130" s="33"/>
      <c r="K130" s="33"/>
      <c r="L130" s="34"/>
      <c r="M130" s="160"/>
      <c r="N130" s="161"/>
      <c r="O130" s="54"/>
      <c r="P130" s="54"/>
      <c r="Q130" s="54"/>
      <c r="R130" s="54"/>
      <c r="S130" s="54"/>
      <c r="T130" s="55"/>
      <c r="U130" s="33"/>
      <c r="V130" s="33"/>
      <c r="W130" s="33"/>
      <c r="X130" s="33"/>
      <c r="Y130" s="33"/>
      <c r="Z130" s="33"/>
      <c r="AA130" s="33"/>
      <c r="AB130" s="33"/>
      <c r="AC130" s="33"/>
      <c r="AD130" s="33"/>
      <c r="AE130" s="33"/>
      <c r="AT130" s="18" t="s">
        <v>177</v>
      </c>
      <c r="AU130" s="18" t="s">
        <v>79</v>
      </c>
    </row>
    <row r="131" spans="2:51" s="14" customFormat="1" ht="12">
      <c r="B131" s="170"/>
      <c r="D131" s="163" t="s">
        <v>179</v>
      </c>
      <c r="F131" s="172" t="s">
        <v>505</v>
      </c>
      <c r="H131" s="173">
        <v>0.073</v>
      </c>
      <c r="I131" s="174"/>
      <c r="L131" s="170"/>
      <c r="M131" s="175"/>
      <c r="N131" s="176"/>
      <c r="O131" s="176"/>
      <c r="P131" s="176"/>
      <c r="Q131" s="176"/>
      <c r="R131" s="176"/>
      <c r="S131" s="176"/>
      <c r="T131" s="177"/>
      <c r="AT131" s="171" t="s">
        <v>179</v>
      </c>
      <c r="AU131" s="171" t="s">
        <v>79</v>
      </c>
      <c r="AV131" s="14" t="s">
        <v>79</v>
      </c>
      <c r="AW131" s="14" t="s">
        <v>4</v>
      </c>
      <c r="AX131" s="14" t="s">
        <v>15</v>
      </c>
      <c r="AY131" s="171" t="s">
        <v>165</v>
      </c>
    </row>
    <row r="132" spans="1:65" s="2" customFormat="1" ht="24.2" customHeight="1">
      <c r="A132" s="33"/>
      <c r="B132" s="143"/>
      <c r="C132" s="144" t="s">
        <v>304</v>
      </c>
      <c r="D132" s="144" t="s">
        <v>171</v>
      </c>
      <c r="E132" s="145" t="s">
        <v>282</v>
      </c>
      <c r="F132" s="146" t="s">
        <v>283</v>
      </c>
      <c r="G132" s="147" t="s">
        <v>174</v>
      </c>
      <c r="H132" s="148">
        <v>226.6</v>
      </c>
      <c r="I132" s="149"/>
      <c r="J132" s="150">
        <f>ROUND(I132*H132,2)</f>
        <v>0</v>
      </c>
      <c r="K132" s="146" t="s">
        <v>175</v>
      </c>
      <c r="L132" s="34"/>
      <c r="M132" s="151" t="s">
        <v>3</v>
      </c>
      <c r="N132" s="152" t="s">
        <v>41</v>
      </c>
      <c r="O132" s="54"/>
      <c r="P132" s="153">
        <f>O132*H132</f>
        <v>0</v>
      </c>
      <c r="Q132" s="153">
        <v>0.00088</v>
      </c>
      <c r="R132" s="153">
        <f>Q132*H132</f>
        <v>0.199408</v>
      </c>
      <c r="S132" s="153">
        <v>0</v>
      </c>
      <c r="T132" s="154">
        <f>S132*H132</f>
        <v>0</v>
      </c>
      <c r="U132" s="33"/>
      <c r="V132" s="33"/>
      <c r="W132" s="33"/>
      <c r="X132" s="33"/>
      <c r="Y132" s="33"/>
      <c r="Z132" s="33"/>
      <c r="AA132" s="33"/>
      <c r="AB132" s="33"/>
      <c r="AC132" s="33"/>
      <c r="AD132" s="33"/>
      <c r="AE132" s="33"/>
      <c r="AR132" s="155" t="s">
        <v>264</v>
      </c>
      <c r="AT132" s="155" t="s">
        <v>171</v>
      </c>
      <c r="AU132" s="155" t="s">
        <v>79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264</v>
      </c>
      <c r="BM132" s="155" t="s">
        <v>506</v>
      </c>
    </row>
    <row r="133" spans="1:47" s="2" customFormat="1" ht="12">
      <c r="A133" s="33"/>
      <c r="B133" s="34"/>
      <c r="C133" s="33"/>
      <c r="D133" s="157" t="s">
        <v>177</v>
      </c>
      <c r="E133" s="33"/>
      <c r="F133" s="158" t="s">
        <v>285</v>
      </c>
      <c r="G133" s="33"/>
      <c r="H133" s="33"/>
      <c r="I133" s="159"/>
      <c r="J133" s="33"/>
      <c r="K133" s="33"/>
      <c r="L133" s="34"/>
      <c r="M133" s="160"/>
      <c r="N133" s="161"/>
      <c r="O133" s="54"/>
      <c r="P133" s="54"/>
      <c r="Q133" s="54"/>
      <c r="R133" s="54"/>
      <c r="S133" s="54"/>
      <c r="T133" s="55"/>
      <c r="U133" s="33"/>
      <c r="V133" s="33"/>
      <c r="W133" s="33"/>
      <c r="X133" s="33"/>
      <c r="Y133" s="33"/>
      <c r="Z133" s="33"/>
      <c r="AA133" s="33"/>
      <c r="AB133" s="33"/>
      <c r="AC133" s="33"/>
      <c r="AD133" s="33"/>
      <c r="AE133" s="33"/>
      <c r="AT133" s="18" t="s">
        <v>177</v>
      </c>
      <c r="AU133" s="18" t="s">
        <v>79</v>
      </c>
    </row>
    <row r="134" spans="1:65" s="2" customFormat="1" ht="44.25" customHeight="1">
      <c r="A134" s="33"/>
      <c r="B134" s="143"/>
      <c r="C134" s="178" t="s">
        <v>309</v>
      </c>
      <c r="D134" s="178" t="s">
        <v>188</v>
      </c>
      <c r="E134" s="179" t="s">
        <v>289</v>
      </c>
      <c r="F134" s="180" t="s">
        <v>290</v>
      </c>
      <c r="G134" s="181" t="s">
        <v>174</v>
      </c>
      <c r="H134" s="182">
        <v>264.102</v>
      </c>
      <c r="I134" s="183"/>
      <c r="J134" s="184">
        <f>ROUND(I134*H134,2)</f>
        <v>0</v>
      </c>
      <c r="K134" s="180" t="s">
        <v>175</v>
      </c>
      <c r="L134" s="185"/>
      <c r="M134" s="186" t="s">
        <v>3</v>
      </c>
      <c r="N134" s="187" t="s">
        <v>41</v>
      </c>
      <c r="O134" s="54"/>
      <c r="P134" s="153">
        <f>O134*H134</f>
        <v>0</v>
      </c>
      <c r="Q134" s="153">
        <v>0.0054</v>
      </c>
      <c r="R134" s="153">
        <f>Q134*H134</f>
        <v>1.4261508</v>
      </c>
      <c r="S134" s="153">
        <v>0</v>
      </c>
      <c r="T134" s="154">
        <f>S134*H134</f>
        <v>0</v>
      </c>
      <c r="U134" s="33"/>
      <c r="V134" s="33"/>
      <c r="W134" s="33"/>
      <c r="X134" s="33"/>
      <c r="Y134" s="33"/>
      <c r="Z134" s="33"/>
      <c r="AA134" s="33"/>
      <c r="AB134" s="33"/>
      <c r="AC134" s="33"/>
      <c r="AD134" s="33"/>
      <c r="AE134" s="33"/>
      <c r="AR134" s="155" t="s">
        <v>278</v>
      </c>
      <c r="AT134" s="155" t="s">
        <v>188</v>
      </c>
      <c r="AU134" s="155" t="s">
        <v>79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264</v>
      </c>
      <c r="BM134" s="155" t="s">
        <v>507</v>
      </c>
    </row>
    <row r="135" spans="1:47" s="2" customFormat="1" ht="12">
      <c r="A135" s="33"/>
      <c r="B135" s="34"/>
      <c r="C135" s="33"/>
      <c r="D135" s="157" t="s">
        <v>177</v>
      </c>
      <c r="E135" s="33"/>
      <c r="F135" s="158" t="s">
        <v>292</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79</v>
      </c>
    </row>
    <row r="136" spans="2:51" s="14" customFormat="1" ht="12">
      <c r="B136" s="170"/>
      <c r="D136" s="163" t="s">
        <v>179</v>
      </c>
      <c r="F136" s="172" t="s">
        <v>508</v>
      </c>
      <c r="H136" s="173">
        <v>264.102</v>
      </c>
      <c r="I136" s="174"/>
      <c r="L136" s="170"/>
      <c r="M136" s="175"/>
      <c r="N136" s="176"/>
      <c r="O136" s="176"/>
      <c r="P136" s="176"/>
      <c r="Q136" s="176"/>
      <c r="R136" s="176"/>
      <c r="S136" s="176"/>
      <c r="T136" s="177"/>
      <c r="AT136" s="171" t="s">
        <v>179</v>
      </c>
      <c r="AU136" s="171" t="s">
        <v>79</v>
      </c>
      <c r="AV136" s="14" t="s">
        <v>79</v>
      </c>
      <c r="AW136" s="14" t="s">
        <v>4</v>
      </c>
      <c r="AX136" s="14" t="s">
        <v>15</v>
      </c>
      <c r="AY136" s="171" t="s">
        <v>165</v>
      </c>
    </row>
    <row r="137" spans="1:65" s="2" customFormat="1" ht="66.75" customHeight="1">
      <c r="A137" s="33"/>
      <c r="B137" s="143"/>
      <c r="C137" s="144" t="s">
        <v>315</v>
      </c>
      <c r="D137" s="144" t="s">
        <v>171</v>
      </c>
      <c r="E137" s="145" t="s">
        <v>295</v>
      </c>
      <c r="F137" s="146" t="s">
        <v>296</v>
      </c>
      <c r="G137" s="147" t="s">
        <v>297</v>
      </c>
      <c r="H137" s="148">
        <v>32</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264</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264</v>
      </c>
      <c r="BM137" s="155" t="s">
        <v>509</v>
      </c>
    </row>
    <row r="138" spans="1:47" s="2" customFormat="1" ht="12">
      <c r="A138" s="33"/>
      <c r="B138" s="34"/>
      <c r="C138" s="33"/>
      <c r="D138" s="157" t="s">
        <v>177</v>
      </c>
      <c r="E138" s="33"/>
      <c r="F138" s="158" t="s">
        <v>299</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1:65" s="2" customFormat="1" ht="16.5" customHeight="1">
      <c r="A139" s="33"/>
      <c r="B139" s="143"/>
      <c r="C139" s="178" t="s">
        <v>320</v>
      </c>
      <c r="D139" s="178" t="s">
        <v>188</v>
      </c>
      <c r="E139" s="179" t="s">
        <v>301</v>
      </c>
      <c r="F139" s="180" t="s">
        <v>302</v>
      </c>
      <c r="G139" s="181" t="s">
        <v>297</v>
      </c>
      <c r="H139" s="182">
        <v>32</v>
      </c>
      <c r="I139" s="183"/>
      <c r="J139" s="184">
        <f>ROUND(I139*H139,2)</f>
        <v>0</v>
      </c>
      <c r="K139" s="180" t="s">
        <v>3</v>
      </c>
      <c r="L139" s="185"/>
      <c r="M139" s="186" t="s">
        <v>3</v>
      </c>
      <c r="N139" s="187" t="s">
        <v>41</v>
      </c>
      <c r="O139" s="54"/>
      <c r="P139" s="153">
        <f>O139*H139</f>
        <v>0</v>
      </c>
      <c r="Q139" s="153">
        <v>0.00015</v>
      </c>
      <c r="R139" s="153">
        <f>Q139*H139</f>
        <v>0.0048</v>
      </c>
      <c r="S139" s="153">
        <v>0</v>
      </c>
      <c r="T139" s="154">
        <f>S139*H139</f>
        <v>0</v>
      </c>
      <c r="U139" s="33"/>
      <c r="V139" s="33"/>
      <c r="W139" s="33"/>
      <c r="X139" s="33"/>
      <c r="Y139" s="33"/>
      <c r="Z139" s="33"/>
      <c r="AA139" s="33"/>
      <c r="AB139" s="33"/>
      <c r="AC139" s="33"/>
      <c r="AD139" s="33"/>
      <c r="AE139" s="33"/>
      <c r="AR139" s="155" t="s">
        <v>278</v>
      </c>
      <c r="AT139" s="155" t="s">
        <v>188</v>
      </c>
      <c r="AU139" s="155" t="s">
        <v>79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264</v>
      </c>
      <c r="BM139" s="155" t="s">
        <v>510</v>
      </c>
    </row>
    <row r="140" spans="1:65" s="2" customFormat="1" ht="55.5" customHeight="1">
      <c r="A140" s="33"/>
      <c r="B140" s="143"/>
      <c r="C140" s="144" t="s">
        <v>326</v>
      </c>
      <c r="D140" s="144" t="s">
        <v>171</v>
      </c>
      <c r="E140" s="145" t="s">
        <v>305</v>
      </c>
      <c r="F140" s="146" t="s">
        <v>306</v>
      </c>
      <c r="G140" s="147" t="s">
        <v>174</v>
      </c>
      <c r="H140" s="148">
        <v>237.6</v>
      </c>
      <c r="I140" s="149"/>
      <c r="J140" s="150">
        <f>ROUND(I140*H140,2)</f>
        <v>0</v>
      </c>
      <c r="K140" s="146" t="s">
        <v>3</v>
      </c>
      <c r="L140" s="34"/>
      <c r="M140" s="151" t="s">
        <v>3</v>
      </c>
      <c r="N140" s="152" t="s">
        <v>41</v>
      </c>
      <c r="O140" s="54"/>
      <c r="P140" s="153">
        <f>O140*H140</f>
        <v>0</v>
      </c>
      <c r="Q140" s="153">
        <v>0.00014</v>
      </c>
      <c r="R140" s="153">
        <f>Q140*H140</f>
        <v>0.033263999999999995</v>
      </c>
      <c r="S140" s="153">
        <v>0</v>
      </c>
      <c r="T140" s="154">
        <f>S140*H140</f>
        <v>0</v>
      </c>
      <c r="U140" s="33"/>
      <c r="V140" s="33"/>
      <c r="W140" s="33"/>
      <c r="X140" s="33"/>
      <c r="Y140" s="33"/>
      <c r="Z140" s="33"/>
      <c r="AA140" s="33"/>
      <c r="AB140" s="33"/>
      <c r="AC140" s="33"/>
      <c r="AD140" s="33"/>
      <c r="AE140" s="33"/>
      <c r="AR140" s="155" t="s">
        <v>264</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264</v>
      </c>
      <c r="BM140" s="155" t="s">
        <v>511</v>
      </c>
    </row>
    <row r="141" spans="2:51" s="14" customFormat="1" ht="12">
      <c r="B141" s="170"/>
      <c r="D141" s="163" t="s">
        <v>179</v>
      </c>
      <c r="E141" s="171" t="s">
        <v>3</v>
      </c>
      <c r="F141" s="172" t="s">
        <v>502</v>
      </c>
      <c r="H141" s="173">
        <v>188.1</v>
      </c>
      <c r="I141" s="174"/>
      <c r="L141" s="170"/>
      <c r="M141" s="175"/>
      <c r="N141" s="176"/>
      <c r="O141" s="176"/>
      <c r="P141" s="176"/>
      <c r="Q141" s="176"/>
      <c r="R141" s="176"/>
      <c r="S141" s="176"/>
      <c r="T141" s="177"/>
      <c r="AT141" s="171" t="s">
        <v>179</v>
      </c>
      <c r="AU141" s="171" t="s">
        <v>79</v>
      </c>
      <c r="AV141" s="14" t="s">
        <v>79</v>
      </c>
      <c r="AW141" s="14" t="s">
        <v>31</v>
      </c>
      <c r="AX141" s="14" t="s">
        <v>69</v>
      </c>
      <c r="AY141" s="171" t="s">
        <v>165</v>
      </c>
    </row>
    <row r="142" spans="2:51" s="14" customFormat="1" ht="12">
      <c r="B142" s="170"/>
      <c r="D142" s="163" t="s">
        <v>179</v>
      </c>
      <c r="E142" s="171" t="s">
        <v>3</v>
      </c>
      <c r="F142" s="172" t="s">
        <v>512</v>
      </c>
      <c r="H142" s="173">
        <v>49.5</v>
      </c>
      <c r="I142" s="174"/>
      <c r="L142" s="170"/>
      <c r="M142" s="175"/>
      <c r="N142" s="176"/>
      <c r="O142" s="176"/>
      <c r="P142" s="176"/>
      <c r="Q142" s="176"/>
      <c r="R142" s="176"/>
      <c r="S142" s="176"/>
      <c r="T142" s="177"/>
      <c r="AT142" s="171" t="s">
        <v>179</v>
      </c>
      <c r="AU142" s="171" t="s">
        <v>79</v>
      </c>
      <c r="AV142" s="14" t="s">
        <v>79</v>
      </c>
      <c r="AW142" s="14" t="s">
        <v>31</v>
      </c>
      <c r="AX142" s="14" t="s">
        <v>69</v>
      </c>
      <c r="AY142" s="171" t="s">
        <v>165</v>
      </c>
    </row>
    <row r="143" spans="2:51" s="15" customFormat="1" ht="12">
      <c r="B143" s="188"/>
      <c r="D143" s="163" t="s">
        <v>179</v>
      </c>
      <c r="E143" s="189" t="s">
        <v>3</v>
      </c>
      <c r="F143" s="190" t="s">
        <v>288</v>
      </c>
      <c r="H143" s="191">
        <v>237.6</v>
      </c>
      <c r="I143" s="192"/>
      <c r="L143" s="188"/>
      <c r="M143" s="193"/>
      <c r="N143" s="194"/>
      <c r="O143" s="194"/>
      <c r="P143" s="194"/>
      <c r="Q143" s="194"/>
      <c r="R143" s="194"/>
      <c r="S143" s="194"/>
      <c r="T143" s="195"/>
      <c r="AT143" s="189" t="s">
        <v>179</v>
      </c>
      <c r="AU143" s="189" t="s">
        <v>79</v>
      </c>
      <c r="AV143" s="15" t="s">
        <v>92</v>
      </c>
      <c r="AW143" s="15" t="s">
        <v>31</v>
      </c>
      <c r="AX143" s="15" t="s">
        <v>15</v>
      </c>
      <c r="AY143" s="189" t="s">
        <v>165</v>
      </c>
    </row>
    <row r="144" spans="1:65" s="2" customFormat="1" ht="24.2" customHeight="1">
      <c r="A144" s="33"/>
      <c r="B144" s="143"/>
      <c r="C144" s="178" t="s">
        <v>9</v>
      </c>
      <c r="D144" s="178" t="s">
        <v>188</v>
      </c>
      <c r="E144" s="179" t="s">
        <v>310</v>
      </c>
      <c r="F144" s="180" t="s">
        <v>311</v>
      </c>
      <c r="G144" s="181" t="s">
        <v>174</v>
      </c>
      <c r="H144" s="182">
        <v>276.923</v>
      </c>
      <c r="I144" s="183"/>
      <c r="J144" s="184">
        <f>ROUND(I144*H144,2)</f>
        <v>0</v>
      </c>
      <c r="K144" s="180" t="s">
        <v>175</v>
      </c>
      <c r="L144" s="185"/>
      <c r="M144" s="186" t="s">
        <v>3</v>
      </c>
      <c r="N144" s="187" t="s">
        <v>41</v>
      </c>
      <c r="O144" s="54"/>
      <c r="P144" s="153">
        <f>O144*H144</f>
        <v>0</v>
      </c>
      <c r="Q144" s="153">
        <v>0.0019</v>
      </c>
      <c r="R144" s="153">
        <f>Q144*H144</f>
        <v>0.5261537000000001</v>
      </c>
      <c r="S144" s="153">
        <v>0</v>
      </c>
      <c r="T144" s="154">
        <f>S144*H144</f>
        <v>0</v>
      </c>
      <c r="U144" s="33"/>
      <c r="V144" s="33"/>
      <c r="W144" s="33"/>
      <c r="X144" s="33"/>
      <c r="Y144" s="33"/>
      <c r="Z144" s="33"/>
      <c r="AA144" s="33"/>
      <c r="AB144" s="33"/>
      <c r="AC144" s="33"/>
      <c r="AD144" s="33"/>
      <c r="AE144" s="33"/>
      <c r="AR144" s="155" t="s">
        <v>278</v>
      </c>
      <c r="AT144" s="155" t="s">
        <v>188</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264</v>
      </c>
      <c r="BM144" s="155" t="s">
        <v>513</v>
      </c>
    </row>
    <row r="145" spans="1:47" s="2" customFormat="1" ht="12">
      <c r="A145" s="33"/>
      <c r="B145" s="34"/>
      <c r="C145" s="33"/>
      <c r="D145" s="157" t="s">
        <v>177</v>
      </c>
      <c r="E145" s="33"/>
      <c r="F145" s="158" t="s">
        <v>313</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2:51" s="14" customFormat="1" ht="12">
      <c r="B146" s="170"/>
      <c r="D146" s="163" t="s">
        <v>179</v>
      </c>
      <c r="F146" s="172" t="s">
        <v>514</v>
      </c>
      <c r="H146" s="173">
        <v>276.923</v>
      </c>
      <c r="I146" s="174"/>
      <c r="L146" s="170"/>
      <c r="M146" s="175"/>
      <c r="N146" s="176"/>
      <c r="O146" s="176"/>
      <c r="P146" s="176"/>
      <c r="Q146" s="176"/>
      <c r="R146" s="176"/>
      <c r="S146" s="176"/>
      <c r="T146" s="177"/>
      <c r="AT146" s="171" t="s">
        <v>179</v>
      </c>
      <c r="AU146" s="171" t="s">
        <v>79</v>
      </c>
      <c r="AV146" s="14" t="s">
        <v>79</v>
      </c>
      <c r="AW146" s="14" t="s">
        <v>4</v>
      </c>
      <c r="AX146" s="14" t="s">
        <v>15</v>
      </c>
      <c r="AY146" s="171" t="s">
        <v>165</v>
      </c>
    </row>
    <row r="147" spans="1:65" s="2" customFormat="1" ht="33" customHeight="1">
      <c r="A147" s="33"/>
      <c r="B147" s="143"/>
      <c r="C147" s="144" t="s">
        <v>264</v>
      </c>
      <c r="D147" s="144" t="s">
        <v>171</v>
      </c>
      <c r="E147" s="145" t="s">
        <v>316</v>
      </c>
      <c r="F147" s="146" t="s">
        <v>317</v>
      </c>
      <c r="G147" s="147" t="s">
        <v>174</v>
      </c>
      <c r="H147" s="148">
        <v>237.6</v>
      </c>
      <c r="I147" s="149"/>
      <c r="J147" s="150">
        <f>ROUND(I147*H147,2)</f>
        <v>0</v>
      </c>
      <c r="K147" s="146" t="s">
        <v>175</v>
      </c>
      <c r="L147" s="34"/>
      <c r="M147" s="151" t="s">
        <v>3</v>
      </c>
      <c r="N147" s="152" t="s">
        <v>41</v>
      </c>
      <c r="O147" s="54"/>
      <c r="P147" s="153">
        <f>O147*H147</f>
        <v>0</v>
      </c>
      <c r="Q147" s="153">
        <v>0</v>
      </c>
      <c r="R147" s="153">
        <f>Q147*H147</f>
        <v>0</v>
      </c>
      <c r="S147" s="153">
        <v>0</v>
      </c>
      <c r="T147" s="154">
        <f>S147*H147</f>
        <v>0</v>
      </c>
      <c r="U147" s="33"/>
      <c r="V147" s="33"/>
      <c r="W147" s="33"/>
      <c r="X147" s="33"/>
      <c r="Y147" s="33"/>
      <c r="Z147" s="33"/>
      <c r="AA147" s="33"/>
      <c r="AB147" s="33"/>
      <c r="AC147" s="33"/>
      <c r="AD147" s="33"/>
      <c r="AE147" s="33"/>
      <c r="AR147" s="155" t="s">
        <v>264</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264</v>
      </c>
      <c r="BM147" s="155" t="s">
        <v>515</v>
      </c>
    </row>
    <row r="148" spans="1:47" s="2" customFormat="1" ht="12">
      <c r="A148" s="33"/>
      <c r="B148" s="34"/>
      <c r="C148" s="33"/>
      <c r="D148" s="157" t="s">
        <v>177</v>
      </c>
      <c r="E148" s="33"/>
      <c r="F148" s="158" t="s">
        <v>319</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1:65" s="2" customFormat="1" ht="24.2" customHeight="1">
      <c r="A149" s="33"/>
      <c r="B149" s="143"/>
      <c r="C149" s="178" t="s">
        <v>516</v>
      </c>
      <c r="D149" s="178" t="s">
        <v>188</v>
      </c>
      <c r="E149" s="179" t="s">
        <v>321</v>
      </c>
      <c r="F149" s="180" t="s">
        <v>322</v>
      </c>
      <c r="G149" s="181" t="s">
        <v>174</v>
      </c>
      <c r="H149" s="182">
        <v>274.428</v>
      </c>
      <c r="I149" s="183"/>
      <c r="J149" s="184">
        <f>ROUND(I149*H149,2)</f>
        <v>0</v>
      </c>
      <c r="K149" s="180" t="s">
        <v>175</v>
      </c>
      <c r="L149" s="185"/>
      <c r="M149" s="186" t="s">
        <v>3</v>
      </c>
      <c r="N149" s="187" t="s">
        <v>41</v>
      </c>
      <c r="O149" s="54"/>
      <c r="P149" s="153">
        <f>O149*H149</f>
        <v>0</v>
      </c>
      <c r="Q149" s="153">
        <v>0.0003</v>
      </c>
      <c r="R149" s="153">
        <f>Q149*H149</f>
        <v>0.0823284</v>
      </c>
      <c r="S149" s="153">
        <v>0</v>
      </c>
      <c r="T149" s="154">
        <f>S149*H149</f>
        <v>0</v>
      </c>
      <c r="U149" s="33"/>
      <c r="V149" s="33"/>
      <c r="W149" s="33"/>
      <c r="X149" s="33"/>
      <c r="Y149" s="33"/>
      <c r="Z149" s="33"/>
      <c r="AA149" s="33"/>
      <c r="AB149" s="33"/>
      <c r="AC149" s="33"/>
      <c r="AD149" s="33"/>
      <c r="AE149" s="33"/>
      <c r="AR149" s="155" t="s">
        <v>278</v>
      </c>
      <c r="AT149" s="155" t="s">
        <v>188</v>
      </c>
      <c r="AU149" s="155" t="s">
        <v>79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264</v>
      </c>
      <c r="BM149" s="155" t="s">
        <v>517</v>
      </c>
    </row>
    <row r="150" spans="1:47" s="2" customFormat="1" ht="12">
      <c r="A150" s="33"/>
      <c r="B150" s="34"/>
      <c r="C150" s="33"/>
      <c r="D150" s="157" t="s">
        <v>177</v>
      </c>
      <c r="E150" s="33"/>
      <c r="F150" s="158" t="s">
        <v>324</v>
      </c>
      <c r="G150" s="33"/>
      <c r="H150" s="33"/>
      <c r="I150" s="159"/>
      <c r="J150" s="33"/>
      <c r="K150" s="33"/>
      <c r="L150" s="34"/>
      <c r="M150" s="160"/>
      <c r="N150" s="161"/>
      <c r="O150" s="54"/>
      <c r="P150" s="54"/>
      <c r="Q150" s="54"/>
      <c r="R150" s="54"/>
      <c r="S150" s="54"/>
      <c r="T150" s="55"/>
      <c r="U150" s="33"/>
      <c r="V150" s="33"/>
      <c r="W150" s="33"/>
      <c r="X150" s="33"/>
      <c r="Y150" s="33"/>
      <c r="Z150" s="33"/>
      <c r="AA150" s="33"/>
      <c r="AB150" s="33"/>
      <c r="AC150" s="33"/>
      <c r="AD150" s="33"/>
      <c r="AE150" s="33"/>
      <c r="AT150" s="18" t="s">
        <v>177</v>
      </c>
      <c r="AU150" s="18" t="s">
        <v>79</v>
      </c>
    </row>
    <row r="151" spans="2:51" s="14" customFormat="1" ht="12">
      <c r="B151" s="170"/>
      <c r="D151" s="163" t="s">
        <v>179</v>
      </c>
      <c r="F151" s="172" t="s">
        <v>518</v>
      </c>
      <c r="H151" s="173">
        <v>274.428</v>
      </c>
      <c r="I151" s="174"/>
      <c r="L151" s="170"/>
      <c r="M151" s="175"/>
      <c r="N151" s="176"/>
      <c r="O151" s="176"/>
      <c r="P151" s="176"/>
      <c r="Q151" s="176"/>
      <c r="R151" s="176"/>
      <c r="S151" s="176"/>
      <c r="T151" s="177"/>
      <c r="AT151" s="171" t="s">
        <v>179</v>
      </c>
      <c r="AU151" s="171" t="s">
        <v>79</v>
      </c>
      <c r="AV151" s="14" t="s">
        <v>79</v>
      </c>
      <c r="AW151" s="14" t="s">
        <v>4</v>
      </c>
      <c r="AX151" s="14" t="s">
        <v>15</v>
      </c>
      <c r="AY151" s="171" t="s">
        <v>165</v>
      </c>
    </row>
    <row r="152" spans="1:65" s="2" customFormat="1" ht="49.15" customHeight="1">
      <c r="A152" s="33"/>
      <c r="B152" s="143"/>
      <c r="C152" s="144" t="s">
        <v>519</v>
      </c>
      <c r="D152" s="144" t="s">
        <v>171</v>
      </c>
      <c r="E152" s="145" t="s">
        <v>327</v>
      </c>
      <c r="F152" s="146" t="s">
        <v>328</v>
      </c>
      <c r="G152" s="147" t="s">
        <v>232</v>
      </c>
      <c r="H152" s="148">
        <v>2.345</v>
      </c>
      <c r="I152" s="149"/>
      <c r="J152" s="150">
        <f>ROUND(I152*H152,2)</f>
        <v>0</v>
      </c>
      <c r="K152" s="146" t="s">
        <v>175</v>
      </c>
      <c r="L152" s="34"/>
      <c r="M152" s="151" t="s">
        <v>3</v>
      </c>
      <c r="N152" s="152" t="s">
        <v>41</v>
      </c>
      <c r="O152" s="54"/>
      <c r="P152" s="153">
        <f>O152*H152</f>
        <v>0</v>
      </c>
      <c r="Q152" s="153">
        <v>0</v>
      </c>
      <c r="R152" s="153">
        <f>Q152*H152</f>
        <v>0</v>
      </c>
      <c r="S152" s="153">
        <v>0</v>
      </c>
      <c r="T152" s="154">
        <f>S152*H152</f>
        <v>0</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520</v>
      </c>
    </row>
    <row r="153" spans="1:47" s="2" customFormat="1" ht="12">
      <c r="A153" s="33"/>
      <c r="B153" s="34"/>
      <c r="C153" s="33"/>
      <c r="D153" s="157" t="s">
        <v>177</v>
      </c>
      <c r="E153" s="33"/>
      <c r="F153" s="158" t="s">
        <v>330</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2:63" s="12" customFormat="1" ht="22.9" customHeight="1">
      <c r="B154" s="130"/>
      <c r="D154" s="131" t="s">
        <v>68</v>
      </c>
      <c r="E154" s="141" t="s">
        <v>331</v>
      </c>
      <c r="F154" s="141" t="s">
        <v>332</v>
      </c>
      <c r="I154" s="133"/>
      <c r="J154" s="142">
        <f>BK154</f>
        <v>0</v>
      </c>
      <c r="L154" s="130"/>
      <c r="M154" s="135"/>
      <c r="N154" s="136"/>
      <c r="O154" s="136"/>
      <c r="P154" s="137">
        <f>SUM(P155:P188)</f>
        <v>0</v>
      </c>
      <c r="Q154" s="136"/>
      <c r="R154" s="137">
        <f>SUM(R155:R188)</f>
        <v>1.8313574499999996</v>
      </c>
      <c r="S154" s="136"/>
      <c r="T154" s="138">
        <f>SUM(T155:T188)</f>
        <v>1.6040100000000002</v>
      </c>
      <c r="AR154" s="131" t="s">
        <v>79</v>
      </c>
      <c r="AT154" s="139" t="s">
        <v>68</v>
      </c>
      <c r="AU154" s="139" t="s">
        <v>15</v>
      </c>
      <c r="AY154" s="131" t="s">
        <v>165</v>
      </c>
      <c r="BK154" s="140">
        <f>SUM(BK155:BK188)</f>
        <v>0</v>
      </c>
    </row>
    <row r="155" spans="1:65" s="2" customFormat="1" ht="44.25" customHeight="1">
      <c r="A155" s="33"/>
      <c r="B155" s="143"/>
      <c r="C155" s="144" t="s">
        <v>229</v>
      </c>
      <c r="D155" s="144" t="s">
        <v>171</v>
      </c>
      <c r="E155" s="145" t="s">
        <v>334</v>
      </c>
      <c r="F155" s="146" t="s">
        <v>335</v>
      </c>
      <c r="G155" s="147" t="s">
        <v>174</v>
      </c>
      <c r="H155" s="148">
        <v>44.75</v>
      </c>
      <c r="I155" s="149"/>
      <c r="J155" s="150">
        <f>ROUND(I155*H155,2)</f>
        <v>0</v>
      </c>
      <c r="K155" s="146" t="s">
        <v>175</v>
      </c>
      <c r="L155" s="34"/>
      <c r="M155" s="151" t="s">
        <v>3</v>
      </c>
      <c r="N155" s="152" t="s">
        <v>41</v>
      </c>
      <c r="O155" s="54"/>
      <c r="P155" s="153">
        <f>O155*H155</f>
        <v>0</v>
      </c>
      <c r="Q155" s="153">
        <v>0</v>
      </c>
      <c r="R155" s="153">
        <f>Q155*H155</f>
        <v>0</v>
      </c>
      <c r="S155" s="153">
        <v>0.006</v>
      </c>
      <c r="T155" s="154">
        <f>S155*H155</f>
        <v>0.2685</v>
      </c>
      <c r="U155" s="33"/>
      <c r="V155" s="33"/>
      <c r="W155" s="33"/>
      <c r="X155" s="33"/>
      <c r="Y155" s="33"/>
      <c r="Z155" s="33"/>
      <c r="AA155" s="33"/>
      <c r="AB155" s="33"/>
      <c r="AC155" s="33"/>
      <c r="AD155" s="33"/>
      <c r="AE155" s="33"/>
      <c r="AR155" s="155" t="s">
        <v>264</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264</v>
      </c>
      <c r="BM155" s="155" t="s">
        <v>521</v>
      </c>
    </row>
    <row r="156" spans="1:47" s="2" customFormat="1" ht="12">
      <c r="A156" s="33"/>
      <c r="B156" s="34"/>
      <c r="C156" s="33"/>
      <c r="D156" s="157" t="s">
        <v>177</v>
      </c>
      <c r="E156" s="33"/>
      <c r="F156" s="158" t="s">
        <v>337</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2">
      <c r="B157" s="170"/>
      <c r="D157" s="163" t="s">
        <v>179</v>
      </c>
      <c r="E157" s="171" t="s">
        <v>3</v>
      </c>
      <c r="F157" s="172" t="s">
        <v>522</v>
      </c>
      <c r="H157" s="173">
        <v>19.5</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4" customFormat="1" ht="12">
      <c r="B158" s="170"/>
      <c r="D158" s="163" t="s">
        <v>179</v>
      </c>
      <c r="E158" s="171" t="s">
        <v>3</v>
      </c>
      <c r="F158" s="172" t="s">
        <v>523</v>
      </c>
      <c r="H158" s="173">
        <v>25.25</v>
      </c>
      <c r="I158" s="174"/>
      <c r="L158" s="170"/>
      <c r="M158" s="175"/>
      <c r="N158" s="176"/>
      <c r="O158" s="176"/>
      <c r="P158" s="176"/>
      <c r="Q158" s="176"/>
      <c r="R158" s="176"/>
      <c r="S158" s="176"/>
      <c r="T158" s="177"/>
      <c r="AT158" s="171" t="s">
        <v>179</v>
      </c>
      <c r="AU158" s="171" t="s">
        <v>79</v>
      </c>
      <c r="AV158" s="14" t="s">
        <v>79</v>
      </c>
      <c r="AW158" s="14" t="s">
        <v>31</v>
      </c>
      <c r="AX158" s="14" t="s">
        <v>69</v>
      </c>
      <c r="AY158" s="171" t="s">
        <v>165</v>
      </c>
    </row>
    <row r="159" spans="2:51" s="15" customFormat="1" ht="12">
      <c r="B159" s="188"/>
      <c r="D159" s="163" t="s">
        <v>179</v>
      </c>
      <c r="E159" s="189" t="s">
        <v>3</v>
      </c>
      <c r="F159" s="190" t="s">
        <v>288</v>
      </c>
      <c r="H159" s="191">
        <v>44.75</v>
      </c>
      <c r="I159" s="192"/>
      <c r="L159" s="188"/>
      <c r="M159" s="193"/>
      <c r="N159" s="194"/>
      <c r="O159" s="194"/>
      <c r="P159" s="194"/>
      <c r="Q159" s="194"/>
      <c r="R159" s="194"/>
      <c r="S159" s="194"/>
      <c r="T159" s="195"/>
      <c r="AT159" s="189" t="s">
        <v>179</v>
      </c>
      <c r="AU159" s="189" t="s">
        <v>79</v>
      </c>
      <c r="AV159" s="15" t="s">
        <v>92</v>
      </c>
      <c r="AW159" s="15" t="s">
        <v>31</v>
      </c>
      <c r="AX159" s="15" t="s">
        <v>15</v>
      </c>
      <c r="AY159" s="189" t="s">
        <v>165</v>
      </c>
    </row>
    <row r="160" spans="1:65" s="2" customFormat="1" ht="44.25" customHeight="1">
      <c r="A160" s="33"/>
      <c r="B160" s="143"/>
      <c r="C160" s="144" t="s">
        <v>235</v>
      </c>
      <c r="D160" s="144" t="s">
        <v>171</v>
      </c>
      <c r="E160" s="145" t="s">
        <v>341</v>
      </c>
      <c r="F160" s="146" t="s">
        <v>342</v>
      </c>
      <c r="G160" s="147" t="s">
        <v>174</v>
      </c>
      <c r="H160" s="148">
        <v>25.25</v>
      </c>
      <c r="I160" s="149"/>
      <c r="J160" s="150">
        <f>ROUND(I160*H160,2)</f>
        <v>0</v>
      </c>
      <c r="K160" s="146" t="s">
        <v>175</v>
      </c>
      <c r="L160" s="34"/>
      <c r="M160" s="151" t="s">
        <v>3</v>
      </c>
      <c r="N160" s="152" t="s">
        <v>41</v>
      </c>
      <c r="O160" s="54"/>
      <c r="P160" s="153">
        <f>O160*H160</f>
        <v>0</v>
      </c>
      <c r="Q160" s="153">
        <v>0.00606</v>
      </c>
      <c r="R160" s="153">
        <f>Q160*H160</f>
        <v>0.153015</v>
      </c>
      <c r="S160" s="153">
        <v>0</v>
      </c>
      <c r="T160" s="154">
        <f>S160*H160</f>
        <v>0</v>
      </c>
      <c r="U160" s="33"/>
      <c r="V160" s="33"/>
      <c r="W160" s="33"/>
      <c r="X160" s="33"/>
      <c r="Y160" s="33"/>
      <c r="Z160" s="33"/>
      <c r="AA160" s="33"/>
      <c r="AB160" s="33"/>
      <c r="AC160" s="33"/>
      <c r="AD160" s="33"/>
      <c r="AE160" s="33"/>
      <c r="AR160" s="155" t="s">
        <v>264</v>
      </c>
      <c r="AT160" s="155" t="s">
        <v>171</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524</v>
      </c>
    </row>
    <row r="161" spans="1:47" s="2" customFormat="1" ht="12">
      <c r="A161" s="33"/>
      <c r="B161" s="34"/>
      <c r="C161" s="33"/>
      <c r="D161" s="157" t="s">
        <v>177</v>
      </c>
      <c r="E161" s="33"/>
      <c r="F161" s="158" t="s">
        <v>344</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2:51" s="14" customFormat="1" ht="12">
      <c r="B162" s="170"/>
      <c r="D162" s="163" t="s">
        <v>179</v>
      </c>
      <c r="E162" s="171" t="s">
        <v>3</v>
      </c>
      <c r="F162" s="172" t="s">
        <v>525</v>
      </c>
      <c r="H162" s="173">
        <v>25.25</v>
      </c>
      <c r="I162" s="174"/>
      <c r="L162" s="170"/>
      <c r="M162" s="175"/>
      <c r="N162" s="176"/>
      <c r="O162" s="176"/>
      <c r="P162" s="176"/>
      <c r="Q162" s="176"/>
      <c r="R162" s="176"/>
      <c r="S162" s="176"/>
      <c r="T162" s="177"/>
      <c r="AT162" s="171" t="s">
        <v>179</v>
      </c>
      <c r="AU162" s="171" t="s">
        <v>79</v>
      </c>
      <c r="AV162" s="14" t="s">
        <v>79</v>
      </c>
      <c r="AW162" s="14" t="s">
        <v>31</v>
      </c>
      <c r="AX162" s="14" t="s">
        <v>15</v>
      </c>
      <c r="AY162" s="171" t="s">
        <v>165</v>
      </c>
    </row>
    <row r="163" spans="1:65" s="2" customFormat="1" ht="16.5" customHeight="1">
      <c r="A163" s="33"/>
      <c r="B163" s="143"/>
      <c r="C163" s="178" t="s">
        <v>8</v>
      </c>
      <c r="D163" s="178" t="s">
        <v>188</v>
      </c>
      <c r="E163" s="179" t="s">
        <v>347</v>
      </c>
      <c r="F163" s="180" t="s">
        <v>348</v>
      </c>
      <c r="G163" s="181" t="s">
        <v>174</v>
      </c>
      <c r="H163" s="182">
        <v>26.513</v>
      </c>
      <c r="I163" s="183"/>
      <c r="J163" s="184">
        <f>ROUND(I163*H163,2)</f>
        <v>0</v>
      </c>
      <c r="K163" s="180" t="s">
        <v>175</v>
      </c>
      <c r="L163" s="185"/>
      <c r="M163" s="186" t="s">
        <v>3</v>
      </c>
      <c r="N163" s="187" t="s">
        <v>41</v>
      </c>
      <c r="O163" s="54"/>
      <c r="P163" s="153">
        <f>O163*H163</f>
        <v>0</v>
      </c>
      <c r="Q163" s="153">
        <v>0.00085</v>
      </c>
      <c r="R163" s="153">
        <f>Q163*H163</f>
        <v>0.02253605</v>
      </c>
      <c r="S163" s="153">
        <v>0</v>
      </c>
      <c r="T163" s="154">
        <f>S163*H163</f>
        <v>0</v>
      </c>
      <c r="U163" s="33"/>
      <c r="V163" s="33"/>
      <c r="W163" s="33"/>
      <c r="X163" s="33"/>
      <c r="Y163" s="33"/>
      <c r="Z163" s="33"/>
      <c r="AA163" s="33"/>
      <c r="AB163" s="33"/>
      <c r="AC163" s="33"/>
      <c r="AD163" s="33"/>
      <c r="AE163" s="33"/>
      <c r="AR163" s="155" t="s">
        <v>278</v>
      </c>
      <c r="AT163" s="155" t="s">
        <v>188</v>
      </c>
      <c r="AU163" s="155" t="s">
        <v>79</v>
      </c>
      <c r="AY163" s="18" t="s">
        <v>165</v>
      </c>
      <c r="BE163" s="156">
        <f>IF(N163="základní",J163,0)</f>
        <v>0</v>
      </c>
      <c r="BF163" s="156">
        <f>IF(N163="snížená",J163,0)</f>
        <v>0</v>
      </c>
      <c r="BG163" s="156">
        <f>IF(N163="zákl. přenesená",J163,0)</f>
        <v>0</v>
      </c>
      <c r="BH163" s="156">
        <f>IF(N163="sníž. přenesená",J163,0)</f>
        <v>0</v>
      </c>
      <c r="BI163" s="156">
        <f>IF(N163="nulová",J163,0)</f>
        <v>0</v>
      </c>
      <c r="BJ163" s="18" t="s">
        <v>79</v>
      </c>
      <c r="BK163" s="156">
        <f>ROUND(I163*H163,2)</f>
        <v>0</v>
      </c>
      <c r="BL163" s="18" t="s">
        <v>264</v>
      </c>
      <c r="BM163" s="155" t="s">
        <v>526</v>
      </c>
    </row>
    <row r="164" spans="1:47" s="2" customFormat="1" ht="12">
      <c r="A164" s="33"/>
      <c r="B164" s="34"/>
      <c r="C164" s="33"/>
      <c r="D164" s="157" t="s">
        <v>177</v>
      </c>
      <c r="E164" s="33"/>
      <c r="F164" s="158" t="s">
        <v>350</v>
      </c>
      <c r="G164" s="33"/>
      <c r="H164" s="33"/>
      <c r="I164" s="159"/>
      <c r="J164" s="33"/>
      <c r="K164" s="33"/>
      <c r="L164" s="34"/>
      <c r="M164" s="160"/>
      <c r="N164" s="161"/>
      <c r="O164" s="54"/>
      <c r="P164" s="54"/>
      <c r="Q164" s="54"/>
      <c r="R164" s="54"/>
      <c r="S164" s="54"/>
      <c r="T164" s="55"/>
      <c r="U164" s="33"/>
      <c r="V164" s="33"/>
      <c r="W164" s="33"/>
      <c r="X164" s="33"/>
      <c r="Y164" s="33"/>
      <c r="Z164" s="33"/>
      <c r="AA164" s="33"/>
      <c r="AB164" s="33"/>
      <c r="AC164" s="33"/>
      <c r="AD164" s="33"/>
      <c r="AE164" s="33"/>
      <c r="AT164" s="18" t="s">
        <v>177</v>
      </c>
      <c r="AU164" s="18" t="s">
        <v>79</v>
      </c>
    </row>
    <row r="165" spans="2:51" s="14" customFormat="1" ht="12">
      <c r="B165" s="170"/>
      <c r="D165" s="163" t="s">
        <v>179</v>
      </c>
      <c r="F165" s="172" t="s">
        <v>527</v>
      </c>
      <c r="H165" s="173">
        <v>26.513</v>
      </c>
      <c r="I165" s="174"/>
      <c r="L165" s="170"/>
      <c r="M165" s="175"/>
      <c r="N165" s="176"/>
      <c r="O165" s="176"/>
      <c r="P165" s="176"/>
      <c r="Q165" s="176"/>
      <c r="R165" s="176"/>
      <c r="S165" s="176"/>
      <c r="T165" s="177"/>
      <c r="AT165" s="171" t="s">
        <v>179</v>
      </c>
      <c r="AU165" s="171" t="s">
        <v>79</v>
      </c>
      <c r="AV165" s="14" t="s">
        <v>79</v>
      </c>
      <c r="AW165" s="14" t="s">
        <v>4</v>
      </c>
      <c r="AX165" s="14" t="s">
        <v>15</v>
      </c>
      <c r="AY165" s="171" t="s">
        <v>165</v>
      </c>
    </row>
    <row r="166" spans="1:65" s="2" customFormat="1" ht="49.15" customHeight="1">
      <c r="A166" s="33"/>
      <c r="B166" s="143"/>
      <c r="C166" s="144" t="s">
        <v>245</v>
      </c>
      <c r="D166" s="144" t="s">
        <v>171</v>
      </c>
      <c r="E166" s="145" t="s">
        <v>353</v>
      </c>
      <c r="F166" s="146" t="s">
        <v>354</v>
      </c>
      <c r="G166" s="147" t="s">
        <v>174</v>
      </c>
      <c r="H166" s="148">
        <v>188.1</v>
      </c>
      <c r="I166" s="149"/>
      <c r="J166" s="150">
        <f>ROUND(I166*H166,2)</f>
        <v>0</v>
      </c>
      <c r="K166" s="146" t="s">
        <v>175</v>
      </c>
      <c r="L166" s="34"/>
      <c r="M166" s="151" t="s">
        <v>3</v>
      </c>
      <c r="N166" s="152" t="s">
        <v>41</v>
      </c>
      <c r="O166" s="54"/>
      <c r="P166" s="153">
        <f>O166*H166</f>
        <v>0</v>
      </c>
      <c r="Q166" s="153">
        <v>0</v>
      </c>
      <c r="R166" s="153">
        <f>Q166*H166</f>
        <v>0</v>
      </c>
      <c r="S166" s="153">
        <v>0.0018</v>
      </c>
      <c r="T166" s="154">
        <f>S166*H166</f>
        <v>0.33858</v>
      </c>
      <c r="U166" s="33"/>
      <c r="V166" s="33"/>
      <c r="W166" s="33"/>
      <c r="X166" s="33"/>
      <c r="Y166" s="33"/>
      <c r="Z166" s="33"/>
      <c r="AA166" s="33"/>
      <c r="AB166" s="33"/>
      <c r="AC166" s="33"/>
      <c r="AD166" s="33"/>
      <c r="AE166" s="33"/>
      <c r="AR166" s="155" t="s">
        <v>264</v>
      </c>
      <c r="AT166" s="155" t="s">
        <v>171</v>
      </c>
      <c r="AU166" s="155" t="s">
        <v>79</v>
      </c>
      <c r="AY166" s="18" t="s">
        <v>165</v>
      </c>
      <c r="BE166" s="156">
        <f>IF(N166="základní",J166,0)</f>
        <v>0</v>
      </c>
      <c r="BF166" s="156">
        <f>IF(N166="snížená",J166,0)</f>
        <v>0</v>
      </c>
      <c r="BG166" s="156">
        <f>IF(N166="zákl. přenesená",J166,0)</f>
        <v>0</v>
      </c>
      <c r="BH166" s="156">
        <f>IF(N166="sníž. přenesená",J166,0)</f>
        <v>0</v>
      </c>
      <c r="BI166" s="156">
        <f>IF(N166="nulová",J166,0)</f>
        <v>0</v>
      </c>
      <c r="BJ166" s="18" t="s">
        <v>79</v>
      </c>
      <c r="BK166" s="156">
        <f>ROUND(I166*H166,2)</f>
        <v>0</v>
      </c>
      <c r="BL166" s="18" t="s">
        <v>264</v>
      </c>
      <c r="BM166" s="155" t="s">
        <v>528</v>
      </c>
    </row>
    <row r="167" spans="1:47" s="2" customFormat="1" ht="12">
      <c r="A167" s="33"/>
      <c r="B167" s="34"/>
      <c r="C167" s="33"/>
      <c r="D167" s="157" t="s">
        <v>177</v>
      </c>
      <c r="E167" s="33"/>
      <c r="F167" s="158" t="s">
        <v>356</v>
      </c>
      <c r="G167" s="33"/>
      <c r="H167" s="33"/>
      <c r="I167" s="159"/>
      <c r="J167" s="33"/>
      <c r="K167" s="33"/>
      <c r="L167" s="34"/>
      <c r="M167" s="160"/>
      <c r="N167" s="161"/>
      <c r="O167" s="54"/>
      <c r="P167" s="54"/>
      <c r="Q167" s="54"/>
      <c r="R167" s="54"/>
      <c r="S167" s="54"/>
      <c r="T167" s="55"/>
      <c r="U167" s="33"/>
      <c r="V167" s="33"/>
      <c r="W167" s="33"/>
      <c r="X167" s="33"/>
      <c r="Y167" s="33"/>
      <c r="Z167" s="33"/>
      <c r="AA167" s="33"/>
      <c r="AB167" s="33"/>
      <c r="AC167" s="33"/>
      <c r="AD167" s="33"/>
      <c r="AE167" s="33"/>
      <c r="AT167" s="18" t="s">
        <v>177</v>
      </c>
      <c r="AU167" s="18" t="s">
        <v>79</v>
      </c>
    </row>
    <row r="168" spans="2:51" s="14" customFormat="1" ht="12">
      <c r="B168" s="170"/>
      <c r="D168" s="163" t="s">
        <v>179</v>
      </c>
      <c r="E168" s="171" t="s">
        <v>3</v>
      </c>
      <c r="F168" s="172" t="s">
        <v>529</v>
      </c>
      <c r="H168" s="173">
        <v>188.1</v>
      </c>
      <c r="I168" s="174"/>
      <c r="L168" s="170"/>
      <c r="M168" s="175"/>
      <c r="N168" s="176"/>
      <c r="O168" s="176"/>
      <c r="P168" s="176"/>
      <c r="Q168" s="176"/>
      <c r="R168" s="176"/>
      <c r="S168" s="176"/>
      <c r="T168" s="177"/>
      <c r="AT168" s="171" t="s">
        <v>179</v>
      </c>
      <c r="AU168" s="171" t="s">
        <v>79</v>
      </c>
      <c r="AV168" s="14" t="s">
        <v>79</v>
      </c>
      <c r="AW168" s="14" t="s">
        <v>31</v>
      </c>
      <c r="AX168" s="14" t="s">
        <v>15</v>
      </c>
      <c r="AY168" s="171" t="s">
        <v>165</v>
      </c>
    </row>
    <row r="169" spans="1:65" s="2" customFormat="1" ht="49.15" customHeight="1">
      <c r="A169" s="33"/>
      <c r="B169" s="143"/>
      <c r="C169" s="144" t="s">
        <v>437</v>
      </c>
      <c r="D169" s="144" t="s">
        <v>171</v>
      </c>
      <c r="E169" s="145" t="s">
        <v>358</v>
      </c>
      <c r="F169" s="146" t="s">
        <v>359</v>
      </c>
      <c r="G169" s="147" t="s">
        <v>174</v>
      </c>
      <c r="H169" s="148">
        <v>188.1</v>
      </c>
      <c r="I169" s="149"/>
      <c r="J169" s="150">
        <f>ROUND(I169*H169,2)</f>
        <v>0</v>
      </c>
      <c r="K169" s="146" t="s">
        <v>175</v>
      </c>
      <c r="L169" s="34"/>
      <c r="M169" s="151" t="s">
        <v>3</v>
      </c>
      <c r="N169" s="152" t="s">
        <v>41</v>
      </c>
      <c r="O169" s="54"/>
      <c r="P169" s="153">
        <f>O169*H169</f>
        <v>0</v>
      </c>
      <c r="Q169" s="153">
        <v>0</v>
      </c>
      <c r="R169" s="153">
        <f>Q169*H169</f>
        <v>0</v>
      </c>
      <c r="S169" s="153">
        <v>0.0053</v>
      </c>
      <c r="T169" s="154">
        <f>S169*H169</f>
        <v>0.99693</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530</v>
      </c>
    </row>
    <row r="170" spans="1:47" s="2" customFormat="1" ht="12">
      <c r="A170" s="33"/>
      <c r="B170" s="34"/>
      <c r="C170" s="33"/>
      <c r="D170" s="157" t="s">
        <v>177</v>
      </c>
      <c r="E170" s="33"/>
      <c r="F170" s="158" t="s">
        <v>361</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1:65" s="2" customFormat="1" ht="44.25" customHeight="1">
      <c r="A171" s="33"/>
      <c r="B171" s="143"/>
      <c r="C171" s="144" t="s">
        <v>531</v>
      </c>
      <c r="D171" s="144" t="s">
        <v>171</v>
      </c>
      <c r="E171" s="145" t="s">
        <v>362</v>
      </c>
      <c r="F171" s="146" t="s">
        <v>363</v>
      </c>
      <c r="G171" s="147" t="s">
        <v>174</v>
      </c>
      <c r="H171" s="148">
        <v>188.1</v>
      </c>
      <c r="I171" s="149"/>
      <c r="J171" s="150">
        <f>ROUND(I171*H171,2)</f>
        <v>0</v>
      </c>
      <c r="K171" s="146" t="s">
        <v>175</v>
      </c>
      <c r="L171" s="34"/>
      <c r="M171" s="151" t="s">
        <v>3</v>
      </c>
      <c r="N171" s="152" t="s">
        <v>41</v>
      </c>
      <c r="O171" s="54"/>
      <c r="P171" s="153">
        <f>O171*H171</f>
        <v>0</v>
      </c>
      <c r="Q171" s="153">
        <v>0.00058</v>
      </c>
      <c r="R171" s="153">
        <f>Q171*H171</f>
        <v>0.109098</v>
      </c>
      <c r="S171" s="153">
        <v>0</v>
      </c>
      <c r="T171" s="154">
        <f>S171*H171</f>
        <v>0</v>
      </c>
      <c r="U171" s="33"/>
      <c r="V171" s="33"/>
      <c r="W171" s="33"/>
      <c r="X171" s="33"/>
      <c r="Y171" s="33"/>
      <c r="Z171" s="33"/>
      <c r="AA171" s="33"/>
      <c r="AB171" s="33"/>
      <c r="AC171" s="33"/>
      <c r="AD171" s="33"/>
      <c r="AE171" s="33"/>
      <c r="AR171" s="155" t="s">
        <v>264</v>
      </c>
      <c r="AT171" s="155" t="s">
        <v>171</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532</v>
      </c>
    </row>
    <row r="172" spans="1:47" s="2" customFormat="1" ht="12">
      <c r="A172" s="33"/>
      <c r="B172" s="34"/>
      <c r="C172" s="33"/>
      <c r="D172" s="157" t="s">
        <v>177</v>
      </c>
      <c r="E172" s="33"/>
      <c r="F172" s="158" t="s">
        <v>365</v>
      </c>
      <c r="G172" s="33"/>
      <c r="H172" s="33"/>
      <c r="I172" s="159"/>
      <c r="J172" s="33"/>
      <c r="K172" s="33"/>
      <c r="L172" s="34"/>
      <c r="M172" s="160"/>
      <c r="N172" s="161"/>
      <c r="O172" s="54"/>
      <c r="P172" s="54"/>
      <c r="Q172" s="54"/>
      <c r="R172" s="54"/>
      <c r="S172" s="54"/>
      <c r="T172" s="55"/>
      <c r="U172" s="33"/>
      <c r="V172" s="33"/>
      <c r="W172" s="33"/>
      <c r="X172" s="33"/>
      <c r="Y172" s="33"/>
      <c r="Z172" s="33"/>
      <c r="AA172" s="33"/>
      <c r="AB172" s="33"/>
      <c r="AC172" s="33"/>
      <c r="AD172" s="33"/>
      <c r="AE172" s="33"/>
      <c r="AT172" s="18" t="s">
        <v>177</v>
      </c>
      <c r="AU172" s="18" t="s">
        <v>79</v>
      </c>
    </row>
    <row r="173" spans="1:65" s="2" customFormat="1" ht="16.5" customHeight="1">
      <c r="A173" s="33"/>
      <c r="B173" s="143"/>
      <c r="C173" s="178" t="s">
        <v>294</v>
      </c>
      <c r="D173" s="178" t="s">
        <v>188</v>
      </c>
      <c r="E173" s="179" t="s">
        <v>366</v>
      </c>
      <c r="F173" s="180" t="s">
        <v>367</v>
      </c>
      <c r="G173" s="181" t="s">
        <v>174</v>
      </c>
      <c r="H173" s="182">
        <v>191.862</v>
      </c>
      <c r="I173" s="183"/>
      <c r="J173" s="184">
        <f>ROUND(I173*H173,2)</f>
        <v>0</v>
      </c>
      <c r="K173" s="180" t="s">
        <v>3</v>
      </c>
      <c r="L173" s="185"/>
      <c r="M173" s="186" t="s">
        <v>3</v>
      </c>
      <c r="N173" s="187" t="s">
        <v>41</v>
      </c>
      <c r="O173" s="54"/>
      <c r="P173" s="153">
        <f>O173*H173</f>
        <v>0</v>
      </c>
      <c r="Q173" s="153">
        <v>0.0042</v>
      </c>
      <c r="R173" s="153">
        <f>Q173*H173</f>
        <v>0.8058203999999999</v>
      </c>
      <c r="S173" s="153">
        <v>0</v>
      </c>
      <c r="T173" s="154">
        <f>S173*H173</f>
        <v>0</v>
      </c>
      <c r="U173" s="33"/>
      <c r="V173" s="33"/>
      <c r="W173" s="33"/>
      <c r="X173" s="33"/>
      <c r="Y173" s="33"/>
      <c r="Z173" s="33"/>
      <c r="AA173" s="33"/>
      <c r="AB173" s="33"/>
      <c r="AC173" s="33"/>
      <c r="AD173" s="33"/>
      <c r="AE173" s="33"/>
      <c r="AR173" s="155" t="s">
        <v>278</v>
      </c>
      <c r="AT173" s="155" t="s">
        <v>188</v>
      </c>
      <c r="AU173" s="155" t="s">
        <v>79</v>
      </c>
      <c r="AY173" s="18" t="s">
        <v>165</v>
      </c>
      <c r="BE173" s="156">
        <f>IF(N173="základní",J173,0)</f>
        <v>0</v>
      </c>
      <c r="BF173" s="156">
        <f>IF(N173="snížená",J173,0)</f>
        <v>0</v>
      </c>
      <c r="BG173" s="156">
        <f>IF(N173="zákl. přenesená",J173,0)</f>
        <v>0</v>
      </c>
      <c r="BH173" s="156">
        <f>IF(N173="sníž. přenesená",J173,0)</f>
        <v>0</v>
      </c>
      <c r="BI173" s="156">
        <f>IF(N173="nulová",J173,0)</f>
        <v>0</v>
      </c>
      <c r="BJ173" s="18" t="s">
        <v>79</v>
      </c>
      <c r="BK173" s="156">
        <f>ROUND(I173*H173,2)</f>
        <v>0</v>
      </c>
      <c r="BL173" s="18" t="s">
        <v>264</v>
      </c>
      <c r="BM173" s="155" t="s">
        <v>533</v>
      </c>
    </row>
    <row r="174" spans="2:51" s="14" customFormat="1" ht="12">
      <c r="B174" s="170"/>
      <c r="D174" s="163" t="s">
        <v>179</v>
      </c>
      <c r="F174" s="172" t="s">
        <v>534</v>
      </c>
      <c r="H174" s="173">
        <v>191.862</v>
      </c>
      <c r="I174" s="174"/>
      <c r="L174" s="170"/>
      <c r="M174" s="175"/>
      <c r="N174" s="176"/>
      <c r="O174" s="176"/>
      <c r="P174" s="176"/>
      <c r="Q174" s="176"/>
      <c r="R174" s="176"/>
      <c r="S174" s="176"/>
      <c r="T174" s="177"/>
      <c r="AT174" s="171" t="s">
        <v>179</v>
      </c>
      <c r="AU174" s="171" t="s">
        <v>79</v>
      </c>
      <c r="AV174" s="14" t="s">
        <v>79</v>
      </c>
      <c r="AW174" s="14" t="s">
        <v>4</v>
      </c>
      <c r="AX174" s="14" t="s">
        <v>15</v>
      </c>
      <c r="AY174" s="171" t="s">
        <v>165</v>
      </c>
    </row>
    <row r="175" spans="1:65" s="2" customFormat="1" ht="33" customHeight="1">
      <c r="A175" s="33"/>
      <c r="B175" s="143"/>
      <c r="C175" s="144" t="s">
        <v>300</v>
      </c>
      <c r="D175" s="144" t="s">
        <v>171</v>
      </c>
      <c r="E175" s="145" t="s">
        <v>371</v>
      </c>
      <c r="F175" s="146" t="s">
        <v>372</v>
      </c>
      <c r="G175" s="147" t="s">
        <v>174</v>
      </c>
      <c r="H175" s="148">
        <v>188.1</v>
      </c>
      <c r="I175" s="149"/>
      <c r="J175" s="150">
        <f>ROUND(I175*H175,2)</f>
        <v>0</v>
      </c>
      <c r="K175" s="146" t="s">
        <v>175</v>
      </c>
      <c r="L175" s="34"/>
      <c r="M175" s="151" t="s">
        <v>3</v>
      </c>
      <c r="N175" s="152" t="s">
        <v>41</v>
      </c>
      <c r="O175" s="54"/>
      <c r="P175" s="153">
        <f>O175*H175</f>
        <v>0</v>
      </c>
      <c r="Q175" s="153">
        <v>0.00058</v>
      </c>
      <c r="R175" s="153">
        <f>Q175*H175</f>
        <v>0.109098</v>
      </c>
      <c r="S175" s="153">
        <v>0</v>
      </c>
      <c r="T175" s="154">
        <f>S175*H175</f>
        <v>0</v>
      </c>
      <c r="U175" s="33"/>
      <c r="V175" s="33"/>
      <c r="W175" s="33"/>
      <c r="X175" s="33"/>
      <c r="Y175" s="33"/>
      <c r="Z175" s="33"/>
      <c r="AA175" s="33"/>
      <c r="AB175" s="33"/>
      <c r="AC175" s="33"/>
      <c r="AD175" s="33"/>
      <c r="AE175" s="33"/>
      <c r="AR175" s="155" t="s">
        <v>264</v>
      </c>
      <c r="AT175" s="155" t="s">
        <v>171</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535</v>
      </c>
    </row>
    <row r="176" spans="1:47" s="2" customFormat="1" ht="12">
      <c r="A176" s="33"/>
      <c r="B176" s="34"/>
      <c r="C176" s="33"/>
      <c r="D176" s="157" t="s">
        <v>177</v>
      </c>
      <c r="E176" s="33"/>
      <c r="F176" s="158" t="s">
        <v>374</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1:65" s="2" customFormat="1" ht="16.5" customHeight="1">
      <c r="A177" s="33"/>
      <c r="B177" s="143"/>
      <c r="C177" s="178" t="s">
        <v>267</v>
      </c>
      <c r="D177" s="178" t="s">
        <v>188</v>
      </c>
      <c r="E177" s="179" t="s">
        <v>375</v>
      </c>
      <c r="F177" s="180" t="s">
        <v>376</v>
      </c>
      <c r="G177" s="181" t="s">
        <v>377</v>
      </c>
      <c r="H177" s="182">
        <v>19.751</v>
      </c>
      <c r="I177" s="183"/>
      <c r="J177" s="184">
        <f>ROUND(I177*H177,2)</f>
        <v>0</v>
      </c>
      <c r="K177" s="180" t="s">
        <v>3</v>
      </c>
      <c r="L177" s="185"/>
      <c r="M177" s="186" t="s">
        <v>3</v>
      </c>
      <c r="N177" s="187" t="s">
        <v>41</v>
      </c>
      <c r="O177" s="54"/>
      <c r="P177" s="153">
        <f>O177*H177</f>
        <v>0</v>
      </c>
      <c r="Q177" s="153">
        <v>0.03</v>
      </c>
      <c r="R177" s="153">
        <f>Q177*H177</f>
        <v>0.59253</v>
      </c>
      <c r="S177" s="153">
        <v>0</v>
      </c>
      <c r="T177" s="154">
        <f>S177*H177</f>
        <v>0</v>
      </c>
      <c r="U177" s="33"/>
      <c r="V177" s="33"/>
      <c r="W177" s="33"/>
      <c r="X177" s="33"/>
      <c r="Y177" s="33"/>
      <c r="Z177" s="33"/>
      <c r="AA177" s="33"/>
      <c r="AB177" s="33"/>
      <c r="AC177" s="33"/>
      <c r="AD177" s="33"/>
      <c r="AE177" s="33"/>
      <c r="AR177" s="155" t="s">
        <v>278</v>
      </c>
      <c r="AT177" s="155" t="s">
        <v>188</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536</v>
      </c>
    </row>
    <row r="178" spans="2:51" s="14" customFormat="1" ht="12">
      <c r="B178" s="170"/>
      <c r="D178" s="163" t="s">
        <v>179</v>
      </c>
      <c r="E178" s="171" t="s">
        <v>3</v>
      </c>
      <c r="F178" s="172" t="s">
        <v>537</v>
      </c>
      <c r="H178" s="173">
        <v>18.81</v>
      </c>
      <c r="I178" s="174"/>
      <c r="L178" s="170"/>
      <c r="M178" s="175"/>
      <c r="N178" s="176"/>
      <c r="O178" s="176"/>
      <c r="P178" s="176"/>
      <c r="Q178" s="176"/>
      <c r="R178" s="176"/>
      <c r="S178" s="176"/>
      <c r="T178" s="177"/>
      <c r="AT178" s="171" t="s">
        <v>179</v>
      </c>
      <c r="AU178" s="171" t="s">
        <v>79</v>
      </c>
      <c r="AV178" s="14" t="s">
        <v>79</v>
      </c>
      <c r="AW178" s="14" t="s">
        <v>31</v>
      </c>
      <c r="AX178" s="14" t="s">
        <v>15</v>
      </c>
      <c r="AY178" s="171" t="s">
        <v>165</v>
      </c>
    </row>
    <row r="179" spans="2:51" s="14" customFormat="1" ht="12">
      <c r="B179" s="170"/>
      <c r="D179" s="163" t="s">
        <v>179</v>
      </c>
      <c r="F179" s="172" t="s">
        <v>538</v>
      </c>
      <c r="H179" s="173">
        <v>19.751</v>
      </c>
      <c r="I179" s="174"/>
      <c r="L179" s="170"/>
      <c r="M179" s="175"/>
      <c r="N179" s="176"/>
      <c r="O179" s="176"/>
      <c r="P179" s="176"/>
      <c r="Q179" s="176"/>
      <c r="R179" s="176"/>
      <c r="S179" s="176"/>
      <c r="T179" s="177"/>
      <c r="AT179" s="171" t="s">
        <v>179</v>
      </c>
      <c r="AU179" s="171" t="s">
        <v>79</v>
      </c>
      <c r="AV179" s="14" t="s">
        <v>79</v>
      </c>
      <c r="AW179" s="14" t="s">
        <v>4</v>
      </c>
      <c r="AX179" s="14" t="s">
        <v>15</v>
      </c>
      <c r="AY179" s="171" t="s">
        <v>165</v>
      </c>
    </row>
    <row r="180" spans="1:65" s="2" customFormat="1" ht="37.9" customHeight="1">
      <c r="A180" s="33"/>
      <c r="B180" s="143"/>
      <c r="C180" s="144" t="s">
        <v>352</v>
      </c>
      <c r="D180" s="144" t="s">
        <v>171</v>
      </c>
      <c r="E180" s="145" t="s">
        <v>382</v>
      </c>
      <c r="F180" s="146" t="s">
        <v>383</v>
      </c>
      <c r="G180" s="147" t="s">
        <v>384</v>
      </c>
      <c r="H180" s="148">
        <v>65</v>
      </c>
      <c r="I180" s="149"/>
      <c r="J180" s="150">
        <f>ROUND(I180*H180,2)</f>
        <v>0</v>
      </c>
      <c r="K180" s="146" t="s">
        <v>175</v>
      </c>
      <c r="L180" s="34"/>
      <c r="M180" s="151" t="s">
        <v>3</v>
      </c>
      <c r="N180" s="152" t="s">
        <v>41</v>
      </c>
      <c r="O180" s="54"/>
      <c r="P180" s="153">
        <f>O180*H180</f>
        <v>0</v>
      </c>
      <c r="Q180" s="153">
        <v>0.0001</v>
      </c>
      <c r="R180" s="153">
        <f>Q180*H180</f>
        <v>0.006500000000000001</v>
      </c>
      <c r="S180" s="153">
        <v>0</v>
      </c>
      <c r="T180" s="154">
        <f>S180*H180</f>
        <v>0</v>
      </c>
      <c r="U180" s="33"/>
      <c r="V180" s="33"/>
      <c r="W180" s="33"/>
      <c r="X180" s="33"/>
      <c r="Y180" s="33"/>
      <c r="Z180" s="33"/>
      <c r="AA180" s="33"/>
      <c r="AB180" s="33"/>
      <c r="AC180" s="33"/>
      <c r="AD180" s="33"/>
      <c r="AE180" s="33"/>
      <c r="AR180" s="155" t="s">
        <v>264</v>
      </c>
      <c r="AT180" s="155" t="s">
        <v>171</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539</v>
      </c>
    </row>
    <row r="181" spans="1:47" s="2" customFormat="1" ht="12">
      <c r="A181" s="33"/>
      <c r="B181" s="34"/>
      <c r="C181" s="33"/>
      <c r="D181" s="157" t="s">
        <v>177</v>
      </c>
      <c r="E181" s="33"/>
      <c r="F181" s="158" t="s">
        <v>386</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2">
      <c r="B182" s="170"/>
      <c r="D182" s="163" t="s">
        <v>179</v>
      </c>
      <c r="E182" s="171" t="s">
        <v>3</v>
      </c>
      <c r="F182" s="172" t="s">
        <v>540</v>
      </c>
      <c r="H182" s="173">
        <v>65</v>
      </c>
      <c r="I182" s="174"/>
      <c r="L182" s="170"/>
      <c r="M182" s="175"/>
      <c r="N182" s="176"/>
      <c r="O182" s="176"/>
      <c r="P182" s="176"/>
      <c r="Q182" s="176"/>
      <c r="R182" s="176"/>
      <c r="S182" s="176"/>
      <c r="T182" s="177"/>
      <c r="AT182" s="171" t="s">
        <v>179</v>
      </c>
      <c r="AU182" s="171" t="s">
        <v>79</v>
      </c>
      <c r="AV182" s="14" t="s">
        <v>79</v>
      </c>
      <c r="AW182" s="14" t="s">
        <v>31</v>
      </c>
      <c r="AX182" s="14" t="s">
        <v>15</v>
      </c>
      <c r="AY182" s="171" t="s">
        <v>165</v>
      </c>
    </row>
    <row r="183" spans="1:65" s="2" customFormat="1" ht="24.2" customHeight="1">
      <c r="A183" s="33"/>
      <c r="B183" s="143"/>
      <c r="C183" s="178" t="s">
        <v>357</v>
      </c>
      <c r="D183" s="178" t="s">
        <v>188</v>
      </c>
      <c r="E183" s="179" t="s">
        <v>389</v>
      </c>
      <c r="F183" s="180" t="s">
        <v>541</v>
      </c>
      <c r="G183" s="181" t="s">
        <v>377</v>
      </c>
      <c r="H183" s="182">
        <v>1.638</v>
      </c>
      <c r="I183" s="183"/>
      <c r="J183" s="184">
        <f>ROUND(I183*H183,2)</f>
        <v>0</v>
      </c>
      <c r="K183" s="180" t="s">
        <v>175</v>
      </c>
      <c r="L183" s="185"/>
      <c r="M183" s="186" t="s">
        <v>3</v>
      </c>
      <c r="N183" s="187" t="s">
        <v>41</v>
      </c>
      <c r="O183" s="54"/>
      <c r="P183" s="153">
        <f>O183*H183</f>
        <v>0</v>
      </c>
      <c r="Q183" s="153">
        <v>0.02</v>
      </c>
      <c r="R183" s="153">
        <f>Q183*H183</f>
        <v>0.03276</v>
      </c>
      <c r="S183" s="153">
        <v>0</v>
      </c>
      <c r="T183" s="154">
        <f>S183*H183</f>
        <v>0</v>
      </c>
      <c r="U183" s="33"/>
      <c r="V183" s="33"/>
      <c r="W183" s="33"/>
      <c r="X183" s="33"/>
      <c r="Y183" s="33"/>
      <c r="Z183" s="33"/>
      <c r="AA183" s="33"/>
      <c r="AB183" s="33"/>
      <c r="AC183" s="33"/>
      <c r="AD183" s="33"/>
      <c r="AE183" s="33"/>
      <c r="AR183" s="155" t="s">
        <v>278</v>
      </c>
      <c r="AT183" s="155" t="s">
        <v>188</v>
      </c>
      <c r="AU183" s="155" t="s">
        <v>79</v>
      </c>
      <c r="AY183" s="18" t="s">
        <v>165</v>
      </c>
      <c r="BE183" s="156">
        <f>IF(N183="základní",J183,0)</f>
        <v>0</v>
      </c>
      <c r="BF183" s="156">
        <f>IF(N183="snížená",J183,0)</f>
        <v>0</v>
      </c>
      <c r="BG183" s="156">
        <f>IF(N183="zákl. přenesená",J183,0)</f>
        <v>0</v>
      </c>
      <c r="BH183" s="156">
        <f>IF(N183="sníž. přenesená",J183,0)</f>
        <v>0</v>
      </c>
      <c r="BI183" s="156">
        <f>IF(N183="nulová",J183,0)</f>
        <v>0</v>
      </c>
      <c r="BJ183" s="18" t="s">
        <v>79</v>
      </c>
      <c r="BK183" s="156">
        <f>ROUND(I183*H183,2)</f>
        <v>0</v>
      </c>
      <c r="BL183" s="18" t="s">
        <v>264</v>
      </c>
      <c r="BM183" s="155" t="s">
        <v>542</v>
      </c>
    </row>
    <row r="184" spans="1:47" s="2" customFormat="1" ht="12">
      <c r="A184" s="33"/>
      <c r="B184" s="34"/>
      <c r="C184" s="33"/>
      <c r="D184" s="157" t="s">
        <v>177</v>
      </c>
      <c r="E184" s="33"/>
      <c r="F184" s="158" t="s">
        <v>392</v>
      </c>
      <c r="G184" s="33"/>
      <c r="H184" s="33"/>
      <c r="I184" s="159"/>
      <c r="J184" s="33"/>
      <c r="K184" s="33"/>
      <c r="L184" s="34"/>
      <c r="M184" s="160"/>
      <c r="N184" s="161"/>
      <c r="O184" s="54"/>
      <c r="P184" s="54"/>
      <c r="Q184" s="54"/>
      <c r="R184" s="54"/>
      <c r="S184" s="54"/>
      <c r="T184" s="55"/>
      <c r="U184" s="33"/>
      <c r="V184" s="33"/>
      <c r="W184" s="33"/>
      <c r="X184" s="33"/>
      <c r="Y184" s="33"/>
      <c r="Z184" s="33"/>
      <c r="AA184" s="33"/>
      <c r="AB184" s="33"/>
      <c r="AC184" s="33"/>
      <c r="AD184" s="33"/>
      <c r="AE184" s="33"/>
      <c r="AT184" s="18" t="s">
        <v>177</v>
      </c>
      <c r="AU184" s="18" t="s">
        <v>79</v>
      </c>
    </row>
    <row r="185" spans="2:51" s="14" customFormat="1" ht="12">
      <c r="B185" s="170"/>
      <c r="D185" s="163" t="s">
        <v>179</v>
      </c>
      <c r="E185" s="171" t="s">
        <v>3</v>
      </c>
      <c r="F185" s="172" t="s">
        <v>543</v>
      </c>
      <c r="H185" s="173">
        <v>1.56</v>
      </c>
      <c r="I185" s="174"/>
      <c r="L185" s="170"/>
      <c r="M185" s="175"/>
      <c r="N185" s="176"/>
      <c r="O185" s="176"/>
      <c r="P185" s="176"/>
      <c r="Q185" s="176"/>
      <c r="R185" s="176"/>
      <c r="S185" s="176"/>
      <c r="T185" s="177"/>
      <c r="AT185" s="171" t="s">
        <v>179</v>
      </c>
      <c r="AU185" s="171" t="s">
        <v>79</v>
      </c>
      <c r="AV185" s="14" t="s">
        <v>79</v>
      </c>
      <c r="AW185" s="14" t="s">
        <v>31</v>
      </c>
      <c r="AX185" s="14" t="s">
        <v>15</v>
      </c>
      <c r="AY185" s="171" t="s">
        <v>165</v>
      </c>
    </row>
    <row r="186" spans="2:51" s="14" customFormat="1" ht="12">
      <c r="B186" s="170"/>
      <c r="D186" s="163" t="s">
        <v>179</v>
      </c>
      <c r="F186" s="172" t="s">
        <v>544</v>
      </c>
      <c r="H186" s="173">
        <v>1.638</v>
      </c>
      <c r="I186" s="174"/>
      <c r="L186" s="170"/>
      <c r="M186" s="175"/>
      <c r="N186" s="176"/>
      <c r="O186" s="176"/>
      <c r="P186" s="176"/>
      <c r="Q186" s="176"/>
      <c r="R186" s="176"/>
      <c r="S186" s="176"/>
      <c r="T186" s="177"/>
      <c r="AT186" s="171" t="s">
        <v>179</v>
      </c>
      <c r="AU186" s="171" t="s">
        <v>79</v>
      </c>
      <c r="AV186" s="14" t="s">
        <v>79</v>
      </c>
      <c r="AW186" s="14" t="s">
        <v>4</v>
      </c>
      <c r="AX186" s="14" t="s">
        <v>15</v>
      </c>
      <c r="AY186" s="171" t="s">
        <v>165</v>
      </c>
    </row>
    <row r="187" spans="1:65" s="2" customFormat="1" ht="44.25" customHeight="1">
      <c r="A187" s="33"/>
      <c r="B187" s="143"/>
      <c r="C187" s="144" t="s">
        <v>261</v>
      </c>
      <c r="D187" s="144" t="s">
        <v>171</v>
      </c>
      <c r="E187" s="145" t="s">
        <v>395</v>
      </c>
      <c r="F187" s="146" t="s">
        <v>396</v>
      </c>
      <c r="G187" s="147" t="s">
        <v>232</v>
      </c>
      <c r="H187" s="148">
        <v>1.831</v>
      </c>
      <c r="I187" s="149"/>
      <c r="J187" s="150">
        <f>ROUND(I187*H187,2)</f>
        <v>0</v>
      </c>
      <c r="K187" s="146" t="s">
        <v>175</v>
      </c>
      <c r="L187" s="34"/>
      <c r="M187" s="151" t="s">
        <v>3</v>
      </c>
      <c r="N187" s="152" t="s">
        <v>41</v>
      </c>
      <c r="O187" s="54"/>
      <c r="P187" s="153">
        <f>O187*H187</f>
        <v>0</v>
      </c>
      <c r="Q187" s="153">
        <v>0</v>
      </c>
      <c r="R187" s="153">
        <f>Q187*H187</f>
        <v>0</v>
      </c>
      <c r="S187" s="153">
        <v>0</v>
      </c>
      <c r="T187" s="154">
        <f>S187*H187</f>
        <v>0</v>
      </c>
      <c r="U187" s="33"/>
      <c r="V187" s="33"/>
      <c r="W187" s="33"/>
      <c r="X187" s="33"/>
      <c r="Y187" s="33"/>
      <c r="Z187" s="33"/>
      <c r="AA187" s="33"/>
      <c r="AB187" s="33"/>
      <c r="AC187" s="33"/>
      <c r="AD187" s="33"/>
      <c r="AE187" s="33"/>
      <c r="AR187" s="155" t="s">
        <v>264</v>
      </c>
      <c r="AT187" s="155" t="s">
        <v>171</v>
      </c>
      <c r="AU187" s="155" t="s">
        <v>79</v>
      </c>
      <c r="AY187" s="18" t="s">
        <v>165</v>
      </c>
      <c r="BE187" s="156">
        <f>IF(N187="základní",J187,0)</f>
        <v>0</v>
      </c>
      <c r="BF187" s="156">
        <f>IF(N187="snížená",J187,0)</f>
        <v>0</v>
      </c>
      <c r="BG187" s="156">
        <f>IF(N187="zákl. přenesená",J187,0)</f>
        <v>0</v>
      </c>
      <c r="BH187" s="156">
        <f>IF(N187="sníž. přenesená",J187,0)</f>
        <v>0</v>
      </c>
      <c r="BI187" s="156">
        <f>IF(N187="nulová",J187,0)</f>
        <v>0</v>
      </c>
      <c r="BJ187" s="18" t="s">
        <v>79</v>
      </c>
      <c r="BK187" s="156">
        <f>ROUND(I187*H187,2)</f>
        <v>0</v>
      </c>
      <c r="BL187" s="18" t="s">
        <v>264</v>
      </c>
      <c r="BM187" s="155" t="s">
        <v>545</v>
      </c>
    </row>
    <row r="188" spans="1:47" s="2" customFormat="1" ht="12">
      <c r="A188" s="33"/>
      <c r="B188" s="34"/>
      <c r="C188" s="33"/>
      <c r="D188" s="157" t="s">
        <v>177</v>
      </c>
      <c r="E188" s="33"/>
      <c r="F188" s="158" t="s">
        <v>398</v>
      </c>
      <c r="G188" s="33"/>
      <c r="H188" s="33"/>
      <c r="I188" s="159"/>
      <c r="J188" s="33"/>
      <c r="K188" s="33"/>
      <c r="L188" s="34"/>
      <c r="M188" s="160"/>
      <c r="N188" s="161"/>
      <c r="O188" s="54"/>
      <c r="P188" s="54"/>
      <c r="Q188" s="54"/>
      <c r="R188" s="54"/>
      <c r="S188" s="54"/>
      <c r="T188" s="55"/>
      <c r="U188" s="33"/>
      <c r="V188" s="33"/>
      <c r="W188" s="33"/>
      <c r="X188" s="33"/>
      <c r="Y188" s="33"/>
      <c r="Z188" s="33"/>
      <c r="AA188" s="33"/>
      <c r="AB188" s="33"/>
      <c r="AC188" s="33"/>
      <c r="AD188" s="33"/>
      <c r="AE188" s="33"/>
      <c r="AT188" s="18" t="s">
        <v>177</v>
      </c>
      <c r="AU188" s="18" t="s">
        <v>79</v>
      </c>
    </row>
    <row r="189" spans="2:63" s="12" customFormat="1" ht="22.9" customHeight="1">
      <c r="B189" s="130"/>
      <c r="D189" s="131" t="s">
        <v>68</v>
      </c>
      <c r="E189" s="141" t="s">
        <v>399</v>
      </c>
      <c r="F189" s="141" t="s">
        <v>400</v>
      </c>
      <c r="I189" s="133"/>
      <c r="J189" s="142">
        <f>BK189</f>
        <v>0</v>
      </c>
      <c r="L189" s="130"/>
      <c r="M189" s="135"/>
      <c r="N189" s="136"/>
      <c r="O189" s="136"/>
      <c r="P189" s="137">
        <f>SUM(P190:P195)</f>
        <v>0</v>
      </c>
      <c r="Q189" s="136"/>
      <c r="R189" s="137">
        <f>SUM(R190:R195)</f>
        <v>0.00684</v>
      </c>
      <c r="S189" s="136"/>
      <c r="T189" s="138">
        <f>SUM(T190:T195)</f>
        <v>0.0341</v>
      </c>
      <c r="AR189" s="131" t="s">
        <v>79</v>
      </c>
      <c r="AT189" s="139" t="s">
        <v>68</v>
      </c>
      <c r="AU189" s="139" t="s">
        <v>15</v>
      </c>
      <c r="AY189" s="131" t="s">
        <v>165</v>
      </c>
      <c r="BK189" s="140">
        <f>SUM(BK190:BK195)</f>
        <v>0</v>
      </c>
    </row>
    <row r="190" spans="1:65" s="2" customFormat="1" ht="24.2" customHeight="1">
      <c r="A190" s="33"/>
      <c r="B190" s="143"/>
      <c r="C190" s="144" t="s">
        <v>443</v>
      </c>
      <c r="D190" s="144" t="s">
        <v>171</v>
      </c>
      <c r="E190" s="145" t="s">
        <v>402</v>
      </c>
      <c r="F190" s="146" t="s">
        <v>403</v>
      </c>
      <c r="G190" s="147" t="s">
        <v>297</v>
      </c>
      <c r="H190" s="148">
        <v>2</v>
      </c>
      <c r="I190" s="149"/>
      <c r="J190" s="150">
        <f>ROUND(I190*H190,2)</f>
        <v>0</v>
      </c>
      <c r="K190" s="146" t="s">
        <v>175</v>
      </c>
      <c r="L190" s="34"/>
      <c r="M190" s="151" t="s">
        <v>3</v>
      </c>
      <c r="N190" s="152" t="s">
        <v>41</v>
      </c>
      <c r="O190" s="54"/>
      <c r="P190" s="153">
        <f>O190*H190</f>
        <v>0</v>
      </c>
      <c r="Q190" s="153">
        <v>0</v>
      </c>
      <c r="R190" s="153">
        <f>Q190*H190</f>
        <v>0</v>
      </c>
      <c r="S190" s="153">
        <v>0.01705</v>
      </c>
      <c r="T190" s="154">
        <f>S190*H190</f>
        <v>0.0341</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546</v>
      </c>
    </row>
    <row r="191" spans="1:47" s="2" customFormat="1" ht="12">
      <c r="A191" s="33"/>
      <c r="B191" s="34"/>
      <c r="C191" s="33"/>
      <c r="D191" s="157" t="s">
        <v>177</v>
      </c>
      <c r="E191" s="33"/>
      <c r="F191" s="158" t="s">
        <v>405</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1:65" s="2" customFormat="1" ht="24.2" customHeight="1">
      <c r="A192" s="33"/>
      <c r="B192" s="143"/>
      <c r="C192" s="144" t="s">
        <v>278</v>
      </c>
      <c r="D192" s="144" t="s">
        <v>171</v>
      </c>
      <c r="E192" s="145" t="s">
        <v>407</v>
      </c>
      <c r="F192" s="146" t="s">
        <v>408</v>
      </c>
      <c r="G192" s="147" t="s">
        <v>297</v>
      </c>
      <c r="H192" s="148">
        <v>2</v>
      </c>
      <c r="I192" s="149"/>
      <c r="J192" s="150">
        <f>ROUND(I192*H192,2)</f>
        <v>0</v>
      </c>
      <c r="K192" s="146" t="s">
        <v>175</v>
      </c>
      <c r="L192" s="34"/>
      <c r="M192" s="151" t="s">
        <v>3</v>
      </c>
      <c r="N192" s="152" t="s">
        <v>41</v>
      </c>
      <c r="O192" s="54"/>
      <c r="P192" s="153">
        <f>O192*H192</f>
        <v>0</v>
      </c>
      <c r="Q192" s="153">
        <v>0.00342</v>
      </c>
      <c r="R192" s="153">
        <f>Q192*H192</f>
        <v>0.00684</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547</v>
      </c>
    </row>
    <row r="193" spans="1:47" s="2" customFormat="1" ht="12">
      <c r="A193" s="33"/>
      <c r="B193" s="34"/>
      <c r="C193" s="33"/>
      <c r="D193" s="157" t="s">
        <v>177</v>
      </c>
      <c r="E193" s="33"/>
      <c r="F193" s="158" t="s">
        <v>410</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49.15" customHeight="1">
      <c r="A194" s="33"/>
      <c r="B194" s="143"/>
      <c r="C194" s="144" t="s">
        <v>182</v>
      </c>
      <c r="D194" s="144" t="s">
        <v>171</v>
      </c>
      <c r="E194" s="145" t="s">
        <v>412</v>
      </c>
      <c r="F194" s="146" t="s">
        <v>413</v>
      </c>
      <c r="G194" s="147" t="s">
        <v>232</v>
      </c>
      <c r="H194" s="148">
        <v>0.007</v>
      </c>
      <c r="I194" s="149"/>
      <c r="J194" s="150">
        <f>ROUND(I194*H194,2)</f>
        <v>0</v>
      </c>
      <c r="K194" s="146" t="s">
        <v>175</v>
      </c>
      <c r="L194" s="34"/>
      <c r="M194" s="151" t="s">
        <v>3</v>
      </c>
      <c r="N194" s="152" t="s">
        <v>41</v>
      </c>
      <c r="O194" s="54"/>
      <c r="P194" s="153">
        <f>O194*H194</f>
        <v>0</v>
      </c>
      <c r="Q194" s="153">
        <v>0</v>
      </c>
      <c r="R194" s="153">
        <f>Q194*H194</f>
        <v>0</v>
      </c>
      <c r="S194" s="153">
        <v>0</v>
      </c>
      <c r="T194" s="154">
        <f>S194*H194</f>
        <v>0</v>
      </c>
      <c r="U194" s="33"/>
      <c r="V194" s="33"/>
      <c r="W194" s="33"/>
      <c r="X194" s="33"/>
      <c r="Y194" s="33"/>
      <c r="Z194" s="33"/>
      <c r="AA194" s="33"/>
      <c r="AB194" s="33"/>
      <c r="AC194" s="33"/>
      <c r="AD194" s="33"/>
      <c r="AE194" s="33"/>
      <c r="AR194" s="155" t="s">
        <v>264</v>
      </c>
      <c r="AT194" s="155" t="s">
        <v>171</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548</v>
      </c>
    </row>
    <row r="195" spans="1:47" s="2" customFormat="1" ht="12">
      <c r="A195" s="33"/>
      <c r="B195" s="34"/>
      <c r="C195" s="33"/>
      <c r="D195" s="157" t="s">
        <v>177</v>
      </c>
      <c r="E195" s="33"/>
      <c r="F195" s="158" t="s">
        <v>415</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63" s="12" customFormat="1" ht="22.9" customHeight="1">
      <c r="B196" s="130"/>
      <c r="D196" s="131" t="s">
        <v>68</v>
      </c>
      <c r="E196" s="141" t="s">
        <v>416</v>
      </c>
      <c r="F196" s="141" t="s">
        <v>417</v>
      </c>
      <c r="I196" s="133"/>
      <c r="J196" s="142">
        <f>BK196</f>
        <v>0</v>
      </c>
      <c r="L196" s="130"/>
      <c r="M196" s="135"/>
      <c r="N196" s="136"/>
      <c r="O196" s="136"/>
      <c r="P196" s="137">
        <f>P197</f>
        <v>0</v>
      </c>
      <c r="Q196" s="136"/>
      <c r="R196" s="137">
        <f>R197</f>
        <v>0</v>
      </c>
      <c r="S196" s="136"/>
      <c r="T196" s="138">
        <f>T197</f>
        <v>0</v>
      </c>
      <c r="AR196" s="131" t="s">
        <v>79</v>
      </c>
      <c r="AT196" s="139" t="s">
        <v>68</v>
      </c>
      <c r="AU196" s="139" t="s">
        <v>15</v>
      </c>
      <c r="AY196" s="131" t="s">
        <v>165</v>
      </c>
      <c r="BK196" s="140">
        <f>BK197</f>
        <v>0</v>
      </c>
    </row>
    <row r="197" spans="1:65" s="2" customFormat="1" ht="24.2" customHeight="1">
      <c r="A197" s="33"/>
      <c r="B197" s="143"/>
      <c r="C197" s="144" t="s">
        <v>455</v>
      </c>
      <c r="D197" s="144" t="s">
        <v>171</v>
      </c>
      <c r="E197" s="145" t="s">
        <v>419</v>
      </c>
      <c r="F197" s="146" t="s">
        <v>420</v>
      </c>
      <c r="G197" s="147" t="s">
        <v>212</v>
      </c>
      <c r="H197" s="148">
        <v>1</v>
      </c>
      <c r="I197" s="149"/>
      <c r="J197" s="150">
        <f>ROUND(I197*H197,2)</f>
        <v>0</v>
      </c>
      <c r="K197" s="146" t="s">
        <v>3</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549</v>
      </c>
    </row>
    <row r="198" spans="2:63" s="12" customFormat="1" ht="22.9" customHeight="1">
      <c r="B198" s="130"/>
      <c r="D198" s="131" t="s">
        <v>68</v>
      </c>
      <c r="E198" s="141" t="s">
        <v>422</v>
      </c>
      <c r="F198" s="141" t="s">
        <v>423</v>
      </c>
      <c r="I198" s="133"/>
      <c r="J198" s="142">
        <f>BK198</f>
        <v>0</v>
      </c>
      <c r="L198" s="130"/>
      <c r="M198" s="135"/>
      <c r="N198" s="136"/>
      <c r="O198" s="136"/>
      <c r="P198" s="137">
        <f>SUM(P199:P211)</f>
        <v>0</v>
      </c>
      <c r="Q198" s="136"/>
      <c r="R198" s="137">
        <f>SUM(R199:R211)</f>
        <v>0.64495</v>
      </c>
      <c r="S198" s="136"/>
      <c r="T198" s="138">
        <f>SUM(T199:T211)</f>
        <v>0</v>
      </c>
      <c r="AR198" s="131" t="s">
        <v>79</v>
      </c>
      <c r="AT198" s="139" t="s">
        <v>68</v>
      </c>
      <c r="AU198" s="139" t="s">
        <v>15</v>
      </c>
      <c r="AY198" s="131" t="s">
        <v>165</v>
      </c>
      <c r="BK198" s="140">
        <f>SUM(BK199:BK211)</f>
        <v>0</v>
      </c>
    </row>
    <row r="199" spans="1:65" s="2" customFormat="1" ht="16.5" customHeight="1">
      <c r="A199" s="33"/>
      <c r="B199" s="143"/>
      <c r="C199" s="144" t="s">
        <v>459</v>
      </c>
      <c r="D199" s="144" t="s">
        <v>171</v>
      </c>
      <c r="E199" s="145" t="s">
        <v>425</v>
      </c>
      <c r="F199" s="146" t="s">
        <v>426</v>
      </c>
      <c r="G199" s="147" t="s">
        <v>384</v>
      </c>
      <c r="H199" s="148">
        <v>130</v>
      </c>
      <c r="I199" s="149"/>
      <c r="J199" s="150">
        <f>ROUND(I199*H199,2)</f>
        <v>0</v>
      </c>
      <c r="K199" s="146" t="s">
        <v>3</v>
      </c>
      <c r="L199" s="34"/>
      <c r="M199" s="151" t="s">
        <v>3</v>
      </c>
      <c r="N199" s="152" t="s">
        <v>41</v>
      </c>
      <c r="O199" s="54"/>
      <c r="P199" s="153">
        <f>O199*H199</f>
        <v>0</v>
      </c>
      <c r="Q199" s="153">
        <v>2E-05</v>
      </c>
      <c r="R199" s="153">
        <f>Q199*H199</f>
        <v>0.0026000000000000003</v>
      </c>
      <c r="S199" s="153">
        <v>0</v>
      </c>
      <c r="T199" s="154">
        <f>S199*H199</f>
        <v>0</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550</v>
      </c>
    </row>
    <row r="200" spans="2:51" s="13" customFormat="1" ht="12">
      <c r="B200" s="162"/>
      <c r="D200" s="163" t="s">
        <v>179</v>
      </c>
      <c r="E200" s="164" t="s">
        <v>3</v>
      </c>
      <c r="F200" s="165" t="s">
        <v>428</v>
      </c>
      <c r="H200" s="164" t="s">
        <v>3</v>
      </c>
      <c r="I200" s="166"/>
      <c r="L200" s="162"/>
      <c r="M200" s="167"/>
      <c r="N200" s="168"/>
      <c r="O200" s="168"/>
      <c r="P200" s="168"/>
      <c r="Q200" s="168"/>
      <c r="R200" s="168"/>
      <c r="S200" s="168"/>
      <c r="T200" s="169"/>
      <c r="AT200" s="164" t="s">
        <v>179</v>
      </c>
      <c r="AU200" s="164" t="s">
        <v>79</v>
      </c>
      <c r="AV200" s="13" t="s">
        <v>15</v>
      </c>
      <c r="AW200" s="13" t="s">
        <v>31</v>
      </c>
      <c r="AX200" s="13" t="s">
        <v>69</v>
      </c>
      <c r="AY200" s="164" t="s">
        <v>165</v>
      </c>
    </row>
    <row r="201" spans="2:51" s="14" customFormat="1" ht="12">
      <c r="B201" s="170"/>
      <c r="D201" s="163" t="s">
        <v>179</v>
      </c>
      <c r="E201" s="171" t="s">
        <v>3</v>
      </c>
      <c r="F201" s="172" t="s">
        <v>551</v>
      </c>
      <c r="H201" s="173">
        <v>130</v>
      </c>
      <c r="I201" s="174"/>
      <c r="L201" s="170"/>
      <c r="M201" s="175"/>
      <c r="N201" s="176"/>
      <c r="O201" s="176"/>
      <c r="P201" s="176"/>
      <c r="Q201" s="176"/>
      <c r="R201" s="176"/>
      <c r="S201" s="176"/>
      <c r="T201" s="177"/>
      <c r="AT201" s="171" t="s">
        <v>179</v>
      </c>
      <c r="AU201" s="171" t="s">
        <v>79</v>
      </c>
      <c r="AV201" s="14" t="s">
        <v>79</v>
      </c>
      <c r="AW201" s="14" t="s">
        <v>31</v>
      </c>
      <c r="AX201" s="14" t="s">
        <v>15</v>
      </c>
      <c r="AY201" s="171" t="s">
        <v>165</v>
      </c>
    </row>
    <row r="202" spans="1:65" s="2" customFormat="1" ht="16.5" customHeight="1">
      <c r="A202" s="33"/>
      <c r="B202" s="143"/>
      <c r="C202" s="178" t="s">
        <v>463</v>
      </c>
      <c r="D202" s="178" t="s">
        <v>188</v>
      </c>
      <c r="E202" s="179" t="s">
        <v>431</v>
      </c>
      <c r="F202" s="180" t="s">
        <v>432</v>
      </c>
      <c r="G202" s="181" t="s">
        <v>377</v>
      </c>
      <c r="H202" s="182">
        <v>0.343</v>
      </c>
      <c r="I202" s="183"/>
      <c r="J202" s="184">
        <f>ROUND(I202*H202,2)</f>
        <v>0</v>
      </c>
      <c r="K202" s="180" t="s">
        <v>175</v>
      </c>
      <c r="L202" s="185"/>
      <c r="M202" s="186" t="s">
        <v>3</v>
      </c>
      <c r="N202" s="187" t="s">
        <v>41</v>
      </c>
      <c r="O202" s="54"/>
      <c r="P202" s="153">
        <f>O202*H202</f>
        <v>0</v>
      </c>
      <c r="Q202" s="153">
        <v>0.55</v>
      </c>
      <c r="R202" s="153">
        <f>Q202*H202</f>
        <v>0.18865000000000004</v>
      </c>
      <c r="S202" s="153">
        <v>0</v>
      </c>
      <c r="T202" s="154">
        <f>S202*H202</f>
        <v>0</v>
      </c>
      <c r="U202" s="33"/>
      <c r="V202" s="33"/>
      <c r="W202" s="33"/>
      <c r="X202" s="33"/>
      <c r="Y202" s="33"/>
      <c r="Z202" s="33"/>
      <c r="AA202" s="33"/>
      <c r="AB202" s="33"/>
      <c r="AC202" s="33"/>
      <c r="AD202" s="33"/>
      <c r="AE202" s="33"/>
      <c r="AR202" s="155" t="s">
        <v>278</v>
      </c>
      <c r="AT202" s="155" t="s">
        <v>188</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552</v>
      </c>
    </row>
    <row r="203" spans="1:47" s="2" customFormat="1" ht="12">
      <c r="A203" s="33"/>
      <c r="B203" s="34"/>
      <c r="C203" s="33"/>
      <c r="D203" s="157" t="s">
        <v>177</v>
      </c>
      <c r="E203" s="33"/>
      <c r="F203" s="158" t="s">
        <v>434</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2:51" s="14" customFormat="1" ht="12">
      <c r="B204" s="170"/>
      <c r="D204" s="163" t="s">
        <v>179</v>
      </c>
      <c r="E204" s="171" t="s">
        <v>3</v>
      </c>
      <c r="F204" s="172" t="s">
        <v>553</v>
      </c>
      <c r="H204" s="173">
        <v>0.312</v>
      </c>
      <c r="I204" s="174"/>
      <c r="L204" s="170"/>
      <c r="M204" s="175"/>
      <c r="N204" s="176"/>
      <c r="O204" s="176"/>
      <c r="P204" s="176"/>
      <c r="Q204" s="176"/>
      <c r="R204" s="176"/>
      <c r="S204" s="176"/>
      <c r="T204" s="177"/>
      <c r="AT204" s="171" t="s">
        <v>179</v>
      </c>
      <c r="AU204" s="171" t="s">
        <v>79</v>
      </c>
      <c r="AV204" s="14" t="s">
        <v>79</v>
      </c>
      <c r="AW204" s="14" t="s">
        <v>31</v>
      </c>
      <c r="AX204" s="14" t="s">
        <v>15</v>
      </c>
      <c r="AY204" s="171" t="s">
        <v>165</v>
      </c>
    </row>
    <row r="205" spans="2:51" s="14" customFormat="1" ht="12">
      <c r="B205" s="170"/>
      <c r="D205" s="163" t="s">
        <v>179</v>
      </c>
      <c r="F205" s="172" t="s">
        <v>554</v>
      </c>
      <c r="H205" s="173">
        <v>0.343</v>
      </c>
      <c r="I205" s="174"/>
      <c r="L205" s="170"/>
      <c r="M205" s="175"/>
      <c r="N205" s="176"/>
      <c r="O205" s="176"/>
      <c r="P205" s="176"/>
      <c r="Q205" s="176"/>
      <c r="R205" s="176"/>
      <c r="S205" s="176"/>
      <c r="T205" s="177"/>
      <c r="AT205" s="171" t="s">
        <v>179</v>
      </c>
      <c r="AU205" s="171" t="s">
        <v>79</v>
      </c>
      <c r="AV205" s="14" t="s">
        <v>79</v>
      </c>
      <c r="AW205" s="14" t="s">
        <v>4</v>
      </c>
      <c r="AX205" s="14" t="s">
        <v>15</v>
      </c>
      <c r="AY205" s="171" t="s">
        <v>165</v>
      </c>
    </row>
    <row r="206" spans="1:65" s="2" customFormat="1" ht="49.15" customHeight="1">
      <c r="A206" s="33"/>
      <c r="B206" s="143"/>
      <c r="C206" s="144" t="s">
        <v>467</v>
      </c>
      <c r="D206" s="144" t="s">
        <v>171</v>
      </c>
      <c r="E206" s="145" t="s">
        <v>438</v>
      </c>
      <c r="F206" s="146" t="s">
        <v>439</v>
      </c>
      <c r="G206" s="147" t="s">
        <v>174</v>
      </c>
      <c r="H206" s="148">
        <v>32.5</v>
      </c>
      <c r="I206" s="149"/>
      <c r="J206" s="150">
        <f>ROUND(I206*H206,2)</f>
        <v>0</v>
      </c>
      <c r="K206" s="146" t="s">
        <v>175</v>
      </c>
      <c r="L206" s="34"/>
      <c r="M206" s="151" t="s">
        <v>3</v>
      </c>
      <c r="N206" s="152" t="s">
        <v>41</v>
      </c>
      <c r="O206" s="54"/>
      <c r="P206" s="153">
        <f>O206*H206</f>
        <v>0</v>
      </c>
      <c r="Q206" s="153">
        <v>0.01396</v>
      </c>
      <c r="R206" s="153">
        <f>Q206*H206</f>
        <v>0.4537</v>
      </c>
      <c r="S206" s="153">
        <v>0</v>
      </c>
      <c r="T206" s="154">
        <f>S206*H206</f>
        <v>0</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555</v>
      </c>
    </row>
    <row r="207" spans="1:47" s="2" customFormat="1" ht="12">
      <c r="A207" s="33"/>
      <c r="B207" s="34"/>
      <c r="C207" s="33"/>
      <c r="D207" s="157" t="s">
        <v>177</v>
      </c>
      <c r="E207" s="33"/>
      <c r="F207" s="158" t="s">
        <v>441</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3" customFormat="1" ht="12">
      <c r="B208" s="162"/>
      <c r="D208" s="163" t="s">
        <v>179</v>
      </c>
      <c r="E208" s="164" t="s">
        <v>3</v>
      </c>
      <c r="F208" s="165" t="s">
        <v>428</v>
      </c>
      <c r="H208" s="164" t="s">
        <v>3</v>
      </c>
      <c r="I208" s="166"/>
      <c r="L208" s="162"/>
      <c r="M208" s="167"/>
      <c r="N208" s="168"/>
      <c r="O208" s="168"/>
      <c r="P208" s="168"/>
      <c r="Q208" s="168"/>
      <c r="R208" s="168"/>
      <c r="S208" s="168"/>
      <c r="T208" s="169"/>
      <c r="AT208" s="164" t="s">
        <v>179</v>
      </c>
      <c r="AU208" s="164" t="s">
        <v>79</v>
      </c>
      <c r="AV208" s="13" t="s">
        <v>15</v>
      </c>
      <c r="AW208" s="13" t="s">
        <v>31</v>
      </c>
      <c r="AX208" s="13" t="s">
        <v>69</v>
      </c>
      <c r="AY208" s="164" t="s">
        <v>165</v>
      </c>
    </row>
    <row r="209" spans="2:51" s="14" customFormat="1" ht="12">
      <c r="B209" s="170"/>
      <c r="D209" s="163" t="s">
        <v>179</v>
      </c>
      <c r="E209" s="171" t="s">
        <v>3</v>
      </c>
      <c r="F209" s="172" t="s">
        <v>556</v>
      </c>
      <c r="H209" s="173">
        <v>32.5</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1:65" s="2" customFormat="1" ht="49.15" customHeight="1">
      <c r="A210" s="33"/>
      <c r="B210" s="143"/>
      <c r="C210" s="144" t="s">
        <v>471</v>
      </c>
      <c r="D210" s="144" t="s">
        <v>171</v>
      </c>
      <c r="E210" s="145" t="s">
        <v>444</v>
      </c>
      <c r="F210" s="146" t="s">
        <v>445</v>
      </c>
      <c r="G210" s="147" t="s">
        <v>232</v>
      </c>
      <c r="H210" s="148">
        <v>0.645</v>
      </c>
      <c r="I210" s="149"/>
      <c r="J210" s="150">
        <f>ROUND(I210*H210,2)</f>
        <v>0</v>
      </c>
      <c r="K210" s="146" t="s">
        <v>175</v>
      </c>
      <c r="L210" s="34"/>
      <c r="M210" s="151" t="s">
        <v>3</v>
      </c>
      <c r="N210" s="152" t="s">
        <v>41</v>
      </c>
      <c r="O210" s="54"/>
      <c r="P210" s="153">
        <f>O210*H210</f>
        <v>0</v>
      </c>
      <c r="Q210" s="153">
        <v>0</v>
      </c>
      <c r="R210" s="153">
        <f>Q210*H210</f>
        <v>0</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557</v>
      </c>
    </row>
    <row r="211" spans="1:47" s="2" customFormat="1" ht="12">
      <c r="A211" s="33"/>
      <c r="B211" s="34"/>
      <c r="C211" s="33"/>
      <c r="D211" s="157" t="s">
        <v>177</v>
      </c>
      <c r="E211" s="33"/>
      <c r="F211" s="158" t="s">
        <v>447</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63" s="12" customFormat="1" ht="22.9" customHeight="1">
      <c r="B212" s="130"/>
      <c r="D212" s="131" t="s">
        <v>68</v>
      </c>
      <c r="E212" s="141" t="s">
        <v>448</v>
      </c>
      <c r="F212" s="141" t="s">
        <v>449</v>
      </c>
      <c r="I212" s="133"/>
      <c r="J212" s="142">
        <f>BK212</f>
        <v>0</v>
      </c>
      <c r="L212" s="130"/>
      <c r="M212" s="135"/>
      <c r="N212" s="136"/>
      <c r="O212" s="136"/>
      <c r="P212" s="137">
        <f>SUM(P213:P219)</f>
        <v>0</v>
      </c>
      <c r="Q212" s="136"/>
      <c r="R212" s="137">
        <f>SUM(R213:R219)</f>
        <v>0</v>
      </c>
      <c r="S212" s="136"/>
      <c r="T212" s="138">
        <f>SUM(T213:T219)</f>
        <v>0.12415</v>
      </c>
      <c r="AR212" s="131" t="s">
        <v>79</v>
      </c>
      <c r="AT212" s="139" t="s">
        <v>68</v>
      </c>
      <c r="AU212" s="139" t="s">
        <v>15</v>
      </c>
      <c r="AY212" s="131" t="s">
        <v>165</v>
      </c>
      <c r="BK212" s="140">
        <f>SUM(BK213:BK219)</f>
        <v>0</v>
      </c>
    </row>
    <row r="213" spans="1:65" s="2" customFormat="1" ht="24.2" customHeight="1">
      <c r="A213" s="33"/>
      <c r="B213" s="143"/>
      <c r="C213" s="144" t="s">
        <v>387</v>
      </c>
      <c r="D213" s="144" t="s">
        <v>171</v>
      </c>
      <c r="E213" s="145" t="s">
        <v>451</v>
      </c>
      <c r="F213" s="146" t="s">
        <v>452</v>
      </c>
      <c r="G213" s="147" t="s">
        <v>384</v>
      </c>
      <c r="H213" s="148">
        <v>65</v>
      </c>
      <c r="I213" s="149"/>
      <c r="J213" s="150">
        <f>ROUND(I213*H213,2)</f>
        <v>0</v>
      </c>
      <c r="K213" s="146" t="s">
        <v>175</v>
      </c>
      <c r="L213" s="34"/>
      <c r="M213" s="151" t="s">
        <v>3</v>
      </c>
      <c r="N213" s="152" t="s">
        <v>41</v>
      </c>
      <c r="O213" s="54"/>
      <c r="P213" s="153">
        <f>O213*H213</f>
        <v>0</v>
      </c>
      <c r="Q213" s="153">
        <v>0</v>
      </c>
      <c r="R213" s="153">
        <f>Q213*H213</f>
        <v>0</v>
      </c>
      <c r="S213" s="153">
        <v>0.00191</v>
      </c>
      <c r="T213" s="154">
        <f>S213*H213</f>
        <v>0.12415</v>
      </c>
      <c r="U213" s="33"/>
      <c r="V213" s="33"/>
      <c r="W213" s="33"/>
      <c r="X213" s="33"/>
      <c r="Y213" s="33"/>
      <c r="Z213" s="33"/>
      <c r="AA213" s="33"/>
      <c r="AB213" s="33"/>
      <c r="AC213" s="33"/>
      <c r="AD213" s="33"/>
      <c r="AE213" s="33"/>
      <c r="AR213" s="155" t="s">
        <v>264</v>
      </c>
      <c r="AT213" s="155" t="s">
        <v>171</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558</v>
      </c>
    </row>
    <row r="214" spans="1:47" s="2" customFormat="1" ht="12">
      <c r="A214" s="33"/>
      <c r="B214" s="34"/>
      <c r="C214" s="33"/>
      <c r="D214" s="157" t="s">
        <v>177</v>
      </c>
      <c r="E214" s="33"/>
      <c r="F214" s="158" t="s">
        <v>454</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1:65" s="2" customFormat="1" ht="24.2" customHeight="1">
      <c r="A215" s="33"/>
      <c r="B215" s="143"/>
      <c r="C215" s="144" t="s">
        <v>450</v>
      </c>
      <c r="D215" s="144" t="s">
        <v>171</v>
      </c>
      <c r="E215" s="145" t="s">
        <v>456</v>
      </c>
      <c r="F215" s="146" t="s">
        <v>457</v>
      </c>
      <c r="G215" s="147" t="s">
        <v>384</v>
      </c>
      <c r="H215" s="148">
        <v>101</v>
      </c>
      <c r="I215" s="149"/>
      <c r="J215" s="150">
        <f>ROUND(I215*H215,2)</f>
        <v>0</v>
      </c>
      <c r="K215" s="146" t="s">
        <v>3</v>
      </c>
      <c r="L215" s="34"/>
      <c r="M215" s="151" t="s">
        <v>3</v>
      </c>
      <c r="N215" s="152" t="s">
        <v>41</v>
      </c>
      <c r="O215" s="54"/>
      <c r="P215" s="153">
        <f>O215*H215</f>
        <v>0</v>
      </c>
      <c r="Q215" s="153">
        <v>0</v>
      </c>
      <c r="R215" s="153">
        <f>Q215*H215</f>
        <v>0</v>
      </c>
      <c r="S215" s="153">
        <v>0</v>
      </c>
      <c r="T215" s="154">
        <f>S215*H215</f>
        <v>0</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559</v>
      </c>
    </row>
    <row r="216" spans="1:65" s="2" customFormat="1" ht="24.2" customHeight="1">
      <c r="A216" s="33"/>
      <c r="B216" s="143"/>
      <c r="C216" s="144" t="s">
        <v>401</v>
      </c>
      <c r="D216" s="144" t="s">
        <v>171</v>
      </c>
      <c r="E216" s="145" t="s">
        <v>468</v>
      </c>
      <c r="F216" s="146" t="s">
        <v>469</v>
      </c>
      <c r="G216" s="147" t="s">
        <v>384</v>
      </c>
      <c r="H216" s="148">
        <v>65</v>
      </c>
      <c r="I216" s="149"/>
      <c r="J216" s="150">
        <f>ROUND(I216*H216,2)</f>
        <v>0</v>
      </c>
      <c r="K216" s="146" t="s">
        <v>3</v>
      </c>
      <c r="L216" s="34"/>
      <c r="M216" s="151" t="s">
        <v>3</v>
      </c>
      <c r="N216" s="152" t="s">
        <v>41</v>
      </c>
      <c r="O216" s="54"/>
      <c r="P216" s="153">
        <f>O216*H216</f>
        <v>0</v>
      </c>
      <c r="Q216" s="153">
        <v>0</v>
      </c>
      <c r="R216" s="153">
        <f>Q216*H216</f>
        <v>0</v>
      </c>
      <c r="S216" s="153">
        <v>0</v>
      </c>
      <c r="T216" s="154">
        <f>S216*H216</f>
        <v>0</v>
      </c>
      <c r="U216" s="33"/>
      <c r="V216" s="33"/>
      <c r="W216" s="33"/>
      <c r="X216" s="33"/>
      <c r="Y216" s="33"/>
      <c r="Z216" s="33"/>
      <c r="AA216" s="33"/>
      <c r="AB216" s="33"/>
      <c r="AC216" s="33"/>
      <c r="AD216" s="33"/>
      <c r="AE216" s="33"/>
      <c r="AR216" s="155" t="s">
        <v>264</v>
      </c>
      <c r="AT216" s="155" t="s">
        <v>171</v>
      </c>
      <c r="AU216" s="155" t="s">
        <v>79</v>
      </c>
      <c r="AY216" s="18" t="s">
        <v>165</v>
      </c>
      <c r="BE216" s="156">
        <f>IF(N216="základní",J216,0)</f>
        <v>0</v>
      </c>
      <c r="BF216" s="156">
        <f>IF(N216="snížená",J216,0)</f>
        <v>0</v>
      </c>
      <c r="BG216" s="156">
        <f>IF(N216="zákl. přenesená",J216,0)</f>
        <v>0</v>
      </c>
      <c r="BH216" s="156">
        <f>IF(N216="sníž. přenesená",J216,0)</f>
        <v>0</v>
      </c>
      <c r="BI216" s="156">
        <f>IF(N216="nulová",J216,0)</f>
        <v>0</v>
      </c>
      <c r="BJ216" s="18" t="s">
        <v>79</v>
      </c>
      <c r="BK216" s="156">
        <f>ROUND(I216*H216,2)</f>
        <v>0</v>
      </c>
      <c r="BL216" s="18" t="s">
        <v>264</v>
      </c>
      <c r="BM216" s="155" t="s">
        <v>560</v>
      </c>
    </row>
    <row r="217" spans="1:65" s="2" customFormat="1" ht="24.2" customHeight="1">
      <c r="A217" s="33"/>
      <c r="B217" s="143"/>
      <c r="C217" s="144" t="s">
        <v>406</v>
      </c>
      <c r="D217" s="144" t="s">
        <v>171</v>
      </c>
      <c r="E217" s="145" t="s">
        <v>472</v>
      </c>
      <c r="F217" s="146" t="s">
        <v>473</v>
      </c>
      <c r="G217" s="147" t="s">
        <v>384</v>
      </c>
      <c r="H217" s="148">
        <v>101</v>
      </c>
      <c r="I217" s="149"/>
      <c r="J217" s="150">
        <f>ROUND(I217*H217,2)</f>
        <v>0</v>
      </c>
      <c r="K217" s="146" t="s">
        <v>3</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561</v>
      </c>
    </row>
    <row r="218" spans="1:65" s="2" customFormat="1" ht="44.25" customHeight="1">
      <c r="A218" s="33"/>
      <c r="B218" s="143"/>
      <c r="C218" s="144" t="s">
        <v>418</v>
      </c>
      <c r="D218" s="144" t="s">
        <v>171</v>
      </c>
      <c r="E218" s="145" t="s">
        <v>475</v>
      </c>
      <c r="F218" s="146" t="s">
        <v>476</v>
      </c>
      <c r="G218" s="147" t="s">
        <v>477</v>
      </c>
      <c r="H218" s="196"/>
      <c r="I218" s="149"/>
      <c r="J218" s="150">
        <f>ROUND(I218*H218,2)</f>
        <v>0</v>
      </c>
      <c r="K218" s="146" t="s">
        <v>175</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562</v>
      </c>
    </row>
    <row r="219" spans="1:47" s="2" customFormat="1" ht="12">
      <c r="A219" s="33"/>
      <c r="B219" s="34"/>
      <c r="C219" s="33"/>
      <c r="D219" s="157" t="s">
        <v>177</v>
      </c>
      <c r="E219" s="33"/>
      <c r="F219" s="158" t="s">
        <v>479</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2:63" s="12" customFormat="1" ht="22.9" customHeight="1">
      <c r="B220" s="130"/>
      <c r="D220" s="131" t="s">
        <v>68</v>
      </c>
      <c r="E220" s="141" t="s">
        <v>480</v>
      </c>
      <c r="F220" s="141" t="s">
        <v>481</v>
      </c>
      <c r="I220" s="133"/>
      <c r="J220" s="142">
        <f>BK220</f>
        <v>0</v>
      </c>
      <c r="L220" s="130"/>
      <c r="M220" s="135"/>
      <c r="N220" s="136"/>
      <c r="O220" s="136"/>
      <c r="P220" s="137">
        <f>SUM(P221:P222)</f>
        <v>0</v>
      </c>
      <c r="Q220" s="136"/>
      <c r="R220" s="137">
        <f>SUM(R221:R222)</f>
        <v>0.033263999999999995</v>
      </c>
      <c r="S220" s="136"/>
      <c r="T220" s="138">
        <f>SUM(T221:T222)</f>
        <v>0</v>
      </c>
      <c r="AR220" s="131" t="s">
        <v>79</v>
      </c>
      <c r="AT220" s="139" t="s">
        <v>68</v>
      </c>
      <c r="AU220" s="139" t="s">
        <v>15</v>
      </c>
      <c r="AY220" s="131" t="s">
        <v>165</v>
      </c>
      <c r="BK220" s="140">
        <f>SUM(BK221:BK222)</f>
        <v>0</v>
      </c>
    </row>
    <row r="221" spans="1:65" s="2" customFormat="1" ht="16.5" customHeight="1">
      <c r="A221" s="33"/>
      <c r="B221" s="143"/>
      <c r="C221" s="144" t="s">
        <v>209</v>
      </c>
      <c r="D221" s="144" t="s">
        <v>171</v>
      </c>
      <c r="E221" s="145" t="s">
        <v>482</v>
      </c>
      <c r="F221" s="146" t="s">
        <v>483</v>
      </c>
      <c r="G221" s="147" t="s">
        <v>174</v>
      </c>
      <c r="H221" s="148">
        <v>237.6</v>
      </c>
      <c r="I221" s="149"/>
      <c r="J221" s="150">
        <f>ROUND(I221*H221,2)</f>
        <v>0</v>
      </c>
      <c r="K221" s="146" t="s">
        <v>175</v>
      </c>
      <c r="L221" s="34"/>
      <c r="M221" s="151" t="s">
        <v>3</v>
      </c>
      <c r="N221" s="152" t="s">
        <v>41</v>
      </c>
      <c r="O221" s="54"/>
      <c r="P221" s="153">
        <f>O221*H221</f>
        <v>0</v>
      </c>
      <c r="Q221" s="153">
        <v>0.00014</v>
      </c>
      <c r="R221" s="153">
        <f>Q221*H221</f>
        <v>0.033263999999999995</v>
      </c>
      <c r="S221" s="153">
        <v>0</v>
      </c>
      <c r="T221" s="154">
        <f>S221*H221</f>
        <v>0</v>
      </c>
      <c r="U221" s="33"/>
      <c r="V221" s="33"/>
      <c r="W221" s="33"/>
      <c r="X221" s="33"/>
      <c r="Y221" s="33"/>
      <c r="Z221" s="33"/>
      <c r="AA221" s="33"/>
      <c r="AB221" s="33"/>
      <c r="AC221" s="33"/>
      <c r="AD221" s="33"/>
      <c r="AE221" s="33"/>
      <c r="AR221" s="155" t="s">
        <v>264</v>
      </c>
      <c r="AT221" s="155" t="s">
        <v>171</v>
      </c>
      <c r="AU221" s="155" t="s">
        <v>79</v>
      </c>
      <c r="AY221" s="18" t="s">
        <v>165</v>
      </c>
      <c r="BE221" s="156">
        <f>IF(N221="základní",J221,0)</f>
        <v>0</v>
      </c>
      <c r="BF221" s="156">
        <f>IF(N221="snížená",J221,0)</f>
        <v>0</v>
      </c>
      <c r="BG221" s="156">
        <f>IF(N221="zákl. přenesená",J221,0)</f>
        <v>0</v>
      </c>
      <c r="BH221" s="156">
        <f>IF(N221="sníž. přenesená",J221,0)</f>
        <v>0</v>
      </c>
      <c r="BI221" s="156">
        <f>IF(N221="nulová",J221,0)</f>
        <v>0</v>
      </c>
      <c r="BJ221" s="18" t="s">
        <v>79</v>
      </c>
      <c r="BK221" s="156">
        <f>ROUND(I221*H221,2)</f>
        <v>0</v>
      </c>
      <c r="BL221" s="18" t="s">
        <v>264</v>
      </c>
      <c r="BM221" s="155" t="s">
        <v>563</v>
      </c>
    </row>
    <row r="222" spans="1:47" s="2" customFormat="1" ht="12">
      <c r="A222" s="33"/>
      <c r="B222" s="34"/>
      <c r="C222" s="33"/>
      <c r="D222" s="157" t="s">
        <v>177</v>
      </c>
      <c r="E222" s="33"/>
      <c r="F222" s="158" t="s">
        <v>485</v>
      </c>
      <c r="G222" s="33"/>
      <c r="H222" s="33"/>
      <c r="I222" s="159"/>
      <c r="J222" s="33"/>
      <c r="K222" s="33"/>
      <c r="L222" s="34"/>
      <c r="M222" s="160"/>
      <c r="N222" s="161"/>
      <c r="O222" s="54"/>
      <c r="P222" s="54"/>
      <c r="Q222" s="54"/>
      <c r="R222" s="54"/>
      <c r="S222" s="54"/>
      <c r="T222" s="55"/>
      <c r="U222" s="33"/>
      <c r="V222" s="33"/>
      <c r="W222" s="33"/>
      <c r="X222" s="33"/>
      <c r="Y222" s="33"/>
      <c r="Z222" s="33"/>
      <c r="AA222" s="33"/>
      <c r="AB222" s="33"/>
      <c r="AC222" s="33"/>
      <c r="AD222" s="33"/>
      <c r="AE222" s="33"/>
      <c r="AT222" s="18" t="s">
        <v>177</v>
      </c>
      <c r="AU222" s="18" t="s">
        <v>79</v>
      </c>
    </row>
    <row r="223" spans="2:63" s="12" customFormat="1" ht="25.9" customHeight="1">
      <c r="B223" s="130"/>
      <c r="D223" s="131" t="s">
        <v>68</v>
      </c>
      <c r="E223" s="132" t="s">
        <v>120</v>
      </c>
      <c r="F223" s="132" t="s">
        <v>486</v>
      </c>
      <c r="I223" s="133"/>
      <c r="J223" s="134">
        <f>BK223</f>
        <v>0</v>
      </c>
      <c r="L223" s="130"/>
      <c r="M223" s="135"/>
      <c r="N223" s="136"/>
      <c r="O223" s="136"/>
      <c r="P223" s="137">
        <f>P224</f>
        <v>0</v>
      </c>
      <c r="Q223" s="136"/>
      <c r="R223" s="137">
        <f>R224</f>
        <v>0</v>
      </c>
      <c r="S223" s="136"/>
      <c r="T223" s="138">
        <f>T224</f>
        <v>0</v>
      </c>
      <c r="AR223" s="131" t="s">
        <v>95</v>
      </c>
      <c r="AT223" s="139" t="s">
        <v>68</v>
      </c>
      <c r="AU223" s="139" t="s">
        <v>69</v>
      </c>
      <c r="AY223" s="131" t="s">
        <v>165</v>
      </c>
      <c r="BK223" s="140">
        <f>BK224</f>
        <v>0</v>
      </c>
    </row>
    <row r="224" spans="1:65" s="2" customFormat="1" ht="24.2" customHeight="1">
      <c r="A224" s="33"/>
      <c r="B224" s="143"/>
      <c r="C224" s="144" t="s">
        <v>187</v>
      </c>
      <c r="D224" s="144" t="s">
        <v>171</v>
      </c>
      <c r="E224" s="145" t="s">
        <v>488</v>
      </c>
      <c r="F224" s="146" t="s">
        <v>489</v>
      </c>
      <c r="G224" s="147" t="s">
        <v>212</v>
      </c>
      <c r="H224" s="148">
        <v>1</v>
      </c>
      <c r="I224" s="149"/>
      <c r="J224" s="150">
        <f>ROUND(I224*H224,2)</f>
        <v>0</v>
      </c>
      <c r="K224" s="146" t="s">
        <v>3</v>
      </c>
      <c r="L224" s="34"/>
      <c r="M224" s="197" t="s">
        <v>3</v>
      </c>
      <c r="N224" s="198" t="s">
        <v>41</v>
      </c>
      <c r="O224" s="199"/>
      <c r="P224" s="200">
        <f>O224*H224</f>
        <v>0</v>
      </c>
      <c r="Q224" s="200">
        <v>0</v>
      </c>
      <c r="R224" s="200">
        <f>Q224*H224</f>
        <v>0</v>
      </c>
      <c r="S224" s="200">
        <v>0</v>
      </c>
      <c r="T224" s="201">
        <f>S224*H224</f>
        <v>0</v>
      </c>
      <c r="U224" s="33"/>
      <c r="V224" s="33"/>
      <c r="W224" s="33"/>
      <c r="X224" s="33"/>
      <c r="Y224" s="33"/>
      <c r="Z224" s="33"/>
      <c r="AA224" s="33"/>
      <c r="AB224" s="33"/>
      <c r="AC224" s="33"/>
      <c r="AD224" s="33"/>
      <c r="AE224" s="33"/>
      <c r="AR224" s="155" t="s">
        <v>92</v>
      </c>
      <c r="AT224" s="155" t="s">
        <v>171</v>
      </c>
      <c r="AU224" s="155" t="s">
        <v>15</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92</v>
      </c>
      <c r="BM224" s="155" t="s">
        <v>564</v>
      </c>
    </row>
    <row r="225" spans="1:31" s="2" customFormat="1" ht="6.95" customHeight="1">
      <c r="A225" s="33"/>
      <c r="B225" s="43"/>
      <c r="C225" s="44"/>
      <c r="D225" s="44"/>
      <c r="E225" s="44"/>
      <c r="F225" s="44"/>
      <c r="G225" s="44"/>
      <c r="H225" s="44"/>
      <c r="I225" s="44"/>
      <c r="J225" s="44"/>
      <c r="K225" s="44"/>
      <c r="L225" s="34"/>
      <c r="M225" s="33"/>
      <c r="O225" s="33"/>
      <c r="P225" s="33"/>
      <c r="Q225" s="33"/>
      <c r="R225" s="33"/>
      <c r="S225" s="33"/>
      <c r="T225" s="33"/>
      <c r="U225" s="33"/>
      <c r="V225" s="33"/>
      <c r="W225" s="33"/>
      <c r="X225" s="33"/>
      <c r="Y225" s="33"/>
      <c r="Z225" s="33"/>
      <c r="AA225" s="33"/>
      <c r="AB225" s="33"/>
      <c r="AC225" s="33"/>
      <c r="AD225" s="33"/>
      <c r="AE225" s="33"/>
    </row>
  </sheetData>
  <autoFilter ref="C99:K224"/>
  <mergeCells count="12">
    <mergeCell ref="E92:H92"/>
    <mergeCell ref="L2:V2"/>
    <mergeCell ref="E50:H50"/>
    <mergeCell ref="E52:H52"/>
    <mergeCell ref="E54:H54"/>
    <mergeCell ref="E88:H88"/>
    <mergeCell ref="E90:H90"/>
    <mergeCell ref="E7:H7"/>
    <mergeCell ref="E9:H9"/>
    <mergeCell ref="E11:H11"/>
    <mergeCell ref="E20:H20"/>
    <mergeCell ref="E29:H29"/>
  </mergeCells>
  <hyperlinks>
    <hyperlink ref="F110" r:id="rId1" display="https://podminky.urs.cz/item/CS_URS_2021_02/997013213"/>
    <hyperlink ref="F112" r:id="rId2" display="https://podminky.urs.cz/item/CS_URS_2021_02/997013501"/>
    <hyperlink ref="F114" r:id="rId3" display="https://podminky.urs.cz/item/CS_URS_2021_02/997013509"/>
    <hyperlink ref="F117" r:id="rId4" display="https://podminky.urs.cz/item/CS_URS_2021_02/997013631"/>
    <hyperlink ref="F121" r:id="rId5" display="https://podminky.urs.cz/item/CS_URS_2021_02/712340831"/>
    <hyperlink ref="F123" r:id="rId6" display="https://podminky.urs.cz/item/CS_URS_2021_02/712363803"/>
    <hyperlink ref="F125" r:id="rId7" display="https://podminky.urs.cz/item/CS_URS_2021_02/712311101"/>
    <hyperlink ref="F130" r:id="rId8" display="https://podminky.urs.cz/item/CS_URS_2021_02/11163150"/>
    <hyperlink ref="F133" r:id="rId9" display="https://podminky.urs.cz/item/CS_URS_2021_02/712341559"/>
    <hyperlink ref="F135" r:id="rId10" display="https://podminky.urs.cz/item/CS_URS_2021_02/62853004"/>
    <hyperlink ref="F138" r:id="rId11" display="https://podminky.urs.cz/item/CS_URS_2021_02/712363122"/>
    <hyperlink ref="F145" r:id="rId12" display="https://podminky.urs.cz/item/CS_URS_2021_02/28322012"/>
    <hyperlink ref="F148" r:id="rId13" display="https://podminky.urs.cz/item/CS_URS_2021_02/712391171"/>
    <hyperlink ref="F150" r:id="rId14" display="https://podminky.urs.cz/item/CS_URS_2021_02/69311068"/>
    <hyperlink ref="F153" r:id="rId15" display="https://podminky.urs.cz/item/CS_URS_2021_02/998712102"/>
    <hyperlink ref="F156" r:id="rId16" display="https://podminky.urs.cz/item/CS_URS_2021_02/713130851"/>
    <hyperlink ref="F161" r:id="rId17" display="https://podminky.urs.cz/item/CS_URS_2021_02/713131143"/>
    <hyperlink ref="F164" r:id="rId18" display="https://podminky.urs.cz/item/CS_URS_2021_02/28375933"/>
    <hyperlink ref="F167" r:id="rId19" display="https://podminky.urs.cz/item/CS_URS_2021_02/713140861"/>
    <hyperlink ref="F170" r:id="rId20" display="https://podminky.urs.cz/item/CS_URS_2021_02/713140863"/>
    <hyperlink ref="F172" r:id="rId21" display="https://podminky.urs.cz/item/CS_URS_2021_02/713141135"/>
    <hyperlink ref="F176" r:id="rId22" display="https://podminky.urs.cz/item/CS_URS_2021_02/713141335"/>
    <hyperlink ref="F181" r:id="rId23" display="https://podminky.urs.cz/item/CS_URS_2021_02/713141351"/>
    <hyperlink ref="F184" r:id="rId24" display="https://podminky.urs.cz/item/CS_URS_2021_02/28376141"/>
    <hyperlink ref="F188" r:id="rId25" display="https://podminky.urs.cz/item/CS_URS_2021_02/998713102"/>
    <hyperlink ref="F191" r:id="rId26" display="https://podminky.urs.cz/item/CS_URS_2021_02/721210822"/>
    <hyperlink ref="F193" r:id="rId27" display="https://podminky.urs.cz/item/CS_URS_2021_02/721233212"/>
    <hyperlink ref="F195" r:id="rId28" display="https://podminky.urs.cz/item/CS_URS_2021_02/998721102"/>
    <hyperlink ref="F203" r:id="rId29" display="https://podminky.urs.cz/item/CS_URS_2021_02/60514114"/>
    <hyperlink ref="F207" r:id="rId30" display="https://podminky.urs.cz/item/CS_URS_2021_02/762361312"/>
    <hyperlink ref="F211" r:id="rId31" display="https://podminky.urs.cz/item/CS_URS_2021_02/998762102"/>
    <hyperlink ref="F214" r:id="rId32" display="https://podminky.urs.cz/item/CS_URS_2021_02/764002841"/>
    <hyperlink ref="F219" r:id="rId33" display="https://podminky.urs.cz/item/CS_URS_2021_02/998764202"/>
    <hyperlink ref="F222" r:id="rId34"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86</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565</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566</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ROUND((SUM(BE102:BE271)),2)</f>
        <v>0</v>
      </c>
      <c r="G35" s="33"/>
      <c r="H35" s="33"/>
      <c r="I35" s="102">
        <v>0.21</v>
      </c>
      <c r="J35" s="101">
        <f>ROUND(((SUM(BE102:BE271))*I35),2)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ROUND((SUM(BF102:BF271)),2)</f>
        <v>0</v>
      </c>
      <c r="G36" s="33"/>
      <c r="H36" s="33"/>
      <c r="I36" s="102">
        <v>0.15</v>
      </c>
      <c r="J36" s="101">
        <f>ROUND(((SUM(BF102:BF271))*I36),2)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565</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1 - Sekce 3</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J267</f>
        <v>0</v>
      </c>
      <c r="L79" s="116"/>
    </row>
    <row r="80" spans="2:12" s="9" customFormat="1" ht="24.95" customHeight="1">
      <c r="B80" s="112"/>
      <c r="D80" s="113" t="s">
        <v>149</v>
      </c>
      <c r="E80" s="114"/>
      <c r="F80" s="114"/>
      <c r="G80" s="114"/>
      <c r="H80" s="114"/>
      <c r="I80" s="114"/>
      <c r="J80" s="115">
        <f>J270</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6" t="str">
        <f>E7</f>
        <v>Oprava střechy bytového domu Hrnčířská, Kolín</v>
      </c>
      <c r="F90" s="327"/>
      <c r="G90" s="327"/>
      <c r="H90" s="327"/>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6" t="s">
        <v>565</v>
      </c>
      <c r="F92" s="325"/>
      <c r="G92" s="325"/>
      <c r="H92" s="325"/>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322" t="str">
        <f>E11</f>
        <v>1 - Sekce 3</v>
      </c>
      <c r="F94" s="325"/>
      <c r="G94" s="325"/>
      <c r="H94" s="325"/>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P103+P148+P270</f>
        <v>0</v>
      </c>
      <c r="Q102" s="62"/>
      <c r="R102" s="127">
        <f>R103+R148+R270</f>
        <v>1.8531955</v>
      </c>
      <c r="S102" s="62"/>
      <c r="T102" s="128">
        <f>T103+T148+T270</f>
        <v>1.55929</v>
      </c>
      <c r="U102" s="33"/>
      <c r="V102" s="33"/>
      <c r="W102" s="33"/>
      <c r="X102" s="33"/>
      <c r="Y102" s="33"/>
      <c r="Z102" s="33"/>
      <c r="AA102" s="33"/>
      <c r="AB102" s="33"/>
      <c r="AC102" s="33"/>
      <c r="AD102" s="33"/>
      <c r="AE102" s="33"/>
      <c r="AT102" s="18" t="s">
        <v>68</v>
      </c>
      <c r="AU102" s="18" t="s">
        <v>131</v>
      </c>
      <c r="BK102" s="129">
        <f>BK103+BK148+BK270</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0.043184</v>
      </c>
      <c r="S103" s="136"/>
      <c r="T103" s="138">
        <f>T104+T122+T135+T145</f>
        <v>0.044800000000000006</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0.043184</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0.043184</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3.2</v>
      </c>
      <c r="I106" s="149"/>
      <c r="J106" s="150">
        <f>ROUND(I106*H106,2)</f>
        <v>0</v>
      </c>
      <c r="K106" s="146" t="s">
        <v>175</v>
      </c>
      <c r="L106" s="34"/>
      <c r="M106" s="151" t="s">
        <v>3</v>
      </c>
      <c r="N106" s="152" t="s">
        <v>41</v>
      </c>
      <c r="O106" s="54"/>
      <c r="P106" s="153">
        <f>O106*H106</f>
        <v>0</v>
      </c>
      <c r="Q106" s="153">
        <v>0.00026</v>
      </c>
      <c r="R106" s="153">
        <f>Q106*H106</f>
        <v>0.000832</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567</v>
      </c>
    </row>
    <row r="107" spans="1:47" s="2" customFormat="1" ht="12">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2">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2">
      <c r="B109" s="170"/>
      <c r="D109" s="163" t="s">
        <v>179</v>
      </c>
      <c r="E109" s="171" t="s">
        <v>3</v>
      </c>
      <c r="F109" s="172" t="s">
        <v>568</v>
      </c>
      <c r="H109" s="173">
        <v>2.7</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2">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2">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2">
      <c r="B112" s="188"/>
      <c r="D112" s="163" t="s">
        <v>179</v>
      </c>
      <c r="E112" s="189" t="s">
        <v>3</v>
      </c>
      <c r="F112" s="190" t="s">
        <v>288</v>
      </c>
      <c r="H112" s="191">
        <v>3.2</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3.2</v>
      </c>
      <c r="I113" s="149"/>
      <c r="J113" s="150">
        <f>ROUND(I113*H113,2)</f>
        <v>0</v>
      </c>
      <c r="K113" s="146" t="s">
        <v>175</v>
      </c>
      <c r="L113" s="34"/>
      <c r="M113" s="151" t="s">
        <v>3</v>
      </c>
      <c r="N113" s="152" t="s">
        <v>41</v>
      </c>
      <c r="O113" s="54"/>
      <c r="P113" s="153">
        <f>O113*H113</f>
        <v>0</v>
      </c>
      <c r="Q113" s="153">
        <v>0.00852</v>
      </c>
      <c r="R113" s="153">
        <f>Q113*H113</f>
        <v>0.027264</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571</v>
      </c>
    </row>
    <row r="114" spans="1:47" s="2" customFormat="1" ht="12">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3.36</v>
      </c>
      <c r="I115" s="183"/>
      <c r="J115" s="184">
        <f>ROUND(I115*H115,2)</f>
        <v>0</v>
      </c>
      <c r="K115" s="180" t="s">
        <v>175</v>
      </c>
      <c r="L115" s="185"/>
      <c r="M115" s="186" t="s">
        <v>3</v>
      </c>
      <c r="N115" s="187" t="s">
        <v>41</v>
      </c>
      <c r="O115" s="54"/>
      <c r="P115" s="153">
        <f>O115*H115</f>
        <v>0</v>
      </c>
      <c r="Q115" s="153">
        <v>0.0017</v>
      </c>
      <c r="R115" s="153">
        <f>Q115*H115</f>
        <v>0.005711999999999999</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572</v>
      </c>
    </row>
    <row r="116" spans="1:47" s="2" customFormat="1" ht="12">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2">
      <c r="B117" s="170"/>
      <c r="D117" s="163" t="s">
        <v>179</v>
      </c>
      <c r="F117" s="172" t="s">
        <v>573</v>
      </c>
      <c r="H117" s="173">
        <v>3.36</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424</v>
      </c>
      <c r="D118" s="144" t="s">
        <v>171</v>
      </c>
      <c r="E118" s="145" t="s">
        <v>196</v>
      </c>
      <c r="F118" s="146" t="s">
        <v>197</v>
      </c>
      <c r="G118" s="147" t="s">
        <v>174</v>
      </c>
      <c r="H118" s="148">
        <v>3.2</v>
      </c>
      <c r="I118" s="149"/>
      <c r="J118" s="150">
        <f>ROUND(I118*H118,2)</f>
        <v>0</v>
      </c>
      <c r="K118" s="146" t="s">
        <v>175</v>
      </c>
      <c r="L118" s="34"/>
      <c r="M118" s="151" t="s">
        <v>3</v>
      </c>
      <c r="N118" s="152" t="s">
        <v>41</v>
      </c>
      <c r="O118" s="54"/>
      <c r="P118" s="153">
        <f>O118*H118</f>
        <v>0</v>
      </c>
      <c r="Q118" s="153">
        <v>8E-05</v>
      </c>
      <c r="R118" s="153">
        <f>Q118*H118</f>
        <v>0.00025600000000000004</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574</v>
      </c>
    </row>
    <row r="119" spans="1:47" s="2" customFormat="1" ht="12">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170</v>
      </c>
      <c r="D120" s="144" t="s">
        <v>171</v>
      </c>
      <c r="E120" s="145" t="s">
        <v>201</v>
      </c>
      <c r="F120" s="146" t="s">
        <v>202</v>
      </c>
      <c r="G120" s="147" t="s">
        <v>174</v>
      </c>
      <c r="H120" s="148">
        <v>3.2</v>
      </c>
      <c r="I120" s="149"/>
      <c r="J120" s="150">
        <f>ROUND(I120*H120,2)</f>
        <v>0</v>
      </c>
      <c r="K120" s="146" t="s">
        <v>175</v>
      </c>
      <c r="L120" s="34"/>
      <c r="M120" s="151" t="s">
        <v>3</v>
      </c>
      <c r="N120" s="152" t="s">
        <v>41</v>
      </c>
      <c r="O120" s="54"/>
      <c r="P120" s="153">
        <f>O120*H120</f>
        <v>0</v>
      </c>
      <c r="Q120" s="153">
        <v>0.00285</v>
      </c>
      <c r="R120" s="153">
        <f>Q120*H120</f>
        <v>0.009120000000000001</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575</v>
      </c>
    </row>
    <row r="121" spans="1:47" s="2" customFormat="1" ht="12">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0.044800000000000006</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576</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0.044800000000000006</v>
      </c>
      <c r="AR125" s="131" t="s">
        <v>15</v>
      </c>
      <c r="AT125" s="139" t="s">
        <v>68</v>
      </c>
      <c r="AU125" s="139" t="s">
        <v>79</v>
      </c>
      <c r="AY125" s="131" t="s">
        <v>165</v>
      </c>
      <c r="BK125" s="140">
        <f>SUM(BK126:BK132)</f>
        <v>0</v>
      </c>
    </row>
    <row r="126" spans="1:65" s="2" customFormat="1" ht="37.9" customHeight="1">
      <c r="A126" s="33"/>
      <c r="B126" s="143"/>
      <c r="C126" s="144" t="s">
        <v>252</v>
      </c>
      <c r="D126" s="144" t="s">
        <v>171</v>
      </c>
      <c r="E126" s="145" t="s">
        <v>217</v>
      </c>
      <c r="F126" s="146" t="s">
        <v>218</v>
      </c>
      <c r="G126" s="147" t="s">
        <v>174</v>
      </c>
      <c r="H126" s="148">
        <v>3.2</v>
      </c>
      <c r="I126" s="149"/>
      <c r="J126" s="150">
        <f>ROUND(I126*H126,2)</f>
        <v>0</v>
      </c>
      <c r="K126" s="146" t="s">
        <v>175</v>
      </c>
      <c r="L126" s="34"/>
      <c r="M126" s="151" t="s">
        <v>3</v>
      </c>
      <c r="N126" s="152" t="s">
        <v>41</v>
      </c>
      <c r="O126" s="54"/>
      <c r="P126" s="153">
        <f>O126*H126</f>
        <v>0</v>
      </c>
      <c r="Q126" s="153">
        <v>0</v>
      </c>
      <c r="R126" s="153">
        <f>Q126*H126</f>
        <v>0</v>
      </c>
      <c r="S126" s="153">
        <v>0.014</v>
      </c>
      <c r="T126" s="154">
        <f>S126*H126</f>
        <v>0.044800000000000006</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577</v>
      </c>
    </row>
    <row r="127" spans="1:47" s="2" customFormat="1" ht="12">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2">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2">
      <c r="B129" s="170"/>
      <c r="D129" s="163" t="s">
        <v>179</v>
      </c>
      <c r="E129" s="171" t="s">
        <v>3</v>
      </c>
      <c r="F129" s="172" t="s">
        <v>568</v>
      </c>
      <c r="H129" s="173">
        <v>2.7</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2">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2">
      <c r="B131" s="170"/>
      <c r="D131" s="163" t="s">
        <v>179</v>
      </c>
      <c r="E131" s="171" t="s">
        <v>3</v>
      </c>
      <c r="F131" s="172" t="s">
        <v>570</v>
      </c>
      <c r="H131" s="173">
        <v>0.5</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2">
      <c r="B132" s="188"/>
      <c r="D132" s="163" t="s">
        <v>179</v>
      </c>
      <c r="E132" s="189" t="s">
        <v>3</v>
      </c>
      <c r="F132" s="190" t="s">
        <v>288</v>
      </c>
      <c r="H132" s="191">
        <v>3.2</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168</v>
      </c>
      <c r="D134" s="144" t="s">
        <v>171</v>
      </c>
      <c r="E134" s="145" t="s">
        <v>224</v>
      </c>
      <c r="F134" s="146" t="s">
        <v>225</v>
      </c>
      <c r="G134" s="147" t="s">
        <v>174</v>
      </c>
      <c r="H134" s="148">
        <v>77</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578</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1.559</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579</v>
      </c>
    </row>
    <row r="137" spans="1:47" s="2" customFormat="1" ht="12">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1.559</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580</v>
      </c>
    </row>
    <row r="139" spans="1:47" s="2" customFormat="1" ht="12">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31.18</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581</v>
      </c>
    </row>
    <row r="141" spans="1:47" s="2" customFormat="1" ht="12">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2">
      <c r="B142" s="170"/>
      <c r="D142" s="163" t="s">
        <v>179</v>
      </c>
      <c r="F142" s="172" t="s">
        <v>582</v>
      </c>
      <c r="H142" s="173">
        <v>31.18</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1.559</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583</v>
      </c>
    </row>
    <row r="144" spans="1:47" s="2" customFormat="1" ht="12">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195</v>
      </c>
      <c r="D146" s="144" t="s">
        <v>171</v>
      </c>
      <c r="E146" s="145" t="s">
        <v>253</v>
      </c>
      <c r="F146" s="146" t="s">
        <v>254</v>
      </c>
      <c r="G146" s="147" t="s">
        <v>232</v>
      </c>
      <c r="H146" s="148">
        <v>0.043</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584</v>
      </c>
    </row>
    <row r="147" spans="1:47" s="2" customFormat="1" ht="12">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P149+P184+P219+P221+P244+P267</f>
        <v>0</v>
      </c>
      <c r="Q148" s="136"/>
      <c r="R148" s="137">
        <f>R149+R184+R219+R221+R244+R267</f>
        <v>1.8100114999999999</v>
      </c>
      <c r="S148" s="136"/>
      <c r="T148" s="138">
        <f>T149+T184+T219+T221+T244+T267</f>
        <v>1.5144900000000001</v>
      </c>
      <c r="AR148" s="131" t="s">
        <v>79</v>
      </c>
      <c r="AT148" s="139" t="s">
        <v>68</v>
      </c>
      <c r="AU148" s="139" t="s">
        <v>69</v>
      </c>
      <c r="AY148" s="131" t="s">
        <v>165</v>
      </c>
      <c r="BK148" s="140">
        <f>BK149+BK184+BK219+BK221+BK244+BK267</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0.9796602000000001</v>
      </c>
      <c r="S149" s="136"/>
      <c r="T149" s="138">
        <f>SUM(T150:T183)</f>
        <v>0.8779499999999999</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94.5</v>
      </c>
      <c r="I150" s="149"/>
      <c r="J150" s="150">
        <f>ROUND(I150*H150,2)</f>
        <v>0</v>
      </c>
      <c r="K150" s="146" t="s">
        <v>175</v>
      </c>
      <c r="L150" s="34"/>
      <c r="M150" s="151" t="s">
        <v>3</v>
      </c>
      <c r="N150" s="152" t="s">
        <v>41</v>
      </c>
      <c r="O150" s="54"/>
      <c r="P150" s="153">
        <f>O150*H150</f>
        <v>0</v>
      </c>
      <c r="Q150" s="153">
        <v>0</v>
      </c>
      <c r="R150" s="153">
        <f>Q150*H150</f>
        <v>0</v>
      </c>
      <c r="S150" s="153">
        <v>0.0055</v>
      </c>
      <c r="T150" s="154">
        <f>S150*H150</f>
        <v>0.5197499999999999</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585</v>
      </c>
    </row>
    <row r="151" spans="1:47" s="2" customFormat="1" ht="12">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99.5</v>
      </c>
      <c r="I152" s="149"/>
      <c r="J152" s="150">
        <f>ROUND(I152*H152,2)</f>
        <v>0</v>
      </c>
      <c r="K152" s="146" t="s">
        <v>175</v>
      </c>
      <c r="L152" s="34"/>
      <c r="M152" s="151" t="s">
        <v>3</v>
      </c>
      <c r="N152" s="152" t="s">
        <v>41</v>
      </c>
      <c r="O152" s="54"/>
      <c r="P152" s="153">
        <f>O152*H152</f>
        <v>0</v>
      </c>
      <c r="Q152" s="153">
        <v>0</v>
      </c>
      <c r="R152" s="153">
        <f>Q152*H152</f>
        <v>0</v>
      </c>
      <c r="S152" s="153">
        <v>0.0036</v>
      </c>
      <c r="T152" s="154">
        <f>S152*H152</f>
        <v>0.35819999999999996</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586</v>
      </c>
    </row>
    <row r="153" spans="1:47" s="2" customFormat="1" ht="12">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94.5</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587</v>
      </c>
    </row>
    <row r="155" spans="1:47" s="2" customFormat="1" ht="12">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2">
      <c r="B156" s="170"/>
      <c r="D156" s="163" t="s">
        <v>179</v>
      </c>
      <c r="E156" s="171" t="s">
        <v>3</v>
      </c>
      <c r="F156" s="172" t="s">
        <v>588</v>
      </c>
      <c r="H156" s="173">
        <v>77</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2">
      <c r="B157" s="170"/>
      <c r="D157" s="163" t="s">
        <v>179</v>
      </c>
      <c r="E157" s="171" t="s">
        <v>3</v>
      </c>
      <c r="F157" s="172" t="s">
        <v>589</v>
      </c>
      <c r="H157" s="173">
        <v>17.5</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2">
      <c r="B158" s="188"/>
      <c r="D158" s="163" t="s">
        <v>179</v>
      </c>
      <c r="E158" s="189" t="s">
        <v>3</v>
      </c>
      <c r="F158" s="190" t="s">
        <v>288</v>
      </c>
      <c r="H158" s="191">
        <v>94.5</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v>
      </c>
      <c r="I159" s="183"/>
      <c r="J159" s="184">
        <f>ROUND(I159*H159,2)</f>
        <v>0</v>
      </c>
      <c r="K159" s="180" t="s">
        <v>175</v>
      </c>
      <c r="L159" s="185"/>
      <c r="M159" s="186" t="s">
        <v>3</v>
      </c>
      <c r="N159" s="187" t="s">
        <v>41</v>
      </c>
      <c r="O159" s="54"/>
      <c r="P159" s="153">
        <f>O159*H159</f>
        <v>0</v>
      </c>
      <c r="Q159" s="153">
        <v>1</v>
      </c>
      <c r="R159" s="153">
        <f>Q159*H159</f>
        <v>0.03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590</v>
      </c>
    </row>
    <row r="160" spans="1:47" s="2" customFormat="1" ht="12">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2">
      <c r="B161" s="170"/>
      <c r="D161" s="163" t="s">
        <v>179</v>
      </c>
      <c r="F161" s="172" t="s">
        <v>591</v>
      </c>
      <c r="H161" s="173">
        <v>0.03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94.5</v>
      </c>
      <c r="I162" s="149"/>
      <c r="J162" s="150">
        <f>ROUND(I162*H162,2)</f>
        <v>0</v>
      </c>
      <c r="K162" s="146" t="s">
        <v>175</v>
      </c>
      <c r="L162" s="34"/>
      <c r="M162" s="151" t="s">
        <v>3</v>
      </c>
      <c r="N162" s="152" t="s">
        <v>41</v>
      </c>
      <c r="O162" s="54"/>
      <c r="P162" s="153">
        <f>O162*H162</f>
        <v>0</v>
      </c>
      <c r="Q162" s="153">
        <v>0.00088</v>
      </c>
      <c r="R162" s="153">
        <f>Q162*H162</f>
        <v>0.08316</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592</v>
      </c>
    </row>
    <row r="163" spans="1:47" s="2" customFormat="1" ht="12">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110.14</v>
      </c>
      <c r="I164" s="183"/>
      <c r="J164" s="184">
        <f>ROUND(I164*H164,2)</f>
        <v>0</v>
      </c>
      <c r="K164" s="180" t="s">
        <v>175</v>
      </c>
      <c r="L164" s="185"/>
      <c r="M164" s="186" t="s">
        <v>3</v>
      </c>
      <c r="N164" s="187" t="s">
        <v>41</v>
      </c>
      <c r="O164" s="54"/>
      <c r="P164" s="153">
        <f>O164*H164</f>
        <v>0</v>
      </c>
      <c r="Q164" s="153">
        <v>0.0054</v>
      </c>
      <c r="R164" s="153">
        <f>Q164*H164</f>
        <v>0.5947560000000001</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593</v>
      </c>
    </row>
    <row r="165" spans="1:47" s="2" customFormat="1" ht="12">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2">
      <c r="B166" s="170"/>
      <c r="D166" s="163" t="s">
        <v>179</v>
      </c>
      <c r="F166" s="172" t="s">
        <v>594</v>
      </c>
      <c r="H166" s="173">
        <v>110.14</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20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595</v>
      </c>
    </row>
    <row r="168" spans="1:47" s="2" customFormat="1" ht="12">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20</v>
      </c>
      <c r="I169" s="183"/>
      <c r="J169" s="184">
        <f>ROUND(I169*H169,2)</f>
        <v>0</v>
      </c>
      <c r="K169" s="180" t="s">
        <v>3</v>
      </c>
      <c r="L169" s="185"/>
      <c r="M169" s="186" t="s">
        <v>3</v>
      </c>
      <c r="N169" s="187" t="s">
        <v>41</v>
      </c>
      <c r="O169" s="54"/>
      <c r="P169" s="153">
        <f>O169*H169</f>
        <v>0</v>
      </c>
      <c r="Q169" s="153">
        <v>0.00015</v>
      </c>
      <c r="R169" s="153">
        <f>Q169*H169</f>
        <v>0.0029999999999999996</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596</v>
      </c>
    </row>
    <row r="170" spans="1:65" s="2" customFormat="1" ht="55.5" customHeight="1">
      <c r="A170" s="33"/>
      <c r="B170" s="143"/>
      <c r="C170" s="144" t="s">
        <v>471</v>
      </c>
      <c r="D170" s="144" t="s">
        <v>171</v>
      </c>
      <c r="E170" s="145" t="s">
        <v>305</v>
      </c>
      <c r="F170" s="146" t="s">
        <v>306</v>
      </c>
      <c r="G170" s="147" t="s">
        <v>174</v>
      </c>
      <c r="H170" s="148">
        <v>99.5</v>
      </c>
      <c r="I170" s="149"/>
      <c r="J170" s="150">
        <f>ROUND(I170*H170,2)</f>
        <v>0</v>
      </c>
      <c r="K170" s="146" t="s">
        <v>3</v>
      </c>
      <c r="L170" s="34"/>
      <c r="M170" s="151" t="s">
        <v>3</v>
      </c>
      <c r="N170" s="152" t="s">
        <v>41</v>
      </c>
      <c r="O170" s="54"/>
      <c r="P170" s="153">
        <f>O170*H170</f>
        <v>0</v>
      </c>
      <c r="Q170" s="153">
        <v>0.00014</v>
      </c>
      <c r="R170" s="153">
        <f>Q170*H170</f>
        <v>0.013929999999999998</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597</v>
      </c>
    </row>
    <row r="171" spans="2:51" s="14" customFormat="1" ht="12">
      <c r="B171" s="170"/>
      <c r="D171" s="163" t="s">
        <v>179</v>
      </c>
      <c r="E171" s="171" t="s">
        <v>3</v>
      </c>
      <c r="F171" s="172" t="s">
        <v>588</v>
      </c>
      <c r="H171" s="173">
        <v>77</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598</v>
      </c>
      <c r="H172" s="173">
        <v>22.5</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99.5</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115.967</v>
      </c>
      <c r="I174" s="183"/>
      <c r="J174" s="184">
        <f>ROUND(I174*H174,2)</f>
        <v>0</v>
      </c>
      <c r="K174" s="180" t="s">
        <v>175</v>
      </c>
      <c r="L174" s="185"/>
      <c r="M174" s="186" t="s">
        <v>3</v>
      </c>
      <c r="N174" s="187" t="s">
        <v>41</v>
      </c>
      <c r="O174" s="54"/>
      <c r="P174" s="153">
        <f>O174*H174</f>
        <v>0</v>
      </c>
      <c r="Q174" s="153">
        <v>0.0019</v>
      </c>
      <c r="R174" s="153">
        <f>Q174*H174</f>
        <v>0.22033729999999999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599</v>
      </c>
    </row>
    <row r="175" spans="1:47" s="2" customFormat="1" ht="12">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600</v>
      </c>
      <c r="H176" s="173">
        <v>115.967</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99.5</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601</v>
      </c>
    </row>
    <row r="178" spans="1:47" s="2" customFormat="1" ht="12">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114.923</v>
      </c>
      <c r="I179" s="183"/>
      <c r="J179" s="184">
        <f>ROUND(I179*H179,2)</f>
        <v>0</v>
      </c>
      <c r="K179" s="180" t="s">
        <v>175</v>
      </c>
      <c r="L179" s="185"/>
      <c r="M179" s="186" t="s">
        <v>3</v>
      </c>
      <c r="N179" s="187" t="s">
        <v>41</v>
      </c>
      <c r="O179" s="54"/>
      <c r="P179" s="153">
        <f>O179*H179</f>
        <v>0</v>
      </c>
      <c r="Q179" s="153">
        <v>0.0003</v>
      </c>
      <c r="R179" s="153">
        <f>Q179*H179</f>
        <v>0.0344769</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602</v>
      </c>
    </row>
    <row r="180" spans="1:47" s="2" customFormat="1" ht="12">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603</v>
      </c>
      <c r="H181" s="173">
        <v>114.923</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0.98</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604</v>
      </c>
    </row>
    <row r="183" spans="1:47" s="2" customFormat="1" ht="12">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0.6769252999999998</v>
      </c>
      <c r="S184" s="136"/>
      <c r="T184" s="138">
        <f>SUM(T185:T218)</f>
        <v>0.5662</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3.25</v>
      </c>
      <c r="I185" s="149"/>
      <c r="J185" s="150">
        <f>ROUND(I185*H185,2)</f>
        <v>0</v>
      </c>
      <c r="K185" s="146" t="s">
        <v>175</v>
      </c>
      <c r="L185" s="34"/>
      <c r="M185" s="151" t="s">
        <v>3</v>
      </c>
      <c r="N185" s="152" t="s">
        <v>41</v>
      </c>
      <c r="O185" s="54"/>
      <c r="P185" s="153">
        <f>O185*H185</f>
        <v>0</v>
      </c>
      <c r="Q185" s="153">
        <v>0</v>
      </c>
      <c r="R185" s="153">
        <f>Q185*H185</f>
        <v>0</v>
      </c>
      <c r="S185" s="153">
        <v>0.006</v>
      </c>
      <c r="T185" s="154">
        <f>S185*H185</f>
        <v>0.0195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605</v>
      </c>
    </row>
    <row r="186" spans="1:47" s="2" customFormat="1" ht="12">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2">
      <c r="B187" s="170"/>
      <c r="D187" s="163" t="s">
        <v>179</v>
      </c>
      <c r="E187" s="171" t="s">
        <v>3</v>
      </c>
      <c r="F187" s="172" t="s">
        <v>606</v>
      </c>
      <c r="H187" s="173">
        <v>1.5</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2">
      <c r="B188" s="170"/>
      <c r="D188" s="163" t="s">
        <v>179</v>
      </c>
      <c r="E188" s="171" t="s">
        <v>3</v>
      </c>
      <c r="F188" s="172" t="s">
        <v>607</v>
      </c>
      <c r="H188" s="173">
        <v>1.75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2">
      <c r="B189" s="188"/>
      <c r="D189" s="163" t="s">
        <v>179</v>
      </c>
      <c r="E189" s="189" t="s">
        <v>3</v>
      </c>
      <c r="F189" s="190" t="s">
        <v>288</v>
      </c>
      <c r="H189" s="191">
        <v>3.25</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1.75</v>
      </c>
      <c r="I190" s="149"/>
      <c r="J190" s="150">
        <f>ROUND(I190*H190,2)</f>
        <v>0</v>
      </c>
      <c r="K190" s="146" t="s">
        <v>175</v>
      </c>
      <c r="L190" s="34"/>
      <c r="M190" s="151" t="s">
        <v>3</v>
      </c>
      <c r="N190" s="152" t="s">
        <v>41</v>
      </c>
      <c r="O190" s="54"/>
      <c r="P190" s="153">
        <f>O190*H190</f>
        <v>0</v>
      </c>
      <c r="Q190" s="153">
        <v>0.00606</v>
      </c>
      <c r="R190" s="153">
        <f>Q190*H190</f>
        <v>0.010605</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608</v>
      </c>
    </row>
    <row r="191" spans="1:47" s="2" customFormat="1" ht="12">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2">
      <c r="B192" s="170"/>
      <c r="D192" s="163" t="s">
        <v>179</v>
      </c>
      <c r="E192" s="171" t="s">
        <v>3</v>
      </c>
      <c r="F192" s="172" t="s">
        <v>607</v>
      </c>
      <c r="H192" s="173">
        <v>1.75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1.838</v>
      </c>
      <c r="I193" s="183"/>
      <c r="J193" s="184">
        <f>ROUND(I193*H193,2)</f>
        <v>0</v>
      </c>
      <c r="K193" s="180" t="s">
        <v>175</v>
      </c>
      <c r="L193" s="185"/>
      <c r="M193" s="186" t="s">
        <v>3</v>
      </c>
      <c r="N193" s="187" t="s">
        <v>41</v>
      </c>
      <c r="O193" s="54"/>
      <c r="P193" s="153">
        <f>O193*H193</f>
        <v>0</v>
      </c>
      <c r="Q193" s="153">
        <v>0.00085</v>
      </c>
      <c r="R193" s="153">
        <f>Q193*H193</f>
        <v>0.0015623</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609</v>
      </c>
    </row>
    <row r="194" spans="1:47" s="2" customFormat="1" ht="12">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2">
      <c r="B195" s="170"/>
      <c r="D195" s="163" t="s">
        <v>179</v>
      </c>
      <c r="F195" s="172" t="s">
        <v>610</v>
      </c>
      <c r="H195" s="173">
        <v>1.838</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77</v>
      </c>
      <c r="I196" s="149"/>
      <c r="J196" s="150">
        <f>ROUND(I196*H196,2)</f>
        <v>0</v>
      </c>
      <c r="K196" s="146" t="s">
        <v>175</v>
      </c>
      <c r="L196" s="34"/>
      <c r="M196" s="151" t="s">
        <v>3</v>
      </c>
      <c r="N196" s="152" t="s">
        <v>41</v>
      </c>
      <c r="O196" s="54"/>
      <c r="P196" s="153">
        <f>O196*H196</f>
        <v>0</v>
      </c>
      <c r="Q196" s="153">
        <v>0</v>
      </c>
      <c r="R196" s="153">
        <f>Q196*H196</f>
        <v>0</v>
      </c>
      <c r="S196" s="153">
        <v>0.0018</v>
      </c>
      <c r="T196" s="154">
        <f>S196*H196</f>
        <v>0.1386</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611</v>
      </c>
    </row>
    <row r="197" spans="1:47" s="2" customFormat="1" ht="12">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2">
      <c r="B198" s="170"/>
      <c r="D198" s="163" t="s">
        <v>179</v>
      </c>
      <c r="E198" s="171" t="s">
        <v>3</v>
      </c>
      <c r="F198" s="172" t="s">
        <v>588</v>
      </c>
      <c r="H198" s="173">
        <v>77</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77</v>
      </c>
      <c r="I199" s="149"/>
      <c r="J199" s="150">
        <f>ROUND(I199*H199,2)</f>
        <v>0</v>
      </c>
      <c r="K199" s="146" t="s">
        <v>175</v>
      </c>
      <c r="L199" s="34"/>
      <c r="M199" s="151" t="s">
        <v>3</v>
      </c>
      <c r="N199" s="152" t="s">
        <v>41</v>
      </c>
      <c r="O199" s="54"/>
      <c r="P199" s="153">
        <f>O199*H199</f>
        <v>0</v>
      </c>
      <c r="Q199" s="153">
        <v>0</v>
      </c>
      <c r="R199" s="153">
        <f>Q199*H199</f>
        <v>0</v>
      </c>
      <c r="S199" s="153">
        <v>0.0053</v>
      </c>
      <c r="T199" s="154">
        <f>S199*H199</f>
        <v>0.4081</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612</v>
      </c>
    </row>
    <row r="200" spans="1:47" s="2" customFormat="1" ht="12">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77</v>
      </c>
      <c r="I201" s="149"/>
      <c r="J201" s="150">
        <f>ROUND(I201*H201,2)</f>
        <v>0</v>
      </c>
      <c r="K201" s="146" t="s">
        <v>175</v>
      </c>
      <c r="L201" s="34"/>
      <c r="M201" s="151" t="s">
        <v>3</v>
      </c>
      <c r="N201" s="152" t="s">
        <v>41</v>
      </c>
      <c r="O201" s="54"/>
      <c r="P201" s="153">
        <f>O201*H201</f>
        <v>0</v>
      </c>
      <c r="Q201" s="153">
        <v>0.00058</v>
      </c>
      <c r="R201" s="153">
        <f>Q201*H201</f>
        <v>0.04466</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613</v>
      </c>
    </row>
    <row r="202" spans="1:47" s="2" customFormat="1" ht="12">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78.54</v>
      </c>
      <c r="I203" s="183"/>
      <c r="J203" s="184">
        <f>ROUND(I203*H203,2)</f>
        <v>0</v>
      </c>
      <c r="K203" s="180" t="s">
        <v>3</v>
      </c>
      <c r="L203" s="185"/>
      <c r="M203" s="186" t="s">
        <v>3</v>
      </c>
      <c r="N203" s="187" t="s">
        <v>41</v>
      </c>
      <c r="O203" s="54"/>
      <c r="P203" s="153">
        <f>O203*H203</f>
        <v>0</v>
      </c>
      <c r="Q203" s="153">
        <v>0.0042</v>
      </c>
      <c r="R203" s="153">
        <f>Q203*H203</f>
        <v>0.329868</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614</v>
      </c>
    </row>
    <row r="204" spans="2:51" s="14" customFormat="1" ht="12">
      <c r="B204" s="170"/>
      <c r="D204" s="163" t="s">
        <v>179</v>
      </c>
      <c r="F204" s="172" t="s">
        <v>615</v>
      </c>
      <c r="H204" s="173">
        <v>78.54</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77</v>
      </c>
      <c r="I205" s="149"/>
      <c r="J205" s="150">
        <f>ROUND(I205*H205,2)</f>
        <v>0</v>
      </c>
      <c r="K205" s="146" t="s">
        <v>175</v>
      </c>
      <c r="L205" s="34"/>
      <c r="M205" s="151" t="s">
        <v>3</v>
      </c>
      <c r="N205" s="152" t="s">
        <v>41</v>
      </c>
      <c r="O205" s="54"/>
      <c r="P205" s="153">
        <f>O205*H205</f>
        <v>0</v>
      </c>
      <c r="Q205" s="153">
        <v>0.00058</v>
      </c>
      <c r="R205" s="153">
        <f>Q205*H205</f>
        <v>0.04466</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616</v>
      </c>
    </row>
    <row r="206" spans="1:47" s="2" customFormat="1" ht="12">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8.085</v>
      </c>
      <c r="I207" s="183"/>
      <c r="J207" s="184">
        <f>ROUND(I207*H207,2)</f>
        <v>0</v>
      </c>
      <c r="K207" s="180" t="s">
        <v>3</v>
      </c>
      <c r="L207" s="185"/>
      <c r="M207" s="186" t="s">
        <v>3</v>
      </c>
      <c r="N207" s="187" t="s">
        <v>41</v>
      </c>
      <c r="O207" s="54"/>
      <c r="P207" s="153">
        <f>O207*H207</f>
        <v>0</v>
      </c>
      <c r="Q207" s="153">
        <v>0.03</v>
      </c>
      <c r="R207" s="153">
        <f>Q207*H207</f>
        <v>0.24255000000000002</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617</v>
      </c>
    </row>
    <row r="208" spans="2:51" s="14" customFormat="1" ht="12">
      <c r="B208" s="170"/>
      <c r="D208" s="163" t="s">
        <v>179</v>
      </c>
      <c r="E208" s="171" t="s">
        <v>3</v>
      </c>
      <c r="F208" s="172" t="s">
        <v>618</v>
      </c>
      <c r="H208" s="173">
        <v>7.7</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2">
      <c r="B209" s="170"/>
      <c r="D209" s="163" t="s">
        <v>179</v>
      </c>
      <c r="F209" s="172" t="s">
        <v>619</v>
      </c>
      <c r="H209" s="173">
        <v>8.085</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5</v>
      </c>
      <c r="I210" s="149"/>
      <c r="J210" s="150">
        <f>ROUND(I210*H210,2)</f>
        <v>0</v>
      </c>
      <c r="K210" s="146" t="s">
        <v>175</v>
      </c>
      <c r="L210" s="34"/>
      <c r="M210" s="151" t="s">
        <v>3</v>
      </c>
      <c r="N210" s="152" t="s">
        <v>41</v>
      </c>
      <c r="O210" s="54"/>
      <c r="P210" s="153">
        <f>O210*H210</f>
        <v>0</v>
      </c>
      <c r="Q210" s="153">
        <v>0.0001</v>
      </c>
      <c r="R210" s="153">
        <f>Q210*H210</f>
        <v>0.0005</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620</v>
      </c>
    </row>
    <row r="211" spans="1:47" s="2" customFormat="1" ht="12">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2">
      <c r="B212" s="170"/>
      <c r="D212" s="163" t="s">
        <v>179</v>
      </c>
      <c r="E212" s="171" t="s">
        <v>3</v>
      </c>
      <c r="F212" s="172" t="s">
        <v>95</v>
      </c>
      <c r="H212" s="173">
        <v>5</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0.126</v>
      </c>
      <c r="I213" s="183"/>
      <c r="J213" s="184">
        <f>ROUND(I213*H213,2)</f>
        <v>0</v>
      </c>
      <c r="K213" s="180" t="s">
        <v>175</v>
      </c>
      <c r="L213" s="185"/>
      <c r="M213" s="186" t="s">
        <v>3</v>
      </c>
      <c r="N213" s="187" t="s">
        <v>41</v>
      </c>
      <c r="O213" s="54"/>
      <c r="P213" s="153">
        <f>O213*H213</f>
        <v>0</v>
      </c>
      <c r="Q213" s="153">
        <v>0.02</v>
      </c>
      <c r="R213" s="153">
        <f>Q213*H213</f>
        <v>0.00252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621</v>
      </c>
    </row>
    <row r="214" spans="1:47" s="2" customFormat="1" ht="12">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2">
      <c r="B215" s="170"/>
      <c r="D215" s="163" t="s">
        <v>179</v>
      </c>
      <c r="E215" s="171" t="s">
        <v>3</v>
      </c>
      <c r="F215" s="172" t="s">
        <v>622</v>
      </c>
      <c r="H215" s="173">
        <v>0.12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2">
      <c r="B216" s="170"/>
      <c r="D216" s="163" t="s">
        <v>179</v>
      </c>
      <c r="F216" s="172" t="s">
        <v>623</v>
      </c>
      <c r="H216" s="173">
        <v>0.126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0.677</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624</v>
      </c>
    </row>
    <row r="218" spans="1:47" s="2" customFormat="1" ht="12">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625</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0.139496</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10</v>
      </c>
      <c r="I222" s="149"/>
      <c r="J222" s="150">
        <f>ROUND(I222*H222,2)</f>
        <v>0</v>
      </c>
      <c r="K222" s="146" t="s">
        <v>3</v>
      </c>
      <c r="L222" s="34"/>
      <c r="M222" s="151" t="s">
        <v>3</v>
      </c>
      <c r="N222" s="152" t="s">
        <v>41</v>
      </c>
      <c r="O222" s="54"/>
      <c r="P222" s="153">
        <f>O222*H222</f>
        <v>0</v>
      </c>
      <c r="Q222" s="153">
        <v>2E-05</v>
      </c>
      <c r="R222" s="153">
        <f>Q222*H222</f>
        <v>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626</v>
      </c>
    </row>
    <row r="223" spans="2:51" s="13" customFormat="1" ht="12">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2">
      <c r="B224" s="170"/>
      <c r="D224" s="163" t="s">
        <v>179</v>
      </c>
      <c r="E224" s="171" t="s">
        <v>3</v>
      </c>
      <c r="F224" s="172" t="s">
        <v>627</v>
      </c>
      <c r="H224" s="173">
        <v>10</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0.026</v>
      </c>
      <c r="I225" s="183"/>
      <c r="J225" s="184">
        <f>ROUND(I225*H225,2)</f>
        <v>0</v>
      </c>
      <c r="K225" s="180" t="s">
        <v>175</v>
      </c>
      <c r="L225" s="185"/>
      <c r="M225" s="186" t="s">
        <v>3</v>
      </c>
      <c r="N225" s="187" t="s">
        <v>41</v>
      </c>
      <c r="O225" s="54"/>
      <c r="P225" s="153">
        <f>O225*H225</f>
        <v>0</v>
      </c>
      <c r="Q225" s="153">
        <v>0.55</v>
      </c>
      <c r="R225" s="153">
        <f>Q225*H225</f>
        <v>0.0143</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628</v>
      </c>
    </row>
    <row r="226" spans="1:47" s="2" customFormat="1" ht="12">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2">
      <c r="B227" s="170"/>
      <c r="D227" s="163" t="s">
        <v>179</v>
      </c>
      <c r="E227" s="171" t="s">
        <v>3</v>
      </c>
      <c r="F227" s="172" t="s">
        <v>629</v>
      </c>
      <c r="H227" s="173">
        <v>0.024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630</v>
      </c>
      <c r="H228" s="173">
        <v>0.026</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12</v>
      </c>
      <c r="I229" s="149"/>
      <c r="J229" s="150">
        <f>ROUND(I229*H229,2)</f>
        <v>0</v>
      </c>
      <c r="K229" s="146" t="s">
        <v>3</v>
      </c>
      <c r="L229" s="34"/>
      <c r="M229" s="151" t="s">
        <v>3</v>
      </c>
      <c r="N229" s="152" t="s">
        <v>41</v>
      </c>
      <c r="O229" s="54"/>
      <c r="P229" s="153">
        <f>O229*H229</f>
        <v>0</v>
      </c>
      <c r="Q229" s="153">
        <v>2E-05</v>
      </c>
      <c r="R229" s="153">
        <f>Q229*H229</f>
        <v>0.00024000000000000003</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633</v>
      </c>
    </row>
    <row r="230" spans="2:51" s="13" customFormat="1" ht="12">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2">
      <c r="B231" s="170"/>
      <c r="D231" s="163" t="s">
        <v>179</v>
      </c>
      <c r="E231" s="171" t="s">
        <v>3</v>
      </c>
      <c r="F231" s="172" t="s">
        <v>315</v>
      </c>
      <c r="H231" s="173">
        <v>12</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635</v>
      </c>
      <c r="D232" s="178" t="s">
        <v>188</v>
      </c>
      <c r="E232" s="179" t="s">
        <v>636</v>
      </c>
      <c r="F232" s="180" t="s">
        <v>637</v>
      </c>
      <c r="G232" s="181" t="s">
        <v>377</v>
      </c>
      <c r="H232" s="182">
        <v>0.072</v>
      </c>
      <c r="I232" s="183"/>
      <c r="J232" s="184">
        <f>ROUND(I232*H232,2)</f>
        <v>0</v>
      </c>
      <c r="K232" s="180" t="s">
        <v>3</v>
      </c>
      <c r="L232" s="185"/>
      <c r="M232" s="186" t="s">
        <v>3</v>
      </c>
      <c r="N232" s="187" t="s">
        <v>41</v>
      </c>
      <c r="O232" s="54"/>
      <c r="P232" s="153">
        <f>O232*H232</f>
        <v>0</v>
      </c>
      <c r="Q232" s="153">
        <v>0.55</v>
      </c>
      <c r="R232" s="153">
        <f>Q232*H232</f>
        <v>0.0396</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638</v>
      </c>
    </row>
    <row r="233" spans="2:51" s="14" customFormat="1" ht="12">
      <c r="B233" s="170"/>
      <c r="D233" s="163" t="s">
        <v>179</v>
      </c>
      <c r="E233" s="171" t="s">
        <v>3</v>
      </c>
      <c r="F233" s="172" t="s">
        <v>639</v>
      </c>
      <c r="H233" s="173">
        <v>0.065</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2">
      <c r="B234" s="170"/>
      <c r="D234" s="163" t="s">
        <v>179</v>
      </c>
      <c r="F234" s="172" t="s">
        <v>640</v>
      </c>
      <c r="H234" s="173">
        <v>0.072</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6.1</v>
      </c>
      <c r="I235" s="149"/>
      <c r="J235" s="150">
        <f>ROUND(I235*H235,2)</f>
        <v>0</v>
      </c>
      <c r="K235" s="146" t="s">
        <v>175</v>
      </c>
      <c r="L235" s="34"/>
      <c r="M235" s="151" t="s">
        <v>3</v>
      </c>
      <c r="N235" s="152" t="s">
        <v>41</v>
      </c>
      <c r="O235" s="54"/>
      <c r="P235" s="153">
        <f>O235*H235</f>
        <v>0</v>
      </c>
      <c r="Q235" s="153">
        <v>0.01396</v>
      </c>
      <c r="R235" s="153">
        <f>Q235*H235</f>
        <v>0.085156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641</v>
      </c>
    </row>
    <row r="236" spans="1:47" s="2" customFormat="1" ht="12">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2">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642</v>
      </c>
      <c r="H238" s="173">
        <v>2.5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2">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2">
      <c r="B240" s="170"/>
      <c r="D240" s="163" t="s">
        <v>179</v>
      </c>
      <c r="E240" s="171" t="s">
        <v>3</v>
      </c>
      <c r="F240" s="172" t="s">
        <v>643</v>
      </c>
      <c r="H240" s="173">
        <v>3.6</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2">
      <c r="B241" s="188"/>
      <c r="D241" s="163" t="s">
        <v>179</v>
      </c>
      <c r="E241" s="189" t="s">
        <v>3</v>
      </c>
      <c r="F241" s="190" t="s">
        <v>288</v>
      </c>
      <c r="H241" s="191">
        <v>6.1</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0.139</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644</v>
      </c>
    </row>
    <row r="243" spans="1:47" s="2" customFormat="1" ht="12">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SUM(P245:P266)</f>
        <v>0</v>
      </c>
      <c r="Q244" s="136"/>
      <c r="R244" s="137">
        <f>SUM(R245:R266)</f>
        <v>0</v>
      </c>
      <c r="S244" s="136"/>
      <c r="T244" s="138">
        <f>SUM(T245:T266)</f>
        <v>0.07034</v>
      </c>
      <c r="AR244" s="131" t="s">
        <v>79</v>
      </c>
      <c r="AT244" s="139" t="s">
        <v>68</v>
      </c>
      <c r="AU244" s="139" t="s">
        <v>15</v>
      </c>
      <c r="AY244" s="131" t="s">
        <v>165</v>
      </c>
      <c r="BK244" s="140">
        <f>SUM(BK245:BK266)</f>
        <v>0</v>
      </c>
    </row>
    <row r="245" spans="1:65" s="2" customFormat="1" ht="24.2" customHeight="1">
      <c r="A245" s="33"/>
      <c r="B245" s="143"/>
      <c r="C245" s="144" t="s">
        <v>9</v>
      </c>
      <c r="D245" s="144" t="s">
        <v>171</v>
      </c>
      <c r="E245" s="145" t="s">
        <v>645</v>
      </c>
      <c r="F245" s="146" t="s">
        <v>646</v>
      </c>
      <c r="G245" s="147" t="s">
        <v>384</v>
      </c>
      <c r="H245" s="148">
        <v>12</v>
      </c>
      <c r="I245" s="149"/>
      <c r="J245" s="150">
        <f>ROUND(I245*H245,2)</f>
        <v>0</v>
      </c>
      <c r="K245" s="146" t="s">
        <v>175</v>
      </c>
      <c r="L245" s="34"/>
      <c r="M245" s="151" t="s">
        <v>3</v>
      </c>
      <c r="N245" s="152" t="s">
        <v>41</v>
      </c>
      <c r="O245" s="54"/>
      <c r="P245" s="153">
        <f>O245*H245</f>
        <v>0</v>
      </c>
      <c r="Q245" s="153">
        <v>0</v>
      </c>
      <c r="R245" s="153">
        <f>Q245*H245</f>
        <v>0</v>
      </c>
      <c r="S245" s="153">
        <v>0.00177</v>
      </c>
      <c r="T245" s="154">
        <f>S245*H245</f>
        <v>0.021240000000000002</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647</v>
      </c>
    </row>
    <row r="246" spans="1:47" s="2" customFormat="1" ht="12">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326</v>
      </c>
      <c r="D247" s="144" t="s">
        <v>171</v>
      </c>
      <c r="E247" s="145" t="s">
        <v>451</v>
      </c>
      <c r="F247" s="146" t="s">
        <v>452</v>
      </c>
      <c r="G247" s="147" t="s">
        <v>384</v>
      </c>
      <c r="H247" s="148">
        <v>5</v>
      </c>
      <c r="I247" s="149"/>
      <c r="J247" s="150">
        <f>ROUND(I247*H247,2)</f>
        <v>0</v>
      </c>
      <c r="K247" s="146" t="s">
        <v>175</v>
      </c>
      <c r="L247" s="34"/>
      <c r="M247" s="151" t="s">
        <v>3</v>
      </c>
      <c r="N247" s="152" t="s">
        <v>41</v>
      </c>
      <c r="O247" s="54"/>
      <c r="P247" s="153">
        <f>O247*H247</f>
        <v>0</v>
      </c>
      <c r="Q247" s="153">
        <v>0</v>
      </c>
      <c r="R247" s="153">
        <f>Q247*H247</f>
        <v>0</v>
      </c>
      <c r="S247" s="153">
        <v>0.00191</v>
      </c>
      <c r="T247" s="154">
        <f>S247*H247</f>
        <v>0.00955</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649</v>
      </c>
    </row>
    <row r="248" spans="1:47" s="2" customFormat="1" ht="12">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320</v>
      </c>
      <c r="D249" s="144" t="s">
        <v>171</v>
      </c>
      <c r="E249" s="145" t="s">
        <v>650</v>
      </c>
      <c r="F249" s="146" t="s">
        <v>651</v>
      </c>
      <c r="G249" s="147" t="s">
        <v>384</v>
      </c>
      <c r="H249" s="148">
        <v>5</v>
      </c>
      <c r="I249" s="149"/>
      <c r="J249" s="150">
        <f>ROUND(I249*H249,2)</f>
        <v>0</v>
      </c>
      <c r="K249" s="146" t="s">
        <v>175</v>
      </c>
      <c r="L249" s="34"/>
      <c r="M249" s="151" t="s">
        <v>3</v>
      </c>
      <c r="N249" s="152" t="s">
        <v>41</v>
      </c>
      <c r="O249" s="54"/>
      <c r="P249" s="153">
        <f>O249*H249</f>
        <v>0</v>
      </c>
      <c r="Q249" s="153">
        <v>0</v>
      </c>
      <c r="R249" s="153">
        <f>Q249*H249</f>
        <v>0</v>
      </c>
      <c r="S249" s="153">
        <v>0.00167</v>
      </c>
      <c r="T249" s="154">
        <f>S249*H249</f>
        <v>0.00835</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652</v>
      </c>
    </row>
    <row r="250" spans="1:47" s="2" customFormat="1" ht="12">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309</v>
      </c>
      <c r="D251" s="144" t="s">
        <v>171</v>
      </c>
      <c r="E251" s="145" t="s">
        <v>654</v>
      </c>
      <c r="F251" s="146" t="s">
        <v>655</v>
      </c>
      <c r="G251" s="147" t="s">
        <v>384</v>
      </c>
      <c r="H251" s="148">
        <v>12</v>
      </c>
      <c r="I251" s="149"/>
      <c r="J251" s="150">
        <f>ROUND(I251*H251,2)</f>
        <v>0</v>
      </c>
      <c r="K251" s="146" t="s">
        <v>175</v>
      </c>
      <c r="L251" s="34"/>
      <c r="M251" s="151" t="s">
        <v>3</v>
      </c>
      <c r="N251" s="152" t="s">
        <v>41</v>
      </c>
      <c r="O251" s="54"/>
      <c r="P251" s="153">
        <f>O251*H251</f>
        <v>0</v>
      </c>
      <c r="Q251" s="153">
        <v>0</v>
      </c>
      <c r="R251" s="153">
        <f>Q251*H251</f>
        <v>0</v>
      </c>
      <c r="S251" s="153">
        <v>0.0026</v>
      </c>
      <c r="T251" s="154">
        <f>S251*H251</f>
        <v>0.0312</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656</v>
      </c>
    </row>
    <row r="252" spans="1:47" s="2" customFormat="1" ht="12">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2:51" s="14" customFormat="1" ht="12">
      <c r="B253" s="170"/>
      <c r="D253" s="163" t="s">
        <v>179</v>
      </c>
      <c r="E253" s="171" t="s">
        <v>3</v>
      </c>
      <c r="F253" s="172" t="s">
        <v>658</v>
      </c>
      <c r="H253" s="173">
        <v>12</v>
      </c>
      <c r="I253" s="174"/>
      <c r="L253" s="170"/>
      <c r="M253" s="175"/>
      <c r="N253" s="176"/>
      <c r="O253" s="176"/>
      <c r="P253" s="176"/>
      <c r="Q253" s="176"/>
      <c r="R253" s="176"/>
      <c r="S253" s="176"/>
      <c r="T253" s="177"/>
      <c r="AT253" s="171" t="s">
        <v>179</v>
      </c>
      <c r="AU253" s="171" t="s">
        <v>79</v>
      </c>
      <c r="AV253" s="14" t="s">
        <v>79</v>
      </c>
      <c r="AW253" s="14" t="s">
        <v>31</v>
      </c>
      <c r="AX253" s="14" t="s">
        <v>15</v>
      </c>
      <c r="AY253" s="171" t="s">
        <v>165</v>
      </c>
    </row>
    <row r="254" spans="1:65" s="2" customFormat="1" ht="16.5" customHeight="1">
      <c r="A254" s="33"/>
      <c r="B254" s="143"/>
      <c r="C254" s="144" t="s">
        <v>315</v>
      </c>
      <c r="D254" s="144" t="s">
        <v>171</v>
      </c>
      <c r="E254" s="145" t="s">
        <v>659</v>
      </c>
      <c r="F254" s="146" t="s">
        <v>660</v>
      </c>
      <c r="G254" s="147" t="s">
        <v>384</v>
      </c>
      <c r="H254" s="148">
        <v>12</v>
      </c>
      <c r="I254" s="149"/>
      <c r="J254" s="150">
        <f>ROUND(I254*H254,2)</f>
        <v>0</v>
      </c>
      <c r="K254" s="146" t="s">
        <v>175</v>
      </c>
      <c r="L254" s="34"/>
      <c r="M254" s="151" t="s">
        <v>3</v>
      </c>
      <c r="N254" s="152" t="s">
        <v>41</v>
      </c>
      <c r="O254" s="54"/>
      <c r="P254" s="153">
        <f>O254*H254</f>
        <v>0</v>
      </c>
      <c r="Q254" s="153">
        <v>0</v>
      </c>
      <c r="R254" s="153">
        <f>Q254*H254</f>
        <v>0</v>
      </c>
      <c r="S254" s="153">
        <v>0</v>
      </c>
      <c r="T254" s="154">
        <f>S254*H254</f>
        <v>0</v>
      </c>
      <c r="U254" s="33"/>
      <c r="V254" s="33"/>
      <c r="W254" s="33"/>
      <c r="X254" s="33"/>
      <c r="Y254" s="33"/>
      <c r="Z254" s="33"/>
      <c r="AA254" s="33"/>
      <c r="AB254" s="33"/>
      <c r="AC254" s="33"/>
      <c r="AD254" s="33"/>
      <c r="AE254" s="33"/>
      <c r="AR254" s="155" t="s">
        <v>264</v>
      </c>
      <c r="AT254" s="155" t="s">
        <v>171</v>
      </c>
      <c r="AU254" s="155" t="s">
        <v>79</v>
      </c>
      <c r="AY254" s="18" t="s">
        <v>165</v>
      </c>
      <c r="BE254" s="156">
        <f>IF(N254="základní",J254,0)</f>
        <v>0</v>
      </c>
      <c r="BF254" s="156">
        <f>IF(N254="snížená",J254,0)</f>
        <v>0</v>
      </c>
      <c r="BG254" s="156">
        <f>IF(N254="zákl. přenesená",J254,0)</f>
        <v>0</v>
      </c>
      <c r="BH254" s="156">
        <f>IF(N254="sníž. přenesená",J254,0)</f>
        <v>0</v>
      </c>
      <c r="BI254" s="156">
        <f>IF(N254="nulová",J254,0)</f>
        <v>0</v>
      </c>
      <c r="BJ254" s="18" t="s">
        <v>79</v>
      </c>
      <c r="BK254" s="156">
        <f>ROUND(I254*H254,2)</f>
        <v>0</v>
      </c>
      <c r="BL254" s="18" t="s">
        <v>264</v>
      </c>
      <c r="BM254" s="155" t="s">
        <v>661</v>
      </c>
    </row>
    <row r="255" spans="1:47" s="2" customFormat="1" ht="12">
      <c r="A255" s="33"/>
      <c r="B255" s="34"/>
      <c r="C255" s="33"/>
      <c r="D255" s="157" t="s">
        <v>177</v>
      </c>
      <c r="E255" s="33"/>
      <c r="F255" s="158" t="s">
        <v>662</v>
      </c>
      <c r="G255" s="33"/>
      <c r="H255" s="33"/>
      <c r="I255" s="159"/>
      <c r="J255" s="33"/>
      <c r="K255" s="33"/>
      <c r="L255" s="34"/>
      <c r="M255" s="160"/>
      <c r="N255" s="161"/>
      <c r="O255" s="54"/>
      <c r="P255" s="54"/>
      <c r="Q255" s="54"/>
      <c r="R255" s="54"/>
      <c r="S255" s="54"/>
      <c r="T255" s="55"/>
      <c r="U255" s="33"/>
      <c r="V255" s="33"/>
      <c r="W255" s="33"/>
      <c r="X255" s="33"/>
      <c r="Y255" s="33"/>
      <c r="Z255" s="33"/>
      <c r="AA255" s="33"/>
      <c r="AB255" s="33"/>
      <c r="AC255" s="33"/>
      <c r="AD255" s="33"/>
      <c r="AE255" s="33"/>
      <c r="AT255" s="18" t="s">
        <v>177</v>
      </c>
      <c r="AU255" s="18" t="s">
        <v>79</v>
      </c>
    </row>
    <row r="256" spans="1:65" s="2" customFormat="1" ht="24.2" customHeight="1">
      <c r="A256" s="33"/>
      <c r="B256" s="143"/>
      <c r="C256" s="144" t="s">
        <v>15</v>
      </c>
      <c r="D256" s="144" t="s">
        <v>171</v>
      </c>
      <c r="E256" s="145" t="s">
        <v>456</v>
      </c>
      <c r="F256" s="146" t="s">
        <v>457</v>
      </c>
      <c r="G256" s="147" t="s">
        <v>384</v>
      </c>
      <c r="H256" s="148">
        <v>35</v>
      </c>
      <c r="I256" s="149"/>
      <c r="J256" s="150">
        <f aca="true" t="shared" si="0" ref="J256:J265">ROUND(I256*H256,2)</f>
        <v>0</v>
      </c>
      <c r="K256" s="146" t="s">
        <v>3</v>
      </c>
      <c r="L256" s="34"/>
      <c r="M256" s="151" t="s">
        <v>3</v>
      </c>
      <c r="N256" s="152" t="s">
        <v>41</v>
      </c>
      <c r="O256" s="54"/>
      <c r="P256" s="153">
        <f aca="true" t="shared" si="1" ref="P256:P265">O256*H256</f>
        <v>0</v>
      </c>
      <c r="Q256" s="153">
        <v>0</v>
      </c>
      <c r="R256" s="153">
        <f aca="true" t="shared" si="2" ref="R256:R265">Q256*H256</f>
        <v>0</v>
      </c>
      <c r="S256" s="153">
        <v>0</v>
      </c>
      <c r="T256" s="154">
        <f aca="true" t="shared" si="3" ref="T256:T265">S256*H256</f>
        <v>0</v>
      </c>
      <c r="U256" s="33"/>
      <c r="V256" s="33"/>
      <c r="W256" s="33"/>
      <c r="X256" s="33"/>
      <c r="Y256" s="33"/>
      <c r="Z256" s="33"/>
      <c r="AA256" s="33"/>
      <c r="AB256" s="33"/>
      <c r="AC256" s="33"/>
      <c r="AD256" s="33"/>
      <c r="AE256" s="33"/>
      <c r="AR256" s="155" t="s">
        <v>264</v>
      </c>
      <c r="AT256" s="155" t="s">
        <v>171</v>
      </c>
      <c r="AU256" s="155" t="s">
        <v>79</v>
      </c>
      <c r="AY256" s="18" t="s">
        <v>165</v>
      </c>
      <c r="BE256" s="156">
        <f aca="true" t="shared" si="4" ref="BE256:BE265">IF(N256="základní",J256,0)</f>
        <v>0</v>
      </c>
      <c r="BF256" s="156">
        <f aca="true" t="shared" si="5" ref="BF256:BF265">IF(N256="snížená",J256,0)</f>
        <v>0</v>
      </c>
      <c r="BG256" s="156">
        <f aca="true" t="shared" si="6" ref="BG256:BG265">IF(N256="zákl. přenesená",J256,0)</f>
        <v>0</v>
      </c>
      <c r="BH256" s="156">
        <f aca="true" t="shared" si="7" ref="BH256:BH265">IF(N256="sníž. přenesená",J256,0)</f>
        <v>0</v>
      </c>
      <c r="BI256" s="156">
        <f aca="true" t="shared" si="8" ref="BI256:BI265">IF(N256="nulová",J256,0)</f>
        <v>0</v>
      </c>
      <c r="BJ256" s="18" t="s">
        <v>79</v>
      </c>
      <c r="BK256" s="156">
        <f aca="true" t="shared" si="9" ref="BK256:BK265">ROUND(I256*H256,2)</f>
        <v>0</v>
      </c>
      <c r="BL256" s="18" t="s">
        <v>264</v>
      </c>
      <c r="BM256" s="155" t="s">
        <v>663</v>
      </c>
    </row>
    <row r="257" spans="1:65" s="2" customFormat="1" ht="24.2" customHeight="1">
      <c r="A257" s="33"/>
      <c r="B257" s="143"/>
      <c r="C257" s="144" t="s">
        <v>79</v>
      </c>
      <c r="D257" s="144" t="s">
        <v>171</v>
      </c>
      <c r="E257" s="145" t="s">
        <v>460</v>
      </c>
      <c r="F257" s="146" t="s">
        <v>664</v>
      </c>
      <c r="G257" s="147" t="s">
        <v>384</v>
      </c>
      <c r="H257" s="148">
        <v>27</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665</v>
      </c>
    </row>
    <row r="258" spans="1:65" s="2" customFormat="1" ht="24.2" customHeight="1">
      <c r="A258" s="33"/>
      <c r="B258" s="143"/>
      <c r="C258" s="144" t="s">
        <v>89</v>
      </c>
      <c r="D258" s="144" t="s">
        <v>171</v>
      </c>
      <c r="E258" s="145" t="s">
        <v>464</v>
      </c>
      <c r="F258" s="146" t="s">
        <v>465</v>
      </c>
      <c r="G258" s="147" t="s">
        <v>384</v>
      </c>
      <c r="H258" s="148">
        <v>27</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666</v>
      </c>
    </row>
    <row r="259" spans="1:65" s="2" customFormat="1" ht="24.2" customHeight="1">
      <c r="A259" s="33"/>
      <c r="B259" s="143"/>
      <c r="C259" s="144" t="s">
        <v>370</v>
      </c>
      <c r="D259" s="144" t="s">
        <v>171</v>
      </c>
      <c r="E259" s="145" t="s">
        <v>667</v>
      </c>
      <c r="F259" s="146" t="s">
        <v>668</v>
      </c>
      <c r="G259" s="147" t="s">
        <v>297</v>
      </c>
      <c r="H259" s="148">
        <v>22</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669</v>
      </c>
    </row>
    <row r="260" spans="1:65" s="2" customFormat="1" ht="24.2" customHeight="1">
      <c r="A260" s="33"/>
      <c r="B260" s="143"/>
      <c r="C260" s="144" t="s">
        <v>191</v>
      </c>
      <c r="D260" s="144" t="s">
        <v>171</v>
      </c>
      <c r="E260" s="145" t="s">
        <v>670</v>
      </c>
      <c r="F260" s="146" t="s">
        <v>671</v>
      </c>
      <c r="G260" s="147" t="s">
        <v>384</v>
      </c>
      <c r="H260" s="148">
        <v>12</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672</v>
      </c>
    </row>
    <row r="261" spans="1:65" s="2" customFormat="1" ht="24.2" customHeight="1">
      <c r="A261" s="33"/>
      <c r="B261" s="143"/>
      <c r="C261" s="144" t="s">
        <v>92</v>
      </c>
      <c r="D261" s="144" t="s">
        <v>171</v>
      </c>
      <c r="E261" s="145" t="s">
        <v>468</v>
      </c>
      <c r="F261" s="146" t="s">
        <v>469</v>
      </c>
      <c r="G261" s="147" t="s">
        <v>384</v>
      </c>
      <c r="H261" s="148">
        <v>5</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673</v>
      </c>
    </row>
    <row r="262" spans="1:65" s="2" customFormat="1" ht="24.2" customHeight="1">
      <c r="A262" s="33"/>
      <c r="B262" s="143"/>
      <c r="C262" s="144" t="s">
        <v>95</v>
      </c>
      <c r="D262" s="144" t="s">
        <v>171</v>
      </c>
      <c r="E262" s="145" t="s">
        <v>472</v>
      </c>
      <c r="F262" s="146" t="s">
        <v>473</v>
      </c>
      <c r="G262" s="147" t="s">
        <v>384</v>
      </c>
      <c r="H262" s="148">
        <v>7</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674</v>
      </c>
    </row>
    <row r="263" spans="1:65" s="2" customFormat="1" ht="37.9" customHeight="1">
      <c r="A263" s="33"/>
      <c r="B263" s="143"/>
      <c r="C263" s="144" t="s">
        <v>205</v>
      </c>
      <c r="D263" s="144" t="s">
        <v>171</v>
      </c>
      <c r="E263" s="145" t="s">
        <v>675</v>
      </c>
      <c r="F263" s="146" t="s">
        <v>676</v>
      </c>
      <c r="G263" s="147" t="s">
        <v>384</v>
      </c>
      <c r="H263" s="148">
        <v>5</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677</v>
      </c>
    </row>
    <row r="264" spans="1:65" s="2" customFormat="1" ht="24.2" customHeight="1">
      <c r="A264" s="33"/>
      <c r="B264" s="143"/>
      <c r="C264" s="144" t="s">
        <v>304</v>
      </c>
      <c r="D264" s="144" t="s">
        <v>171</v>
      </c>
      <c r="E264" s="145" t="s">
        <v>678</v>
      </c>
      <c r="F264" s="146" t="s">
        <v>679</v>
      </c>
      <c r="G264" s="147" t="s">
        <v>384</v>
      </c>
      <c r="H264" s="148">
        <v>5</v>
      </c>
      <c r="I264" s="149"/>
      <c r="J264" s="150">
        <f t="shared" si="0"/>
        <v>0</v>
      </c>
      <c r="K264" s="146" t="s">
        <v>3</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680</v>
      </c>
    </row>
    <row r="265" spans="1:65" s="2" customFormat="1" ht="44.25" customHeight="1">
      <c r="A265" s="33"/>
      <c r="B265" s="143"/>
      <c r="C265" s="144" t="s">
        <v>166</v>
      </c>
      <c r="D265" s="144" t="s">
        <v>171</v>
      </c>
      <c r="E265" s="145" t="s">
        <v>475</v>
      </c>
      <c r="F265" s="146" t="s">
        <v>476</v>
      </c>
      <c r="G265" s="147" t="s">
        <v>477</v>
      </c>
      <c r="H265" s="196"/>
      <c r="I265" s="149"/>
      <c r="J265" s="150">
        <f t="shared" si="0"/>
        <v>0</v>
      </c>
      <c r="K265" s="146" t="s">
        <v>175</v>
      </c>
      <c r="L265" s="34"/>
      <c r="M265" s="151" t="s">
        <v>3</v>
      </c>
      <c r="N265" s="152" t="s">
        <v>41</v>
      </c>
      <c r="O265" s="54"/>
      <c r="P265" s="153">
        <f t="shared" si="1"/>
        <v>0</v>
      </c>
      <c r="Q265" s="153">
        <v>0</v>
      </c>
      <c r="R265" s="153">
        <f t="shared" si="2"/>
        <v>0</v>
      </c>
      <c r="S265" s="153">
        <v>0</v>
      </c>
      <c r="T265" s="154">
        <f t="shared" si="3"/>
        <v>0</v>
      </c>
      <c r="U265" s="33"/>
      <c r="V265" s="33"/>
      <c r="W265" s="33"/>
      <c r="X265" s="33"/>
      <c r="Y265" s="33"/>
      <c r="Z265" s="33"/>
      <c r="AA265" s="33"/>
      <c r="AB265" s="33"/>
      <c r="AC265" s="33"/>
      <c r="AD265" s="33"/>
      <c r="AE265" s="33"/>
      <c r="AR265" s="155" t="s">
        <v>264</v>
      </c>
      <c r="AT265" s="155" t="s">
        <v>171</v>
      </c>
      <c r="AU265" s="155" t="s">
        <v>79</v>
      </c>
      <c r="AY265" s="18" t="s">
        <v>165</v>
      </c>
      <c r="BE265" s="156">
        <f t="shared" si="4"/>
        <v>0</v>
      </c>
      <c r="BF265" s="156">
        <f t="shared" si="5"/>
        <v>0</v>
      </c>
      <c r="BG265" s="156">
        <f t="shared" si="6"/>
        <v>0</v>
      </c>
      <c r="BH265" s="156">
        <f t="shared" si="7"/>
        <v>0</v>
      </c>
      <c r="BI265" s="156">
        <f t="shared" si="8"/>
        <v>0</v>
      </c>
      <c r="BJ265" s="18" t="s">
        <v>79</v>
      </c>
      <c r="BK265" s="156">
        <f t="shared" si="9"/>
        <v>0</v>
      </c>
      <c r="BL265" s="18" t="s">
        <v>264</v>
      </c>
      <c r="BM265" s="155" t="s">
        <v>681</v>
      </c>
    </row>
    <row r="266" spans="1:47" s="2" customFormat="1" ht="12">
      <c r="A266" s="33"/>
      <c r="B266" s="34"/>
      <c r="C266" s="33"/>
      <c r="D266" s="157" t="s">
        <v>177</v>
      </c>
      <c r="E266" s="33"/>
      <c r="F266" s="158" t="s">
        <v>479</v>
      </c>
      <c r="G266" s="33"/>
      <c r="H266" s="33"/>
      <c r="I266" s="159"/>
      <c r="J266" s="33"/>
      <c r="K266" s="33"/>
      <c r="L266" s="34"/>
      <c r="M266" s="160"/>
      <c r="N266" s="161"/>
      <c r="O266" s="54"/>
      <c r="P266" s="54"/>
      <c r="Q266" s="54"/>
      <c r="R266" s="54"/>
      <c r="S266" s="54"/>
      <c r="T266" s="55"/>
      <c r="U266" s="33"/>
      <c r="V266" s="33"/>
      <c r="W266" s="33"/>
      <c r="X266" s="33"/>
      <c r="Y266" s="33"/>
      <c r="Z266" s="33"/>
      <c r="AA266" s="33"/>
      <c r="AB266" s="33"/>
      <c r="AC266" s="33"/>
      <c r="AD266" s="33"/>
      <c r="AE266" s="33"/>
      <c r="AT266" s="18" t="s">
        <v>177</v>
      </c>
      <c r="AU266" s="18" t="s">
        <v>79</v>
      </c>
    </row>
    <row r="267" spans="2:63" s="12" customFormat="1" ht="22.9" customHeight="1">
      <c r="B267" s="130"/>
      <c r="D267" s="131" t="s">
        <v>68</v>
      </c>
      <c r="E267" s="141" t="s">
        <v>480</v>
      </c>
      <c r="F267" s="141" t="s">
        <v>481</v>
      </c>
      <c r="I267" s="133"/>
      <c r="J267" s="142">
        <f>BK267</f>
        <v>0</v>
      </c>
      <c r="L267" s="130"/>
      <c r="M267" s="135"/>
      <c r="N267" s="136"/>
      <c r="O267" s="136"/>
      <c r="P267" s="137">
        <f>SUM(P268:P269)</f>
        <v>0</v>
      </c>
      <c r="Q267" s="136"/>
      <c r="R267" s="137">
        <f>SUM(R268:R269)</f>
        <v>0.013929999999999998</v>
      </c>
      <c r="S267" s="136"/>
      <c r="T267" s="138">
        <f>SUM(T268:T269)</f>
        <v>0</v>
      </c>
      <c r="AR267" s="131" t="s">
        <v>79</v>
      </c>
      <c r="AT267" s="139" t="s">
        <v>68</v>
      </c>
      <c r="AU267" s="139" t="s">
        <v>15</v>
      </c>
      <c r="AY267" s="131" t="s">
        <v>165</v>
      </c>
      <c r="BK267" s="140">
        <f>SUM(BK268:BK269)</f>
        <v>0</v>
      </c>
    </row>
    <row r="268" spans="1:65" s="2" customFormat="1" ht="16.5" customHeight="1">
      <c r="A268" s="33"/>
      <c r="B268" s="143"/>
      <c r="C268" s="144" t="s">
        <v>209</v>
      </c>
      <c r="D268" s="144" t="s">
        <v>171</v>
      </c>
      <c r="E268" s="145" t="s">
        <v>482</v>
      </c>
      <c r="F268" s="146" t="s">
        <v>483</v>
      </c>
      <c r="G268" s="147" t="s">
        <v>174</v>
      </c>
      <c r="H268" s="148">
        <v>99.5</v>
      </c>
      <c r="I268" s="149"/>
      <c r="J268" s="150">
        <f>ROUND(I268*H268,2)</f>
        <v>0</v>
      </c>
      <c r="K268" s="146" t="s">
        <v>175</v>
      </c>
      <c r="L268" s="34"/>
      <c r="M268" s="151" t="s">
        <v>3</v>
      </c>
      <c r="N268" s="152" t="s">
        <v>41</v>
      </c>
      <c r="O268" s="54"/>
      <c r="P268" s="153">
        <f>O268*H268</f>
        <v>0</v>
      </c>
      <c r="Q268" s="153">
        <v>0.00014</v>
      </c>
      <c r="R268" s="153">
        <f>Q268*H268</f>
        <v>0.013929999999999998</v>
      </c>
      <c r="S268" s="153">
        <v>0</v>
      </c>
      <c r="T268" s="154">
        <f>S268*H268</f>
        <v>0</v>
      </c>
      <c r="U268" s="33"/>
      <c r="V268" s="33"/>
      <c r="W268" s="33"/>
      <c r="X268" s="33"/>
      <c r="Y268" s="33"/>
      <c r="Z268" s="33"/>
      <c r="AA268" s="33"/>
      <c r="AB268" s="33"/>
      <c r="AC268" s="33"/>
      <c r="AD268" s="33"/>
      <c r="AE268" s="33"/>
      <c r="AR268" s="155" t="s">
        <v>264</v>
      </c>
      <c r="AT268" s="155" t="s">
        <v>171</v>
      </c>
      <c r="AU268" s="155" t="s">
        <v>79</v>
      </c>
      <c r="AY268" s="18" t="s">
        <v>165</v>
      </c>
      <c r="BE268" s="156">
        <f>IF(N268="základní",J268,0)</f>
        <v>0</v>
      </c>
      <c r="BF268" s="156">
        <f>IF(N268="snížená",J268,0)</f>
        <v>0</v>
      </c>
      <c r="BG268" s="156">
        <f>IF(N268="zákl. přenesená",J268,0)</f>
        <v>0</v>
      </c>
      <c r="BH268" s="156">
        <f>IF(N268="sníž. přenesená",J268,0)</f>
        <v>0</v>
      </c>
      <c r="BI268" s="156">
        <f>IF(N268="nulová",J268,0)</f>
        <v>0</v>
      </c>
      <c r="BJ268" s="18" t="s">
        <v>79</v>
      </c>
      <c r="BK268" s="156">
        <f>ROUND(I268*H268,2)</f>
        <v>0</v>
      </c>
      <c r="BL268" s="18" t="s">
        <v>264</v>
      </c>
      <c r="BM268" s="155" t="s">
        <v>682</v>
      </c>
    </row>
    <row r="269" spans="1:47" s="2" customFormat="1" ht="12">
      <c r="A269" s="33"/>
      <c r="B269" s="34"/>
      <c r="C269" s="33"/>
      <c r="D269" s="157" t="s">
        <v>177</v>
      </c>
      <c r="E269" s="33"/>
      <c r="F269" s="158" t="s">
        <v>485</v>
      </c>
      <c r="G269" s="33"/>
      <c r="H269" s="33"/>
      <c r="I269" s="159"/>
      <c r="J269" s="33"/>
      <c r="K269" s="33"/>
      <c r="L269" s="34"/>
      <c r="M269" s="160"/>
      <c r="N269" s="161"/>
      <c r="O269" s="54"/>
      <c r="P269" s="54"/>
      <c r="Q269" s="54"/>
      <c r="R269" s="54"/>
      <c r="S269" s="54"/>
      <c r="T269" s="55"/>
      <c r="U269" s="33"/>
      <c r="V269" s="33"/>
      <c r="W269" s="33"/>
      <c r="X269" s="33"/>
      <c r="Y269" s="33"/>
      <c r="Z269" s="33"/>
      <c r="AA269" s="33"/>
      <c r="AB269" s="33"/>
      <c r="AC269" s="33"/>
      <c r="AD269" s="33"/>
      <c r="AE269" s="33"/>
      <c r="AT269" s="18" t="s">
        <v>177</v>
      </c>
      <c r="AU269" s="18" t="s">
        <v>79</v>
      </c>
    </row>
    <row r="270" spans="2:63" s="12" customFormat="1" ht="25.9" customHeight="1">
      <c r="B270" s="130"/>
      <c r="D270" s="131" t="s">
        <v>68</v>
      </c>
      <c r="E270" s="132" t="s">
        <v>120</v>
      </c>
      <c r="F270" s="132" t="s">
        <v>486</v>
      </c>
      <c r="I270" s="133"/>
      <c r="J270" s="134">
        <f>BK270</f>
        <v>0</v>
      </c>
      <c r="L270" s="130"/>
      <c r="M270" s="135"/>
      <c r="N270" s="136"/>
      <c r="O270" s="136"/>
      <c r="P270" s="137">
        <f>P271</f>
        <v>0</v>
      </c>
      <c r="Q270" s="136"/>
      <c r="R270" s="137">
        <f>R271</f>
        <v>0</v>
      </c>
      <c r="S270" s="136"/>
      <c r="T270" s="138">
        <f>T271</f>
        <v>0</v>
      </c>
      <c r="AR270" s="131" t="s">
        <v>95</v>
      </c>
      <c r="AT270" s="139" t="s">
        <v>68</v>
      </c>
      <c r="AU270" s="139" t="s">
        <v>69</v>
      </c>
      <c r="AY270" s="131" t="s">
        <v>165</v>
      </c>
      <c r="BK270" s="140">
        <f>BK271</f>
        <v>0</v>
      </c>
    </row>
    <row r="271" spans="1:65" s="2" customFormat="1" ht="24.2" customHeight="1">
      <c r="A271" s="33"/>
      <c r="B271" s="143"/>
      <c r="C271" s="144" t="s">
        <v>683</v>
      </c>
      <c r="D271" s="144" t="s">
        <v>171</v>
      </c>
      <c r="E271" s="145" t="s">
        <v>488</v>
      </c>
      <c r="F271" s="146" t="s">
        <v>489</v>
      </c>
      <c r="G271" s="147" t="s">
        <v>212</v>
      </c>
      <c r="H271" s="148">
        <v>1</v>
      </c>
      <c r="I271" s="149"/>
      <c r="J271" s="150">
        <f>ROUND(I271*H271,2)</f>
        <v>0</v>
      </c>
      <c r="K271" s="146" t="s">
        <v>3</v>
      </c>
      <c r="L271" s="34"/>
      <c r="M271" s="197" t="s">
        <v>3</v>
      </c>
      <c r="N271" s="198" t="s">
        <v>41</v>
      </c>
      <c r="O271" s="199"/>
      <c r="P271" s="200">
        <f>O271*H271</f>
        <v>0</v>
      </c>
      <c r="Q271" s="200">
        <v>0</v>
      </c>
      <c r="R271" s="200">
        <f>Q271*H271</f>
        <v>0</v>
      </c>
      <c r="S271" s="200">
        <v>0</v>
      </c>
      <c r="T271" s="201">
        <f>S271*H271</f>
        <v>0</v>
      </c>
      <c r="U271" s="33"/>
      <c r="V271" s="33"/>
      <c r="W271" s="33"/>
      <c r="X271" s="33"/>
      <c r="Y271" s="33"/>
      <c r="Z271" s="33"/>
      <c r="AA271" s="33"/>
      <c r="AB271" s="33"/>
      <c r="AC271" s="33"/>
      <c r="AD271" s="33"/>
      <c r="AE271" s="33"/>
      <c r="AR271" s="155" t="s">
        <v>92</v>
      </c>
      <c r="AT271" s="155" t="s">
        <v>171</v>
      </c>
      <c r="AU271" s="155" t="s">
        <v>15</v>
      </c>
      <c r="AY271" s="18" t="s">
        <v>165</v>
      </c>
      <c r="BE271" s="156">
        <f>IF(N271="základní",J271,0)</f>
        <v>0</v>
      </c>
      <c r="BF271" s="156">
        <f>IF(N271="snížená",J271,0)</f>
        <v>0</v>
      </c>
      <c r="BG271" s="156">
        <f>IF(N271="zákl. přenesená",J271,0)</f>
        <v>0</v>
      </c>
      <c r="BH271" s="156">
        <f>IF(N271="sníž. přenesená",J271,0)</f>
        <v>0</v>
      </c>
      <c r="BI271" s="156">
        <f>IF(N271="nulová",J271,0)</f>
        <v>0</v>
      </c>
      <c r="BJ271" s="18" t="s">
        <v>79</v>
      </c>
      <c r="BK271" s="156">
        <f>ROUND(I271*H271,2)</f>
        <v>0</v>
      </c>
      <c r="BL271" s="18" t="s">
        <v>92</v>
      </c>
      <c r="BM271" s="155" t="s">
        <v>684</v>
      </c>
    </row>
    <row r="272" spans="1:31" s="2" customFormat="1" ht="6.95" customHeight="1">
      <c r="A272" s="33"/>
      <c r="B272" s="43"/>
      <c r="C272" s="44"/>
      <c r="D272" s="44"/>
      <c r="E272" s="44"/>
      <c r="F272" s="44"/>
      <c r="G272" s="44"/>
      <c r="H272" s="44"/>
      <c r="I272" s="44"/>
      <c r="J272" s="44"/>
      <c r="K272" s="44"/>
      <c r="L272" s="34"/>
      <c r="M272" s="33"/>
      <c r="O272" s="33"/>
      <c r="P272" s="33"/>
      <c r="Q272" s="33"/>
      <c r="R272" s="33"/>
      <c r="S272" s="33"/>
      <c r="T272" s="33"/>
      <c r="U272" s="33"/>
      <c r="V272" s="33"/>
      <c r="W272" s="33"/>
      <c r="X272" s="33"/>
      <c r="Y272" s="33"/>
      <c r="Z272" s="33"/>
      <c r="AA272" s="33"/>
      <c r="AB272" s="33"/>
      <c r="AC272" s="33"/>
      <c r="AD272" s="33"/>
      <c r="AE272" s="33"/>
    </row>
  </sheetData>
  <autoFilter ref="C101:K271"/>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5" r:id="rId40" display="https://podminky.urs.cz/item/CS_URS_2021_02/764501103"/>
    <hyperlink ref="F266" r:id="rId41" display="https://podminky.urs.cz/item/CS_URS_2021_02/998764202"/>
    <hyperlink ref="F269"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88</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565</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685</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ROUND((SUM(BE103:BE298)),2)</f>
        <v>0</v>
      </c>
      <c r="G35" s="33"/>
      <c r="H35" s="33"/>
      <c r="I35" s="102">
        <v>0.21</v>
      </c>
      <c r="J35" s="101">
        <f>ROUND(((SUM(BE103:BE298))*I35),2)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ROUND((SUM(BF103:BF298)),2)</f>
        <v>0</v>
      </c>
      <c r="G36" s="33"/>
      <c r="H36" s="33"/>
      <c r="I36" s="102">
        <v>0.15</v>
      </c>
      <c r="J36" s="101">
        <f>ROUND(((SUM(BF103:BF298))*I36),2)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ROUND((SUM(BG103:BG298)),2)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ROUND((SUM(BH103:BH298)),2)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ROUND((SUM(BI103:BI298)),2)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565</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2 - Sekce 4</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J148</f>
        <v>0</v>
      </c>
      <c r="L71" s="116"/>
    </row>
    <row r="72" spans="2:12" s="10" customFormat="1" ht="19.9" customHeight="1">
      <c r="B72" s="116"/>
      <c r="D72" s="117" t="s">
        <v>139</v>
      </c>
      <c r="E72" s="118"/>
      <c r="F72" s="118"/>
      <c r="G72" s="118"/>
      <c r="H72" s="118"/>
      <c r="I72" s="118"/>
      <c r="J72" s="119">
        <f>J150</f>
        <v>0</v>
      </c>
      <c r="L72" s="116"/>
    </row>
    <row r="73" spans="2:12" s="10" customFormat="1" ht="19.9" customHeight="1">
      <c r="B73" s="116"/>
      <c r="D73" s="117" t="s">
        <v>140</v>
      </c>
      <c r="E73" s="118"/>
      <c r="F73" s="118"/>
      <c r="G73" s="118"/>
      <c r="H73" s="118"/>
      <c r="I73" s="118"/>
      <c r="J73" s="119">
        <f>J160</f>
        <v>0</v>
      </c>
      <c r="L73" s="116"/>
    </row>
    <row r="74" spans="2:12" s="9" customFormat="1" ht="24.95" customHeight="1">
      <c r="B74" s="112"/>
      <c r="D74" s="113" t="s">
        <v>141</v>
      </c>
      <c r="E74" s="114"/>
      <c r="F74" s="114"/>
      <c r="G74" s="114"/>
      <c r="H74" s="114"/>
      <c r="I74" s="114"/>
      <c r="J74" s="115">
        <f>J163</f>
        <v>0</v>
      </c>
      <c r="L74" s="112"/>
    </row>
    <row r="75" spans="2:12" s="10" customFormat="1" ht="19.9" customHeight="1">
      <c r="B75" s="116"/>
      <c r="D75" s="117" t="s">
        <v>142</v>
      </c>
      <c r="E75" s="118"/>
      <c r="F75" s="118"/>
      <c r="G75" s="118"/>
      <c r="H75" s="118"/>
      <c r="I75" s="118"/>
      <c r="J75" s="119">
        <f>J164</f>
        <v>0</v>
      </c>
      <c r="L75" s="116"/>
    </row>
    <row r="76" spans="2:12" s="10" customFormat="1" ht="19.9" customHeight="1">
      <c r="B76" s="116"/>
      <c r="D76" s="117" t="s">
        <v>143</v>
      </c>
      <c r="E76" s="118"/>
      <c r="F76" s="118"/>
      <c r="G76" s="118"/>
      <c r="H76" s="118"/>
      <c r="I76" s="118"/>
      <c r="J76" s="119">
        <f>J205</f>
        <v>0</v>
      </c>
      <c r="L76" s="116"/>
    </row>
    <row r="77" spans="2:12" s="10" customFormat="1" ht="19.9" customHeight="1">
      <c r="B77" s="116"/>
      <c r="D77" s="117" t="s">
        <v>145</v>
      </c>
      <c r="E77" s="118"/>
      <c r="F77" s="118"/>
      <c r="G77" s="118"/>
      <c r="H77" s="118"/>
      <c r="I77" s="118"/>
      <c r="J77" s="119">
        <f>J247</f>
        <v>0</v>
      </c>
      <c r="L77" s="116"/>
    </row>
    <row r="78" spans="2:12" s="10" customFormat="1" ht="19.9" customHeight="1">
      <c r="B78" s="116"/>
      <c r="D78" s="117" t="s">
        <v>146</v>
      </c>
      <c r="E78" s="118"/>
      <c r="F78" s="118"/>
      <c r="G78" s="118"/>
      <c r="H78" s="118"/>
      <c r="I78" s="118"/>
      <c r="J78" s="119">
        <f>J249</f>
        <v>0</v>
      </c>
      <c r="L78" s="116"/>
    </row>
    <row r="79" spans="2:12" s="10" customFormat="1" ht="19.9" customHeight="1">
      <c r="B79" s="116"/>
      <c r="D79" s="117" t="s">
        <v>147</v>
      </c>
      <c r="E79" s="118"/>
      <c r="F79" s="118"/>
      <c r="G79" s="118"/>
      <c r="H79" s="118"/>
      <c r="I79" s="118"/>
      <c r="J79" s="119">
        <f>J272</f>
        <v>0</v>
      </c>
      <c r="L79" s="116"/>
    </row>
    <row r="80" spans="2:12" s="10" customFormat="1" ht="19.9" customHeight="1">
      <c r="B80" s="116"/>
      <c r="D80" s="117" t="s">
        <v>148</v>
      </c>
      <c r="E80" s="118"/>
      <c r="F80" s="118"/>
      <c r="G80" s="118"/>
      <c r="H80" s="118"/>
      <c r="I80" s="118"/>
      <c r="J80" s="119">
        <f>J294</f>
        <v>0</v>
      </c>
      <c r="L80" s="116"/>
    </row>
    <row r="81" spans="2:12" s="9" customFormat="1" ht="24.95" customHeight="1">
      <c r="B81" s="112"/>
      <c r="D81" s="113" t="s">
        <v>149</v>
      </c>
      <c r="E81" s="114"/>
      <c r="F81" s="114"/>
      <c r="G81" s="114"/>
      <c r="H81" s="114"/>
      <c r="I81" s="114"/>
      <c r="J81" s="115">
        <f>J297</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565</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2 - Sekce 4</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P104+P163+P297</f>
        <v>0</v>
      </c>
      <c r="Q103" s="62"/>
      <c r="R103" s="127">
        <f>R104+R163+R297</f>
        <v>7.79713355</v>
      </c>
      <c r="S103" s="62"/>
      <c r="T103" s="128">
        <f>T104+T163+T297</f>
        <v>11.398628</v>
      </c>
      <c r="U103" s="33"/>
      <c r="V103" s="33"/>
      <c r="W103" s="33"/>
      <c r="X103" s="33"/>
      <c r="Y103" s="33"/>
      <c r="Z103" s="33"/>
      <c r="AA103" s="33"/>
      <c r="AB103" s="33"/>
      <c r="AC103" s="33"/>
      <c r="AD103" s="33"/>
      <c r="AE103" s="33"/>
      <c r="AT103" s="18" t="s">
        <v>68</v>
      </c>
      <c r="AU103" s="18" t="s">
        <v>131</v>
      </c>
      <c r="BK103" s="129">
        <f>BK104+BK163+BK297</f>
        <v>0</v>
      </c>
    </row>
    <row r="104" spans="2:63" s="12" customFormat="1" ht="25.9" customHeight="1">
      <c r="B104" s="130"/>
      <c r="D104" s="131" t="s">
        <v>68</v>
      </c>
      <c r="E104" s="132" t="s">
        <v>163</v>
      </c>
      <c r="F104" s="132" t="s">
        <v>164</v>
      </c>
      <c r="I104" s="133"/>
      <c r="J104" s="134">
        <f>BK104</f>
        <v>0</v>
      </c>
      <c r="L104" s="130"/>
      <c r="M104" s="135"/>
      <c r="N104" s="136"/>
      <c r="O104" s="136"/>
      <c r="P104" s="137">
        <f>P105+P130+P150+P160</f>
        <v>0</v>
      </c>
      <c r="Q104" s="136"/>
      <c r="R104" s="137">
        <f>R105+R130+R150+R160</f>
        <v>5.332937500000001</v>
      </c>
      <c r="S104" s="136"/>
      <c r="T104" s="138">
        <f>T105+T130+T150+T160</f>
        <v>9.3734</v>
      </c>
      <c r="AR104" s="131" t="s">
        <v>15</v>
      </c>
      <c r="AT104" s="139" t="s">
        <v>68</v>
      </c>
      <c r="AU104" s="139" t="s">
        <v>69</v>
      </c>
      <c r="AY104" s="131" t="s">
        <v>165</v>
      </c>
      <c r="BK104" s="140">
        <f>BK105+BK130+BK150+BK160</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5.332937500000001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0.0337375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687</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688</v>
      </c>
      <c r="H110" s="173">
        <v>1.2</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2">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2">
      <c r="B112" s="170"/>
      <c r="D112" s="163" t="s">
        <v>179</v>
      </c>
      <c r="E112" s="171" t="s">
        <v>3</v>
      </c>
      <c r="F112" s="172" t="s">
        <v>689</v>
      </c>
      <c r="H112" s="173">
        <v>1.3</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2">
      <c r="B113" s="188"/>
      <c r="D113" s="163" t="s">
        <v>179</v>
      </c>
      <c r="E113" s="189" t="s">
        <v>3</v>
      </c>
      <c r="F113" s="190" t="s">
        <v>288</v>
      </c>
      <c r="H113" s="191">
        <v>2.5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2.5</v>
      </c>
      <c r="I114" s="149"/>
      <c r="J114" s="150">
        <f>ROUND(I114*H114,2)</f>
        <v>0</v>
      </c>
      <c r="K114" s="146" t="s">
        <v>175</v>
      </c>
      <c r="L114" s="34"/>
      <c r="M114" s="151" t="s">
        <v>3</v>
      </c>
      <c r="N114" s="152" t="s">
        <v>41</v>
      </c>
      <c r="O114" s="54"/>
      <c r="P114" s="153">
        <f>O114*H114</f>
        <v>0</v>
      </c>
      <c r="Q114" s="153">
        <v>0.00852</v>
      </c>
      <c r="R114" s="153">
        <f>Q114*H114</f>
        <v>0.0213</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690</v>
      </c>
    </row>
    <row r="115" spans="1:47" s="2" customFormat="1" ht="12">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2.625</v>
      </c>
      <c r="I116" s="183"/>
      <c r="J116" s="184">
        <f>ROUND(I116*H116,2)</f>
        <v>0</v>
      </c>
      <c r="K116" s="180" t="s">
        <v>175</v>
      </c>
      <c r="L116" s="185"/>
      <c r="M116" s="186" t="s">
        <v>3</v>
      </c>
      <c r="N116" s="187" t="s">
        <v>41</v>
      </c>
      <c r="O116" s="54"/>
      <c r="P116" s="153">
        <f>O116*H116</f>
        <v>0</v>
      </c>
      <c r="Q116" s="153">
        <v>0.0017</v>
      </c>
      <c r="R116" s="153">
        <f>Q116*H116</f>
        <v>0.0044624999999999995</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691</v>
      </c>
    </row>
    <row r="117" spans="1:47" s="2" customFormat="1" ht="12">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2">
      <c r="B118" s="170"/>
      <c r="D118" s="163" t="s">
        <v>179</v>
      </c>
      <c r="F118" s="172" t="s">
        <v>692</v>
      </c>
      <c r="H118" s="173">
        <v>2.625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2.5</v>
      </c>
      <c r="I119" s="149"/>
      <c r="J119" s="150">
        <f>ROUND(I119*H119,2)</f>
        <v>0</v>
      </c>
      <c r="K119" s="146" t="s">
        <v>175</v>
      </c>
      <c r="L119" s="34"/>
      <c r="M119" s="151" t="s">
        <v>3</v>
      </c>
      <c r="N119" s="152" t="s">
        <v>41</v>
      </c>
      <c r="O119" s="54"/>
      <c r="P119" s="153">
        <f>O119*H119</f>
        <v>0</v>
      </c>
      <c r="Q119" s="153">
        <v>8E-05</v>
      </c>
      <c r="R119" s="153">
        <f>Q119*H119</f>
        <v>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693</v>
      </c>
    </row>
    <row r="120" spans="1:47" s="2" customFormat="1" ht="12">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2.5</v>
      </c>
      <c r="I121" s="149"/>
      <c r="J121" s="150">
        <f>ROUND(I121*H121,2)</f>
        <v>0</v>
      </c>
      <c r="K121" s="146" t="s">
        <v>175</v>
      </c>
      <c r="L121" s="34"/>
      <c r="M121" s="151" t="s">
        <v>3</v>
      </c>
      <c r="N121" s="152" t="s">
        <v>41</v>
      </c>
      <c r="O121" s="54"/>
      <c r="P121" s="153">
        <f>O121*H121</f>
        <v>0</v>
      </c>
      <c r="Q121" s="153">
        <v>0.00285</v>
      </c>
      <c r="R121" s="153">
        <f>Q121*H121</f>
        <v>0.007125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694</v>
      </c>
    </row>
    <row r="122" spans="1:47" s="2" customFormat="1" ht="12">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698</v>
      </c>
    </row>
    <row r="125" spans="1:47" s="2" customFormat="1" ht="12">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2">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703</v>
      </c>
    </row>
    <row r="128" spans="1:47" s="2" customFormat="1" ht="12">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2">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P131+P133+P148</f>
        <v>0</v>
      </c>
      <c r="Q130" s="136"/>
      <c r="R130" s="137">
        <f>R131+R133+R148</f>
        <v>0</v>
      </c>
      <c r="S130" s="136"/>
      <c r="T130" s="138">
        <f>T131+T133+T148</f>
        <v>9.3734</v>
      </c>
      <c r="AR130" s="131" t="s">
        <v>15</v>
      </c>
      <c r="AT130" s="139" t="s">
        <v>68</v>
      </c>
      <c r="AU130" s="139" t="s">
        <v>15</v>
      </c>
      <c r="AY130" s="131" t="s">
        <v>165</v>
      </c>
      <c r="BK130" s="140">
        <f>BK131+BK133+BK148</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706</v>
      </c>
    </row>
    <row r="133" spans="2:63" s="12" customFormat="1" ht="20.85" customHeight="1">
      <c r="B133" s="130"/>
      <c r="D133" s="131" t="s">
        <v>68</v>
      </c>
      <c r="E133" s="141" t="s">
        <v>214</v>
      </c>
      <c r="F133" s="141" t="s">
        <v>215</v>
      </c>
      <c r="I133" s="133"/>
      <c r="J133" s="142">
        <f>BK133</f>
        <v>0</v>
      </c>
      <c r="L133" s="130"/>
      <c r="M133" s="135"/>
      <c r="N133" s="136"/>
      <c r="O133" s="136"/>
      <c r="P133" s="137">
        <f>SUM(P134:P147)</f>
        <v>0</v>
      </c>
      <c r="Q133" s="136"/>
      <c r="R133" s="137">
        <f>SUM(R134:R147)</f>
        <v>0</v>
      </c>
      <c r="S133" s="136"/>
      <c r="T133" s="138">
        <f>SUM(T134:T147)</f>
        <v>9.3734</v>
      </c>
      <c r="AR133" s="131" t="s">
        <v>15</v>
      </c>
      <c r="AT133" s="139" t="s">
        <v>68</v>
      </c>
      <c r="AU133" s="139" t="s">
        <v>79</v>
      </c>
      <c r="AY133" s="131" t="s">
        <v>165</v>
      </c>
      <c r="BK133" s="140">
        <f>SUM(BK134:BK147)</f>
        <v>0</v>
      </c>
    </row>
    <row r="134" spans="1:65" s="2" customFormat="1" ht="37.9" customHeight="1">
      <c r="A134" s="33"/>
      <c r="B134" s="143"/>
      <c r="C134" s="144" t="s">
        <v>346</v>
      </c>
      <c r="D134" s="144" t="s">
        <v>171</v>
      </c>
      <c r="E134" s="145" t="s">
        <v>217</v>
      </c>
      <c r="F134" s="146" t="s">
        <v>218</v>
      </c>
      <c r="G134" s="147" t="s">
        <v>174</v>
      </c>
      <c r="H134" s="148">
        <v>2.5</v>
      </c>
      <c r="I134" s="149"/>
      <c r="J134" s="150">
        <f>ROUND(I134*H134,2)</f>
        <v>0</v>
      </c>
      <c r="K134" s="146" t="s">
        <v>175</v>
      </c>
      <c r="L134" s="34"/>
      <c r="M134" s="151" t="s">
        <v>3</v>
      </c>
      <c r="N134" s="152" t="s">
        <v>41</v>
      </c>
      <c r="O134" s="54"/>
      <c r="P134" s="153">
        <f>O134*H134</f>
        <v>0</v>
      </c>
      <c r="Q134" s="153">
        <v>0</v>
      </c>
      <c r="R134" s="153">
        <f>Q134*H134</f>
        <v>0</v>
      </c>
      <c r="S134" s="153">
        <v>0.014</v>
      </c>
      <c r="T134" s="154">
        <f>S134*H134</f>
        <v>0.035</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707</v>
      </c>
    </row>
    <row r="135" spans="1:47" s="2" customFormat="1" ht="12">
      <c r="A135" s="33"/>
      <c r="B135" s="34"/>
      <c r="C135" s="33"/>
      <c r="D135" s="157" t="s">
        <v>177</v>
      </c>
      <c r="E135" s="33"/>
      <c r="F135" s="158" t="s">
        <v>220</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3" customFormat="1" ht="12">
      <c r="B136" s="162"/>
      <c r="D136" s="163" t="s">
        <v>179</v>
      </c>
      <c r="E136" s="164" t="s">
        <v>3</v>
      </c>
      <c r="F136" s="165" t="s">
        <v>180</v>
      </c>
      <c r="H136" s="164" t="s">
        <v>3</v>
      </c>
      <c r="I136" s="166"/>
      <c r="L136" s="162"/>
      <c r="M136" s="167"/>
      <c r="N136" s="168"/>
      <c r="O136" s="168"/>
      <c r="P136" s="168"/>
      <c r="Q136" s="168"/>
      <c r="R136" s="168"/>
      <c r="S136" s="168"/>
      <c r="T136" s="169"/>
      <c r="AT136" s="164" t="s">
        <v>179</v>
      </c>
      <c r="AU136" s="164" t="s">
        <v>89</v>
      </c>
      <c r="AV136" s="13" t="s">
        <v>15</v>
      </c>
      <c r="AW136" s="13" t="s">
        <v>31</v>
      </c>
      <c r="AX136" s="13" t="s">
        <v>69</v>
      </c>
      <c r="AY136" s="164" t="s">
        <v>165</v>
      </c>
    </row>
    <row r="137" spans="2:51" s="14" customFormat="1" ht="12">
      <c r="B137" s="170"/>
      <c r="D137" s="163" t="s">
        <v>179</v>
      </c>
      <c r="E137" s="171" t="s">
        <v>3</v>
      </c>
      <c r="F137" s="172" t="s">
        <v>688</v>
      </c>
      <c r="H137" s="173">
        <v>1.2</v>
      </c>
      <c r="I137" s="174"/>
      <c r="L137" s="170"/>
      <c r="M137" s="175"/>
      <c r="N137" s="176"/>
      <c r="O137" s="176"/>
      <c r="P137" s="176"/>
      <c r="Q137" s="176"/>
      <c r="R137" s="176"/>
      <c r="S137" s="176"/>
      <c r="T137" s="177"/>
      <c r="AT137" s="171" t="s">
        <v>179</v>
      </c>
      <c r="AU137" s="171" t="s">
        <v>89</v>
      </c>
      <c r="AV137" s="14" t="s">
        <v>79</v>
      </c>
      <c r="AW137" s="14" t="s">
        <v>31</v>
      </c>
      <c r="AX137" s="14" t="s">
        <v>69</v>
      </c>
      <c r="AY137" s="171" t="s">
        <v>165</v>
      </c>
    </row>
    <row r="138" spans="2:51" s="13" customFormat="1" ht="12">
      <c r="B138" s="162"/>
      <c r="D138" s="163" t="s">
        <v>179</v>
      </c>
      <c r="E138" s="164" t="s">
        <v>3</v>
      </c>
      <c r="F138" s="165" t="s">
        <v>569</v>
      </c>
      <c r="H138" s="164" t="s">
        <v>3</v>
      </c>
      <c r="I138" s="166"/>
      <c r="L138" s="162"/>
      <c r="M138" s="167"/>
      <c r="N138" s="168"/>
      <c r="O138" s="168"/>
      <c r="P138" s="168"/>
      <c r="Q138" s="168"/>
      <c r="R138" s="168"/>
      <c r="S138" s="168"/>
      <c r="T138" s="169"/>
      <c r="AT138" s="164" t="s">
        <v>179</v>
      </c>
      <c r="AU138" s="164" t="s">
        <v>89</v>
      </c>
      <c r="AV138" s="13" t="s">
        <v>15</v>
      </c>
      <c r="AW138" s="13" t="s">
        <v>31</v>
      </c>
      <c r="AX138" s="13" t="s">
        <v>69</v>
      </c>
      <c r="AY138" s="164" t="s">
        <v>165</v>
      </c>
    </row>
    <row r="139" spans="2:51" s="14" customFormat="1" ht="12">
      <c r="B139" s="170"/>
      <c r="D139" s="163" t="s">
        <v>179</v>
      </c>
      <c r="E139" s="171" t="s">
        <v>3</v>
      </c>
      <c r="F139" s="172" t="s">
        <v>689</v>
      </c>
      <c r="H139" s="173">
        <v>1.3</v>
      </c>
      <c r="I139" s="174"/>
      <c r="L139" s="170"/>
      <c r="M139" s="175"/>
      <c r="N139" s="176"/>
      <c r="O139" s="176"/>
      <c r="P139" s="176"/>
      <c r="Q139" s="176"/>
      <c r="R139" s="176"/>
      <c r="S139" s="176"/>
      <c r="T139" s="177"/>
      <c r="AT139" s="171" t="s">
        <v>179</v>
      </c>
      <c r="AU139" s="171" t="s">
        <v>89</v>
      </c>
      <c r="AV139" s="14" t="s">
        <v>79</v>
      </c>
      <c r="AW139" s="14" t="s">
        <v>31</v>
      </c>
      <c r="AX139" s="14" t="s">
        <v>69</v>
      </c>
      <c r="AY139" s="171" t="s">
        <v>165</v>
      </c>
    </row>
    <row r="140" spans="2:51" s="15" customFormat="1" ht="12">
      <c r="B140" s="188"/>
      <c r="D140" s="163" t="s">
        <v>179</v>
      </c>
      <c r="E140" s="189" t="s">
        <v>3</v>
      </c>
      <c r="F140" s="190" t="s">
        <v>288</v>
      </c>
      <c r="H140" s="191">
        <v>2.5</v>
      </c>
      <c r="I140" s="192"/>
      <c r="L140" s="188"/>
      <c r="M140" s="193"/>
      <c r="N140" s="194"/>
      <c r="O140" s="194"/>
      <c r="P140" s="194"/>
      <c r="Q140" s="194"/>
      <c r="R140" s="194"/>
      <c r="S140" s="194"/>
      <c r="T140" s="195"/>
      <c r="AT140" s="189" t="s">
        <v>179</v>
      </c>
      <c r="AU140" s="189" t="s">
        <v>89</v>
      </c>
      <c r="AV140" s="15" t="s">
        <v>92</v>
      </c>
      <c r="AW140" s="15" t="s">
        <v>31</v>
      </c>
      <c r="AX140" s="15" t="s">
        <v>15</v>
      </c>
      <c r="AY140" s="189" t="s">
        <v>165</v>
      </c>
    </row>
    <row r="141" spans="1:65" s="2" customFormat="1" ht="24.2" customHeight="1">
      <c r="A141" s="33"/>
      <c r="B141" s="143"/>
      <c r="C141" s="144" t="s">
        <v>708</v>
      </c>
      <c r="D141" s="144" t="s">
        <v>171</v>
      </c>
      <c r="E141" s="145" t="s">
        <v>709</v>
      </c>
      <c r="F141" s="146" t="s">
        <v>710</v>
      </c>
      <c r="G141" s="147" t="s">
        <v>377</v>
      </c>
      <c r="H141" s="148">
        <v>3.6</v>
      </c>
      <c r="I141" s="149"/>
      <c r="J141" s="150">
        <f>ROUND(I141*H141,2)</f>
        <v>0</v>
      </c>
      <c r="K141" s="146" t="s">
        <v>175</v>
      </c>
      <c r="L141" s="34"/>
      <c r="M141" s="151" t="s">
        <v>3</v>
      </c>
      <c r="N141" s="152" t="s">
        <v>41</v>
      </c>
      <c r="O141" s="54"/>
      <c r="P141" s="153">
        <f>O141*H141</f>
        <v>0</v>
      </c>
      <c r="Q141" s="153">
        <v>0</v>
      </c>
      <c r="R141" s="153">
        <f>Q141*H141</f>
        <v>0</v>
      </c>
      <c r="S141" s="153">
        <v>2.2</v>
      </c>
      <c r="T141" s="154">
        <f>S141*H141</f>
        <v>7.920000000000001</v>
      </c>
      <c r="U141" s="33"/>
      <c r="V141" s="33"/>
      <c r="W141" s="33"/>
      <c r="X141" s="33"/>
      <c r="Y141" s="33"/>
      <c r="Z141" s="33"/>
      <c r="AA141" s="33"/>
      <c r="AB141" s="33"/>
      <c r="AC141" s="33"/>
      <c r="AD141" s="33"/>
      <c r="AE141" s="33"/>
      <c r="AR141" s="155" t="s">
        <v>92</v>
      </c>
      <c r="AT141" s="155" t="s">
        <v>171</v>
      </c>
      <c r="AU141" s="155" t="s">
        <v>89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711</v>
      </c>
    </row>
    <row r="142" spans="1:47" s="2" customFormat="1" ht="12">
      <c r="A142" s="33"/>
      <c r="B142" s="34"/>
      <c r="C142" s="33"/>
      <c r="D142" s="157" t="s">
        <v>177</v>
      </c>
      <c r="E142" s="33"/>
      <c r="F142" s="158" t="s">
        <v>712</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89</v>
      </c>
    </row>
    <row r="143" spans="2:51" s="14" customFormat="1" ht="12">
      <c r="B143" s="170"/>
      <c r="D143" s="163" t="s">
        <v>179</v>
      </c>
      <c r="E143" s="171" t="s">
        <v>3</v>
      </c>
      <c r="F143" s="172" t="s">
        <v>713</v>
      </c>
      <c r="H143" s="173">
        <v>3.6</v>
      </c>
      <c r="I143" s="174"/>
      <c r="L143" s="170"/>
      <c r="M143" s="175"/>
      <c r="N143" s="176"/>
      <c r="O143" s="176"/>
      <c r="P143" s="176"/>
      <c r="Q143" s="176"/>
      <c r="R143" s="176"/>
      <c r="S143" s="176"/>
      <c r="T143" s="177"/>
      <c r="AT143" s="171" t="s">
        <v>179</v>
      </c>
      <c r="AU143" s="171" t="s">
        <v>89</v>
      </c>
      <c r="AV143" s="14" t="s">
        <v>79</v>
      </c>
      <c r="AW143" s="14" t="s">
        <v>31</v>
      </c>
      <c r="AX143" s="14" t="s">
        <v>15</v>
      </c>
      <c r="AY143" s="171" t="s">
        <v>165</v>
      </c>
    </row>
    <row r="144" spans="1:65" s="2" customFormat="1" ht="33" customHeight="1">
      <c r="A144" s="33"/>
      <c r="B144" s="143"/>
      <c r="C144" s="144" t="s">
        <v>714</v>
      </c>
      <c r="D144" s="144" t="s">
        <v>171</v>
      </c>
      <c r="E144" s="145" t="s">
        <v>715</v>
      </c>
      <c r="F144" s="146" t="s">
        <v>716</v>
      </c>
      <c r="G144" s="147" t="s">
        <v>377</v>
      </c>
      <c r="H144" s="148">
        <v>3.6</v>
      </c>
      <c r="I144" s="149"/>
      <c r="J144" s="150">
        <f>ROUND(I144*H144,2)</f>
        <v>0</v>
      </c>
      <c r="K144" s="146" t="s">
        <v>175</v>
      </c>
      <c r="L144" s="34"/>
      <c r="M144" s="151" t="s">
        <v>3</v>
      </c>
      <c r="N144" s="152" t="s">
        <v>41</v>
      </c>
      <c r="O144" s="54"/>
      <c r="P144" s="153">
        <f>O144*H144</f>
        <v>0</v>
      </c>
      <c r="Q144" s="153">
        <v>0</v>
      </c>
      <c r="R144" s="153">
        <f>Q144*H144</f>
        <v>0</v>
      </c>
      <c r="S144" s="153">
        <v>0.044</v>
      </c>
      <c r="T144" s="154">
        <f>S144*H144</f>
        <v>0.15839999999999999</v>
      </c>
      <c r="U144" s="33"/>
      <c r="V144" s="33"/>
      <c r="W144" s="33"/>
      <c r="X144" s="33"/>
      <c r="Y144" s="33"/>
      <c r="Z144" s="33"/>
      <c r="AA144" s="33"/>
      <c r="AB144" s="33"/>
      <c r="AC144" s="33"/>
      <c r="AD144" s="33"/>
      <c r="AE144" s="33"/>
      <c r="AR144" s="155" t="s">
        <v>92</v>
      </c>
      <c r="AT144" s="155" t="s">
        <v>171</v>
      </c>
      <c r="AU144" s="155" t="s">
        <v>89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717</v>
      </c>
    </row>
    <row r="145" spans="1:47" s="2" customFormat="1" ht="12">
      <c r="A145" s="33"/>
      <c r="B145" s="34"/>
      <c r="C145" s="33"/>
      <c r="D145" s="157" t="s">
        <v>177</v>
      </c>
      <c r="E145" s="33"/>
      <c r="F145" s="158" t="s">
        <v>718</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89</v>
      </c>
    </row>
    <row r="146" spans="1:65" s="2" customFormat="1" ht="44.25" customHeight="1">
      <c r="A146" s="33"/>
      <c r="B146" s="143"/>
      <c r="C146" s="144" t="s">
        <v>540</v>
      </c>
      <c r="D146" s="144" t="s">
        <v>171</v>
      </c>
      <c r="E146" s="145" t="s">
        <v>719</v>
      </c>
      <c r="F146" s="146" t="s">
        <v>720</v>
      </c>
      <c r="G146" s="147" t="s">
        <v>174</v>
      </c>
      <c r="H146" s="148">
        <v>36</v>
      </c>
      <c r="I146" s="149"/>
      <c r="J146" s="150">
        <f>ROUND(I146*H146,2)</f>
        <v>0</v>
      </c>
      <c r="K146" s="146" t="s">
        <v>175</v>
      </c>
      <c r="L146" s="34"/>
      <c r="M146" s="151" t="s">
        <v>3</v>
      </c>
      <c r="N146" s="152" t="s">
        <v>41</v>
      </c>
      <c r="O146" s="54"/>
      <c r="P146" s="153">
        <f>O146*H146</f>
        <v>0</v>
      </c>
      <c r="Q146" s="153">
        <v>0</v>
      </c>
      <c r="R146" s="153">
        <f>Q146*H146</f>
        <v>0</v>
      </c>
      <c r="S146" s="153">
        <v>0.035</v>
      </c>
      <c r="T146" s="154">
        <f>S146*H146</f>
        <v>1.2600000000000002</v>
      </c>
      <c r="U146" s="33"/>
      <c r="V146" s="33"/>
      <c r="W146" s="33"/>
      <c r="X146" s="33"/>
      <c r="Y146" s="33"/>
      <c r="Z146" s="33"/>
      <c r="AA146" s="33"/>
      <c r="AB146" s="33"/>
      <c r="AC146" s="33"/>
      <c r="AD146" s="33"/>
      <c r="AE146" s="33"/>
      <c r="AR146" s="155" t="s">
        <v>92</v>
      </c>
      <c r="AT146" s="155" t="s">
        <v>171</v>
      </c>
      <c r="AU146" s="155" t="s">
        <v>89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721</v>
      </c>
    </row>
    <row r="147" spans="1:47" s="2" customFormat="1" ht="12">
      <c r="A147" s="33"/>
      <c r="B147" s="34"/>
      <c r="C147" s="33"/>
      <c r="D147" s="157" t="s">
        <v>177</v>
      </c>
      <c r="E147" s="33"/>
      <c r="F147" s="158" t="s">
        <v>722</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89</v>
      </c>
    </row>
    <row r="148" spans="2:63" s="12" customFormat="1" ht="20.85" customHeight="1">
      <c r="B148" s="130"/>
      <c r="D148" s="131" t="s">
        <v>68</v>
      </c>
      <c r="E148" s="141" t="s">
        <v>221</v>
      </c>
      <c r="F148" s="141" t="s">
        <v>222</v>
      </c>
      <c r="I148" s="133"/>
      <c r="J148" s="142">
        <f>BK148</f>
        <v>0</v>
      </c>
      <c r="L148" s="130"/>
      <c r="M148" s="135"/>
      <c r="N148" s="136"/>
      <c r="O148" s="136"/>
      <c r="P148" s="137">
        <f>P149</f>
        <v>0</v>
      </c>
      <c r="Q148" s="136"/>
      <c r="R148" s="137">
        <f>R149</f>
        <v>0</v>
      </c>
      <c r="S148" s="136"/>
      <c r="T148" s="138">
        <f>T149</f>
        <v>0</v>
      </c>
      <c r="AR148" s="131" t="s">
        <v>15</v>
      </c>
      <c r="AT148" s="139" t="s">
        <v>68</v>
      </c>
      <c r="AU148" s="139" t="s">
        <v>79</v>
      </c>
      <c r="AY148" s="131" t="s">
        <v>165</v>
      </c>
      <c r="BK148" s="140">
        <f>BK149</f>
        <v>0</v>
      </c>
    </row>
    <row r="149" spans="1:65" s="2" customFormat="1" ht="24.2" customHeight="1">
      <c r="A149" s="33"/>
      <c r="B149" s="143"/>
      <c r="C149" s="144" t="s">
        <v>723</v>
      </c>
      <c r="D149" s="144" t="s">
        <v>171</v>
      </c>
      <c r="E149" s="145" t="s">
        <v>224</v>
      </c>
      <c r="F149" s="146" t="s">
        <v>225</v>
      </c>
      <c r="G149" s="147" t="s">
        <v>174</v>
      </c>
      <c r="H149" s="148">
        <v>92</v>
      </c>
      <c r="I149" s="149"/>
      <c r="J149" s="150">
        <f>ROUND(I149*H149,2)</f>
        <v>0</v>
      </c>
      <c r="K149" s="146" t="s">
        <v>3</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92</v>
      </c>
      <c r="AT149" s="155" t="s">
        <v>171</v>
      </c>
      <c r="AU149" s="155" t="s">
        <v>89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92</v>
      </c>
      <c r="BM149" s="155" t="s">
        <v>724</v>
      </c>
    </row>
    <row r="150" spans="2:63" s="12" customFormat="1" ht="22.9" customHeight="1">
      <c r="B150" s="130"/>
      <c r="D150" s="131" t="s">
        <v>68</v>
      </c>
      <c r="E150" s="141" t="s">
        <v>227</v>
      </c>
      <c r="F150" s="141" t="s">
        <v>228</v>
      </c>
      <c r="I150" s="133"/>
      <c r="J150" s="142">
        <f>BK150</f>
        <v>0</v>
      </c>
      <c r="L150" s="130"/>
      <c r="M150" s="135"/>
      <c r="N150" s="136"/>
      <c r="O150" s="136"/>
      <c r="P150" s="137">
        <f>SUM(P151:P159)</f>
        <v>0</v>
      </c>
      <c r="Q150" s="136"/>
      <c r="R150" s="137">
        <f>SUM(R151:R159)</f>
        <v>0</v>
      </c>
      <c r="S150" s="136"/>
      <c r="T150" s="138">
        <f>SUM(T151:T159)</f>
        <v>0</v>
      </c>
      <c r="AR150" s="131" t="s">
        <v>15</v>
      </c>
      <c r="AT150" s="139" t="s">
        <v>68</v>
      </c>
      <c r="AU150" s="139" t="s">
        <v>15</v>
      </c>
      <c r="AY150" s="131" t="s">
        <v>165</v>
      </c>
      <c r="BK150" s="140">
        <f>SUM(BK151:BK159)</f>
        <v>0</v>
      </c>
    </row>
    <row r="151" spans="1:65" s="2" customFormat="1" ht="37.9" customHeight="1">
      <c r="A151" s="33"/>
      <c r="B151" s="143"/>
      <c r="C151" s="144" t="s">
        <v>357</v>
      </c>
      <c r="D151" s="144" t="s">
        <v>171</v>
      </c>
      <c r="E151" s="145" t="s">
        <v>230</v>
      </c>
      <c r="F151" s="146" t="s">
        <v>231</v>
      </c>
      <c r="G151" s="147" t="s">
        <v>232</v>
      </c>
      <c r="H151" s="148">
        <v>11.399</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725</v>
      </c>
    </row>
    <row r="152" spans="1:47" s="2" customFormat="1" ht="12">
      <c r="A152" s="33"/>
      <c r="B152" s="34"/>
      <c r="C152" s="33"/>
      <c r="D152" s="157" t="s">
        <v>177</v>
      </c>
      <c r="E152" s="33"/>
      <c r="F152" s="158" t="s">
        <v>234</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33" customHeight="1">
      <c r="A153" s="33"/>
      <c r="B153" s="143"/>
      <c r="C153" s="144" t="s">
        <v>261</v>
      </c>
      <c r="D153" s="144" t="s">
        <v>171</v>
      </c>
      <c r="E153" s="145" t="s">
        <v>236</v>
      </c>
      <c r="F153" s="146" t="s">
        <v>237</v>
      </c>
      <c r="G153" s="147" t="s">
        <v>232</v>
      </c>
      <c r="H153" s="148">
        <v>11.399</v>
      </c>
      <c r="I153" s="149"/>
      <c r="J153" s="150">
        <f>ROUND(I153*H153,2)</f>
        <v>0</v>
      </c>
      <c r="K153" s="146" t="s">
        <v>175</v>
      </c>
      <c r="L153" s="34"/>
      <c r="M153" s="151" t="s">
        <v>3</v>
      </c>
      <c r="N153" s="152" t="s">
        <v>41</v>
      </c>
      <c r="O153" s="54"/>
      <c r="P153" s="153">
        <f>O153*H153</f>
        <v>0</v>
      </c>
      <c r="Q153" s="153">
        <v>0</v>
      </c>
      <c r="R153" s="153">
        <f>Q153*H153</f>
        <v>0</v>
      </c>
      <c r="S153" s="153">
        <v>0</v>
      </c>
      <c r="T153" s="154">
        <f>S153*H153</f>
        <v>0</v>
      </c>
      <c r="U153" s="33"/>
      <c r="V153" s="33"/>
      <c r="W153" s="33"/>
      <c r="X153" s="33"/>
      <c r="Y153" s="33"/>
      <c r="Z153" s="33"/>
      <c r="AA153" s="33"/>
      <c r="AB153" s="33"/>
      <c r="AC153" s="33"/>
      <c r="AD153" s="33"/>
      <c r="AE153" s="33"/>
      <c r="AR153" s="155" t="s">
        <v>92</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92</v>
      </c>
      <c r="BM153" s="155" t="s">
        <v>726</v>
      </c>
    </row>
    <row r="154" spans="1:47" s="2" customFormat="1" ht="12">
      <c r="A154" s="33"/>
      <c r="B154" s="34"/>
      <c r="C154" s="33"/>
      <c r="D154" s="157" t="s">
        <v>177</v>
      </c>
      <c r="E154" s="33"/>
      <c r="F154" s="158" t="s">
        <v>239</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44.25" customHeight="1">
      <c r="A155" s="33"/>
      <c r="B155" s="143"/>
      <c r="C155" s="144" t="s">
        <v>443</v>
      </c>
      <c r="D155" s="144" t="s">
        <v>171</v>
      </c>
      <c r="E155" s="145" t="s">
        <v>240</v>
      </c>
      <c r="F155" s="146" t="s">
        <v>241</v>
      </c>
      <c r="G155" s="147" t="s">
        <v>232</v>
      </c>
      <c r="H155" s="148">
        <v>227.98</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92</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92</v>
      </c>
      <c r="BM155" s="155" t="s">
        <v>727</v>
      </c>
    </row>
    <row r="156" spans="1:47" s="2" customFormat="1" ht="12">
      <c r="A156" s="33"/>
      <c r="B156" s="34"/>
      <c r="C156" s="33"/>
      <c r="D156" s="157" t="s">
        <v>177</v>
      </c>
      <c r="E156" s="33"/>
      <c r="F156" s="158" t="s">
        <v>243</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2">
      <c r="B157" s="170"/>
      <c r="D157" s="163" t="s">
        <v>179</v>
      </c>
      <c r="F157" s="172" t="s">
        <v>728</v>
      </c>
      <c r="H157" s="173">
        <v>227.98</v>
      </c>
      <c r="I157" s="174"/>
      <c r="L157" s="170"/>
      <c r="M157" s="175"/>
      <c r="N157" s="176"/>
      <c r="O157" s="176"/>
      <c r="P157" s="176"/>
      <c r="Q157" s="176"/>
      <c r="R157" s="176"/>
      <c r="S157" s="176"/>
      <c r="T157" s="177"/>
      <c r="AT157" s="171" t="s">
        <v>179</v>
      </c>
      <c r="AU157" s="171" t="s">
        <v>79</v>
      </c>
      <c r="AV157" s="14" t="s">
        <v>79</v>
      </c>
      <c r="AW157" s="14" t="s">
        <v>4</v>
      </c>
      <c r="AX157" s="14" t="s">
        <v>15</v>
      </c>
      <c r="AY157" s="171" t="s">
        <v>165</v>
      </c>
    </row>
    <row r="158" spans="1:65" s="2" customFormat="1" ht="44.25" customHeight="1">
      <c r="A158" s="33"/>
      <c r="B158" s="143"/>
      <c r="C158" s="144" t="s">
        <v>278</v>
      </c>
      <c r="D158" s="144" t="s">
        <v>171</v>
      </c>
      <c r="E158" s="145" t="s">
        <v>246</v>
      </c>
      <c r="F158" s="146" t="s">
        <v>247</v>
      </c>
      <c r="G158" s="147" t="s">
        <v>232</v>
      </c>
      <c r="H158" s="148">
        <v>11.399</v>
      </c>
      <c r="I158" s="149"/>
      <c r="J158" s="150">
        <f>ROUND(I158*H158,2)</f>
        <v>0</v>
      </c>
      <c r="K158" s="146" t="s">
        <v>175</v>
      </c>
      <c r="L158" s="34"/>
      <c r="M158" s="151" t="s">
        <v>3</v>
      </c>
      <c r="N158" s="152" t="s">
        <v>41</v>
      </c>
      <c r="O158" s="54"/>
      <c r="P158" s="153">
        <f>O158*H158</f>
        <v>0</v>
      </c>
      <c r="Q158" s="153">
        <v>0</v>
      </c>
      <c r="R158" s="153">
        <f>Q158*H158</f>
        <v>0</v>
      </c>
      <c r="S158" s="153">
        <v>0</v>
      </c>
      <c r="T158" s="154">
        <f>S158*H158</f>
        <v>0</v>
      </c>
      <c r="U158" s="33"/>
      <c r="V158" s="33"/>
      <c r="W158" s="33"/>
      <c r="X158" s="33"/>
      <c r="Y158" s="33"/>
      <c r="Z158" s="33"/>
      <c r="AA158" s="33"/>
      <c r="AB158" s="33"/>
      <c r="AC158" s="33"/>
      <c r="AD158" s="33"/>
      <c r="AE158" s="33"/>
      <c r="AR158" s="155" t="s">
        <v>92</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92</v>
      </c>
      <c r="BM158" s="155" t="s">
        <v>729</v>
      </c>
    </row>
    <row r="159" spans="1:47" s="2" customFormat="1" ht="12">
      <c r="A159" s="33"/>
      <c r="B159" s="34"/>
      <c r="C159" s="33"/>
      <c r="D159" s="157" t="s">
        <v>177</v>
      </c>
      <c r="E159" s="33"/>
      <c r="F159" s="158" t="s">
        <v>249</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2:63" s="12" customFormat="1" ht="22.9" customHeight="1">
      <c r="B160" s="130"/>
      <c r="D160" s="131" t="s">
        <v>68</v>
      </c>
      <c r="E160" s="141" t="s">
        <v>250</v>
      </c>
      <c r="F160" s="141" t="s">
        <v>251</v>
      </c>
      <c r="I160" s="133"/>
      <c r="J160" s="142">
        <f>BK160</f>
        <v>0</v>
      </c>
      <c r="L160" s="130"/>
      <c r="M160" s="135"/>
      <c r="N160" s="136"/>
      <c r="O160" s="136"/>
      <c r="P160" s="137">
        <f>SUM(P161:P162)</f>
        <v>0</v>
      </c>
      <c r="Q160" s="136"/>
      <c r="R160" s="137">
        <f>SUM(R161:R162)</f>
        <v>0</v>
      </c>
      <c r="S160" s="136"/>
      <c r="T160" s="138">
        <f>SUM(T161:T162)</f>
        <v>0</v>
      </c>
      <c r="AR160" s="131" t="s">
        <v>15</v>
      </c>
      <c r="AT160" s="139" t="s">
        <v>68</v>
      </c>
      <c r="AU160" s="139" t="s">
        <v>15</v>
      </c>
      <c r="AY160" s="131" t="s">
        <v>165</v>
      </c>
      <c r="BK160" s="140">
        <f>SUM(BK161:BK162)</f>
        <v>0</v>
      </c>
    </row>
    <row r="161" spans="1:65" s="2" customFormat="1" ht="55.5" customHeight="1">
      <c r="A161" s="33"/>
      <c r="B161" s="143"/>
      <c r="C161" s="144" t="s">
        <v>333</v>
      </c>
      <c r="D161" s="144" t="s">
        <v>171</v>
      </c>
      <c r="E161" s="145" t="s">
        <v>253</v>
      </c>
      <c r="F161" s="146" t="s">
        <v>254</v>
      </c>
      <c r="G161" s="147" t="s">
        <v>232</v>
      </c>
      <c r="H161" s="148">
        <v>5.333</v>
      </c>
      <c r="I161" s="149"/>
      <c r="J161" s="150">
        <f>ROUND(I161*H161,2)</f>
        <v>0</v>
      </c>
      <c r="K161" s="146" t="s">
        <v>175</v>
      </c>
      <c r="L161" s="34"/>
      <c r="M161" s="151" t="s">
        <v>3</v>
      </c>
      <c r="N161" s="152" t="s">
        <v>41</v>
      </c>
      <c r="O161" s="54"/>
      <c r="P161" s="153">
        <f>O161*H161</f>
        <v>0</v>
      </c>
      <c r="Q161" s="153">
        <v>0</v>
      </c>
      <c r="R161" s="153">
        <f>Q161*H161</f>
        <v>0</v>
      </c>
      <c r="S161" s="153">
        <v>0</v>
      </c>
      <c r="T161" s="154">
        <f>S161*H161</f>
        <v>0</v>
      </c>
      <c r="U161" s="33"/>
      <c r="V161" s="33"/>
      <c r="W161" s="33"/>
      <c r="X161" s="33"/>
      <c r="Y161" s="33"/>
      <c r="Z161" s="33"/>
      <c r="AA161" s="33"/>
      <c r="AB161" s="33"/>
      <c r="AC161" s="33"/>
      <c r="AD161" s="33"/>
      <c r="AE161" s="33"/>
      <c r="AR161" s="155" t="s">
        <v>92</v>
      </c>
      <c r="AT161" s="155" t="s">
        <v>171</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92</v>
      </c>
      <c r="BM161" s="155" t="s">
        <v>730</v>
      </c>
    </row>
    <row r="162" spans="1:47" s="2" customFormat="1" ht="12">
      <c r="A162" s="33"/>
      <c r="B162" s="34"/>
      <c r="C162" s="33"/>
      <c r="D162" s="157" t="s">
        <v>177</v>
      </c>
      <c r="E162" s="33"/>
      <c r="F162" s="158" t="s">
        <v>256</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63" s="12" customFormat="1" ht="25.9" customHeight="1">
      <c r="B163" s="130"/>
      <c r="D163" s="131" t="s">
        <v>68</v>
      </c>
      <c r="E163" s="132" t="s">
        <v>257</v>
      </c>
      <c r="F163" s="132" t="s">
        <v>258</v>
      </c>
      <c r="I163" s="133"/>
      <c r="J163" s="134">
        <f>BK163</f>
        <v>0</v>
      </c>
      <c r="L163" s="130"/>
      <c r="M163" s="135"/>
      <c r="N163" s="136"/>
      <c r="O163" s="136"/>
      <c r="P163" s="137">
        <f>P164+P205+P247+P249+P272+P294</f>
        <v>0</v>
      </c>
      <c r="Q163" s="136"/>
      <c r="R163" s="137">
        <f>R164+R205+R247+R249+R272+R294</f>
        <v>2.4641960499999995</v>
      </c>
      <c r="S163" s="136"/>
      <c r="T163" s="138">
        <f>T164+T205+T247+T249+T272+T294</f>
        <v>2.025228</v>
      </c>
      <c r="AR163" s="131" t="s">
        <v>79</v>
      </c>
      <c r="AT163" s="139" t="s">
        <v>68</v>
      </c>
      <c r="AU163" s="139" t="s">
        <v>69</v>
      </c>
      <c r="AY163" s="131" t="s">
        <v>165</v>
      </c>
      <c r="BK163" s="140">
        <f>BK164+BK205+BK247+BK249+BK272+BK294</f>
        <v>0</v>
      </c>
    </row>
    <row r="164" spans="2:63" s="12" customFormat="1" ht="22.9" customHeight="1">
      <c r="B164" s="130"/>
      <c r="D164" s="131" t="s">
        <v>68</v>
      </c>
      <c r="E164" s="141" t="s">
        <v>259</v>
      </c>
      <c r="F164" s="141" t="s">
        <v>260</v>
      </c>
      <c r="I164" s="133"/>
      <c r="J164" s="142">
        <f>BK164</f>
        <v>0</v>
      </c>
      <c r="L164" s="130"/>
      <c r="M164" s="135"/>
      <c r="N164" s="136"/>
      <c r="O164" s="136"/>
      <c r="P164" s="137">
        <f>SUM(P165:P204)</f>
        <v>0</v>
      </c>
      <c r="Q164" s="136"/>
      <c r="R164" s="137">
        <f>SUM(R165:R204)</f>
        <v>1.2704328</v>
      </c>
      <c r="S164" s="136"/>
      <c r="T164" s="138">
        <f>SUM(T165:T204)</f>
        <v>1.129308</v>
      </c>
      <c r="AR164" s="131" t="s">
        <v>79</v>
      </c>
      <c r="AT164" s="139" t="s">
        <v>68</v>
      </c>
      <c r="AU164" s="139" t="s">
        <v>15</v>
      </c>
      <c r="AY164" s="131" t="s">
        <v>165</v>
      </c>
      <c r="BK164" s="140">
        <f>SUM(BK165:BK204)</f>
        <v>0</v>
      </c>
    </row>
    <row r="165" spans="1:65" s="2" customFormat="1" ht="33" customHeight="1">
      <c r="A165" s="33"/>
      <c r="B165" s="143"/>
      <c r="C165" s="144" t="s">
        <v>467</v>
      </c>
      <c r="D165" s="144" t="s">
        <v>171</v>
      </c>
      <c r="E165" s="145" t="s">
        <v>262</v>
      </c>
      <c r="F165" s="146" t="s">
        <v>263</v>
      </c>
      <c r="G165" s="147" t="s">
        <v>174</v>
      </c>
      <c r="H165" s="148">
        <v>120.84</v>
      </c>
      <c r="I165" s="149"/>
      <c r="J165" s="150">
        <f>ROUND(I165*H165,2)</f>
        <v>0</v>
      </c>
      <c r="K165" s="146" t="s">
        <v>175</v>
      </c>
      <c r="L165" s="34"/>
      <c r="M165" s="151" t="s">
        <v>3</v>
      </c>
      <c r="N165" s="152" t="s">
        <v>41</v>
      </c>
      <c r="O165" s="54"/>
      <c r="P165" s="153">
        <f>O165*H165</f>
        <v>0</v>
      </c>
      <c r="Q165" s="153">
        <v>0</v>
      </c>
      <c r="R165" s="153">
        <f>Q165*H165</f>
        <v>0</v>
      </c>
      <c r="S165" s="153">
        <v>0.0055</v>
      </c>
      <c r="T165" s="154">
        <f>S165*H165</f>
        <v>0.66462</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731</v>
      </c>
    </row>
    <row r="166" spans="1:47" s="2" customFormat="1" ht="12">
      <c r="A166" s="33"/>
      <c r="B166" s="34"/>
      <c r="C166" s="33"/>
      <c r="D166" s="157" t="s">
        <v>177</v>
      </c>
      <c r="E166" s="33"/>
      <c r="F166" s="158" t="s">
        <v>266</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1:65" s="2" customFormat="1" ht="44.25" customHeight="1">
      <c r="A167" s="33"/>
      <c r="B167" s="143"/>
      <c r="C167" s="144" t="s">
        <v>209</v>
      </c>
      <c r="D167" s="144" t="s">
        <v>171</v>
      </c>
      <c r="E167" s="145" t="s">
        <v>268</v>
      </c>
      <c r="F167" s="146" t="s">
        <v>269</v>
      </c>
      <c r="G167" s="147" t="s">
        <v>174</v>
      </c>
      <c r="H167" s="148">
        <v>129.08</v>
      </c>
      <c r="I167" s="149"/>
      <c r="J167" s="150">
        <f>ROUND(I167*H167,2)</f>
        <v>0</v>
      </c>
      <c r="K167" s="146" t="s">
        <v>175</v>
      </c>
      <c r="L167" s="34"/>
      <c r="M167" s="151" t="s">
        <v>3</v>
      </c>
      <c r="N167" s="152" t="s">
        <v>41</v>
      </c>
      <c r="O167" s="54"/>
      <c r="P167" s="153">
        <f>O167*H167</f>
        <v>0</v>
      </c>
      <c r="Q167" s="153">
        <v>0</v>
      </c>
      <c r="R167" s="153">
        <f>Q167*H167</f>
        <v>0</v>
      </c>
      <c r="S167" s="153">
        <v>0.0036</v>
      </c>
      <c r="T167" s="154">
        <f>S167*H167</f>
        <v>0.46468800000000005</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732</v>
      </c>
    </row>
    <row r="168" spans="1:47" s="2" customFormat="1" ht="12">
      <c r="A168" s="33"/>
      <c r="B168" s="34"/>
      <c r="C168" s="33"/>
      <c r="D168" s="157" t="s">
        <v>177</v>
      </c>
      <c r="E168" s="33"/>
      <c r="F168" s="158" t="s">
        <v>271</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37.9" customHeight="1">
      <c r="A169" s="33"/>
      <c r="B169" s="143"/>
      <c r="C169" s="144" t="s">
        <v>459</v>
      </c>
      <c r="D169" s="144" t="s">
        <v>171</v>
      </c>
      <c r="E169" s="145" t="s">
        <v>272</v>
      </c>
      <c r="F169" s="146" t="s">
        <v>273</v>
      </c>
      <c r="G169" s="147" t="s">
        <v>174</v>
      </c>
      <c r="H169" s="148">
        <v>120.84</v>
      </c>
      <c r="I169" s="149"/>
      <c r="J169" s="150">
        <f>ROUND(I169*H169,2)</f>
        <v>0</v>
      </c>
      <c r="K169" s="146" t="s">
        <v>175</v>
      </c>
      <c r="L169" s="34"/>
      <c r="M169" s="151" t="s">
        <v>3</v>
      </c>
      <c r="N169" s="152" t="s">
        <v>41</v>
      </c>
      <c r="O169" s="54"/>
      <c r="P169" s="153">
        <f>O169*H169</f>
        <v>0</v>
      </c>
      <c r="Q169" s="153">
        <v>0</v>
      </c>
      <c r="R169" s="153">
        <f>Q169*H169</f>
        <v>0</v>
      </c>
      <c r="S169" s="153">
        <v>0</v>
      </c>
      <c r="T169" s="154">
        <f>S169*H169</f>
        <v>0</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733</v>
      </c>
    </row>
    <row r="170" spans="1:47" s="2" customFormat="1" ht="12">
      <c r="A170" s="33"/>
      <c r="B170" s="34"/>
      <c r="C170" s="33"/>
      <c r="D170" s="157" t="s">
        <v>177</v>
      </c>
      <c r="E170" s="33"/>
      <c r="F170" s="158" t="s">
        <v>275</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2">
      <c r="B171" s="170"/>
      <c r="D171" s="163" t="s">
        <v>179</v>
      </c>
      <c r="E171" s="171" t="s">
        <v>3</v>
      </c>
      <c r="F171" s="172" t="s">
        <v>734</v>
      </c>
      <c r="H171" s="173">
        <v>92</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735</v>
      </c>
      <c r="H172" s="173">
        <v>28.84</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120.84</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16.5" customHeight="1">
      <c r="A174" s="33"/>
      <c r="B174" s="143"/>
      <c r="C174" s="178" t="s">
        <v>463</v>
      </c>
      <c r="D174" s="178" t="s">
        <v>188</v>
      </c>
      <c r="E174" s="179" t="s">
        <v>276</v>
      </c>
      <c r="F174" s="180" t="s">
        <v>277</v>
      </c>
      <c r="G174" s="181" t="s">
        <v>232</v>
      </c>
      <c r="H174" s="182">
        <v>0.039</v>
      </c>
      <c r="I174" s="183"/>
      <c r="J174" s="184">
        <f>ROUND(I174*H174,2)</f>
        <v>0</v>
      </c>
      <c r="K174" s="180" t="s">
        <v>175</v>
      </c>
      <c r="L174" s="185"/>
      <c r="M174" s="186" t="s">
        <v>3</v>
      </c>
      <c r="N174" s="187" t="s">
        <v>41</v>
      </c>
      <c r="O174" s="54"/>
      <c r="P174" s="153">
        <f>O174*H174</f>
        <v>0</v>
      </c>
      <c r="Q174" s="153">
        <v>1</v>
      </c>
      <c r="R174" s="153">
        <f>Q174*H174</f>
        <v>0.039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736</v>
      </c>
    </row>
    <row r="175" spans="1:47" s="2" customFormat="1" ht="12">
      <c r="A175" s="33"/>
      <c r="B175" s="34"/>
      <c r="C175" s="33"/>
      <c r="D175" s="157" t="s">
        <v>177</v>
      </c>
      <c r="E175" s="33"/>
      <c r="F175" s="158" t="s">
        <v>280</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737</v>
      </c>
      <c r="H176" s="173">
        <v>0.039</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24.2" customHeight="1">
      <c r="A177" s="33"/>
      <c r="B177" s="143"/>
      <c r="C177" s="144" t="s">
        <v>471</v>
      </c>
      <c r="D177" s="144" t="s">
        <v>171</v>
      </c>
      <c r="E177" s="145" t="s">
        <v>282</v>
      </c>
      <c r="F177" s="146" t="s">
        <v>283</v>
      </c>
      <c r="G177" s="147" t="s">
        <v>174</v>
      </c>
      <c r="H177" s="148">
        <v>120.84</v>
      </c>
      <c r="I177" s="149"/>
      <c r="J177" s="150">
        <f>ROUND(I177*H177,2)</f>
        <v>0</v>
      </c>
      <c r="K177" s="146" t="s">
        <v>175</v>
      </c>
      <c r="L177" s="34"/>
      <c r="M177" s="151" t="s">
        <v>3</v>
      </c>
      <c r="N177" s="152" t="s">
        <v>41</v>
      </c>
      <c r="O177" s="54"/>
      <c r="P177" s="153">
        <f>O177*H177</f>
        <v>0</v>
      </c>
      <c r="Q177" s="153">
        <v>0.00088</v>
      </c>
      <c r="R177" s="153">
        <f>Q177*H177</f>
        <v>0.10633920000000001</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738</v>
      </c>
    </row>
    <row r="178" spans="1:47" s="2" customFormat="1" ht="12">
      <c r="A178" s="33"/>
      <c r="B178" s="34"/>
      <c r="C178" s="33"/>
      <c r="D178" s="157" t="s">
        <v>177</v>
      </c>
      <c r="E178" s="33"/>
      <c r="F178" s="158" t="s">
        <v>285</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44.25" customHeight="1">
      <c r="A179" s="33"/>
      <c r="B179" s="143"/>
      <c r="C179" s="178" t="s">
        <v>387</v>
      </c>
      <c r="D179" s="178" t="s">
        <v>188</v>
      </c>
      <c r="E179" s="179" t="s">
        <v>289</v>
      </c>
      <c r="F179" s="180" t="s">
        <v>290</v>
      </c>
      <c r="G179" s="181" t="s">
        <v>174</v>
      </c>
      <c r="H179" s="182">
        <v>140.839</v>
      </c>
      <c r="I179" s="183"/>
      <c r="J179" s="184">
        <f>ROUND(I179*H179,2)</f>
        <v>0</v>
      </c>
      <c r="K179" s="180" t="s">
        <v>175</v>
      </c>
      <c r="L179" s="185"/>
      <c r="M179" s="186" t="s">
        <v>3</v>
      </c>
      <c r="N179" s="187" t="s">
        <v>41</v>
      </c>
      <c r="O179" s="54"/>
      <c r="P179" s="153">
        <f>O179*H179</f>
        <v>0</v>
      </c>
      <c r="Q179" s="153">
        <v>0.0054</v>
      </c>
      <c r="R179" s="153">
        <f>Q179*H179</f>
        <v>0.7605306000000001</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739</v>
      </c>
    </row>
    <row r="180" spans="1:47" s="2" customFormat="1" ht="12">
      <c r="A180" s="33"/>
      <c r="B180" s="34"/>
      <c r="C180" s="33"/>
      <c r="D180" s="157" t="s">
        <v>177</v>
      </c>
      <c r="E180" s="33"/>
      <c r="F180" s="158" t="s">
        <v>292</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740</v>
      </c>
      <c r="H181" s="173">
        <v>140.839</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66.75" customHeight="1">
      <c r="A182" s="33"/>
      <c r="B182" s="143"/>
      <c r="C182" s="144" t="s">
        <v>450</v>
      </c>
      <c r="D182" s="144" t="s">
        <v>171</v>
      </c>
      <c r="E182" s="145" t="s">
        <v>295</v>
      </c>
      <c r="F182" s="146" t="s">
        <v>296</v>
      </c>
      <c r="G182" s="147" t="s">
        <v>297</v>
      </c>
      <c r="H182" s="148">
        <v>23</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741</v>
      </c>
    </row>
    <row r="183" spans="1:47" s="2" customFormat="1" ht="12">
      <c r="A183" s="33"/>
      <c r="B183" s="34"/>
      <c r="C183" s="33"/>
      <c r="D183" s="157" t="s">
        <v>177</v>
      </c>
      <c r="E183" s="33"/>
      <c r="F183" s="158" t="s">
        <v>299</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1:65" s="2" customFormat="1" ht="16.5" customHeight="1">
      <c r="A184" s="33"/>
      <c r="B184" s="143"/>
      <c r="C184" s="178" t="s">
        <v>401</v>
      </c>
      <c r="D184" s="178" t="s">
        <v>188</v>
      </c>
      <c r="E184" s="179" t="s">
        <v>301</v>
      </c>
      <c r="F184" s="180" t="s">
        <v>302</v>
      </c>
      <c r="G184" s="181" t="s">
        <v>297</v>
      </c>
      <c r="H184" s="182">
        <v>23</v>
      </c>
      <c r="I184" s="183"/>
      <c r="J184" s="184">
        <f>ROUND(I184*H184,2)</f>
        <v>0</v>
      </c>
      <c r="K184" s="180" t="s">
        <v>3</v>
      </c>
      <c r="L184" s="185"/>
      <c r="M184" s="186" t="s">
        <v>3</v>
      </c>
      <c r="N184" s="187" t="s">
        <v>41</v>
      </c>
      <c r="O184" s="54"/>
      <c r="P184" s="153">
        <f>O184*H184</f>
        <v>0</v>
      </c>
      <c r="Q184" s="153">
        <v>0.00015</v>
      </c>
      <c r="R184" s="153">
        <f>Q184*H184</f>
        <v>0.0034499999999999995</v>
      </c>
      <c r="S184" s="153">
        <v>0</v>
      </c>
      <c r="T184" s="154">
        <f>S184*H184</f>
        <v>0</v>
      </c>
      <c r="U184" s="33"/>
      <c r="V184" s="33"/>
      <c r="W184" s="33"/>
      <c r="X184" s="33"/>
      <c r="Y184" s="33"/>
      <c r="Z184" s="33"/>
      <c r="AA184" s="33"/>
      <c r="AB184" s="33"/>
      <c r="AC184" s="33"/>
      <c r="AD184" s="33"/>
      <c r="AE184" s="33"/>
      <c r="AR184" s="155" t="s">
        <v>278</v>
      </c>
      <c r="AT184" s="155" t="s">
        <v>188</v>
      </c>
      <c r="AU184" s="155" t="s">
        <v>79</v>
      </c>
      <c r="AY184" s="18" t="s">
        <v>165</v>
      </c>
      <c r="BE184" s="156">
        <f>IF(N184="základní",J184,0)</f>
        <v>0</v>
      </c>
      <c r="BF184" s="156">
        <f>IF(N184="snížená",J184,0)</f>
        <v>0</v>
      </c>
      <c r="BG184" s="156">
        <f>IF(N184="zákl. přenesená",J184,0)</f>
        <v>0</v>
      </c>
      <c r="BH184" s="156">
        <f>IF(N184="sníž. přenesená",J184,0)</f>
        <v>0</v>
      </c>
      <c r="BI184" s="156">
        <f>IF(N184="nulová",J184,0)</f>
        <v>0</v>
      </c>
      <c r="BJ184" s="18" t="s">
        <v>79</v>
      </c>
      <c r="BK184" s="156">
        <f>ROUND(I184*H184,2)</f>
        <v>0</v>
      </c>
      <c r="BL184" s="18" t="s">
        <v>264</v>
      </c>
      <c r="BM184" s="155" t="s">
        <v>742</v>
      </c>
    </row>
    <row r="185" spans="1:65" s="2" customFormat="1" ht="55.5" customHeight="1">
      <c r="A185" s="33"/>
      <c r="B185" s="143"/>
      <c r="C185" s="144" t="s">
        <v>406</v>
      </c>
      <c r="D185" s="144" t="s">
        <v>171</v>
      </c>
      <c r="E185" s="145" t="s">
        <v>305</v>
      </c>
      <c r="F185" s="146" t="s">
        <v>306</v>
      </c>
      <c r="G185" s="147" t="s">
        <v>174</v>
      </c>
      <c r="H185" s="148">
        <v>129.08</v>
      </c>
      <c r="I185" s="149"/>
      <c r="J185" s="150">
        <f>ROUND(I185*H185,2)</f>
        <v>0</v>
      </c>
      <c r="K185" s="146" t="s">
        <v>3</v>
      </c>
      <c r="L185" s="34"/>
      <c r="M185" s="151" t="s">
        <v>3</v>
      </c>
      <c r="N185" s="152" t="s">
        <v>41</v>
      </c>
      <c r="O185" s="54"/>
      <c r="P185" s="153">
        <f>O185*H185</f>
        <v>0</v>
      </c>
      <c r="Q185" s="153">
        <v>0.00014</v>
      </c>
      <c r="R185" s="153">
        <f>Q185*H185</f>
        <v>0.0180712</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743</v>
      </c>
    </row>
    <row r="186" spans="2:51" s="14" customFormat="1" ht="12">
      <c r="B186" s="170"/>
      <c r="D186" s="163" t="s">
        <v>179</v>
      </c>
      <c r="E186" s="171" t="s">
        <v>3</v>
      </c>
      <c r="F186" s="172" t="s">
        <v>734</v>
      </c>
      <c r="H186" s="173">
        <v>92</v>
      </c>
      <c r="I186" s="174"/>
      <c r="L186" s="170"/>
      <c r="M186" s="175"/>
      <c r="N186" s="176"/>
      <c r="O186" s="176"/>
      <c r="P186" s="176"/>
      <c r="Q186" s="176"/>
      <c r="R186" s="176"/>
      <c r="S186" s="176"/>
      <c r="T186" s="177"/>
      <c r="AT186" s="171" t="s">
        <v>179</v>
      </c>
      <c r="AU186" s="171" t="s">
        <v>79</v>
      </c>
      <c r="AV186" s="14" t="s">
        <v>79</v>
      </c>
      <c r="AW186" s="14" t="s">
        <v>31</v>
      </c>
      <c r="AX186" s="14" t="s">
        <v>69</v>
      </c>
      <c r="AY186" s="171" t="s">
        <v>165</v>
      </c>
    </row>
    <row r="187" spans="2:51" s="14" customFormat="1" ht="12">
      <c r="B187" s="170"/>
      <c r="D187" s="163" t="s">
        <v>179</v>
      </c>
      <c r="E187" s="171" t="s">
        <v>3</v>
      </c>
      <c r="F187" s="172" t="s">
        <v>744</v>
      </c>
      <c r="H187" s="173">
        <v>37.08</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5" customFormat="1" ht="12">
      <c r="B188" s="188"/>
      <c r="D188" s="163" t="s">
        <v>179</v>
      </c>
      <c r="E188" s="189" t="s">
        <v>3</v>
      </c>
      <c r="F188" s="190" t="s">
        <v>288</v>
      </c>
      <c r="H188" s="191">
        <v>129.07999999999998</v>
      </c>
      <c r="I188" s="192"/>
      <c r="L188" s="188"/>
      <c r="M188" s="193"/>
      <c r="N188" s="194"/>
      <c r="O188" s="194"/>
      <c r="P188" s="194"/>
      <c r="Q188" s="194"/>
      <c r="R188" s="194"/>
      <c r="S188" s="194"/>
      <c r="T188" s="195"/>
      <c r="AT188" s="189" t="s">
        <v>179</v>
      </c>
      <c r="AU188" s="189" t="s">
        <v>79</v>
      </c>
      <c r="AV188" s="15" t="s">
        <v>92</v>
      </c>
      <c r="AW188" s="15" t="s">
        <v>31</v>
      </c>
      <c r="AX188" s="15" t="s">
        <v>15</v>
      </c>
      <c r="AY188" s="189" t="s">
        <v>165</v>
      </c>
    </row>
    <row r="189" spans="1:65" s="2" customFormat="1" ht="24.2" customHeight="1">
      <c r="A189" s="33"/>
      <c r="B189" s="143"/>
      <c r="C189" s="178" t="s">
        <v>418</v>
      </c>
      <c r="D189" s="178" t="s">
        <v>188</v>
      </c>
      <c r="E189" s="179" t="s">
        <v>310</v>
      </c>
      <c r="F189" s="180" t="s">
        <v>311</v>
      </c>
      <c r="G189" s="181" t="s">
        <v>174</v>
      </c>
      <c r="H189" s="182">
        <v>150.443</v>
      </c>
      <c r="I189" s="183"/>
      <c r="J189" s="184">
        <f>ROUND(I189*H189,2)</f>
        <v>0</v>
      </c>
      <c r="K189" s="180" t="s">
        <v>175</v>
      </c>
      <c r="L189" s="185"/>
      <c r="M189" s="186" t="s">
        <v>3</v>
      </c>
      <c r="N189" s="187" t="s">
        <v>41</v>
      </c>
      <c r="O189" s="54"/>
      <c r="P189" s="153">
        <f>O189*H189</f>
        <v>0</v>
      </c>
      <c r="Q189" s="153">
        <v>0.0019</v>
      </c>
      <c r="R189" s="153">
        <f>Q189*H189</f>
        <v>0.28584170000000003</v>
      </c>
      <c r="S189" s="153">
        <v>0</v>
      </c>
      <c r="T189" s="154">
        <f>S189*H189</f>
        <v>0</v>
      </c>
      <c r="U189" s="33"/>
      <c r="V189" s="33"/>
      <c r="W189" s="33"/>
      <c r="X189" s="33"/>
      <c r="Y189" s="33"/>
      <c r="Z189" s="33"/>
      <c r="AA189" s="33"/>
      <c r="AB189" s="33"/>
      <c r="AC189" s="33"/>
      <c r="AD189" s="33"/>
      <c r="AE189" s="33"/>
      <c r="AR189" s="155" t="s">
        <v>278</v>
      </c>
      <c r="AT189" s="155" t="s">
        <v>188</v>
      </c>
      <c r="AU189" s="155" t="s">
        <v>79</v>
      </c>
      <c r="AY189" s="18" t="s">
        <v>165</v>
      </c>
      <c r="BE189" s="156">
        <f>IF(N189="základní",J189,0)</f>
        <v>0</v>
      </c>
      <c r="BF189" s="156">
        <f>IF(N189="snížená",J189,0)</f>
        <v>0</v>
      </c>
      <c r="BG189" s="156">
        <f>IF(N189="zákl. přenesená",J189,0)</f>
        <v>0</v>
      </c>
      <c r="BH189" s="156">
        <f>IF(N189="sníž. přenesená",J189,0)</f>
        <v>0</v>
      </c>
      <c r="BI189" s="156">
        <f>IF(N189="nulová",J189,0)</f>
        <v>0</v>
      </c>
      <c r="BJ189" s="18" t="s">
        <v>79</v>
      </c>
      <c r="BK189" s="156">
        <f>ROUND(I189*H189,2)</f>
        <v>0</v>
      </c>
      <c r="BL189" s="18" t="s">
        <v>264</v>
      </c>
      <c r="BM189" s="155" t="s">
        <v>745</v>
      </c>
    </row>
    <row r="190" spans="1:47" s="2" customFormat="1" ht="12">
      <c r="A190" s="33"/>
      <c r="B190" s="34"/>
      <c r="C190" s="33"/>
      <c r="D190" s="157" t="s">
        <v>177</v>
      </c>
      <c r="E190" s="33"/>
      <c r="F190" s="158" t="s">
        <v>313</v>
      </c>
      <c r="G190" s="33"/>
      <c r="H190" s="33"/>
      <c r="I190" s="159"/>
      <c r="J190" s="33"/>
      <c r="K190" s="33"/>
      <c r="L190" s="34"/>
      <c r="M190" s="160"/>
      <c r="N190" s="161"/>
      <c r="O190" s="54"/>
      <c r="P190" s="54"/>
      <c r="Q190" s="54"/>
      <c r="R190" s="54"/>
      <c r="S190" s="54"/>
      <c r="T190" s="55"/>
      <c r="U190" s="33"/>
      <c r="V190" s="33"/>
      <c r="W190" s="33"/>
      <c r="X190" s="33"/>
      <c r="Y190" s="33"/>
      <c r="Z190" s="33"/>
      <c r="AA190" s="33"/>
      <c r="AB190" s="33"/>
      <c r="AC190" s="33"/>
      <c r="AD190" s="33"/>
      <c r="AE190" s="33"/>
      <c r="AT190" s="18" t="s">
        <v>177</v>
      </c>
      <c r="AU190" s="18" t="s">
        <v>79</v>
      </c>
    </row>
    <row r="191" spans="2:51" s="14" customFormat="1" ht="12">
      <c r="B191" s="170"/>
      <c r="D191" s="163" t="s">
        <v>179</v>
      </c>
      <c r="F191" s="172" t="s">
        <v>746</v>
      </c>
      <c r="H191" s="173">
        <v>150.443</v>
      </c>
      <c r="I191" s="174"/>
      <c r="L191" s="170"/>
      <c r="M191" s="175"/>
      <c r="N191" s="176"/>
      <c r="O191" s="176"/>
      <c r="P191" s="176"/>
      <c r="Q191" s="176"/>
      <c r="R191" s="176"/>
      <c r="S191" s="176"/>
      <c r="T191" s="177"/>
      <c r="AT191" s="171" t="s">
        <v>179</v>
      </c>
      <c r="AU191" s="171" t="s">
        <v>79</v>
      </c>
      <c r="AV191" s="14" t="s">
        <v>79</v>
      </c>
      <c r="AW191" s="14" t="s">
        <v>4</v>
      </c>
      <c r="AX191" s="14" t="s">
        <v>15</v>
      </c>
      <c r="AY191" s="171" t="s">
        <v>165</v>
      </c>
    </row>
    <row r="192" spans="1:65" s="2" customFormat="1" ht="33" customHeight="1">
      <c r="A192" s="33"/>
      <c r="B192" s="143"/>
      <c r="C192" s="144" t="s">
        <v>216</v>
      </c>
      <c r="D192" s="144" t="s">
        <v>171</v>
      </c>
      <c r="E192" s="145" t="s">
        <v>316</v>
      </c>
      <c r="F192" s="146" t="s">
        <v>317</v>
      </c>
      <c r="G192" s="147" t="s">
        <v>174</v>
      </c>
      <c r="H192" s="148">
        <v>129.08</v>
      </c>
      <c r="I192" s="149"/>
      <c r="J192" s="150">
        <f>ROUND(I192*H192,2)</f>
        <v>0</v>
      </c>
      <c r="K192" s="146" t="s">
        <v>175</v>
      </c>
      <c r="L192" s="34"/>
      <c r="M192" s="151" t="s">
        <v>3</v>
      </c>
      <c r="N192" s="152" t="s">
        <v>41</v>
      </c>
      <c r="O192" s="54"/>
      <c r="P192" s="153">
        <f>O192*H192</f>
        <v>0</v>
      </c>
      <c r="Q192" s="153">
        <v>0</v>
      </c>
      <c r="R192" s="153">
        <f>Q192*H192</f>
        <v>0</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747</v>
      </c>
    </row>
    <row r="193" spans="1:47" s="2" customFormat="1" ht="12">
      <c r="A193" s="33"/>
      <c r="B193" s="34"/>
      <c r="C193" s="33"/>
      <c r="D193" s="157" t="s">
        <v>177</v>
      </c>
      <c r="E193" s="33"/>
      <c r="F193" s="158" t="s">
        <v>319</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24.2" customHeight="1">
      <c r="A194" s="33"/>
      <c r="B194" s="143"/>
      <c r="C194" s="178" t="s">
        <v>182</v>
      </c>
      <c r="D194" s="178" t="s">
        <v>188</v>
      </c>
      <c r="E194" s="179" t="s">
        <v>321</v>
      </c>
      <c r="F194" s="180" t="s">
        <v>322</v>
      </c>
      <c r="G194" s="181" t="s">
        <v>174</v>
      </c>
      <c r="H194" s="182">
        <v>149.087</v>
      </c>
      <c r="I194" s="183"/>
      <c r="J194" s="184">
        <f>ROUND(I194*H194,2)</f>
        <v>0</v>
      </c>
      <c r="K194" s="180" t="s">
        <v>175</v>
      </c>
      <c r="L194" s="185"/>
      <c r="M194" s="186" t="s">
        <v>3</v>
      </c>
      <c r="N194" s="187" t="s">
        <v>41</v>
      </c>
      <c r="O194" s="54"/>
      <c r="P194" s="153">
        <f>O194*H194</f>
        <v>0</v>
      </c>
      <c r="Q194" s="153">
        <v>0.0003</v>
      </c>
      <c r="R194" s="153">
        <f>Q194*H194</f>
        <v>0.04472609999999999</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748</v>
      </c>
    </row>
    <row r="195" spans="1:47" s="2" customFormat="1" ht="12">
      <c r="A195" s="33"/>
      <c r="B195" s="34"/>
      <c r="C195" s="33"/>
      <c r="D195" s="157" t="s">
        <v>177</v>
      </c>
      <c r="E195" s="33"/>
      <c r="F195" s="158" t="s">
        <v>324</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2">
      <c r="B196" s="170"/>
      <c r="D196" s="163" t="s">
        <v>179</v>
      </c>
      <c r="F196" s="172" t="s">
        <v>749</v>
      </c>
      <c r="H196" s="173">
        <v>149.087</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33" customHeight="1">
      <c r="A197" s="33"/>
      <c r="B197" s="143"/>
      <c r="C197" s="144" t="s">
        <v>235</v>
      </c>
      <c r="D197" s="144" t="s">
        <v>171</v>
      </c>
      <c r="E197" s="145" t="s">
        <v>750</v>
      </c>
      <c r="F197" s="146" t="s">
        <v>751</v>
      </c>
      <c r="G197" s="147" t="s">
        <v>174</v>
      </c>
      <c r="H197" s="148">
        <v>36</v>
      </c>
      <c r="I197" s="149"/>
      <c r="J197" s="150">
        <f>ROUND(I197*H197,2)</f>
        <v>0</v>
      </c>
      <c r="K197" s="146" t="s">
        <v>175</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752</v>
      </c>
    </row>
    <row r="198" spans="1:47" s="2" customFormat="1" ht="12">
      <c r="A198" s="33"/>
      <c r="B198" s="34"/>
      <c r="C198" s="33"/>
      <c r="D198" s="157" t="s">
        <v>177</v>
      </c>
      <c r="E198" s="33"/>
      <c r="F198" s="158" t="s">
        <v>753</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2">
      <c r="B199" s="170"/>
      <c r="D199" s="163" t="s">
        <v>179</v>
      </c>
      <c r="E199" s="171" t="s">
        <v>3</v>
      </c>
      <c r="F199" s="172" t="s">
        <v>700</v>
      </c>
      <c r="H199" s="173">
        <v>36</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24.2" customHeight="1">
      <c r="A200" s="33"/>
      <c r="B200" s="143"/>
      <c r="C200" s="178" t="s">
        <v>8</v>
      </c>
      <c r="D200" s="178" t="s">
        <v>188</v>
      </c>
      <c r="E200" s="179" t="s">
        <v>321</v>
      </c>
      <c r="F200" s="180" t="s">
        <v>322</v>
      </c>
      <c r="G200" s="181" t="s">
        <v>174</v>
      </c>
      <c r="H200" s="182">
        <v>41.58</v>
      </c>
      <c r="I200" s="183"/>
      <c r="J200" s="184">
        <f>ROUND(I200*H200,2)</f>
        <v>0</v>
      </c>
      <c r="K200" s="180" t="s">
        <v>175</v>
      </c>
      <c r="L200" s="185"/>
      <c r="M200" s="186" t="s">
        <v>3</v>
      </c>
      <c r="N200" s="187" t="s">
        <v>41</v>
      </c>
      <c r="O200" s="54"/>
      <c r="P200" s="153">
        <f>O200*H200</f>
        <v>0</v>
      </c>
      <c r="Q200" s="153">
        <v>0.0003</v>
      </c>
      <c r="R200" s="153">
        <f>Q200*H200</f>
        <v>0.012473999999999999</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754</v>
      </c>
    </row>
    <row r="201" spans="1:47" s="2" customFormat="1" ht="12">
      <c r="A201" s="33"/>
      <c r="B201" s="34"/>
      <c r="C201" s="33"/>
      <c r="D201" s="157" t="s">
        <v>177</v>
      </c>
      <c r="E201" s="33"/>
      <c r="F201" s="158" t="s">
        <v>324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2:51" s="14" customFormat="1" ht="12">
      <c r="B202" s="170"/>
      <c r="D202" s="163" t="s">
        <v>179</v>
      </c>
      <c r="F202" s="172" t="s">
        <v>755</v>
      </c>
      <c r="H202" s="173">
        <v>41.58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49.15" customHeight="1">
      <c r="A203" s="33"/>
      <c r="B203" s="143"/>
      <c r="C203" s="144" t="s">
        <v>187</v>
      </c>
      <c r="D203" s="144" t="s">
        <v>171</v>
      </c>
      <c r="E203" s="145" t="s">
        <v>327</v>
      </c>
      <c r="F203" s="146" t="s">
        <v>328</v>
      </c>
      <c r="G203" s="147" t="s">
        <v>232</v>
      </c>
      <c r="H203" s="148">
        <v>1.27</v>
      </c>
      <c r="I203" s="149"/>
      <c r="J203" s="150">
        <f>ROUND(I203*H203,2)</f>
        <v>0</v>
      </c>
      <c r="K203" s="146" t="s">
        <v>175</v>
      </c>
      <c r="L203" s="34"/>
      <c r="M203" s="151" t="s">
        <v>3</v>
      </c>
      <c r="N203" s="152" t="s">
        <v>41</v>
      </c>
      <c r="O203" s="54"/>
      <c r="P203" s="153">
        <f>O203*H203</f>
        <v>0</v>
      </c>
      <c r="Q203" s="153">
        <v>0</v>
      </c>
      <c r="R203" s="153">
        <f>Q203*H203</f>
        <v>0</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756</v>
      </c>
    </row>
    <row r="204" spans="1:47" s="2" customFormat="1" ht="12">
      <c r="A204" s="33"/>
      <c r="B204" s="34"/>
      <c r="C204" s="33"/>
      <c r="D204" s="157" t="s">
        <v>177</v>
      </c>
      <c r="E204" s="33"/>
      <c r="F204" s="158" t="s">
        <v>330</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2:63" s="12" customFormat="1" ht="22.9" customHeight="1">
      <c r="B205" s="130"/>
      <c r="D205" s="131" t="s">
        <v>68</v>
      </c>
      <c r="E205" s="141" t="s">
        <v>331</v>
      </c>
      <c r="F205" s="141" t="s">
        <v>332</v>
      </c>
      <c r="I205" s="133"/>
      <c r="J205" s="142">
        <f>BK205</f>
        <v>0</v>
      </c>
      <c r="L205" s="130"/>
      <c r="M205" s="135"/>
      <c r="N205" s="136"/>
      <c r="O205" s="136"/>
      <c r="P205" s="137">
        <f>SUM(P206:P246)</f>
        <v>0</v>
      </c>
      <c r="Q205" s="136"/>
      <c r="R205" s="137">
        <f>SUM(R206:R246)</f>
        <v>0.8585740499999999</v>
      </c>
      <c r="S205" s="136"/>
      <c r="T205" s="138">
        <f>SUM(T206:T246)</f>
        <v>0.7488999999999999</v>
      </c>
      <c r="AR205" s="131" t="s">
        <v>79</v>
      </c>
      <c r="AT205" s="139" t="s">
        <v>68</v>
      </c>
      <c r="AU205" s="139" t="s">
        <v>15</v>
      </c>
      <c r="AY205" s="131" t="s">
        <v>165</v>
      </c>
      <c r="BK205" s="140">
        <f>SUM(BK206:BK246)</f>
        <v>0</v>
      </c>
    </row>
    <row r="206" spans="1:65" s="2" customFormat="1" ht="44.25" customHeight="1">
      <c r="A206" s="33"/>
      <c r="B206" s="143"/>
      <c r="C206" s="144" t="s">
        <v>381</v>
      </c>
      <c r="D206" s="144" t="s">
        <v>171</v>
      </c>
      <c r="E206" s="145" t="s">
        <v>334</v>
      </c>
      <c r="F206" s="146" t="s">
        <v>335</v>
      </c>
      <c r="G206" s="147" t="s">
        <v>174</v>
      </c>
      <c r="H206" s="148">
        <v>15.95</v>
      </c>
      <c r="I206" s="149"/>
      <c r="J206" s="150">
        <f>ROUND(I206*H206,2)</f>
        <v>0</v>
      </c>
      <c r="K206" s="146" t="s">
        <v>175</v>
      </c>
      <c r="L206" s="34"/>
      <c r="M206" s="151" t="s">
        <v>3</v>
      </c>
      <c r="N206" s="152" t="s">
        <v>41</v>
      </c>
      <c r="O206" s="54"/>
      <c r="P206" s="153">
        <f>O206*H206</f>
        <v>0</v>
      </c>
      <c r="Q206" s="153">
        <v>0</v>
      </c>
      <c r="R206" s="153">
        <f>Q206*H206</f>
        <v>0</v>
      </c>
      <c r="S206" s="153">
        <v>0.006</v>
      </c>
      <c r="T206" s="154">
        <f>S206*H206</f>
        <v>0.0957</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757</v>
      </c>
    </row>
    <row r="207" spans="1:47" s="2" customFormat="1" ht="12">
      <c r="A207" s="33"/>
      <c r="B207" s="34"/>
      <c r="C207" s="33"/>
      <c r="D207" s="157" t="s">
        <v>177</v>
      </c>
      <c r="E207" s="33"/>
      <c r="F207" s="158" t="s">
        <v>337</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4" customFormat="1" ht="12">
      <c r="B208" s="170"/>
      <c r="D208" s="163" t="s">
        <v>179</v>
      </c>
      <c r="E208" s="171" t="s">
        <v>3</v>
      </c>
      <c r="F208" s="172" t="s">
        <v>758</v>
      </c>
      <c r="H208" s="173">
        <v>15.95</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1:65" s="2" customFormat="1" ht="44.25" customHeight="1">
      <c r="A209" s="33"/>
      <c r="B209" s="143"/>
      <c r="C209" s="144" t="s">
        <v>388</v>
      </c>
      <c r="D209" s="144" t="s">
        <v>171</v>
      </c>
      <c r="E209" s="145" t="s">
        <v>341</v>
      </c>
      <c r="F209" s="146" t="s">
        <v>342</v>
      </c>
      <c r="G209" s="147" t="s">
        <v>174</v>
      </c>
      <c r="H209" s="148">
        <v>7.25</v>
      </c>
      <c r="I209" s="149"/>
      <c r="J209" s="150">
        <f>ROUND(I209*H209,2)</f>
        <v>0</v>
      </c>
      <c r="K209" s="146" t="s">
        <v>175</v>
      </c>
      <c r="L209" s="34"/>
      <c r="M209" s="151" t="s">
        <v>3</v>
      </c>
      <c r="N209" s="152" t="s">
        <v>41</v>
      </c>
      <c r="O209" s="54"/>
      <c r="P209" s="153">
        <f>O209*H209</f>
        <v>0</v>
      </c>
      <c r="Q209" s="153">
        <v>0.00606</v>
      </c>
      <c r="R209" s="153">
        <f>Q209*H209</f>
        <v>0.043935</v>
      </c>
      <c r="S209" s="153">
        <v>0</v>
      </c>
      <c r="T209" s="154">
        <f>S209*H209</f>
        <v>0</v>
      </c>
      <c r="U209" s="33"/>
      <c r="V209" s="33"/>
      <c r="W209" s="33"/>
      <c r="X209" s="33"/>
      <c r="Y209" s="33"/>
      <c r="Z209" s="33"/>
      <c r="AA209" s="33"/>
      <c r="AB209" s="33"/>
      <c r="AC209" s="33"/>
      <c r="AD209" s="33"/>
      <c r="AE209" s="33"/>
      <c r="AR209" s="155" t="s">
        <v>264</v>
      </c>
      <c r="AT209" s="155" t="s">
        <v>171</v>
      </c>
      <c r="AU209" s="155" t="s">
        <v>79</v>
      </c>
      <c r="AY209" s="18" t="s">
        <v>165</v>
      </c>
      <c r="BE209" s="156">
        <f>IF(N209="základní",J209,0)</f>
        <v>0</v>
      </c>
      <c r="BF209" s="156">
        <f>IF(N209="snížená",J209,0)</f>
        <v>0</v>
      </c>
      <c r="BG209" s="156">
        <f>IF(N209="zákl. přenesená",J209,0)</f>
        <v>0</v>
      </c>
      <c r="BH209" s="156">
        <f>IF(N209="sníž. přenesená",J209,0)</f>
        <v>0</v>
      </c>
      <c r="BI209" s="156">
        <f>IF(N209="nulová",J209,0)</f>
        <v>0</v>
      </c>
      <c r="BJ209" s="18" t="s">
        <v>79</v>
      </c>
      <c r="BK209" s="156">
        <f>ROUND(I209*H209,2)</f>
        <v>0</v>
      </c>
      <c r="BL209" s="18" t="s">
        <v>264</v>
      </c>
      <c r="BM209" s="155" t="s">
        <v>759</v>
      </c>
    </row>
    <row r="210" spans="1:47" s="2" customFormat="1" ht="12">
      <c r="A210" s="33"/>
      <c r="B210" s="34"/>
      <c r="C210" s="33"/>
      <c r="D210" s="157" t="s">
        <v>177</v>
      </c>
      <c r="E210" s="33"/>
      <c r="F210" s="158" t="s">
        <v>344</v>
      </c>
      <c r="G210" s="33"/>
      <c r="H210" s="33"/>
      <c r="I210" s="159"/>
      <c r="J210" s="33"/>
      <c r="K210" s="33"/>
      <c r="L210" s="34"/>
      <c r="M210" s="160"/>
      <c r="N210" s="161"/>
      <c r="O210" s="54"/>
      <c r="P210" s="54"/>
      <c r="Q210" s="54"/>
      <c r="R210" s="54"/>
      <c r="S210" s="54"/>
      <c r="T210" s="55"/>
      <c r="U210" s="33"/>
      <c r="V210" s="33"/>
      <c r="W210" s="33"/>
      <c r="X210" s="33"/>
      <c r="Y210" s="33"/>
      <c r="Z210" s="33"/>
      <c r="AA210" s="33"/>
      <c r="AB210" s="33"/>
      <c r="AC210" s="33"/>
      <c r="AD210" s="33"/>
      <c r="AE210" s="33"/>
      <c r="AT210" s="18" t="s">
        <v>177</v>
      </c>
      <c r="AU210" s="18" t="s">
        <v>79</v>
      </c>
    </row>
    <row r="211" spans="2:51" s="14" customFormat="1" ht="12">
      <c r="B211" s="170"/>
      <c r="D211" s="163" t="s">
        <v>179</v>
      </c>
      <c r="E211" s="171" t="s">
        <v>3</v>
      </c>
      <c r="F211" s="172" t="s">
        <v>760</v>
      </c>
      <c r="H211" s="173">
        <v>7.25</v>
      </c>
      <c r="I211" s="174"/>
      <c r="L211" s="170"/>
      <c r="M211" s="175"/>
      <c r="N211" s="176"/>
      <c r="O211" s="176"/>
      <c r="P211" s="176"/>
      <c r="Q211" s="176"/>
      <c r="R211" s="176"/>
      <c r="S211" s="176"/>
      <c r="T211" s="177"/>
      <c r="AT211" s="171" t="s">
        <v>179</v>
      </c>
      <c r="AU211" s="171" t="s">
        <v>79</v>
      </c>
      <c r="AV211" s="14" t="s">
        <v>79</v>
      </c>
      <c r="AW211" s="14" t="s">
        <v>31</v>
      </c>
      <c r="AX211" s="14" t="s">
        <v>15</v>
      </c>
      <c r="AY211" s="171" t="s">
        <v>165</v>
      </c>
    </row>
    <row r="212" spans="1:65" s="2" customFormat="1" ht="16.5" customHeight="1">
      <c r="A212" s="33"/>
      <c r="B212" s="143"/>
      <c r="C212" s="178" t="s">
        <v>223</v>
      </c>
      <c r="D212" s="178" t="s">
        <v>188</v>
      </c>
      <c r="E212" s="179" t="s">
        <v>347</v>
      </c>
      <c r="F212" s="180" t="s">
        <v>348</v>
      </c>
      <c r="G212" s="181" t="s">
        <v>174</v>
      </c>
      <c r="H212" s="182">
        <v>7.613</v>
      </c>
      <c r="I212" s="183"/>
      <c r="J212" s="184">
        <f>ROUND(I212*H212,2)</f>
        <v>0</v>
      </c>
      <c r="K212" s="180" t="s">
        <v>175</v>
      </c>
      <c r="L212" s="185"/>
      <c r="M212" s="186" t="s">
        <v>3</v>
      </c>
      <c r="N212" s="187" t="s">
        <v>41</v>
      </c>
      <c r="O212" s="54"/>
      <c r="P212" s="153">
        <f>O212*H212</f>
        <v>0</v>
      </c>
      <c r="Q212" s="153">
        <v>0.00085</v>
      </c>
      <c r="R212" s="153">
        <f>Q212*H212</f>
        <v>0.00647105</v>
      </c>
      <c r="S212" s="153">
        <v>0</v>
      </c>
      <c r="T212" s="154">
        <f>S212*H212</f>
        <v>0</v>
      </c>
      <c r="U212" s="33"/>
      <c r="V212" s="33"/>
      <c r="W212" s="33"/>
      <c r="X212" s="33"/>
      <c r="Y212" s="33"/>
      <c r="Z212" s="33"/>
      <c r="AA212" s="33"/>
      <c r="AB212" s="33"/>
      <c r="AC212" s="33"/>
      <c r="AD212" s="33"/>
      <c r="AE212" s="33"/>
      <c r="AR212" s="155" t="s">
        <v>278</v>
      </c>
      <c r="AT212" s="155" t="s">
        <v>188</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761</v>
      </c>
    </row>
    <row r="213" spans="1:47" s="2" customFormat="1" ht="12">
      <c r="A213" s="33"/>
      <c r="B213" s="34"/>
      <c r="C213" s="33"/>
      <c r="D213" s="157" t="s">
        <v>177</v>
      </c>
      <c r="E213" s="33"/>
      <c r="F213" s="158" t="s">
        <v>350</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51" s="14" customFormat="1" ht="12">
      <c r="B214" s="170"/>
      <c r="D214" s="163" t="s">
        <v>179</v>
      </c>
      <c r="F214" s="172" t="s">
        <v>762</v>
      </c>
      <c r="H214" s="173">
        <v>7.613</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9.15" customHeight="1">
      <c r="A215" s="33"/>
      <c r="B215" s="143"/>
      <c r="C215" s="144" t="s">
        <v>245</v>
      </c>
      <c r="D215" s="144" t="s">
        <v>171</v>
      </c>
      <c r="E215" s="145" t="s">
        <v>353</v>
      </c>
      <c r="F215" s="146" t="s">
        <v>354</v>
      </c>
      <c r="G215" s="147" t="s">
        <v>174</v>
      </c>
      <c r="H215" s="148">
        <v>92</v>
      </c>
      <c r="I215" s="149"/>
      <c r="J215" s="150">
        <f>ROUND(I215*H215,2)</f>
        <v>0</v>
      </c>
      <c r="K215" s="146" t="s">
        <v>175</v>
      </c>
      <c r="L215" s="34"/>
      <c r="M215" s="151" t="s">
        <v>3</v>
      </c>
      <c r="N215" s="152" t="s">
        <v>41</v>
      </c>
      <c r="O215" s="54"/>
      <c r="P215" s="153">
        <f>O215*H215</f>
        <v>0</v>
      </c>
      <c r="Q215" s="153">
        <v>0</v>
      </c>
      <c r="R215" s="153">
        <f>Q215*H215</f>
        <v>0</v>
      </c>
      <c r="S215" s="153">
        <v>0.0018</v>
      </c>
      <c r="T215" s="154">
        <f>S215*H215</f>
        <v>0.1656</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763</v>
      </c>
    </row>
    <row r="216" spans="1:47" s="2" customFormat="1" ht="12">
      <c r="A216" s="33"/>
      <c r="B216" s="34"/>
      <c r="C216" s="33"/>
      <c r="D216" s="157" t="s">
        <v>177</v>
      </c>
      <c r="E216" s="33"/>
      <c r="F216" s="158" t="s">
        <v>356</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51" s="14" customFormat="1" ht="12">
      <c r="B217" s="170"/>
      <c r="D217" s="163" t="s">
        <v>179</v>
      </c>
      <c r="E217" s="171" t="s">
        <v>3</v>
      </c>
      <c r="F217" s="172" t="s">
        <v>764</v>
      </c>
      <c r="H217" s="173">
        <v>92</v>
      </c>
      <c r="I217" s="174"/>
      <c r="L217" s="170"/>
      <c r="M217" s="175"/>
      <c r="N217" s="176"/>
      <c r="O217" s="176"/>
      <c r="P217" s="176"/>
      <c r="Q217" s="176"/>
      <c r="R217" s="176"/>
      <c r="S217" s="176"/>
      <c r="T217" s="177"/>
      <c r="AT217" s="171" t="s">
        <v>179</v>
      </c>
      <c r="AU217" s="171" t="s">
        <v>79</v>
      </c>
      <c r="AV217" s="14" t="s">
        <v>79</v>
      </c>
      <c r="AW217" s="14" t="s">
        <v>31</v>
      </c>
      <c r="AX217" s="14" t="s">
        <v>15</v>
      </c>
      <c r="AY217" s="171" t="s">
        <v>165</v>
      </c>
    </row>
    <row r="218" spans="1:65" s="2" customFormat="1" ht="49.15" customHeight="1">
      <c r="A218" s="33"/>
      <c r="B218" s="143"/>
      <c r="C218" s="144" t="s">
        <v>437</v>
      </c>
      <c r="D218" s="144" t="s">
        <v>171</v>
      </c>
      <c r="E218" s="145" t="s">
        <v>358</v>
      </c>
      <c r="F218" s="146" t="s">
        <v>359</v>
      </c>
      <c r="G218" s="147" t="s">
        <v>174</v>
      </c>
      <c r="H218" s="148">
        <v>92</v>
      </c>
      <c r="I218" s="149"/>
      <c r="J218" s="150">
        <f>ROUND(I218*H218,2)</f>
        <v>0</v>
      </c>
      <c r="K218" s="146" t="s">
        <v>175</v>
      </c>
      <c r="L218" s="34"/>
      <c r="M218" s="151" t="s">
        <v>3</v>
      </c>
      <c r="N218" s="152" t="s">
        <v>41</v>
      </c>
      <c r="O218" s="54"/>
      <c r="P218" s="153">
        <f>O218*H218</f>
        <v>0</v>
      </c>
      <c r="Q218" s="153">
        <v>0</v>
      </c>
      <c r="R218" s="153">
        <f>Q218*H218</f>
        <v>0</v>
      </c>
      <c r="S218" s="153">
        <v>0.0053</v>
      </c>
      <c r="T218" s="154">
        <f>S218*H218</f>
        <v>0.4876</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765</v>
      </c>
    </row>
    <row r="219" spans="1:47" s="2" customFormat="1" ht="12">
      <c r="A219" s="33"/>
      <c r="B219" s="34"/>
      <c r="C219" s="33"/>
      <c r="D219" s="157" t="s">
        <v>177</v>
      </c>
      <c r="E219" s="33"/>
      <c r="F219" s="158" t="s">
        <v>361</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1:65" s="2" customFormat="1" ht="44.25" customHeight="1">
      <c r="A220" s="33"/>
      <c r="B220" s="143"/>
      <c r="C220" s="144" t="s">
        <v>531</v>
      </c>
      <c r="D220" s="144" t="s">
        <v>171</v>
      </c>
      <c r="E220" s="145" t="s">
        <v>362</v>
      </c>
      <c r="F220" s="146" t="s">
        <v>363</v>
      </c>
      <c r="G220" s="147" t="s">
        <v>174</v>
      </c>
      <c r="H220" s="148">
        <v>56</v>
      </c>
      <c r="I220" s="149"/>
      <c r="J220" s="150">
        <f>ROUND(I220*H220,2)</f>
        <v>0</v>
      </c>
      <c r="K220" s="146" t="s">
        <v>175</v>
      </c>
      <c r="L220" s="34"/>
      <c r="M220" s="151" t="s">
        <v>3</v>
      </c>
      <c r="N220" s="152" t="s">
        <v>41</v>
      </c>
      <c r="O220" s="54"/>
      <c r="P220" s="153">
        <f>O220*H220</f>
        <v>0</v>
      </c>
      <c r="Q220" s="153">
        <v>0.00058</v>
      </c>
      <c r="R220" s="153">
        <f>Q220*H220</f>
        <v>0.03248</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766</v>
      </c>
    </row>
    <row r="221" spans="1:47" s="2" customFormat="1" ht="12">
      <c r="A221" s="33"/>
      <c r="B221" s="34"/>
      <c r="C221" s="33"/>
      <c r="D221" s="157" t="s">
        <v>177</v>
      </c>
      <c r="E221" s="33"/>
      <c r="F221" s="158" t="s">
        <v>365</v>
      </c>
      <c r="G221" s="33"/>
      <c r="H221" s="33"/>
      <c r="I221" s="159"/>
      <c r="J221" s="33"/>
      <c r="K221" s="33"/>
      <c r="L221" s="34"/>
      <c r="M221" s="160"/>
      <c r="N221" s="161"/>
      <c r="O221" s="54"/>
      <c r="P221" s="54"/>
      <c r="Q221" s="54"/>
      <c r="R221" s="54"/>
      <c r="S221" s="54"/>
      <c r="T221" s="55"/>
      <c r="U221" s="33"/>
      <c r="V221" s="33"/>
      <c r="W221" s="33"/>
      <c r="X221" s="33"/>
      <c r="Y221" s="33"/>
      <c r="Z221" s="33"/>
      <c r="AA221" s="33"/>
      <c r="AB221" s="33"/>
      <c r="AC221" s="33"/>
      <c r="AD221" s="33"/>
      <c r="AE221" s="33"/>
      <c r="AT221" s="18" t="s">
        <v>177</v>
      </c>
      <c r="AU221" s="18" t="s">
        <v>79</v>
      </c>
    </row>
    <row r="222" spans="1:65" s="2" customFormat="1" ht="16.5" customHeight="1">
      <c r="A222" s="33"/>
      <c r="B222" s="143"/>
      <c r="C222" s="178" t="s">
        <v>294</v>
      </c>
      <c r="D222" s="178" t="s">
        <v>188</v>
      </c>
      <c r="E222" s="179" t="s">
        <v>366</v>
      </c>
      <c r="F222" s="180" t="s">
        <v>367</v>
      </c>
      <c r="G222" s="181" t="s">
        <v>174</v>
      </c>
      <c r="H222" s="182">
        <v>57.12</v>
      </c>
      <c r="I222" s="183"/>
      <c r="J222" s="184">
        <f>ROUND(I222*H222,2)</f>
        <v>0</v>
      </c>
      <c r="K222" s="180" t="s">
        <v>3</v>
      </c>
      <c r="L222" s="185"/>
      <c r="M222" s="186" t="s">
        <v>3</v>
      </c>
      <c r="N222" s="187" t="s">
        <v>41</v>
      </c>
      <c r="O222" s="54"/>
      <c r="P222" s="153">
        <f>O222*H222</f>
        <v>0</v>
      </c>
      <c r="Q222" s="153">
        <v>0.0042</v>
      </c>
      <c r="R222" s="153">
        <f>Q222*H222</f>
        <v>0.23990399999999998</v>
      </c>
      <c r="S222" s="153">
        <v>0</v>
      </c>
      <c r="T222" s="154">
        <f>S222*H222</f>
        <v>0</v>
      </c>
      <c r="U222" s="33"/>
      <c r="V222" s="33"/>
      <c r="W222" s="33"/>
      <c r="X222" s="33"/>
      <c r="Y222" s="33"/>
      <c r="Z222" s="33"/>
      <c r="AA222" s="33"/>
      <c r="AB222" s="33"/>
      <c r="AC222" s="33"/>
      <c r="AD222" s="33"/>
      <c r="AE222" s="33"/>
      <c r="AR222" s="155" t="s">
        <v>278</v>
      </c>
      <c r="AT222" s="155" t="s">
        <v>188</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767</v>
      </c>
    </row>
    <row r="223" spans="2:51" s="14" customFormat="1" ht="12">
      <c r="B223" s="170"/>
      <c r="D223" s="163" t="s">
        <v>179</v>
      </c>
      <c r="F223" s="172" t="s">
        <v>768</v>
      </c>
      <c r="H223" s="173">
        <v>57.12</v>
      </c>
      <c r="I223" s="174"/>
      <c r="L223" s="170"/>
      <c r="M223" s="175"/>
      <c r="N223" s="176"/>
      <c r="O223" s="176"/>
      <c r="P223" s="176"/>
      <c r="Q223" s="176"/>
      <c r="R223" s="176"/>
      <c r="S223" s="176"/>
      <c r="T223" s="177"/>
      <c r="AT223" s="171" t="s">
        <v>179</v>
      </c>
      <c r="AU223" s="171" t="s">
        <v>79</v>
      </c>
      <c r="AV223" s="14" t="s">
        <v>79</v>
      </c>
      <c r="AW223" s="14" t="s">
        <v>4</v>
      </c>
      <c r="AX223" s="14" t="s">
        <v>15</v>
      </c>
      <c r="AY223" s="171" t="s">
        <v>165</v>
      </c>
    </row>
    <row r="224" spans="1:65" s="2" customFormat="1" ht="33" customHeight="1">
      <c r="A224" s="33"/>
      <c r="B224" s="143"/>
      <c r="C224" s="144" t="s">
        <v>300</v>
      </c>
      <c r="D224" s="144" t="s">
        <v>171</v>
      </c>
      <c r="E224" s="145" t="s">
        <v>371</v>
      </c>
      <c r="F224" s="146" t="s">
        <v>372</v>
      </c>
      <c r="G224" s="147" t="s">
        <v>174</v>
      </c>
      <c r="H224" s="148">
        <v>56</v>
      </c>
      <c r="I224" s="149"/>
      <c r="J224" s="150">
        <f>ROUND(I224*H224,2)</f>
        <v>0</v>
      </c>
      <c r="K224" s="146" t="s">
        <v>175</v>
      </c>
      <c r="L224" s="34"/>
      <c r="M224" s="151" t="s">
        <v>3</v>
      </c>
      <c r="N224" s="152" t="s">
        <v>41</v>
      </c>
      <c r="O224" s="54"/>
      <c r="P224" s="153">
        <f>O224*H224</f>
        <v>0</v>
      </c>
      <c r="Q224" s="153">
        <v>0.00058</v>
      </c>
      <c r="R224" s="153">
        <f>Q224*H224</f>
        <v>0.03248</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769</v>
      </c>
    </row>
    <row r="225" spans="1:47" s="2" customFormat="1" ht="12">
      <c r="A225" s="33"/>
      <c r="B225" s="34"/>
      <c r="C225" s="33"/>
      <c r="D225" s="157" t="s">
        <v>177</v>
      </c>
      <c r="E225" s="33"/>
      <c r="F225" s="158" t="s">
        <v>374</v>
      </c>
      <c r="G225" s="33"/>
      <c r="H225" s="33"/>
      <c r="I225" s="159"/>
      <c r="J225" s="33"/>
      <c r="K225" s="33"/>
      <c r="L225" s="34"/>
      <c r="M225" s="160"/>
      <c r="N225" s="161"/>
      <c r="O225" s="54"/>
      <c r="P225" s="54"/>
      <c r="Q225" s="54"/>
      <c r="R225" s="54"/>
      <c r="S225" s="54"/>
      <c r="T225" s="55"/>
      <c r="U225" s="33"/>
      <c r="V225" s="33"/>
      <c r="W225" s="33"/>
      <c r="X225" s="33"/>
      <c r="Y225" s="33"/>
      <c r="Z225" s="33"/>
      <c r="AA225" s="33"/>
      <c r="AB225" s="33"/>
      <c r="AC225" s="33"/>
      <c r="AD225" s="33"/>
      <c r="AE225" s="33"/>
      <c r="AT225" s="18" t="s">
        <v>177</v>
      </c>
      <c r="AU225" s="18" t="s">
        <v>79</v>
      </c>
    </row>
    <row r="226" spans="1:65" s="2" customFormat="1" ht="16.5" customHeight="1">
      <c r="A226" s="33"/>
      <c r="B226" s="143"/>
      <c r="C226" s="178" t="s">
        <v>267</v>
      </c>
      <c r="D226" s="178" t="s">
        <v>188</v>
      </c>
      <c r="E226" s="179" t="s">
        <v>375</v>
      </c>
      <c r="F226" s="180" t="s">
        <v>376</v>
      </c>
      <c r="G226" s="181" t="s">
        <v>377</v>
      </c>
      <c r="H226" s="182">
        <v>5.88</v>
      </c>
      <c r="I226" s="183"/>
      <c r="J226" s="184">
        <f>ROUND(I226*H226,2)</f>
        <v>0</v>
      </c>
      <c r="K226" s="180" t="s">
        <v>3</v>
      </c>
      <c r="L226" s="185"/>
      <c r="M226" s="186" t="s">
        <v>3</v>
      </c>
      <c r="N226" s="187" t="s">
        <v>41</v>
      </c>
      <c r="O226" s="54"/>
      <c r="P226" s="153">
        <f>O226*H226</f>
        <v>0</v>
      </c>
      <c r="Q226" s="153">
        <v>0.03</v>
      </c>
      <c r="R226" s="153">
        <f>Q226*H226</f>
        <v>0.1764</v>
      </c>
      <c r="S226" s="153">
        <v>0</v>
      </c>
      <c r="T226" s="154">
        <f>S226*H226</f>
        <v>0</v>
      </c>
      <c r="U226" s="33"/>
      <c r="V226" s="33"/>
      <c r="W226" s="33"/>
      <c r="X226" s="33"/>
      <c r="Y226" s="33"/>
      <c r="Z226" s="33"/>
      <c r="AA226" s="33"/>
      <c r="AB226" s="33"/>
      <c r="AC226" s="33"/>
      <c r="AD226" s="33"/>
      <c r="AE226" s="33"/>
      <c r="AR226" s="155" t="s">
        <v>278</v>
      </c>
      <c r="AT226" s="155" t="s">
        <v>188</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770</v>
      </c>
    </row>
    <row r="227" spans="2:51" s="14" customFormat="1" ht="12">
      <c r="B227" s="170"/>
      <c r="D227" s="163" t="s">
        <v>179</v>
      </c>
      <c r="E227" s="171" t="s">
        <v>3</v>
      </c>
      <c r="F227" s="172" t="s">
        <v>771</v>
      </c>
      <c r="H227" s="173">
        <v>5.6</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772</v>
      </c>
      <c r="H228" s="173">
        <v>5.88</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44.25" customHeight="1">
      <c r="A229" s="33"/>
      <c r="B229" s="143"/>
      <c r="C229" s="144" t="s">
        <v>773</v>
      </c>
      <c r="D229" s="144" t="s">
        <v>171</v>
      </c>
      <c r="E229" s="145" t="s">
        <v>362</v>
      </c>
      <c r="F229" s="146" t="s">
        <v>363</v>
      </c>
      <c r="G229" s="147" t="s">
        <v>174</v>
      </c>
      <c r="H229" s="148">
        <v>36</v>
      </c>
      <c r="I229" s="149"/>
      <c r="J229" s="150">
        <f>ROUND(I229*H229,2)</f>
        <v>0</v>
      </c>
      <c r="K229" s="146" t="s">
        <v>175</v>
      </c>
      <c r="L229" s="34"/>
      <c r="M229" s="151" t="s">
        <v>3</v>
      </c>
      <c r="N229" s="152" t="s">
        <v>41</v>
      </c>
      <c r="O229" s="54"/>
      <c r="P229" s="153">
        <f>O229*H229</f>
        <v>0</v>
      </c>
      <c r="Q229" s="153">
        <v>0.00058</v>
      </c>
      <c r="R229" s="153">
        <f>Q229*H229</f>
        <v>0.02088</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774</v>
      </c>
    </row>
    <row r="230" spans="1:47" s="2" customFormat="1" ht="12">
      <c r="A230" s="33"/>
      <c r="B230" s="34"/>
      <c r="C230" s="33"/>
      <c r="D230" s="157" t="s">
        <v>177</v>
      </c>
      <c r="E230" s="33"/>
      <c r="F230" s="158" t="s">
        <v>365</v>
      </c>
      <c r="G230" s="33"/>
      <c r="H230" s="33"/>
      <c r="I230" s="159"/>
      <c r="J230" s="33"/>
      <c r="K230" s="33"/>
      <c r="L230" s="34"/>
      <c r="M230" s="160"/>
      <c r="N230" s="161"/>
      <c r="O230" s="54"/>
      <c r="P230" s="54"/>
      <c r="Q230" s="54"/>
      <c r="R230" s="54"/>
      <c r="S230" s="54"/>
      <c r="T230" s="55"/>
      <c r="U230" s="33"/>
      <c r="V230" s="33"/>
      <c r="W230" s="33"/>
      <c r="X230" s="33"/>
      <c r="Y230" s="33"/>
      <c r="Z230" s="33"/>
      <c r="AA230" s="33"/>
      <c r="AB230" s="33"/>
      <c r="AC230" s="33"/>
      <c r="AD230" s="33"/>
      <c r="AE230" s="33"/>
      <c r="AT230" s="18" t="s">
        <v>177</v>
      </c>
      <c r="AU230" s="18" t="s">
        <v>79</v>
      </c>
    </row>
    <row r="231" spans="1:65" s="2" customFormat="1" ht="16.5" customHeight="1">
      <c r="A231" s="33"/>
      <c r="B231" s="143"/>
      <c r="C231" s="178" t="s">
        <v>775</v>
      </c>
      <c r="D231" s="178" t="s">
        <v>188</v>
      </c>
      <c r="E231" s="179" t="s">
        <v>776</v>
      </c>
      <c r="F231" s="180" t="s">
        <v>777</v>
      </c>
      <c r="G231" s="181" t="s">
        <v>174</v>
      </c>
      <c r="H231" s="182">
        <v>36.72</v>
      </c>
      <c r="I231" s="183"/>
      <c r="J231" s="184">
        <f>ROUND(I231*H231,2)</f>
        <v>0</v>
      </c>
      <c r="K231" s="180" t="s">
        <v>3</v>
      </c>
      <c r="L231" s="185"/>
      <c r="M231" s="186" t="s">
        <v>3</v>
      </c>
      <c r="N231" s="187" t="s">
        <v>41</v>
      </c>
      <c r="O231" s="54"/>
      <c r="P231" s="153">
        <f>O231*H231</f>
        <v>0</v>
      </c>
      <c r="Q231" s="153">
        <v>0.0042</v>
      </c>
      <c r="R231" s="153">
        <f>Q231*H231</f>
        <v>0.15422399999999997</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778</v>
      </c>
    </row>
    <row r="232" spans="2:51" s="14" customFormat="1" ht="12">
      <c r="B232" s="170"/>
      <c r="D232" s="163" t="s">
        <v>179</v>
      </c>
      <c r="F232" s="172" t="s">
        <v>779</v>
      </c>
      <c r="H232" s="173">
        <v>36.72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33" customHeight="1">
      <c r="A233" s="33"/>
      <c r="B233" s="143"/>
      <c r="C233" s="144" t="s">
        <v>780</v>
      </c>
      <c r="D233" s="144" t="s">
        <v>171</v>
      </c>
      <c r="E233" s="145" t="s">
        <v>371</v>
      </c>
      <c r="F233" s="146" t="s">
        <v>372</v>
      </c>
      <c r="G233" s="147" t="s">
        <v>174</v>
      </c>
      <c r="H233" s="148">
        <v>36</v>
      </c>
      <c r="I233" s="149"/>
      <c r="J233" s="150">
        <f>ROUND(I233*H233,2)</f>
        <v>0</v>
      </c>
      <c r="K233" s="146" t="s">
        <v>175</v>
      </c>
      <c r="L233" s="34"/>
      <c r="M233" s="151" t="s">
        <v>3</v>
      </c>
      <c r="N233" s="152" t="s">
        <v>41</v>
      </c>
      <c r="O233" s="54"/>
      <c r="P233" s="153">
        <f>O233*H233</f>
        <v>0</v>
      </c>
      <c r="Q233" s="153">
        <v>0.00058</v>
      </c>
      <c r="R233" s="153">
        <f>Q233*H233</f>
        <v>0.02088</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781</v>
      </c>
    </row>
    <row r="234" spans="1:47" s="2" customFormat="1" ht="12">
      <c r="A234" s="33"/>
      <c r="B234" s="34"/>
      <c r="C234" s="33"/>
      <c r="D234" s="157" t="s">
        <v>177</v>
      </c>
      <c r="E234" s="33"/>
      <c r="F234" s="158" t="s">
        <v>374</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1:65" s="2" customFormat="1" ht="16.5" customHeight="1">
      <c r="A235" s="33"/>
      <c r="B235" s="143"/>
      <c r="C235" s="178" t="s">
        <v>782</v>
      </c>
      <c r="D235" s="178" t="s">
        <v>188</v>
      </c>
      <c r="E235" s="179" t="s">
        <v>783</v>
      </c>
      <c r="F235" s="180" t="s">
        <v>784</v>
      </c>
      <c r="G235" s="181" t="s">
        <v>377</v>
      </c>
      <c r="H235" s="182">
        <v>3.78</v>
      </c>
      <c r="I235" s="183"/>
      <c r="J235" s="184">
        <f>ROUND(I235*H235,2)</f>
        <v>0</v>
      </c>
      <c r="K235" s="180" t="s">
        <v>3</v>
      </c>
      <c r="L235" s="185"/>
      <c r="M235" s="186" t="s">
        <v>3</v>
      </c>
      <c r="N235" s="187" t="s">
        <v>41</v>
      </c>
      <c r="O235" s="54"/>
      <c r="P235" s="153">
        <f>O235*H235</f>
        <v>0</v>
      </c>
      <c r="Q235" s="153">
        <v>0.03</v>
      </c>
      <c r="R235" s="153">
        <f>Q235*H235</f>
        <v>0.11339999999999999</v>
      </c>
      <c r="S235" s="153">
        <v>0</v>
      </c>
      <c r="T235" s="154">
        <f>S235*H235</f>
        <v>0</v>
      </c>
      <c r="U235" s="33"/>
      <c r="V235" s="33"/>
      <c r="W235" s="33"/>
      <c r="X235" s="33"/>
      <c r="Y235" s="33"/>
      <c r="Z235" s="33"/>
      <c r="AA235" s="33"/>
      <c r="AB235" s="33"/>
      <c r="AC235" s="33"/>
      <c r="AD235" s="33"/>
      <c r="AE235" s="33"/>
      <c r="AR235" s="155" t="s">
        <v>278</v>
      </c>
      <c r="AT235" s="155" t="s">
        <v>188</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785</v>
      </c>
    </row>
    <row r="236" spans="2:51" s="14" customFormat="1" ht="12">
      <c r="B236" s="170"/>
      <c r="D236" s="163" t="s">
        <v>179</v>
      </c>
      <c r="E236" s="171" t="s">
        <v>3</v>
      </c>
      <c r="F236" s="172" t="s">
        <v>786</v>
      </c>
      <c r="H236" s="173">
        <v>3.6</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2">
      <c r="B237" s="170"/>
      <c r="D237" s="163" t="s">
        <v>179</v>
      </c>
      <c r="F237" s="172" t="s">
        <v>787</v>
      </c>
      <c r="H237" s="173">
        <v>3.78</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37.9" customHeight="1">
      <c r="A238" s="33"/>
      <c r="B238" s="143"/>
      <c r="C238" s="144" t="s">
        <v>411</v>
      </c>
      <c r="D238" s="144" t="s">
        <v>171</v>
      </c>
      <c r="E238" s="145" t="s">
        <v>382</v>
      </c>
      <c r="F238" s="146" t="s">
        <v>383</v>
      </c>
      <c r="G238" s="147" t="s">
        <v>384</v>
      </c>
      <c r="H238" s="148">
        <v>29</v>
      </c>
      <c r="I238" s="149"/>
      <c r="J238" s="150">
        <f>ROUND(I238*H238,2)</f>
        <v>0</v>
      </c>
      <c r="K238" s="146" t="s">
        <v>175</v>
      </c>
      <c r="L238" s="34"/>
      <c r="M238" s="151" t="s">
        <v>3</v>
      </c>
      <c r="N238" s="152" t="s">
        <v>41</v>
      </c>
      <c r="O238" s="54"/>
      <c r="P238" s="153">
        <f>O238*H238</f>
        <v>0</v>
      </c>
      <c r="Q238" s="153">
        <v>0.0001</v>
      </c>
      <c r="R238" s="153">
        <f>Q238*H238</f>
        <v>0.0029000000000000002</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788</v>
      </c>
    </row>
    <row r="239" spans="1:47" s="2" customFormat="1" ht="12">
      <c r="A239" s="33"/>
      <c r="B239" s="34"/>
      <c r="C239" s="33"/>
      <c r="D239" s="157" t="s">
        <v>177</v>
      </c>
      <c r="E239" s="33"/>
      <c r="F239" s="158" t="s">
        <v>386</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51" s="14" customFormat="1" ht="12">
      <c r="B240" s="170"/>
      <c r="D240" s="163" t="s">
        <v>179</v>
      </c>
      <c r="E240" s="171" t="s">
        <v>3</v>
      </c>
      <c r="F240" s="172" t="s">
        <v>357</v>
      </c>
      <c r="H240" s="173">
        <v>29</v>
      </c>
      <c r="I240" s="174"/>
      <c r="L240" s="170"/>
      <c r="M240" s="175"/>
      <c r="N240" s="176"/>
      <c r="O240" s="176"/>
      <c r="P240" s="176"/>
      <c r="Q240" s="176"/>
      <c r="R240" s="176"/>
      <c r="S240" s="176"/>
      <c r="T240" s="177"/>
      <c r="AT240" s="171" t="s">
        <v>179</v>
      </c>
      <c r="AU240" s="171" t="s">
        <v>79</v>
      </c>
      <c r="AV240" s="14" t="s">
        <v>79</v>
      </c>
      <c r="AW240" s="14" t="s">
        <v>31</v>
      </c>
      <c r="AX240" s="14" t="s">
        <v>15</v>
      </c>
      <c r="AY240" s="171" t="s">
        <v>165</v>
      </c>
    </row>
    <row r="241" spans="1:65" s="2" customFormat="1" ht="24.2" customHeight="1">
      <c r="A241" s="33"/>
      <c r="B241" s="143"/>
      <c r="C241" s="178" t="s">
        <v>487</v>
      </c>
      <c r="D241" s="178" t="s">
        <v>188</v>
      </c>
      <c r="E241" s="179" t="s">
        <v>389</v>
      </c>
      <c r="F241" s="180" t="s">
        <v>541</v>
      </c>
      <c r="G241" s="181" t="s">
        <v>377</v>
      </c>
      <c r="H241" s="182">
        <v>0.731</v>
      </c>
      <c r="I241" s="183"/>
      <c r="J241" s="184">
        <f>ROUND(I241*H241,2)</f>
        <v>0</v>
      </c>
      <c r="K241" s="180" t="s">
        <v>175</v>
      </c>
      <c r="L241" s="185"/>
      <c r="M241" s="186" t="s">
        <v>3</v>
      </c>
      <c r="N241" s="187" t="s">
        <v>41</v>
      </c>
      <c r="O241" s="54"/>
      <c r="P241" s="153">
        <f>O241*H241</f>
        <v>0</v>
      </c>
      <c r="Q241" s="153">
        <v>0.02</v>
      </c>
      <c r="R241" s="153">
        <f>Q241*H241</f>
        <v>0.01462</v>
      </c>
      <c r="S241" s="153">
        <v>0</v>
      </c>
      <c r="T241" s="154">
        <f>S241*H241</f>
        <v>0</v>
      </c>
      <c r="U241" s="33"/>
      <c r="V241" s="33"/>
      <c r="W241" s="33"/>
      <c r="X241" s="33"/>
      <c r="Y241" s="33"/>
      <c r="Z241" s="33"/>
      <c r="AA241" s="33"/>
      <c r="AB241" s="33"/>
      <c r="AC241" s="33"/>
      <c r="AD241" s="33"/>
      <c r="AE241" s="33"/>
      <c r="AR241" s="155" t="s">
        <v>278</v>
      </c>
      <c r="AT241" s="155" t="s">
        <v>188</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789</v>
      </c>
    </row>
    <row r="242" spans="1:47" s="2" customFormat="1" ht="12">
      <c r="A242" s="33"/>
      <c r="B242" s="34"/>
      <c r="C242" s="33"/>
      <c r="D242" s="157" t="s">
        <v>177</v>
      </c>
      <c r="E242" s="33"/>
      <c r="F242" s="158" t="s">
        <v>392</v>
      </c>
      <c r="G242" s="33"/>
      <c r="H242" s="33"/>
      <c r="I242" s="159"/>
      <c r="J242" s="33"/>
      <c r="K242" s="33"/>
      <c r="L242" s="34"/>
      <c r="M242" s="160"/>
      <c r="N242" s="161"/>
      <c r="O242" s="54"/>
      <c r="P242" s="54"/>
      <c r="Q242" s="54"/>
      <c r="R242" s="54"/>
      <c r="S242" s="54"/>
      <c r="T242" s="55"/>
      <c r="U242" s="33"/>
      <c r="V242" s="33"/>
      <c r="W242" s="33"/>
      <c r="X242" s="33"/>
      <c r="Y242" s="33"/>
      <c r="Z242" s="33"/>
      <c r="AA242" s="33"/>
      <c r="AB242" s="33"/>
      <c r="AC242" s="33"/>
      <c r="AD242" s="33"/>
      <c r="AE242" s="33"/>
      <c r="AT242" s="18" t="s">
        <v>177</v>
      </c>
      <c r="AU242" s="18" t="s">
        <v>79</v>
      </c>
    </row>
    <row r="243" spans="2:51" s="14" customFormat="1" ht="12">
      <c r="B243" s="170"/>
      <c r="D243" s="163" t="s">
        <v>179</v>
      </c>
      <c r="E243" s="171" t="s">
        <v>3</v>
      </c>
      <c r="F243" s="172" t="s">
        <v>790</v>
      </c>
      <c r="H243" s="173">
        <v>0.696</v>
      </c>
      <c r="I243" s="174"/>
      <c r="L243" s="170"/>
      <c r="M243" s="175"/>
      <c r="N243" s="176"/>
      <c r="O243" s="176"/>
      <c r="P243" s="176"/>
      <c r="Q243" s="176"/>
      <c r="R243" s="176"/>
      <c r="S243" s="176"/>
      <c r="T243" s="177"/>
      <c r="AT243" s="171" t="s">
        <v>179</v>
      </c>
      <c r="AU243" s="171" t="s">
        <v>79</v>
      </c>
      <c r="AV243" s="14" t="s">
        <v>79</v>
      </c>
      <c r="AW243" s="14" t="s">
        <v>31</v>
      </c>
      <c r="AX243" s="14" t="s">
        <v>15</v>
      </c>
      <c r="AY243" s="171" t="s">
        <v>165</v>
      </c>
    </row>
    <row r="244" spans="2:51" s="14" customFormat="1" ht="12">
      <c r="B244" s="170"/>
      <c r="D244" s="163" t="s">
        <v>179</v>
      </c>
      <c r="F244" s="172" t="s">
        <v>791</v>
      </c>
      <c r="H244" s="173">
        <v>0.731</v>
      </c>
      <c r="I244" s="174"/>
      <c r="L244" s="170"/>
      <c r="M244" s="175"/>
      <c r="N244" s="176"/>
      <c r="O244" s="176"/>
      <c r="P244" s="176"/>
      <c r="Q244" s="176"/>
      <c r="R244" s="176"/>
      <c r="S244" s="176"/>
      <c r="T244" s="177"/>
      <c r="AT244" s="171" t="s">
        <v>179</v>
      </c>
      <c r="AU244" s="171" t="s">
        <v>79</v>
      </c>
      <c r="AV244" s="14" t="s">
        <v>79</v>
      </c>
      <c r="AW244" s="14" t="s">
        <v>4</v>
      </c>
      <c r="AX244" s="14" t="s">
        <v>15</v>
      </c>
      <c r="AY244" s="171" t="s">
        <v>165</v>
      </c>
    </row>
    <row r="245" spans="1:65" s="2" customFormat="1" ht="44.25" customHeight="1">
      <c r="A245" s="33"/>
      <c r="B245" s="143"/>
      <c r="C245" s="144" t="s">
        <v>352</v>
      </c>
      <c r="D245" s="144" t="s">
        <v>171</v>
      </c>
      <c r="E245" s="145" t="s">
        <v>395</v>
      </c>
      <c r="F245" s="146" t="s">
        <v>396</v>
      </c>
      <c r="G245" s="147" t="s">
        <v>232</v>
      </c>
      <c r="H245" s="148">
        <v>0.859</v>
      </c>
      <c r="I245" s="149"/>
      <c r="J245" s="150">
        <f>ROUND(I245*H245,2)</f>
        <v>0</v>
      </c>
      <c r="K245" s="146" t="s">
        <v>175</v>
      </c>
      <c r="L245" s="34"/>
      <c r="M245" s="151" t="s">
        <v>3</v>
      </c>
      <c r="N245" s="152" t="s">
        <v>41</v>
      </c>
      <c r="O245" s="54"/>
      <c r="P245" s="153">
        <f>O245*H245</f>
        <v>0</v>
      </c>
      <c r="Q245" s="153">
        <v>0</v>
      </c>
      <c r="R245" s="153">
        <f>Q245*H245</f>
        <v>0</v>
      </c>
      <c r="S245" s="153">
        <v>0</v>
      </c>
      <c r="T245" s="154">
        <f>S245*H245</f>
        <v>0</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792</v>
      </c>
    </row>
    <row r="246" spans="1:47" s="2" customFormat="1" ht="12">
      <c r="A246" s="33"/>
      <c r="B246" s="34"/>
      <c r="C246" s="33"/>
      <c r="D246" s="157" t="s">
        <v>177</v>
      </c>
      <c r="E246" s="33"/>
      <c r="F246" s="158" t="s">
        <v>398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416</v>
      </c>
      <c r="F247" s="141" t="s">
        <v>417</v>
      </c>
      <c r="I247" s="133"/>
      <c r="J247" s="142">
        <f>BK247</f>
        <v>0</v>
      </c>
      <c r="L247" s="130"/>
      <c r="M247" s="135"/>
      <c r="N247" s="136"/>
      <c r="O247" s="136"/>
      <c r="P247" s="137">
        <f>P248</f>
        <v>0</v>
      </c>
      <c r="Q247" s="136"/>
      <c r="R247" s="137">
        <f>R248</f>
        <v>0</v>
      </c>
      <c r="S247" s="136"/>
      <c r="T247" s="138">
        <f>T248</f>
        <v>0</v>
      </c>
      <c r="AR247" s="131" t="s">
        <v>79</v>
      </c>
      <c r="AT247" s="139" t="s">
        <v>68</v>
      </c>
      <c r="AU247" s="139" t="s">
        <v>15</v>
      </c>
      <c r="AY247" s="131" t="s">
        <v>165</v>
      </c>
      <c r="BK247" s="140">
        <f>BK248</f>
        <v>0</v>
      </c>
    </row>
    <row r="248" spans="1:65" s="2" customFormat="1" ht="24.2" customHeight="1">
      <c r="A248" s="33"/>
      <c r="B248" s="143"/>
      <c r="C248" s="144" t="s">
        <v>170</v>
      </c>
      <c r="D248" s="144" t="s">
        <v>171</v>
      </c>
      <c r="E248" s="145" t="s">
        <v>419</v>
      </c>
      <c r="F248" s="146" t="s">
        <v>420</v>
      </c>
      <c r="G248" s="147" t="s">
        <v>212</v>
      </c>
      <c r="H248" s="148">
        <v>1</v>
      </c>
      <c r="I248" s="149"/>
      <c r="J248" s="150">
        <f>ROUND(I248*H248,2)</f>
        <v>0</v>
      </c>
      <c r="K248" s="146" t="s">
        <v>3</v>
      </c>
      <c r="L248" s="34"/>
      <c r="M248" s="151" t="s">
        <v>3</v>
      </c>
      <c r="N248" s="152" t="s">
        <v>41</v>
      </c>
      <c r="O248" s="54"/>
      <c r="P248" s="153">
        <f>O248*H248</f>
        <v>0</v>
      </c>
      <c r="Q248" s="153">
        <v>0</v>
      </c>
      <c r="R248" s="153">
        <f>Q248*H248</f>
        <v>0</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793</v>
      </c>
    </row>
    <row r="249" spans="2:63" s="12" customFormat="1" ht="22.9" customHeight="1">
      <c r="B249" s="130"/>
      <c r="D249" s="131" t="s">
        <v>68</v>
      </c>
      <c r="E249" s="141" t="s">
        <v>422</v>
      </c>
      <c r="F249" s="141" t="s">
        <v>423</v>
      </c>
      <c r="I249" s="133"/>
      <c r="J249" s="142">
        <f>BK249</f>
        <v>0</v>
      </c>
      <c r="L249" s="130"/>
      <c r="M249" s="135"/>
      <c r="N249" s="136"/>
      <c r="O249" s="136"/>
      <c r="P249" s="137">
        <f>SUM(P250:P271)</f>
        <v>0</v>
      </c>
      <c r="Q249" s="136"/>
      <c r="R249" s="137">
        <f>SUM(R250:R271)</f>
        <v>0.317118</v>
      </c>
      <c r="S249" s="136"/>
      <c r="T249" s="138">
        <f>SUM(T250:T271)</f>
        <v>0</v>
      </c>
      <c r="AR249" s="131" t="s">
        <v>79</v>
      </c>
      <c r="AT249" s="139" t="s">
        <v>68</v>
      </c>
      <c r="AU249" s="139" t="s">
        <v>15</v>
      </c>
      <c r="AY249" s="131" t="s">
        <v>165</v>
      </c>
      <c r="BK249" s="140">
        <f>SUM(BK250:BK271)</f>
        <v>0</v>
      </c>
    </row>
    <row r="250" spans="1:65" s="2" customFormat="1" ht="16.5" customHeight="1">
      <c r="A250" s="33"/>
      <c r="B250" s="143"/>
      <c r="C250" s="144" t="s">
        <v>635</v>
      </c>
      <c r="D250" s="144" t="s">
        <v>171</v>
      </c>
      <c r="E250" s="145" t="s">
        <v>425</v>
      </c>
      <c r="F250" s="146" t="s">
        <v>426</v>
      </c>
      <c r="G250" s="147" t="s">
        <v>384</v>
      </c>
      <c r="H250" s="148">
        <v>58</v>
      </c>
      <c r="I250" s="149"/>
      <c r="J250" s="150">
        <f>ROUND(I250*H250,2)</f>
        <v>0</v>
      </c>
      <c r="K250" s="146" t="s">
        <v>3</v>
      </c>
      <c r="L250" s="34"/>
      <c r="M250" s="151" t="s">
        <v>3</v>
      </c>
      <c r="N250" s="152" t="s">
        <v>41</v>
      </c>
      <c r="O250" s="54"/>
      <c r="P250" s="153">
        <f>O250*H250</f>
        <v>0</v>
      </c>
      <c r="Q250" s="153">
        <v>2E-05</v>
      </c>
      <c r="R250" s="153">
        <f>Q250*H250</f>
        <v>0.00116</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794</v>
      </c>
    </row>
    <row r="251" spans="2:51" s="13" customFormat="1" ht="12">
      <c r="B251" s="162"/>
      <c r="D251" s="163" t="s">
        <v>179</v>
      </c>
      <c r="E251" s="164" t="s">
        <v>3</v>
      </c>
      <c r="F251" s="165" t="s">
        <v>428</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2">
      <c r="B252" s="170"/>
      <c r="D252" s="163" t="s">
        <v>179</v>
      </c>
      <c r="E252" s="171" t="s">
        <v>3</v>
      </c>
      <c r="F252" s="172" t="s">
        <v>795</v>
      </c>
      <c r="H252" s="173">
        <v>58</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168</v>
      </c>
      <c r="D253" s="178" t="s">
        <v>188</v>
      </c>
      <c r="E253" s="179" t="s">
        <v>431</v>
      </c>
      <c r="F253" s="180" t="s">
        <v>432</v>
      </c>
      <c r="G253" s="181" t="s">
        <v>377</v>
      </c>
      <c r="H253" s="182">
        <v>0.153</v>
      </c>
      <c r="I253" s="183"/>
      <c r="J253" s="184">
        <f>ROUND(I253*H253,2)</f>
        <v>0</v>
      </c>
      <c r="K253" s="180" t="s">
        <v>175</v>
      </c>
      <c r="L253" s="185"/>
      <c r="M253" s="186" t="s">
        <v>3</v>
      </c>
      <c r="N253" s="187" t="s">
        <v>41</v>
      </c>
      <c r="O253" s="54"/>
      <c r="P253" s="153">
        <f>O253*H253</f>
        <v>0</v>
      </c>
      <c r="Q253" s="153">
        <v>0.55</v>
      </c>
      <c r="R253" s="153">
        <f>Q253*H253</f>
        <v>0.08415</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796</v>
      </c>
    </row>
    <row r="254" spans="1:47" s="2" customFormat="1" ht="12">
      <c r="A254" s="33"/>
      <c r="B254" s="34"/>
      <c r="C254" s="33"/>
      <c r="D254" s="157" t="s">
        <v>177</v>
      </c>
      <c r="E254" s="33"/>
      <c r="F254" s="158" t="s">
        <v>434</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51" s="14" customFormat="1" ht="12">
      <c r="B255" s="170"/>
      <c r="D255" s="163" t="s">
        <v>179</v>
      </c>
      <c r="E255" s="171" t="s">
        <v>3</v>
      </c>
      <c r="F255" s="172" t="s">
        <v>797</v>
      </c>
      <c r="H255" s="173">
        <v>0.139</v>
      </c>
      <c r="I255" s="174"/>
      <c r="L255" s="170"/>
      <c r="M255" s="175"/>
      <c r="N255" s="176"/>
      <c r="O255" s="176"/>
      <c r="P255" s="176"/>
      <c r="Q255" s="176"/>
      <c r="R255" s="176"/>
      <c r="S255" s="176"/>
      <c r="T255" s="177"/>
      <c r="AT255" s="171" t="s">
        <v>179</v>
      </c>
      <c r="AU255" s="171" t="s">
        <v>79</v>
      </c>
      <c r="AV255" s="14" t="s">
        <v>79</v>
      </c>
      <c r="AW255" s="14" t="s">
        <v>31</v>
      </c>
      <c r="AX255" s="14" t="s">
        <v>15</v>
      </c>
      <c r="AY255" s="171" t="s">
        <v>165</v>
      </c>
    </row>
    <row r="256" spans="2:51" s="14" customFormat="1" ht="12">
      <c r="B256" s="170"/>
      <c r="D256" s="163" t="s">
        <v>179</v>
      </c>
      <c r="F256" s="172" t="s">
        <v>798</v>
      </c>
      <c r="H256" s="173">
        <v>0.153</v>
      </c>
      <c r="I256" s="174"/>
      <c r="L256" s="170"/>
      <c r="M256" s="175"/>
      <c r="N256" s="176"/>
      <c r="O256" s="176"/>
      <c r="P256" s="176"/>
      <c r="Q256" s="176"/>
      <c r="R256" s="176"/>
      <c r="S256" s="176"/>
      <c r="T256" s="177"/>
      <c r="AT256" s="171" t="s">
        <v>179</v>
      </c>
      <c r="AU256" s="171" t="s">
        <v>79</v>
      </c>
      <c r="AV256" s="14" t="s">
        <v>79</v>
      </c>
      <c r="AW256" s="14" t="s">
        <v>4</v>
      </c>
      <c r="AX256" s="14" t="s">
        <v>15</v>
      </c>
      <c r="AY256" s="171" t="s">
        <v>165</v>
      </c>
    </row>
    <row r="257" spans="1:65" s="2" customFormat="1" ht="16.5" customHeight="1">
      <c r="A257" s="33"/>
      <c r="B257" s="143"/>
      <c r="C257" s="144" t="s">
        <v>683</v>
      </c>
      <c r="D257" s="144" t="s">
        <v>171</v>
      </c>
      <c r="E257" s="145" t="s">
        <v>631</v>
      </c>
      <c r="F257" s="146" t="s">
        <v>632</v>
      </c>
      <c r="G257" s="147" t="s">
        <v>384</v>
      </c>
      <c r="H257" s="148">
        <v>16</v>
      </c>
      <c r="I257" s="149"/>
      <c r="J257" s="150">
        <f>ROUND(I257*H257,2)</f>
        <v>0</v>
      </c>
      <c r="K257" s="146" t="s">
        <v>3</v>
      </c>
      <c r="L257" s="34"/>
      <c r="M257" s="151" t="s">
        <v>3</v>
      </c>
      <c r="N257" s="152" t="s">
        <v>41</v>
      </c>
      <c r="O257" s="54"/>
      <c r="P257" s="153">
        <f>O257*H257</f>
        <v>0</v>
      </c>
      <c r="Q257" s="153">
        <v>2E-05</v>
      </c>
      <c r="R257" s="153">
        <f>Q257*H257</f>
        <v>0.00032</v>
      </c>
      <c r="S257" s="153">
        <v>0</v>
      </c>
      <c r="T257" s="154">
        <f>S257*H257</f>
        <v>0</v>
      </c>
      <c r="U257" s="33"/>
      <c r="V257" s="33"/>
      <c r="W257" s="33"/>
      <c r="X257" s="33"/>
      <c r="Y257" s="33"/>
      <c r="Z257" s="33"/>
      <c r="AA257" s="33"/>
      <c r="AB257" s="33"/>
      <c r="AC257" s="33"/>
      <c r="AD257" s="33"/>
      <c r="AE257" s="33"/>
      <c r="AR257" s="155" t="s">
        <v>264</v>
      </c>
      <c r="AT257" s="155" t="s">
        <v>171</v>
      </c>
      <c r="AU257" s="155" t="s">
        <v>79</v>
      </c>
      <c r="AY257" s="18" t="s">
        <v>165</v>
      </c>
      <c r="BE257" s="156">
        <f>IF(N257="základní",J257,0)</f>
        <v>0</v>
      </c>
      <c r="BF257" s="156">
        <f>IF(N257="snížená",J257,0)</f>
        <v>0</v>
      </c>
      <c r="BG257" s="156">
        <f>IF(N257="zákl. přenesená",J257,0)</f>
        <v>0</v>
      </c>
      <c r="BH257" s="156">
        <f>IF(N257="sníž. přenesená",J257,0)</f>
        <v>0</v>
      </c>
      <c r="BI257" s="156">
        <f>IF(N257="nulová",J257,0)</f>
        <v>0</v>
      </c>
      <c r="BJ257" s="18" t="s">
        <v>79</v>
      </c>
      <c r="BK257" s="156">
        <f>ROUND(I257*H257,2)</f>
        <v>0</v>
      </c>
      <c r="BL257" s="18" t="s">
        <v>264</v>
      </c>
      <c r="BM257" s="155" t="s">
        <v>799</v>
      </c>
    </row>
    <row r="258" spans="2:51" s="13" customFormat="1" ht="12">
      <c r="B258" s="162"/>
      <c r="D258" s="163" t="s">
        <v>179</v>
      </c>
      <c r="E258" s="164" t="s">
        <v>3</v>
      </c>
      <c r="F258" s="165" t="s">
        <v>634</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2">
      <c r="B259" s="170"/>
      <c r="D259" s="163" t="s">
        <v>179</v>
      </c>
      <c r="E259" s="171" t="s">
        <v>3</v>
      </c>
      <c r="F259" s="172" t="s">
        <v>264</v>
      </c>
      <c r="H259" s="173">
        <v>16</v>
      </c>
      <c r="I259" s="174"/>
      <c r="L259" s="170"/>
      <c r="M259" s="175"/>
      <c r="N259" s="176"/>
      <c r="O259" s="176"/>
      <c r="P259" s="176"/>
      <c r="Q259" s="176"/>
      <c r="R259" s="176"/>
      <c r="S259" s="176"/>
      <c r="T259" s="177"/>
      <c r="AT259" s="171" t="s">
        <v>179</v>
      </c>
      <c r="AU259" s="171" t="s">
        <v>79</v>
      </c>
      <c r="AV259" s="14" t="s">
        <v>79</v>
      </c>
      <c r="AW259" s="14" t="s">
        <v>31</v>
      </c>
      <c r="AX259" s="14" t="s">
        <v>15</v>
      </c>
      <c r="AY259" s="171" t="s">
        <v>165</v>
      </c>
    </row>
    <row r="260" spans="1:65" s="2" customFormat="1" ht="16.5" customHeight="1">
      <c r="A260" s="33"/>
      <c r="B260" s="143"/>
      <c r="C260" s="178" t="s">
        <v>800</v>
      </c>
      <c r="D260" s="178" t="s">
        <v>188</v>
      </c>
      <c r="E260" s="179" t="s">
        <v>636</v>
      </c>
      <c r="F260" s="180" t="s">
        <v>637</v>
      </c>
      <c r="G260" s="181" t="s">
        <v>377</v>
      </c>
      <c r="H260" s="182">
        <v>0.096</v>
      </c>
      <c r="I260" s="183"/>
      <c r="J260" s="184">
        <f>ROUND(I260*H260,2)</f>
        <v>0</v>
      </c>
      <c r="K260" s="180" t="s">
        <v>3</v>
      </c>
      <c r="L260" s="185"/>
      <c r="M260" s="186" t="s">
        <v>3</v>
      </c>
      <c r="N260" s="187" t="s">
        <v>41</v>
      </c>
      <c r="O260" s="54"/>
      <c r="P260" s="153">
        <f>O260*H260</f>
        <v>0</v>
      </c>
      <c r="Q260" s="153">
        <v>0.55</v>
      </c>
      <c r="R260" s="153">
        <f>Q260*H260</f>
        <v>0.05280000000000001</v>
      </c>
      <c r="S260" s="153">
        <v>0</v>
      </c>
      <c r="T260" s="154">
        <f>S260*H260</f>
        <v>0</v>
      </c>
      <c r="U260" s="33"/>
      <c r="V260" s="33"/>
      <c r="W260" s="33"/>
      <c r="X260" s="33"/>
      <c r="Y260" s="33"/>
      <c r="Z260" s="33"/>
      <c r="AA260" s="33"/>
      <c r="AB260" s="33"/>
      <c r="AC260" s="33"/>
      <c r="AD260" s="33"/>
      <c r="AE260" s="33"/>
      <c r="AR260" s="155" t="s">
        <v>278</v>
      </c>
      <c r="AT260" s="155" t="s">
        <v>188</v>
      </c>
      <c r="AU260" s="155" t="s">
        <v>79</v>
      </c>
      <c r="AY260" s="18" t="s">
        <v>165</v>
      </c>
      <c r="BE260" s="156">
        <f>IF(N260="základní",J260,0)</f>
        <v>0</v>
      </c>
      <c r="BF260" s="156">
        <f>IF(N260="snížená",J260,0)</f>
        <v>0</v>
      </c>
      <c r="BG260" s="156">
        <f>IF(N260="zákl. přenesená",J260,0)</f>
        <v>0</v>
      </c>
      <c r="BH260" s="156">
        <f>IF(N260="sníž. přenesená",J260,0)</f>
        <v>0</v>
      </c>
      <c r="BI260" s="156">
        <f>IF(N260="nulová",J260,0)</f>
        <v>0</v>
      </c>
      <c r="BJ260" s="18" t="s">
        <v>79</v>
      </c>
      <c r="BK260" s="156">
        <f>ROUND(I260*H260,2)</f>
        <v>0</v>
      </c>
      <c r="BL260" s="18" t="s">
        <v>264</v>
      </c>
      <c r="BM260" s="155" t="s">
        <v>801</v>
      </c>
    </row>
    <row r="261" spans="2:51" s="14" customFormat="1" ht="12">
      <c r="B261" s="170"/>
      <c r="D261" s="163" t="s">
        <v>179</v>
      </c>
      <c r="E261" s="171" t="s">
        <v>3</v>
      </c>
      <c r="F261" s="172" t="s">
        <v>802</v>
      </c>
      <c r="H261" s="173">
        <v>0.087</v>
      </c>
      <c r="I261" s="174"/>
      <c r="L261" s="170"/>
      <c r="M261" s="175"/>
      <c r="N261" s="176"/>
      <c r="O261" s="176"/>
      <c r="P261" s="176"/>
      <c r="Q261" s="176"/>
      <c r="R261" s="176"/>
      <c r="S261" s="176"/>
      <c r="T261" s="177"/>
      <c r="AT261" s="171" t="s">
        <v>179</v>
      </c>
      <c r="AU261" s="171" t="s">
        <v>79</v>
      </c>
      <c r="AV261" s="14" t="s">
        <v>79</v>
      </c>
      <c r="AW261" s="14" t="s">
        <v>31</v>
      </c>
      <c r="AX261" s="14" t="s">
        <v>15</v>
      </c>
      <c r="AY261" s="171" t="s">
        <v>165</v>
      </c>
    </row>
    <row r="262" spans="2:51" s="14" customFormat="1" ht="12">
      <c r="B262" s="170"/>
      <c r="D262" s="163" t="s">
        <v>179</v>
      </c>
      <c r="F262" s="172" t="s">
        <v>803</v>
      </c>
      <c r="H262" s="173">
        <v>0.096</v>
      </c>
      <c r="I262" s="174"/>
      <c r="L262" s="170"/>
      <c r="M262" s="175"/>
      <c r="N262" s="176"/>
      <c r="O262" s="176"/>
      <c r="P262" s="176"/>
      <c r="Q262" s="176"/>
      <c r="R262" s="176"/>
      <c r="S262" s="176"/>
      <c r="T262" s="177"/>
      <c r="AT262" s="171" t="s">
        <v>179</v>
      </c>
      <c r="AU262" s="171" t="s">
        <v>79</v>
      </c>
      <c r="AV262" s="14" t="s">
        <v>79</v>
      </c>
      <c r="AW262" s="14" t="s">
        <v>4</v>
      </c>
      <c r="AX262" s="14" t="s">
        <v>15</v>
      </c>
      <c r="AY262" s="171" t="s">
        <v>165</v>
      </c>
    </row>
    <row r="263" spans="1:65" s="2" customFormat="1" ht="49.15" customHeight="1">
      <c r="A263" s="33"/>
      <c r="B263" s="143"/>
      <c r="C263" s="144" t="s">
        <v>264</v>
      </c>
      <c r="D263" s="144" t="s">
        <v>171</v>
      </c>
      <c r="E263" s="145" t="s">
        <v>438</v>
      </c>
      <c r="F263" s="146" t="s">
        <v>439</v>
      </c>
      <c r="G263" s="147" t="s">
        <v>174</v>
      </c>
      <c r="H263" s="148">
        <v>12.8</v>
      </c>
      <c r="I263" s="149"/>
      <c r="J263" s="150">
        <f>ROUND(I263*H263,2)</f>
        <v>0</v>
      </c>
      <c r="K263" s="146" t="s">
        <v>175</v>
      </c>
      <c r="L263" s="34"/>
      <c r="M263" s="151" t="s">
        <v>3</v>
      </c>
      <c r="N263" s="152" t="s">
        <v>41</v>
      </c>
      <c r="O263" s="54"/>
      <c r="P263" s="153">
        <f>O263*H263</f>
        <v>0</v>
      </c>
      <c r="Q263" s="153">
        <v>0.01396</v>
      </c>
      <c r="R263" s="153">
        <f>Q263*H263</f>
        <v>0.178688</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804</v>
      </c>
    </row>
    <row r="264" spans="1:47" s="2" customFormat="1" ht="12">
      <c r="A264" s="33"/>
      <c r="B264" s="34"/>
      <c r="C264" s="33"/>
      <c r="D264" s="157" t="s">
        <v>177</v>
      </c>
      <c r="E264" s="33"/>
      <c r="F264" s="158" t="s">
        <v>441</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51" s="13" customFormat="1" ht="12">
      <c r="B265" s="162"/>
      <c r="D265" s="163" t="s">
        <v>179</v>
      </c>
      <c r="E265" s="164" t="s">
        <v>3</v>
      </c>
      <c r="F265" s="165" t="s">
        <v>428</v>
      </c>
      <c r="H265" s="164" t="s">
        <v>3</v>
      </c>
      <c r="I265" s="166"/>
      <c r="L265" s="162"/>
      <c r="M265" s="167"/>
      <c r="N265" s="168"/>
      <c r="O265" s="168"/>
      <c r="P265" s="168"/>
      <c r="Q265" s="168"/>
      <c r="R265" s="168"/>
      <c r="S265" s="168"/>
      <c r="T265" s="169"/>
      <c r="AT265" s="164" t="s">
        <v>179</v>
      </c>
      <c r="AU265" s="164" t="s">
        <v>79</v>
      </c>
      <c r="AV265" s="13" t="s">
        <v>15</v>
      </c>
      <c r="AW265" s="13" t="s">
        <v>31</v>
      </c>
      <c r="AX265" s="13" t="s">
        <v>69</v>
      </c>
      <c r="AY265" s="164" t="s">
        <v>165</v>
      </c>
    </row>
    <row r="266" spans="2:51" s="14" customFormat="1" ht="12">
      <c r="B266" s="170"/>
      <c r="D266" s="163" t="s">
        <v>179</v>
      </c>
      <c r="E266" s="171" t="s">
        <v>3</v>
      </c>
      <c r="F266" s="172" t="s">
        <v>805</v>
      </c>
      <c r="H266" s="173">
        <v>8</v>
      </c>
      <c r="I266" s="174"/>
      <c r="L266" s="170"/>
      <c r="M266" s="175"/>
      <c r="N266" s="176"/>
      <c r="O266" s="176"/>
      <c r="P266" s="176"/>
      <c r="Q266" s="176"/>
      <c r="R266" s="176"/>
      <c r="S266" s="176"/>
      <c r="T266" s="177"/>
      <c r="AT266" s="171" t="s">
        <v>179</v>
      </c>
      <c r="AU266" s="171" t="s">
        <v>79</v>
      </c>
      <c r="AV266" s="14" t="s">
        <v>79</v>
      </c>
      <c r="AW266" s="14" t="s">
        <v>31</v>
      </c>
      <c r="AX266" s="14" t="s">
        <v>69</v>
      </c>
      <c r="AY266" s="171" t="s">
        <v>165</v>
      </c>
    </row>
    <row r="267" spans="2:51" s="13" customFormat="1" ht="12">
      <c r="B267" s="162"/>
      <c r="D267" s="163" t="s">
        <v>179</v>
      </c>
      <c r="E267" s="164" t="s">
        <v>3</v>
      </c>
      <c r="F267" s="165" t="s">
        <v>634</v>
      </c>
      <c r="H267" s="164" t="s">
        <v>3</v>
      </c>
      <c r="I267" s="166"/>
      <c r="L267" s="162"/>
      <c r="M267" s="167"/>
      <c r="N267" s="168"/>
      <c r="O267" s="168"/>
      <c r="P267" s="168"/>
      <c r="Q267" s="168"/>
      <c r="R267" s="168"/>
      <c r="S267" s="168"/>
      <c r="T267" s="169"/>
      <c r="AT267" s="164" t="s">
        <v>179</v>
      </c>
      <c r="AU267" s="164" t="s">
        <v>79</v>
      </c>
      <c r="AV267" s="13" t="s">
        <v>15</v>
      </c>
      <c r="AW267" s="13" t="s">
        <v>31</v>
      </c>
      <c r="AX267" s="13" t="s">
        <v>69</v>
      </c>
      <c r="AY267" s="164" t="s">
        <v>165</v>
      </c>
    </row>
    <row r="268" spans="2:51" s="14" customFormat="1" ht="12">
      <c r="B268" s="170"/>
      <c r="D268" s="163" t="s">
        <v>179</v>
      </c>
      <c r="E268" s="171" t="s">
        <v>3</v>
      </c>
      <c r="F268" s="172" t="s">
        <v>806</v>
      </c>
      <c r="H268" s="173">
        <v>4.8</v>
      </c>
      <c r="I268" s="174"/>
      <c r="L268" s="170"/>
      <c r="M268" s="175"/>
      <c r="N268" s="176"/>
      <c r="O268" s="176"/>
      <c r="P268" s="176"/>
      <c r="Q268" s="176"/>
      <c r="R268" s="176"/>
      <c r="S268" s="176"/>
      <c r="T268" s="177"/>
      <c r="AT268" s="171" t="s">
        <v>179</v>
      </c>
      <c r="AU268" s="171" t="s">
        <v>79</v>
      </c>
      <c r="AV268" s="14" t="s">
        <v>79</v>
      </c>
      <c r="AW268" s="14" t="s">
        <v>31</v>
      </c>
      <c r="AX268" s="14" t="s">
        <v>69</v>
      </c>
      <c r="AY268" s="171" t="s">
        <v>165</v>
      </c>
    </row>
    <row r="269" spans="2:51" s="15" customFormat="1" ht="12">
      <c r="B269" s="188"/>
      <c r="D269" s="163" t="s">
        <v>179</v>
      </c>
      <c r="E269" s="189" t="s">
        <v>3</v>
      </c>
      <c r="F269" s="190" t="s">
        <v>288</v>
      </c>
      <c r="H269" s="191">
        <v>12.8</v>
      </c>
      <c r="I269" s="192"/>
      <c r="L269" s="188"/>
      <c r="M269" s="193"/>
      <c r="N269" s="194"/>
      <c r="O269" s="194"/>
      <c r="P269" s="194"/>
      <c r="Q269" s="194"/>
      <c r="R269" s="194"/>
      <c r="S269" s="194"/>
      <c r="T269" s="195"/>
      <c r="AT269" s="189" t="s">
        <v>179</v>
      </c>
      <c r="AU269" s="189" t="s">
        <v>79</v>
      </c>
      <c r="AV269" s="15" t="s">
        <v>92</v>
      </c>
      <c r="AW269" s="15" t="s">
        <v>31</v>
      </c>
      <c r="AX269" s="15" t="s">
        <v>15</v>
      </c>
      <c r="AY269" s="189" t="s">
        <v>165</v>
      </c>
    </row>
    <row r="270" spans="1:65" s="2" customFormat="1" ht="49.15" customHeight="1">
      <c r="A270" s="33"/>
      <c r="B270" s="143"/>
      <c r="C270" s="144" t="s">
        <v>516</v>
      </c>
      <c r="D270" s="144" t="s">
        <v>171</v>
      </c>
      <c r="E270" s="145" t="s">
        <v>444</v>
      </c>
      <c r="F270" s="146" t="s">
        <v>445</v>
      </c>
      <c r="G270" s="147" t="s">
        <v>232</v>
      </c>
      <c r="H270" s="148">
        <v>0.317</v>
      </c>
      <c r="I270" s="149"/>
      <c r="J270" s="150">
        <f>ROUND(I270*H270,2)</f>
        <v>0</v>
      </c>
      <c r="K270" s="146" t="s">
        <v>175</v>
      </c>
      <c r="L270" s="34"/>
      <c r="M270" s="151" t="s">
        <v>3</v>
      </c>
      <c r="N270" s="152" t="s">
        <v>41</v>
      </c>
      <c r="O270" s="54"/>
      <c r="P270" s="153">
        <f>O270*H270</f>
        <v>0</v>
      </c>
      <c r="Q270" s="153">
        <v>0</v>
      </c>
      <c r="R270" s="153">
        <f>Q270*H270</f>
        <v>0</v>
      </c>
      <c r="S270" s="153">
        <v>0</v>
      </c>
      <c r="T270" s="154">
        <f>S270*H270</f>
        <v>0</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807</v>
      </c>
    </row>
    <row r="271" spans="1:47" s="2" customFormat="1" ht="12">
      <c r="A271" s="33"/>
      <c r="B271" s="34"/>
      <c r="C271" s="33"/>
      <c r="D271" s="157" t="s">
        <v>177</v>
      </c>
      <c r="E271" s="33"/>
      <c r="F271" s="158" t="s">
        <v>447</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2:63" s="12" customFormat="1" ht="22.9" customHeight="1">
      <c r="B272" s="130"/>
      <c r="D272" s="131" t="s">
        <v>68</v>
      </c>
      <c r="E272" s="141" t="s">
        <v>448</v>
      </c>
      <c r="F272" s="141" t="s">
        <v>449</v>
      </c>
      <c r="I272" s="133"/>
      <c r="J272" s="142">
        <f>BK272</f>
        <v>0</v>
      </c>
      <c r="L272" s="130"/>
      <c r="M272" s="135"/>
      <c r="N272" s="136"/>
      <c r="O272" s="136"/>
      <c r="P272" s="137">
        <f>SUM(P273:P293)</f>
        <v>0</v>
      </c>
      <c r="Q272" s="136"/>
      <c r="R272" s="137">
        <f>SUM(R273:R293)</f>
        <v>0</v>
      </c>
      <c r="S272" s="136"/>
      <c r="T272" s="138">
        <f>SUM(T273:T293)</f>
        <v>0.14702</v>
      </c>
      <c r="AR272" s="131" t="s">
        <v>79</v>
      </c>
      <c r="AT272" s="139" t="s">
        <v>68</v>
      </c>
      <c r="AU272" s="139" t="s">
        <v>15</v>
      </c>
      <c r="AY272" s="131" t="s">
        <v>165</v>
      </c>
      <c r="BK272" s="140">
        <f>SUM(BK273:BK293)</f>
        <v>0</v>
      </c>
    </row>
    <row r="273" spans="1:65" s="2" customFormat="1" ht="24.2" customHeight="1">
      <c r="A273" s="33"/>
      <c r="B273" s="143"/>
      <c r="C273" s="144" t="s">
        <v>326</v>
      </c>
      <c r="D273" s="144" t="s">
        <v>171</v>
      </c>
      <c r="E273" s="145" t="s">
        <v>645</v>
      </c>
      <c r="F273" s="146" t="s">
        <v>646</v>
      </c>
      <c r="G273" s="147" t="s">
        <v>384</v>
      </c>
      <c r="H273" s="148">
        <v>16</v>
      </c>
      <c r="I273" s="149"/>
      <c r="J273" s="150">
        <f>ROUND(I273*H273,2)</f>
        <v>0</v>
      </c>
      <c r="K273" s="146" t="s">
        <v>175</v>
      </c>
      <c r="L273" s="34"/>
      <c r="M273" s="151" t="s">
        <v>3</v>
      </c>
      <c r="N273" s="152" t="s">
        <v>41</v>
      </c>
      <c r="O273" s="54"/>
      <c r="P273" s="153">
        <f>O273*H273</f>
        <v>0</v>
      </c>
      <c r="Q273" s="153">
        <v>0</v>
      </c>
      <c r="R273" s="153">
        <f>Q273*H273</f>
        <v>0</v>
      </c>
      <c r="S273" s="153">
        <v>0.00177</v>
      </c>
      <c r="T273" s="154">
        <f>S273*H273</f>
        <v>0.02832</v>
      </c>
      <c r="U273" s="33"/>
      <c r="V273" s="33"/>
      <c r="W273" s="33"/>
      <c r="X273" s="33"/>
      <c r="Y273" s="33"/>
      <c r="Z273" s="33"/>
      <c r="AA273" s="33"/>
      <c r="AB273" s="33"/>
      <c r="AC273" s="33"/>
      <c r="AD273" s="33"/>
      <c r="AE273" s="33"/>
      <c r="AR273" s="155" t="s">
        <v>264</v>
      </c>
      <c r="AT273" s="155" t="s">
        <v>171</v>
      </c>
      <c r="AU273" s="155" t="s">
        <v>79</v>
      </c>
      <c r="AY273" s="18" t="s">
        <v>165</v>
      </c>
      <c r="BE273" s="156">
        <f>IF(N273="základní",J273,0)</f>
        <v>0</v>
      </c>
      <c r="BF273" s="156">
        <f>IF(N273="snížená",J273,0)</f>
        <v>0</v>
      </c>
      <c r="BG273" s="156">
        <f>IF(N273="zákl. přenesená",J273,0)</f>
        <v>0</v>
      </c>
      <c r="BH273" s="156">
        <f>IF(N273="sníž. přenesená",J273,0)</f>
        <v>0</v>
      </c>
      <c r="BI273" s="156">
        <f>IF(N273="nulová",J273,0)</f>
        <v>0</v>
      </c>
      <c r="BJ273" s="18" t="s">
        <v>79</v>
      </c>
      <c r="BK273" s="156">
        <f>ROUND(I273*H273,2)</f>
        <v>0</v>
      </c>
      <c r="BL273" s="18" t="s">
        <v>264</v>
      </c>
      <c r="BM273" s="155" t="s">
        <v>808</v>
      </c>
    </row>
    <row r="274" spans="1:47" s="2" customFormat="1" ht="12">
      <c r="A274" s="33"/>
      <c r="B274" s="34"/>
      <c r="C274" s="33"/>
      <c r="D274" s="157" t="s">
        <v>177</v>
      </c>
      <c r="E274" s="33"/>
      <c r="F274" s="158" t="s">
        <v>648</v>
      </c>
      <c r="G274" s="33"/>
      <c r="H274" s="33"/>
      <c r="I274" s="159"/>
      <c r="J274" s="33"/>
      <c r="K274" s="33"/>
      <c r="L274" s="34"/>
      <c r="M274" s="160"/>
      <c r="N274" s="161"/>
      <c r="O274" s="54"/>
      <c r="P274" s="54"/>
      <c r="Q274" s="54"/>
      <c r="R274" s="54"/>
      <c r="S274" s="54"/>
      <c r="T274" s="55"/>
      <c r="U274" s="33"/>
      <c r="V274" s="33"/>
      <c r="W274" s="33"/>
      <c r="X274" s="33"/>
      <c r="Y274" s="33"/>
      <c r="Z274" s="33"/>
      <c r="AA274" s="33"/>
      <c r="AB274" s="33"/>
      <c r="AC274" s="33"/>
      <c r="AD274" s="33"/>
      <c r="AE274" s="33"/>
      <c r="AT274" s="18" t="s">
        <v>177</v>
      </c>
      <c r="AU274" s="18" t="s">
        <v>79</v>
      </c>
    </row>
    <row r="275" spans="1:65" s="2" customFormat="1" ht="24.2" customHeight="1">
      <c r="A275" s="33"/>
      <c r="B275" s="143"/>
      <c r="C275" s="144" t="s">
        <v>9</v>
      </c>
      <c r="D275" s="144" t="s">
        <v>171</v>
      </c>
      <c r="E275" s="145" t="s">
        <v>451</v>
      </c>
      <c r="F275" s="146" t="s">
        <v>452</v>
      </c>
      <c r="G275" s="147" t="s">
        <v>384</v>
      </c>
      <c r="H275" s="148">
        <v>29</v>
      </c>
      <c r="I275" s="149"/>
      <c r="J275" s="150">
        <f>ROUND(I275*H275,2)</f>
        <v>0</v>
      </c>
      <c r="K275" s="146" t="s">
        <v>175</v>
      </c>
      <c r="L275" s="34"/>
      <c r="M275" s="151" t="s">
        <v>3</v>
      </c>
      <c r="N275" s="152" t="s">
        <v>41</v>
      </c>
      <c r="O275" s="54"/>
      <c r="P275" s="153">
        <f>O275*H275</f>
        <v>0</v>
      </c>
      <c r="Q275" s="153">
        <v>0</v>
      </c>
      <c r="R275" s="153">
        <f>Q275*H275</f>
        <v>0</v>
      </c>
      <c r="S275" s="153">
        <v>0.00191</v>
      </c>
      <c r="T275" s="154">
        <f>S275*H275</f>
        <v>0.05539</v>
      </c>
      <c r="U275" s="33"/>
      <c r="V275" s="33"/>
      <c r="W275" s="33"/>
      <c r="X275" s="33"/>
      <c r="Y275" s="33"/>
      <c r="Z275" s="33"/>
      <c r="AA275" s="33"/>
      <c r="AB275" s="33"/>
      <c r="AC275" s="33"/>
      <c r="AD275" s="33"/>
      <c r="AE275" s="33"/>
      <c r="AR275" s="155" t="s">
        <v>264</v>
      </c>
      <c r="AT275" s="155" t="s">
        <v>171</v>
      </c>
      <c r="AU275" s="155" t="s">
        <v>79</v>
      </c>
      <c r="AY275" s="18" t="s">
        <v>165</v>
      </c>
      <c r="BE275" s="156">
        <f>IF(N275="základní",J275,0)</f>
        <v>0</v>
      </c>
      <c r="BF275" s="156">
        <f>IF(N275="snížená",J275,0)</f>
        <v>0</v>
      </c>
      <c r="BG275" s="156">
        <f>IF(N275="zákl. přenesená",J275,0)</f>
        <v>0</v>
      </c>
      <c r="BH275" s="156">
        <f>IF(N275="sníž. přenesená",J275,0)</f>
        <v>0</v>
      </c>
      <c r="BI275" s="156">
        <f>IF(N275="nulová",J275,0)</f>
        <v>0</v>
      </c>
      <c r="BJ275" s="18" t="s">
        <v>79</v>
      </c>
      <c r="BK275" s="156">
        <f>ROUND(I275*H275,2)</f>
        <v>0</v>
      </c>
      <c r="BL275" s="18" t="s">
        <v>264</v>
      </c>
      <c r="BM275" s="155" t="s">
        <v>809</v>
      </c>
    </row>
    <row r="276" spans="1:47" s="2" customFormat="1" ht="12">
      <c r="A276" s="33"/>
      <c r="B276" s="34"/>
      <c r="C276" s="33"/>
      <c r="D276" s="157" t="s">
        <v>177</v>
      </c>
      <c r="E276" s="33"/>
      <c r="F276" s="158" t="s">
        <v>454</v>
      </c>
      <c r="G276" s="33"/>
      <c r="H276" s="33"/>
      <c r="I276" s="159"/>
      <c r="J276" s="33"/>
      <c r="K276" s="33"/>
      <c r="L276" s="34"/>
      <c r="M276" s="160"/>
      <c r="N276" s="161"/>
      <c r="O276" s="54"/>
      <c r="P276" s="54"/>
      <c r="Q276" s="54"/>
      <c r="R276" s="54"/>
      <c r="S276" s="54"/>
      <c r="T276" s="55"/>
      <c r="U276" s="33"/>
      <c r="V276" s="33"/>
      <c r="W276" s="33"/>
      <c r="X276" s="33"/>
      <c r="Y276" s="33"/>
      <c r="Z276" s="33"/>
      <c r="AA276" s="33"/>
      <c r="AB276" s="33"/>
      <c r="AC276" s="33"/>
      <c r="AD276" s="33"/>
      <c r="AE276" s="33"/>
      <c r="AT276" s="18" t="s">
        <v>177</v>
      </c>
      <c r="AU276" s="18" t="s">
        <v>79</v>
      </c>
    </row>
    <row r="277" spans="1:65" s="2" customFormat="1" ht="24.2" customHeight="1">
      <c r="A277" s="33"/>
      <c r="B277" s="143"/>
      <c r="C277" s="144" t="s">
        <v>309</v>
      </c>
      <c r="D277" s="144" t="s">
        <v>171</v>
      </c>
      <c r="E277" s="145" t="s">
        <v>650</v>
      </c>
      <c r="F277" s="146" t="s">
        <v>651</v>
      </c>
      <c r="G277" s="147" t="s">
        <v>384</v>
      </c>
      <c r="H277" s="148">
        <v>13</v>
      </c>
      <c r="I277" s="149"/>
      <c r="J277" s="150">
        <f>ROUND(I277*H277,2)</f>
        <v>0</v>
      </c>
      <c r="K277" s="146" t="s">
        <v>175</v>
      </c>
      <c r="L277" s="34"/>
      <c r="M277" s="151" t="s">
        <v>3</v>
      </c>
      <c r="N277" s="152" t="s">
        <v>41</v>
      </c>
      <c r="O277" s="54"/>
      <c r="P277" s="153">
        <f>O277*H277</f>
        <v>0</v>
      </c>
      <c r="Q277" s="153">
        <v>0</v>
      </c>
      <c r="R277" s="153">
        <f>Q277*H277</f>
        <v>0</v>
      </c>
      <c r="S277" s="153">
        <v>0.00167</v>
      </c>
      <c r="T277" s="154">
        <f>S277*H277</f>
        <v>0.02171</v>
      </c>
      <c r="U277" s="33"/>
      <c r="V277" s="33"/>
      <c r="W277" s="33"/>
      <c r="X277" s="33"/>
      <c r="Y277" s="33"/>
      <c r="Z277" s="33"/>
      <c r="AA277" s="33"/>
      <c r="AB277" s="33"/>
      <c r="AC277" s="33"/>
      <c r="AD277" s="33"/>
      <c r="AE277" s="33"/>
      <c r="AR277" s="155" t="s">
        <v>264</v>
      </c>
      <c r="AT277" s="155" t="s">
        <v>171</v>
      </c>
      <c r="AU277" s="155" t="s">
        <v>79</v>
      </c>
      <c r="AY277" s="18" t="s">
        <v>165</v>
      </c>
      <c r="BE277" s="156">
        <f>IF(N277="základní",J277,0)</f>
        <v>0</v>
      </c>
      <c r="BF277" s="156">
        <f>IF(N277="snížená",J277,0)</f>
        <v>0</v>
      </c>
      <c r="BG277" s="156">
        <f>IF(N277="zákl. přenesená",J277,0)</f>
        <v>0</v>
      </c>
      <c r="BH277" s="156">
        <f>IF(N277="sníž. přenesená",J277,0)</f>
        <v>0</v>
      </c>
      <c r="BI277" s="156">
        <f>IF(N277="nulová",J277,0)</f>
        <v>0</v>
      </c>
      <c r="BJ277" s="18" t="s">
        <v>79</v>
      </c>
      <c r="BK277" s="156">
        <f>ROUND(I277*H277,2)</f>
        <v>0</v>
      </c>
      <c r="BL277" s="18" t="s">
        <v>264</v>
      </c>
      <c r="BM277" s="155" t="s">
        <v>810</v>
      </c>
    </row>
    <row r="278" spans="1:47" s="2" customFormat="1" ht="12">
      <c r="A278" s="33"/>
      <c r="B278" s="34"/>
      <c r="C278" s="33"/>
      <c r="D278" s="157" t="s">
        <v>177</v>
      </c>
      <c r="E278" s="33"/>
      <c r="F278" s="158" t="s">
        <v>653</v>
      </c>
      <c r="G278" s="33"/>
      <c r="H278" s="33"/>
      <c r="I278" s="159"/>
      <c r="J278" s="33"/>
      <c r="K278" s="33"/>
      <c r="L278" s="34"/>
      <c r="M278" s="160"/>
      <c r="N278" s="161"/>
      <c r="O278" s="54"/>
      <c r="P278" s="54"/>
      <c r="Q278" s="54"/>
      <c r="R278" s="54"/>
      <c r="S278" s="54"/>
      <c r="T278" s="55"/>
      <c r="U278" s="33"/>
      <c r="V278" s="33"/>
      <c r="W278" s="33"/>
      <c r="X278" s="33"/>
      <c r="Y278" s="33"/>
      <c r="Z278" s="33"/>
      <c r="AA278" s="33"/>
      <c r="AB278" s="33"/>
      <c r="AC278" s="33"/>
      <c r="AD278" s="33"/>
      <c r="AE278" s="33"/>
      <c r="AT278" s="18" t="s">
        <v>177</v>
      </c>
      <c r="AU278" s="18" t="s">
        <v>79</v>
      </c>
    </row>
    <row r="279" spans="1:65" s="2" customFormat="1" ht="24.2" customHeight="1">
      <c r="A279" s="33"/>
      <c r="B279" s="143"/>
      <c r="C279" s="144" t="s">
        <v>315</v>
      </c>
      <c r="D279" s="144" t="s">
        <v>171</v>
      </c>
      <c r="E279" s="145" t="s">
        <v>654</v>
      </c>
      <c r="F279" s="146" t="s">
        <v>655</v>
      </c>
      <c r="G279" s="147" t="s">
        <v>384</v>
      </c>
      <c r="H279" s="148">
        <v>16</v>
      </c>
      <c r="I279" s="149"/>
      <c r="J279" s="150">
        <f>ROUND(I279*H279,2)</f>
        <v>0</v>
      </c>
      <c r="K279" s="146" t="s">
        <v>175</v>
      </c>
      <c r="L279" s="34"/>
      <c r="M279" s="151" t="s">
        <v>3</v>
      </c>
      <c r="N279" s="152" t="s">
        <v>41</v>
      </c>
      <c r="O279" s="54"/>
      <c r="P279" s="153">
        <f>O279*H279</f>
        <v>0</v>
      </c>
      <c r="Q279" s="153">
        <v>0</v>
      </c>
      <c r="R279" s="153">
        <f>Q279*H279</f>
        <v>0</v>
      </c>
      <c r="S279" s="153">
        <v>0.0026</v>
      </c>
      <c r="T279" s="154">
        <f>S279*H279</f>
        <v>0.0416</v>
      </c>
      <c r="U279" s="33"/>
      <c r="V279" s="33"/>
      <c r="W279" s="33"/>
      <c r="X279" s="33"/>
      <c r="Y279" s="33"/>
      <c r="Z279" s="33"/>
      <c r="AA279" s="33"/>
      <c r="AB279" s="33"/>
      <c r="AC279" s="33"/>
      <c r="AD279" s="33"/>
      <c r="AE279" s="33"/>
      <c r="AR279" s="155" t="s">
        <v>264</v>
      </c>
      <c r="AT279" s="155" t="s">
        <v>171</v>
      </c>
      <c r="AU279" s="155" t="s">
        <v>79</v>
      </c>
      <c r="AY279" s="18" t="s">
        <v>165</v>
      </c>
      <c r="BE279" s="156">
        <f>IF(N279="základní",J279,0)</f>
        <v>0</v>
      </c>
      <c r="BF279" s="156">
        <f>IF(N279="snížená",J279,0)</f>
        <v>0</v>
      </c>
      <c r="BG279" s="156">
        <f>IF(N279="zákl. přenesená",J279,0)</f>
        <v>0</v>
      </c>
      <c r="BH279" s="156">
        <f>IF(N279="sníž. přenesená",J279,0)</f>
        <v>0</v>
      </c>
      <c r="BI279" s="156">
        <f>IF(N279="nulová",J279,0)</f>
        <v>0</v>
      </c>
      <c r="BJ279" s="18" t="s">
        <v>79</v>
      </c>
      <c r="BK279" s="156">
        <f>ROUND(I279*H279,2)</f>
        <v>0</v>
      </c>
      <c r="BL279" s="18" t="s">
        <v>264</v>
      </c>
      <c r="BM279" s="155" t="s">
        <v>811</v>
      </c>
    </row>
    <row r="280" spans="1:47" s="2" customFormat="1" ht="12">
      <c r="A280" s="33"/>
      <c r="B280" s="34"/>
      <c r="C280" s="33"/>
      <c r="D280" s="157" t="s">
        <v>177</v>
      </c>
      <c r="E280" s="33"/>
      <c r="F280" s="158" t="s">
        <v>657</v>
      </c>
      <c r="G280" s="33"/>
      <c r="H280" s="33"/>
      <c r="I280" s="159"/>
      <c r="J280" s="33"/>
      <c r="K280" s="33"/>
      <c r="L280" s="34"/>
      <c r="M280" s="160"/>
      <c r="N280" s="161"/>
      <c r="O280" s="54"/>
      <c r="P280" s="54"/>
      <c r="Q280" s="54"/>
      <c r="R280" s="54"/>
      <c r="S280" s="54"/>
      <c r="T280" s="55"/>
      <c r="U280" s="33"/>
      <c r="V280" s="33"/>
      <c r="W280" s="33"/>
      <c r="X280" s="33"/>
      <c r="Y280" s="33"/>
      <c r="Z280" s="33"/>
      <c r="AA280" s="33"/>
      <c r="AB280" s="33"/>
      <c r="AC280" s="33"/>
      <c r="AD280" s="33"/>
      <c r="AE280" s="33"/>
      <c r="AT280" s="18" t="s">
        <v>177</v>
      </c>
      <c r="AU280" s="18" t="s">
        <v>79</v>
      </c>
    </row>
    <row r="281" spans="1:65" s="2" customFormat="1" ht="16.5" customHeight="1">
      <c r="A281" s="33"/>
      <c r="B281" s="143"/>
      <c r="C281" s="144" t="s">
        <v>320</v>
      </c>
      <c r="D281" s="144" t="s">
        <v>171</v>
      </c>
      <c r="E281" s="145" t="s">
        <v>659</v>
      </c>
      <c r="F281" s="146" t="s">
        <v>660</v>
      </c>
      <c r="G281" s="147" t="s">
        <v>384</v>
      </c>
      <c r="H281" s="148">
        <v>16</v>
      </c>
      <c r="I281" s="149"/>
      <c r="J281" s="150">
        <f>ROUND(I281*H281,2)</f>
        <v>0</v>
      </c>
      <c r="K281" s="146" t="s">
        <v>175</v>
      </c>
      <c r="L281" s="34"/>
      <c r="M281" s="151" t="s">
        <v>3</v>
      </c>
      <c r="N281" s="152" t="s">
        <v>41</v>
      </c>
      <c r="O281" s="54"/>
      <c r="P281" s="153">
        <f>O281*H281</f>
        <v>0</v>
      </c>
      <c r="Q281" s="153">
        <v>0</v>
      </c>
      <c r="R281" s="153">
        <f>Q281*H281</f>
        <v>0</v>
      </c>
      <c r="S281" s="153">
        <v>0</v>
      </c>
      <c r="T281" s="154">
        <f>S281*H281</f>
        <v>0</v>
      </c>
      <c r="U281" s="33"/>
      <c r="V281" s="33"/>
      <c r="W281" s="33"/>
      <c r="X281" s="33"/>
      <c r="Y281" s="33"/>
      <c r="Z281" s="33"/>
      <c r="AA281" s="33"/>
      <c r="AB281" s="33"/>
      <c r="AC281" s="33"/>
      <c r="AD281" s="33"/>
      <c r="AE281" s="33"/>
      <c r="AR281" s="155" t="s">
        <v>264</v>
      </c>
      <c r="AT281" s="155" t="s">
        <v>171</v>
      </c>
      <c r="AU281" s="155" t="s">
        <v>79</v>
      </c>
      <c r="AY281" s="18" t="s">
        <v>165</v>
      </c>
      <c r="BE281" s="156">
        <f>IF(N281="základní",J281,0)</f>
        <v>0</v>
      </c>
      <c r="BF281" s="156">
        <f>IF(N281="snížená",J281,0)</f>
        <v>0</v>
      </c>
      <c r="BG281" s="156">
        <f>IF(N281="zákl. přenesená",J281,0)</f>
        <v>0</v>
      </c>
      <c r="BH281" s="156">
        <f>IF(N281="sníž. přenesená",J281,0)</f>
        <v>0</v>
      </c>
      <c r="BI281" s="156">
        <f>IF(N281="nulová",J281,0)</f>
        <v>0</v>
      </c>
      <c r="BJ281" s="18" t="s">
        <v>79</v>
      </c>
      <c r="BK281" s="156">
        <f>ROUND(I281*H281,2)</f>
        <v>0</v>
      </c>
      <c r="BL281" s="18" t="s">
        <v>264</v>
      </c>
      <c r="BM281" s="155" t="s">
        <v>812</v>
      </c>
    </row>
    <row r="282" spans="1:47" s="2" customFormat="1" ht="12">
      <c r="A282" s="33"/>
      <c r="B282" s="34"/>
      <c r="C282" s="33"/>
      <c r="D282" s="157" t="s">
        <v>177</v>
      </c>
      <c r="E282" s="33"/>
      <c r="F282" s="158" t="s">
        <v>662</v>
      </c>
      <c r="G282" s="33"/>
      <c r="H282" s="33"/>
      <c r="I282" s="159"/>
      <c r="J282" s="33"/>
      <c r="K282" s="33"/>
      <c r="L282" s="34"/>
      <c r="M282" s="160"/>
      <c r="N282" s="161"/>
      <c r="O282" s="54"/>
      <c r="P282" s="54"/>
      <c r="Q282" s="54"/>
      <c r="R282" s="54"/>
      <c r="S282" s="54"/>
      <c r="T282" s="55"/>
      <c r="U282" s="33"/>
      <c r="V282" s="33"/>
      <c r="W282" s="33"/>
      <c r="X282" s="33"/>
      <c r="Y282" s="33"/>
      <c r="Z282" s="33"/>
      <c r="AA282" s="33"/>
      <c r="AB282" s="33"/>
      <c r="AC282" s="33"/>
      <c r="AD282" s="33"/>
      <c r="AE282" s="33"/>
      <c r="AT282" s="18" t="s">
        <v>177</v>
      </c>
      <c r="AU282" s="18" t="s">
        <v>79</v>
      </c>
    </row>
    <row r="283" spans="1:65" s="2" customFormat="1" ht="24.2" customHeight="1">
      <c r="A283" s="33"/>
      <c r="B283" s="143"/>
      <c r="C283" s="144" t="s">
        <v>15</v>
      </c>
      <c r="D283" s="144" t="s">
        <v>171</v>
      </c>
      <c r="E283" s="145" t="s">
        <v>456</v>
      </c>
      <c r="F283" s="146" t="s">
        <v>457</v>
      </c>
      <c r="G283" s="147" t="s">
        <v>384</v>
      </c>
      <c r="H283" s="148">
        <v>44</v>
      </c>
      <c r="I283" s="149"/>
      <c r="J283" s="150">
        <f aca="true" t="shared" si="0" ref="J283:J292">ROUND(I283*H283,2)</f>
        <v>0</v>
      </c>
      <c r="K283" s="146" t="s">
        <v>3</v>
      </c>
      <c r="L283" s="34"/>
      <c r="M283" s="151" t="s">
        <v>3</v>
      </c>
      <c r="N283" s="152" t="s">
        <v>41</v>
      </c>
      <c r="O283" s="54"/>
      <c r="P283" s="153">
        <f aca="true" t="shared" si="1" ref="P283:P292">O283*H283</f>
        <v>0</v>
      </c>
      <c r="Q283" s="153">
        <v>0</v>
      </c>
      <c r="R283" s="153">
        <f aca="true" t="shared" si="2" ref="R283:R292">Q283*H283</f>
        <v>0</v>
      </c>
      <c r="S283" s="153">
        <v>0</v>
      </c>
      <c r="T283" s="154">
        <f aca="true" t="shared" si="3" ref="T283:T292">S283*H283</f>
        <v>0</v>
      </c>
      <c r="U283" s="33"/>
      <c r="V283" s="33"/>
      <c r="W283" s="33"/>
      <c r="X283" s="33"/>
      <c r="Y283" s="33"/>
      <c r="Z283" s="33"/>
      <c r="AA283" s="33"/>
      <c r="AB283" s="33"/>
      <c r="AC283" s="33"/>
      <c r="AD283" s="33"/>
      <c r="AE283" s="33"/>
      <c r="AR283" s="155" t="s">
        <v>264</v>
      </c>
      <c r="AT283" s="155" t="s">
        <v>171</v>
      </c>
      <c r="AU283" s="155" t="s">
        <v>79</v>
      </c>
      <c r="AY283" s="18" t="s">
        <v>165</v>
      </c>
      <c r="BE283" s="156">
        <f aca="true" t="shared" si="4" ref="BE283:BE292">IF(N283="základní",J283,0)</f>
        <v>0</v>
      </c>
      <c r="BF283" s="156">
        <f aca="true" t="shared" si="5" ref="BF283:BF292">IF(N283="snížená",J283,0)</f>
        <v>0</v>
      </c>
      <c r="BG283" s="156">
        <f aca="true" t="shared" si="6" ref="BG283:BG292">IF(N283="zákl. přenesená",J283,0)</f>
        <v>0</v>
      </c>
      <c r="BH283" s="156">
        <f aca="true" t="shared" si="7" ref="BH283:BH292">IF(N283="sníž. přenesená",J283,0)</f>
        <v>0</v>
      </c>
      <c r="BI283" s="156">
        <f aca="true" t="shared" si="8" ref="BI283:BI292">IF(N283="nulová",J283,0)</f>
        <v>0</v>
      </c>
      <c r="BJ283" s="18" t="s">
        <v>79</v>
      </c>
      <c r="BK283" s="156">
        <f aca="true" t="shared" si="9" ref="BK283:BK292">ROUND(I283*H283,2)</f>
        <v>0</v>
      </c>
      <c r="BL283" s="18" t="s">
        <v>264</v>
      </c>
      <c r="BM283" s="155" t="s">
        <v>813</v>
      </c>
    </row>
    <row r="284" spans="1:65" s="2" customFormat="1" ht="24.2" customHeight="1">
      <c r="A284" s="33"/>
      <c r="B284" s="143"/>
      <c r="C284" s="144" t="s">
        <v>79</v>
      </c>
      <c r="D284" s="144" t="s">
        <v>171</v>
      </c>
      <c r="E284" s="145" t="s">
        <v>460</v>
      </c>
      <c r="F284" s="146" t="s">
        <v>664</v>
      </c>
      <c r="G284" s="147" t="s">
        <v>384</v>
      </c>
      <c r="H284" s="148">
        <v>12</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814</v>
      </c>
    </row>
    <row r="285" spans="1:65" s="2" customFormat="1" ht="24.2" customHeight="1">
      <c r="A285" s="33"/>
      <c r="B285" s="143"/>
      <c r="C285" s="144" t="s">
        <v>89</v>
      </c>
      <c r="D285" s="144" t="s">
        <v>171</v>
      </c>
      <c r="E285" s="145" t="s">
        <v>464</v>
      </c>
      <c r="F285" s="146" t="s">
        <v>465</v>
      </c>
      <c r="G285" s="147" t="s">
        <v>384</v>
      </c>
      <c r="H285" s="148">
        <v>12</v>
      </c>
      <c r="I285" s="149"/>
      <c r="J285" s="150">
        <f t="shared" si="0"/>
        <v>0</v>
      </c>
      <c r="K285" s="146" t="s">
        <v>3</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815</v>
      </c>
    </row>
    <row r="286" spans="1:65" s="2" customFormat="1" ht="24.2" customHeight="1">
      <c r="A286" s="33"/>
      <c r="B286" s="143"/>
      <c r="C286" s="144" t="s">
        <v>92</v>
      </c>
      <c r="D286" s="144" t="s">
        <v>171</v>
      </c>
      <c r="E286" s="145" t="s">
        <v>667</v>
      </c>
      <c r="F286" s="146" t="s">
        <v>668</v>
      </c>
      <c r="G286" s="147" t="s">
        <v>297</v>
      </c>
      <c r="H286" s="148">
        <v>28</v>
      </c>
      <c r="I286" s="149"/>
      <c r="J286" s="150">
        <f t="shared" si="0"/>
        <v>0</v>
      </c>
      <c r="K286" s="146" t="s">
        <v>3</v>
      </c>
      <c r="L286" s="34"/>
      <c r="M286" s="151" t="s">
        <v>3</v>
      </c>
      <c r="N286" s="152" t="s">
        <v>41</v>
      </c>
      <c r="O286" s="54"/>
      <c r="P286" s="153">
        <f t="shared" si="1"/>
        <v>0</v>
      </c>
      <c r="Q286" s="153">
        <v>0</v>
      </c>
      <c r="R286" s="153">
        <f t="shared" si="2"/>
        <v>0</v>
      </c>
      <c r="S286" s="153">
        <v>0</v>
      </c>
      <c r="T286" s="154">
        <f t="shared" si="3"/>
        <v>0</v>
      </c>
      <c r="U286" s="33"/>
      <c r="V286" s="33"/>
      <c r="W286" s="33"/>
      <c r="X286" s="33"/>
      <c r="Y286" s="33"/>
      <c r="Z286" s="33"/>
      <c r="AA286" s="33"/>
      <c r="AB286" s="33"/>
      <c r="AC286" s="33"/>
      <c r="AD286" s="33"/>
      <c r="AE286" s="33"/>
      <c r="AR286" s="155" t="s">
        <v>264</v>
      </c>
      <c r="AT286" s="155" t="s">
        <v>171</v>
      </c>
      <c r="AU286" s="155" t="s">
        <v>79</v>
      </c>
      <c r="AY286" s="18" t="s">
        <v>165</v>
      </c>
      <c r="BE286" s="156">
        <f t="shared" si="4"/>
        <v>0</v>
      </c>
      <c r="BF286" s="156">
        <f t="shared" si="5"/>
        <v>0</v>
      </c>
      <c r="BG286" s="156">
        <f t="shared" si="6"/>
        <v>0</v>
      </c>
      <c r="BH286" s="156">
        <f t="shared" si="7"/>
        <v>0</v>
      </c>
      <c r="BI286" s="156">
        <f t="shared" si="8"/>
        <v>0</v>
      </c>
      <c r="BJ286" s="18" t="s">
        <v>79</v>
      </c>
      <c r="BK286" s="156">
        <f t="shared" si="9"/>
        <v>0</v>
      </c>
      <c r="BL286" s="18" t="s">
        <v>264</v>
      </c>
      <c r="BM286" s="155" t="s">
        <v>816</v>
      </c>
    </row>
    <row r="287" spans="1:65" s="2" customFormat="1" ht="24.2" customHeight="1">
      <c r="A287" s="33"/>
      <c r="B287" s="143"/>
      <c r="C287" s="144" t="s">
        <v>95</v>
      </c>
      <c r="D287" s="144" t="s">
        <v>171</v>
      </c>
      <c r="E287" s="145" t="s">
        <v>670</v>
      </c>
      <c r="F287" s="146" t="s">
        <v>671</v>
      </c>
      <c r="G287" s="147" t="s">
        <v>384</v>
      </c>
      <c r="H287" s="148">
        <v>16</v>
      </c>
      <c r="I287" s="149"/>
      <c r="J287" s="150">
        <f t="shared" si="0"/>
        <v>0</v>
      </c>
      <c r="K287" s="146" t="s">
        <v>3</v>
      </c>
      <c r="L287" s="34"/>
      <c r="M287" s="151" t="s">
        <v>3</v>
      </c>
      <c r="N287" s="152" t="s">
        <v>41</v>
      </c>
      <c r="O287" s="54"/>
      <c r="P287" s="153">
        <f t="shared" si="1"/>
        <v>0</v>
      </c>
      <c r="Q287" s="153">
        <v>0</v>
      </c>
      <c r="R287" s="153">
        <f t="shared" si="2"/>
        <v>0</v>
      </c>
      <c r="S287" s="153">
        <v>0</v>
      </c>
      <c r="T287" s="154">
        <f t="shared" si="3"/>
        <v>0</v>
      </c>
      <c r="U287" s="33"/>
      <c r="V287" s="33"/>
      <c r="W287" s="33"/>
      <c r="X287" s="33"/>
      <c r="Y287" s="33"/>
      <c r="Z287" s="33"/>
      <c r="AA287" s="33"/>
      <c r="AB287" s="33"/>
      <c r="AC287" s="33"/>
      <c r="AD287" s="33"/>
      <c r="AE287" s="33"/>
      <c r="AR287" s="155" t="s">
        <v>264</v>
      </c>
      <c r="AT287" s="155" t="s">
        <v>171</v>
      </c>
      <c r="AU287" s="155" t="s">
        <v>79</v>
      </c>
      <c r="AY287" s="18" t="s">
        <v>165</v>
      </c>
      <c r="BE287" s="156">
        <f t="shared" si="4"/>
        <v>0</v>
      </c>
      <c r="BF287" s="156">
        <f t="shared" si="5"/>
        <v>0</v>
      </c>
      <c r="BG287" s="156">
        <f t="shared" si="6"/>
        <v>0</v>
      </c>
      <c r="BH287" s="156">
        <f t="shared" si="7"/>
        <v>0</v>
      </c>
      <c r="BI287" s="156">
        <f t="shared" si="8"/>
        <v>0</v>
      </c>
      <c r="BJ287" s="18" t="s">
        <v>79</v>
      </c>
      <c r="BK287" s="156">
        <f t="shared" si="9"/>
        <v>0</v>
      </c>
      <c r="BL287" s="18" t="s">
        <v>264</v>
      </c>
      <c r="BM287" s="155" t="s">
        <v>817</v>
      </c>
    </row>
    <row r="288" spans="1:65" s="2" customFormat="1" ht="24.2" customHeight="1">
      <c r="A288" s="33"/>
      <c r="B288" s="143"/>
      <c r="C288" s="144" t="s">
        <v>166</v>
      </c>
      <c r="D288" s="144" t="s">
        <v>171</v>
      </c>
      <c r="E288" s="145" t="s">
        <v>468</v>
      </c>
      <c r="F288" s="146" t="s">
        <v>469</v>
      </c>
      <c r="G288" s="147" t="s">
        <v>384</v>
      </c>
      <c r="H288" s="148">
        <v>29</v>
      </c>
      <c r="I288" s="149"/>
      <c r="J288" s="150">
        <f t="shared" si="0"/>
        <v>0</v>
      </c>
      <c r="K288" s="146" t="s">
        <v>3</v>
      </c>
      <c r="L288" s="34"/>
      <c r="M288" s="151" t="s">
        <v>3</v>
      </c>
      <c r="N288" s="152" t="s">
        <v>41</v>
      </c>
      <c r="O288" s="54"/>
      <c r="P288" s="153">
        <f t="shared" si="1"/>
        <v>0</v>
      </c>
      <c r="Q288" s="153">
        <v>0</v>
      </c>
      <c r="R288" s="153">
        <f t="shared" si="2"/>
        <v>0</v>
      </c>
      <c r="S288" s="153">
        <v>0</v>
      </c>
      <c r="T288" s="154">
        <f t="shared" si="3"/>
        <v>0</v>
      </c>
      <c r="U288" s="33"/>
      <c r="V288" s="33"/>
      <c r="W288" s="33"/>
      <c r="X288" s="33"/>
      <c r="Y288" s="33"/>
      <c r="Z288" s="33"/>
      <c r="AA288" s="33"/>
      <c r="AB288" s="33"/>
      <c r="AC288" s="33"/>
      <c r="AD288" s="33"/>
      <c r="AE288" s="33"/>
      <c r="AR288" s="155" t="s">
        <v>264</v>
      </c>
      <c r="AT288" s="155" t="s">
        <v>171</v>
      </c>
      <c r="AU288" s="155" t="s">
        <v>79</v>
      </c>
      <c r="AY288" s="18" t="s">
        <v>165</v>
      </c>
      <c r="BE288" s="156">
        <f t="shared" si="4"/>
        <v>0</v>
      </c>
      <c r="BF288" s="156">
        <f t="shared" si="5"/>
        <v>0</v>
      </c>
      <c r="BG288" s="156">
        <f t="shared" si="6"/>
        <v>0</v>
      </c>
      <c r="BH288" s="156">
        <f t="shared" si="7"/>
        <v>0</v>
      </c>
      <c r="BI288" s="156">
        <f t="shared" si="8"/>
        <v>0</v>
      </c>
      <c r="BJ288" s="18" t="s">
        <v>79</v>
      </c>
      <c r="BK288" s="156">
        <f t="shared" si="9"/>
        <v>0</v>
      </c>
      <c r="BL288" s="18" t="s">
        <v>264</v>
      </c>
      <c r="BM288" s="155" t="s">
        <v>818</v>
      </c>
    </row>
    <row r="289" spans="1:65" s="2" customFormat="1" ht="24.2" customHeight="1">
      <c r="A289" s="33"/>
      <c r="B289" s="143"/>
      <c r="C289" s="144" t="s">
        <v>370</v>
      </c>
      <c r="D289" s="144" t="s">
        <v>171</v>
      </c>
      <c r="E289" s="145" t="s">
        <v>472</v>
      </c>
      <c r="F289" s="146" t="s">
        <v>473</v>
      </c>
      <c r="G289" s="147" t="s">
        <v>384</v>
      </c>
      <c r="H289" s="148">
        <v>7</v>
      </c>
      <c r="I289" s="149"/>
      <c r="J289" s="150">
        <f t="shared" si="0"/>
        <v>0</v>
      </c>
      <c r="K289" s="146" t="s">
        <v>3</v>
      </c>
      <c r="L289" s="34"/>
      <c r="M289" s="151" t="s">
        <v>3</v>
      </c>
      <c r="N289" s="152" t="s">
        <v>41</v>
      </c>
      <c r="O289" s="54"/>
      <c r="P289" s="153">
        <f t="shared" si="1"/>
        <v>0</v>
      </c>
      <c r="Q289" s="153">
        <v>0</v>
      </c>
      <c r="R289" s="153">
        <f t="shared" si="2"/>
        <v>0</v>
      </c>
      <c r="S289" s="153">
        <v>0</v>
      </c>
      <c r="T289" s="154">
        <f t="shared" si="3"/>
        <v>0</v>
      </c>
      <c r="U289" s="33"/>
      <c r="V289" s="33"/>
      <c r="W289" s="33"/>
      <c r="X289" s="33"/>
      <c r="Y289" s="33"/>
      <c r="Z289" s="33"/>
      <c r="AA289" s="33"/>
      <c r="AB289" s="33"/>
      <c r="AC289" s="33"/>
      <c r="AD289" s="33"/>
      <c r="AE289" s="33"/>
      <c r="AR289" s="155" t="s">
        <v>264</v>
      </c>
      <c r="AT289" s="155" t="s">
        <v>171</v>
      </c>
      <c r="AU289" s="155" t="s">
        <v>79</v>
      </c>
      <c r="AY289" s="18" t="s">
        <v>165</v>
      </c>
      <c r="BE289" s="156">
        <f t="shared" si="4"/>
        <v>0</v>
      </c>
      <c r="BF289" s="156">
        <f t="shared" si="5"/>
        <v>0</v>
      </c>
      <c r="BG289" s="156">
        <f t="shared" si="6"/>
        <v>0</v>
      </c>
      <c r="BH289" s="156">
        <f t="shared" si="7"/>
        <v>0</v>
      </c>
      <c r="BI289" s="156">
        <f t="shared" si="8"/>
        <v>0</v>
      </c>
      <c r="BJ289" s="18" t="s">
        <v>79</v>
      </c>
      <c r="BK289" s="156">
        <f t="shared" si="9"/>
        <v>0</v>
      </c>
      <c r="BL289" s="18" t="s">
        <v>264</v>
      </c>
      <c r="BM289" s="155" t="s">
        <v>819</v>
      </c>
    </row>
    <row r="290" spans="1:65" s="2" customFormat="1" ht="37.9" customHeight="1">
      <c r="A290" s="33"/>
      <c r="B290" s="143"/>
      <c r="C290" s="144" t="s">
        <v>191</v>
      </c>
      <c r="D290" s="144" t="s">
        <v>171</v>
      </c>
      <c r="E290" s="145" t="s">
        <v>675</v>
      </c>
      <c r="F290" s="146" t="s">
        <v>676</v>
      </c>
      <c r="G290" s="147" t="s">
        <v>384</v>
      </c>
      <c r="H290" s="148">
        <v>13</v>
      </c>
      <c r="I290" s="149"/>
      <c r="J290" s="150">
        <f t="shared" si="0"/>
        <v>0</v>
      </c>
      <c r="K290" s="146" t="s">
        <v>3</v>
      </c>
      <c r="L290" s="34"/>
      <c r="M290" s="151" t="s">
        <v>3</v>
      </c>
      <c r="N290" s="152" t="s">
        <v>41</v>
      </c>
      <c r="O290" s="54"/>
      <c r="P290" s="153">
        <f t="shared" si="1"/>
        <v>0</v>
      </c>
      <c r="Q290" s="153">
        <v>0</v>
      </c>
      <c r="R290" s="153">
        <f t="shared" si="2"/>
        <v>0</v>
      </c>
      <c r="S290" s="153">
        <v>0</v>
      </c>
      <c r="T290" s="154">
        <f t="shared" si="3"/>
        <v>0</v>
      </c>
      <c r="U290" s="33"/>
      <c r="V290" s="33"/>
      <c r="W290" s="33"/>
      <c r="X290" s="33"/>
      <c r="Y290" s="33"/>
      <c r="Z290" s="33"/>
      <c r="AA290" s="33"/>
      <c r="AB290" s="33"/>
      <c r="AC290" s="33"/>
      <c r="AD290" s="33"/>
      <c r="AE290" s="33"/>
      <c r="AR290" s="155" t="s">
        <v>264</v>
      </c>
      <c r="AT290" s="155" t="s">
        <v>171</v>
      </c>
      <c r="AU290" s="155" t="s">
        <v>79</v>
      </c>
      <c r="AY290" s="18" t="s">
        <v>165</v>
      </c>
      <c r="BE290" s="156">
        <f t="shared" si="4"/>
        <v>0</v>
      </c>
      <c r="BF290" s="156">
        <f t="shared" si="5"/>
        <v>0</v>
      </c>
      <c r="BG290" s="156">
        <f t="shared" si="6"/>
        <v>0</v>
      </c>
      <c r="BH290" s="156">
        <f t="shared" si="7"/>
        <v>0</v>
      </c>
      <c r="BI290" s="156">
        <f t="shared" si="8"/>
        <v>0</v>
      </c>
      <c r="BJ290" s="18" t="s">
        <v>79</v>
      </c>
      <c r="BK290" s="156">
        <f t="shared" si="9"/>
        <v>0</v>
      </c>
      <c r="BL290" s="18" t="s">
        <v>264</v>
      </c>
      <c r="BM290" s="155" t="s">
        <v>820</v>
      </c>
    </row>
    <row r="291" spans="1:65" s="2" customFormat="1" ht="24.2" customHeight="1">
      <c r="A291" s="33"/>
      <c r="B291" s="143"/>
      <c r="C291" s="144" t="s">
        <v>205</v>
      </c>
      <c r="D291" s="144" t="s">
        <v>171</v>
      </c>
      <c r="E291" s="145" t="s">
        <v>678</v>
      </c>
      <c r="F291" s="146" t="s">
        <v>679</v>
      </c>
      <c r="G291" s="147" t="s">
        <v>384</v>
      </c>
      <c r="H291" s="148">
        <v>13</v>
      </c>
      <c r="I291" s="149"/>
      <c r="J291" s="150">
        <f t="shared" si="0"/>
        <v>0</v>
      </c>
      <c r="K291" s="146" t="s">
        <v>3</v>
      </c>
      <c r="L291" s="34"/>
      <c r="M291" s="151" t="s">
        <v>3</v>
      </c>
      <c r="N291" s="152" t="s">
        <v>41</v>
      </c>
      <c r="O291" s="54"/>
      <c r="P291" s="153">
        <f t="shared" si="1"/>
        <v>0</v>
      </c>
      <c r="Q291" s="153">
        <v>0</v>
      </c>
      <c r="R291" s="153">
        <f t="shared" si="2"/>
        <v>0</v>
      </c>
      <c r="S291" s="153">
        <v>0</v>
      </c>
      <c r="T291" s="154">
        <f t="shared" si="3"/>
        <v>0</v>
      </c>
      <c r="U291" s="33"/>
      <c r="V291" s="33"/>
      <c r="W291" s="33"/>
      <c r="X291" s="33"/>
      <c r="Y291" s="33"/>
      <c r="Z291" s="33"/>
      <c r="AA291" s="33"/>
      <c r="AB291" s="33"/>
      <c r="AC291" s="33"/>
      <c r="AD291" s="33"/>
      <c r="AE291" s="33"/>
      <c r="AR291" s="155" t="s">
        <v>264</v>
      </c>
      <c r="AT291" s="155" t="s">
        <v>171</v>
      </c>
      <c r="AU291" s="155" t="s">
        <v>79</v>
      </c>
      <c r="AY291" s="18" t="s">
        <v>165</v>
      </c>
      <c r="BE291" s="156">
        <f t="shared" si="4"/>
        <v>0</v>
      </c>
      <c r="BF291" s="156">
        <f t="shared" si="5"/>
        <v>0</v>
      </c>
      <c r="BG291" s="156">
        <f t="shared" si="6"/>
        <v>0</v>
      </c>
      <c r="BH291" s="156">
        <f t="shared" si="7"/>
        <v>0</v>
      </c>
      <c r="BI291" s="156">
        <f t="shared" si="8"/>
        <v>0</v>
      </c>
      <c r="BJ291" s="18" t="s">
        <v>79</v>
      </c>
      <c r="BK291" s="156">
        <f t="shared" si="9"/>
        <v>0</v>
      </c>
      <c r="BL291" s="18" t="s">
        <v>264</v>
      </c>
      <c r="BM291" s="155" t="s">
        <v>821</v>
      </c>
    </row>
    <row r="292" spans="1:65" s="2" customFormat="1" ht="44.25" customHeight="1">
      <c r="A292" s="33"/>
      <c r="B292" s="143"/>
      <c r="C292" s="144" t="s">
        <v>304</v>
      </c>
      <c r="D292" s="144" t="s">
        <v>171</v>
      </c>
      <c r="E292" s="145" t="s">
        <v>475</v>
      </c>
      <c r="F292" s="146" t="s">
        <v>476</v>
      </c>
      <c r="G292" s="147" t="s">
        <v>477</v>
      </c>
      <c r="H292" s="196"/>
      <c r="I292" s="149"/>
      <c r="J292" s="150">
        <f t="shared" si="0"/>
        <v>0</v>
      </c>
      <c r="K292" s="146" t="s">
        <v>175</v>
      </c>
      <c r="L292" s="34"/>
      <c r="M292" s="151" t="s">
        <v>3</v>
      </c>
      <c r="N292" s="152" t="s">
        <v>41</v>
      </c>
      <c r="O292" s="54"/>
      <c r="P292" s="153">
        <f t="shared" si="1"/>
        <v>0</v>
      </c>
      <c r="Q292" s="153">
        <v>0</v>
      </c>
      <c r="R292" s="153">
        <f t="shared" si="2"/>
        <v>0</v>
      </c>
      <c r="S292" s="153">
        <v>0</v>
      </c>
      <c r="T292" s="154">
        <f t="shared" si="3"/>
        <v>0</v>
      </c>
      <c r="U292" s="33"/>
      <c r="V292" s="33"/>
      <c r="W292" s="33"/>
      <c r="X292" s="33"/>
      <c r="Y292" s="33"/>
      <c r="Z292" s="33"/>
      <c r="AA292" s="33"/>
      <c r="AB292" s="33"/>
      <c r="AC292" s="33"/>
      <c r="AD292" s="33"/>
      <c r="AE292" s="33"/>
      <c r="AR292" s="155" t="s">
        <v>264</v>
      </c>
      <c r="AT292" s="155" t="s">
        <v>171</v>
      </c>
      <c r="AU292" s="155" t="s">
        <v>79</v>
      </c>
      <c r="AY292" s="18" t="s">
        <v>165</v>
      </c>
      <c r="BE292" s="156">
        <f t="shared" si="4"/>
        <v>0</v>
      </c>
      <c r="BF292" s="156">
        <f t="shared" si="5"/>
        <v>0</v>
      </c>
      <c r="BG292" s="156">
        <f t="shared" si="6"/>
        <v>0</v>
      </c>
      <c r="BH292" s="156">
        <f t="shared" si="7"/>
        <v>0</v>
      </c>
      <c r="BI292" s="156">
        <f t="shared" si="8"/>
        <v>0</v>
      </c>
      <c r="BJ292" s="18" t="s">
        <v>79</v>
      </c>
      <c r="BK292" s="156">
        <f t="shared" si="9"/>
        <v>0</v>
      </c>
      <c r="BL292" s="18" t="s">
        <v>264</v>
      </c>
      <c r="BM292" s="155" t="s">
        <v>822</v>
      </c>
    </row>
    <row r="293" spans="1:47" s="2" customFormat="1" ht="12">
      <c r="A293" s="33"/>
      <c r="B293" s="34"/>
      <c r="C293" s="33"/>
      <c r="D293" s="157" t="s">
        <v>177</v>
      </c>
      <c r="E293" s="33"/>
      <c r="F293" s="158" t="s">
        <v>479</v>
      </c>
      <c r="G293" s="33"/>
      <c r="H293" s="33"/>
      <c r="I293" s="159"/>
      <c r="J293" s="33"/>
      <c r="K293" s="33"/>
      <c r="L293" s="34"/>
      <c r="M293" s="160"/>
      <c r="N293" s="161"/>
      <c r="O293" s="54"/>
      <c r="P293" s="54"/>
      <c r="Q293" s="54"/>
      <c r="R293" s="54"/>
      <c r="S293" s="54"/>
      <c r="T293" s="55"/>
      <c r="U293" s="33"/>
      <c r="V293" s="33"/>
      <c r="W293" s="33"/>
      <c r="X293" s="33"/>
      <c r="Y293" s="33"/>
      <c r="Z293" s="33"/>
      <c r="AA293" s="33"/>
      <c r="AB293" s="33"/>
      <c r="AC293" s="33"/>
      <c r="AD293" s="33"/>
      <c r="AE293" s="33"/>
      <c r="AT293" s="18" t="s">
        <v>177</v>
      </c>
      <c r="AU293" s="18" t="s">
        <v>79</v>
      </c>
    </row>
    <row r="294" spans="2:63" s="12" customFormat="1" ht="22.9" customHeight="1">
      <c r="B294" s="130"/>
      <c r="D294" s="131" t="s">
        <v>68</v>
      </c>
      <c r="E294" s="141" t="s">
        <v>480</v>
      </c>
      <c r="F294" s="141" t="s">
        <v>481</v>
      </c>
      <c r="I294" s="133"/>
      <c r="J294" s="142">
        <f>BK294</f>
        <v>0</v>
      </c>
      <c r="L294" s="130"/>
      <c r="M294" s="135"/>
      <c r="N294" s="136"/>
      <c r="O294" s="136"/>
      <c r="P294" s="137">
        <f>SUM(P295:P296)</f>
        <v>0</v>
      </c>
      <c r="Q294" s="136"/>
      <c r="R294" s="137">
        <f>SUM(R295:R296)</f>
        <v>0.0180712</v>
      </c>
      <c r="S294" s="136"/>
      <c r="T294" s="138">
        <f>SUM(T295:T296)</f>
        <v>0</v>
      </c>
      <c r="AR294" s="131" t="s">
        <v>79</v>
      </c>
      <c r="AT294" s="139" t="s">
        <v>68</v>
      </c>
      <c r="AU294" s="139" t="s">
        <v>15</v>
      </c>
      <c r="AY294" s="131" t="s">
        <v>165</v>
      </c>
      <c r="BK294" s="140">
        <f>SUM(BK295:BK296)</f>
        <v>0</v>
      </c>
    </row>
    <row r="295" spans="1:65" s="2" customFormat="1" ht="16.5" customHeight="1">
      <c r="A295" s="33"/>
      <c r="B295" s="143"/>
      <c r="C295" s="144" t="s">
        <v>200</v>
      </c>
      <c r="D295" s="144" t="s">
        <v>171</v>
      </c>
      <c r="E295" s="145" t="s">
        <v>482</v>
      </c>
      <c r="F295" s="146" t="s">
        <v>483</v>
      </c>
      <c r="G295" s="147" t="s">
        <v>174</v>
      </c>
      <c r="H295" s="148">
        <v>129.08</v>
      </c>
      <c r="I295" s="149"/>
      <c r="J295" s="150">
        <f>ROUND(I295*H295,2)</f>
        <v>0</v>
      </c>
      <c r="K295" s="146" t="s">
        <v>175</v>
      </c>
      <c r="L295" s="34"/>
      <c r="M295" s="151" t="s">
        <v>3</v>
      </c>
      <c r="N295" s="152" t="s">
        <v>41</v>
      </c>
      <c r="O295" s="54"/>
      <c r="P295" s="153">
        <f>O295*H295</f>
        <v>0</v>
      </c>
      <c r="Q295" s="153">
        <v>0.00014</v>
      </c>
      <c r="R295" s="153">
        <f>Q295*H295</f>
        <v>0.0180712</v>
      </c>
      <c r="S295" s="153">
        <v>0</v>
      </c>
      <c r="T295" s="154">
        <f>S295*H295</f>
        <v>0</v>
      </c>
      <c r="U295" s="33"/>
      <c r="V295" s="33"/>
      <c r="W295" s="33"/>
      <c r="X295" s="33"/>
      <c r="Y295" s="33"/>
      <c r="Z295" s="33"/>
      <c r="AA295" s="33"/>
      <c r="AB295" s="33"/>
      <c r="AC295" s="33"/>
      <c r="AD295" s="33"/>
      <c r="AE295" s="33"/>
      <c r="AR295" s="155" t="s">
        <v>264</v>
      </c>
      <c r="AT295" s="155" t="s">
        <v>171</v>
      </c>
      <c r="AU295" s="155" t="s">
        <v>79</v>
      </c>
      <c r="AY295" s="18" t="s">
        <v>165</v>
      </c>
      <c r="BE295" s="156">
        <f>IF(N295="základní",J295,0)</f>
        <v>0</v>
      </c>
      <c r="BF295" s="156">
        <f>IF(N295="snížená",J295,0)</f>
        <v>0</v>
      </c>
      <c r="BG295" s="156">
        <f>IF(N295="zákl. přenesená",J295,0)</f>
        <v>0</v>
      </c>
      <c r="BH295" s="156">
        <f>IF(N295="sníž. přenesená",J295,0)</f>
        <v>0</v>
      </c>
      <c r="BI295" s="156">
        <f>IF(N295="nulová",J295,0)</f>
        <v>0</v>
      </c>
      <c r="BJ295" s="18" t="s">
        <v>79</v>
      </c>
      <c r="BK295" s="156">
        <f>ROUND(I295*H295,2)</f>
        <v>0</v>
      </c>
      <c r="BL295" s="18" t="s">
        <v>264</v>
      </c>
      <c r="BM295" s="155" t="s">
        <v>823</v>
      </c>
    </row>
    <row r="296" spans="1:47" s="2" customFormat="1" ht="12">
      <c r="A296" s="33"/>
      <c r="B296" s="34"/>
      <c r="C296" s="33"/>
      <c r="D296" s="157" t="s">
        <v>177</v>
      </c>
      <c r="E296" s="33"/>
      <c r="F296" s="158" t="s">
        <v>485</v>
      </c>
      <c r="G296" s="33"/>
      <c r="H296" s="33"/>
      <c r="I296" s="159"/>
      <c r="J296" s="33"/>
      <c r="K296" s="33"/>
      <c r="L296" s="34"/>
      <c r="M296" s="160"/>
      <c r="N296" s="161"/>
      <c r="O296" s="54"/>
      <c r="P296" s="54"/>
      <c r="Q296" s="54"/>
      <c r="R296" s="54"/>
      <c r="S296" s="54"/>
      <c r="T296" s="55"/>
      <c r="U296" s="33"/>
      <c r="V296" s="33"/>
      <c r="W296" s="33"/>
      <c r="X296" s="33"/>
      <c r="Y296" s="33"/>
      <c r="Z296" s="33"/>
      <c r="AA296" s="33"/>
      <c r="AB296" s="33"/>
      <c r="AC296" s="33"/>
      <c r="AD296" s="33"/>
      <c r="AE296" s="33"/>
      <c r="AT296" s="18" t="s">
        <v>177</v>
      </c>
      <c r="AU296" s="18" t="s">
        <v>79</v>
      </c>
    </row>
    <row r="297" spans="2:63" s="12" customFormat="1" ht="25.9" customHeight="1">
      <c r="B297" s="130"/>
      <c r="D297" s="131" t="s">
        <v>68</v>
      </c>
      <c r="E297" s="132" t="s">
        <v>120</v>
      </c>
      <c r="F297" s="132" t="s">
        <v>486</v>
      </c>
      <c r="I297" s="133"/>
      <c r="J297" s="134">
        <f>BK297</f>
        <v>0</v>
      </c>
      <c r="L297" s="130"/>
      <c r="M297" s="135"/>
      <c r="N297" s="136"/>
      <c r="O297" s="136"/>
      <c r="P297" s="137">
        <f>P298</f>
        <v>0</v>
      </c>
      <c r="Q297" s="136"/>
      <c r="R297" s="137">
        <f>R298</f>
        <v>0</v>
      </c>
      <c r="S297" s="136"/>
      <c r="T297" s="138">
        <f>T298</f>
        <v>0</v>
      </c>
      <c r="AR297" s="131" t="s">
        <v>95</v>
      </c>
      <c r="AT297" s="139" t="s">
        <v>68</v>
      </c>
      <c r="AU297" s="139" t="s">
        <v>69</v>
      </c>
      <c r="AY297" s="131" t="s">
        <v>165</v>
      </c>
      <c r="BK297" s="140">
        <f>BK298</f>
        <v>0</v>
      </c>
    </row>
    <row r="298" spans="1:65" s="2" customFormat="1" ht="24.2" customHeight="1">
      <c r="A298" s="33"/>
      <c r="B298" s="143"/>
      <c r="C298" s="144" t="s">
        <v>824</v>
      </c>
      <c r="D298" s="144" t="s">
        <v>171</v>
      </c>
      <c r="E298" s="145" t="s">
        <v>488</v>
      </c>
      <c r="F298" s="146" t="s">
        <v>489</v>
      </c>
      <c r="G298" s="147" t="s">
        <v>212</v>
      </c>
      <c r="H298" s="148">
        <v>1</v>
      </c>
      <c r="I298" s="149"/>
      <c r="J298" s="150">
        <f>ROUND(I298*H298,2)</f>
        <v>0</v>
      </c>
      <c r="K298" s="146" t="s">
        <v>3</v>
      </c>
      <c r="L298" s="34"/>
      <c r="M298" s="197" t="s">
        <v>3</v>
      </c>
      <c r="N298" s="198" t="s">
        <v>41</v>
      </c>
      <c r="O298" s="199"/>
      <c r="P298" s="200">
        <f>O298*H298</f>
        <v>0</v>
      </c>
      <c r="Q298" s="200">
        <v>0</v>
      </c>
      <c r="R298" s="200">
        <f>Q298*H298</f>
        <v>0</v>
      </c>
      <c r="S298" s="200">
        <v>0</v>
      </c>
      <c r="T298" s="201">
        <f>S298*H298</f>
        <v>0</v>
      </c>
      <c r="U298" s="33"/>
      <c r="V298" s="33"/>
      <c r="W298" s="33"/>
      <c r="X298" s="33"/>
      <c r="Y298" s="33"/>
      <c r="Z298" s="33"/>
      <c r="AA298" s="33"/>
      <c r="AB298" s="33"/>
      <c r="AC298" s="33"/>
      <c r="AD298" s="33"/>
      <c r="AE298" s="33"/>
      <c r="AR298" s="155" t="s">
        <v>92</v>
      </c>
      <c r="AT298" s="155" t="s">
        <v>171</v>
      </c>
      <c r="AU298" s="155" t="s">
        <v>15</v>
      </c>
      <c r="AY298" s="18" t="s">
        <v>165</v>
      </c>
      <c r="BE298" s="156">
        <f>IF(N298="základní",J298,0)</f>
        <v>0</v>
      </c>
      <c r="BF298" s="156">
        <f>IF(N298="snížená",J298,0)</f>
        <v>0</v>
      </c>
      <c r="BG298" s="156">
        <f>IF(N298="zákl. přenesená",J298,0)</f>
        <v>0</v>
      </c>
      <c r="BH298" s="156">
        <f>IF(N298="sníž. přenesená",J298,0)</f>
        <v>0</v>
      </c>
      <c r="BI298" s="156">
        <f>IF(N298="nulová",J298,0)</f>
        <v>0</v>
      </c>
      <c r="BJ298" s="18" t="s">
        <v>79</v>
      </c>
      <c r="BK298" s="156">
        <f>ROUND(I298*H298,2)</f>
        <v>0</v>
      </c>
      <c r="BL298" s="18" t="s">
        <v>92</v>
      </c>
      <c r="BM298" s="155" t="s">
        <v>825</v>
      </c>
    </row>
    <row r="299" spans="1:31" s="2" customFormat="1" ht="6.95" customHeight="1">
      <c r="A299" s="33"/>
      <c r="B299" s="43"/>
      <c r="C299" s="44"/>
      <c r="D299" s="44"/>
      <c r="E299" s="44"/>
      <c r="F299" s="44"/>
      <c r="G299" s="44"/>
      <c r="H299" s="44"/>
      <c r="I299" s="44"/>
      <c r="J299" s="44"/>
      <c r="K299" s="44"/>
      <c r="L299" s="34"/>
      <c r="M299" s="33"/>
      <c r="O299" s="33"/>
      <c r="P299" s="33"/>
      <c r="Q299" s="33"/>
      <c r="R299" s="33"/>
      <c r="S299" s="33"/>
      <c r="T299" s="33"/>
      <c r="U299" s="33"/>
      <c r="V299" s="33"/>
      <c r="W299" s="33"/>
      <c r="X299" s="33"/>
      <c r="Y299" s="33"/>
      <c r="Z299" s="33"/>
      <c r="AA299" s="33"/>
      <c r="AB299" s="33"/>
      <c r="AC299" s="33"/>
      <c r="AD299" s="33"/>
      <c r="AE299" s="33"/>
    </row>
  </sheetData>
  <autoFilter ref="C102:K298"/>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6080103"/>
    <hyperlink ref="F142" r:id="rId9" display="https://podminky.urs.cz/item/CS_URS_2021_02/965042141"/>
    <hyperlink ref="F145" r:id="rId10" display="https://podminky.urs.cz/item/CS_URS_2021_02/965049111"/>
    <hyperlink ref="F147" r:id="rId11" display="https://podminky.urs.cz/item/CS_URS_2021_02/965081213"/>
    <hyperlink ref="F152" r:id="rId12" display="https://podminky.urs.cz/item/CS_URS_2021_02/997013213"/>
    <hyperlink ref="F154" r:id="rId13" display="https://podminky.urs.cz/item/CS_URS_2021_02/997013501"/>
    <hyperlink ref="F156" r:id="rId14" display="https://podminky.urs.cz/item/CS_URS_2021_02/997013509"/>
    <hyperlink ref="F159" r:id="rId15" display="https://podminky.urs.cz/item/CS_URS_2021_02/997013631"/>
    <hyperlink ref="F162" r:id="rId16" display="https://podminky.urs.cz/item/CS_URS_2021_02/998018002"/>
    <hyperlink ref="F166" r:id="rId17" display="https://podminky.urs.cz/item/CS_URS_2021_02/712340831"/>
    <hyperlink ref="F168" r:id="rId18" display="https://podminky.urs.cz/item/CS_URS_2021_02/712363803"/>
    <hyperlink ref="F170" r:id="rId19" display="https://podminky.urs.cz/item/CS_URS_2021_02/712311101"/>
    <hyperlink ref="F175" r:id="rId20" display="https://podminky.urs.cz/item/CS_URS_2021_02/11163150"/>
    <hyperlink ref="F178" r:id="rId21" display="https://podminky.urs.cz/item/CS_URS_2021_02/712341559"/>
    <hyperlink ref="F180" r:id="rId22" display="https://podminky.urs.cz/item/CS_URS_2021_02/62853004"/>
    <hyperlink ref="F183" r:id="rId23" display="https://podminky.urs.cz/item/CS_URS_2021_02/712363122"/>
    <hyperlink ref="F190" r:id="rId24" display="https://podminky.urs.cz/item/CS_URS_2021_02/28322012"/>
    <hyperlink ref="F193" r:id="rId25" display="https://podminky.urs.cz/item/CS_URS_2021_02/712391171"/>
    <hyperlink ref="F195" r:id="rId26" display="https://podminky.urs.cz/item/CS_URS_2021_02/69311068"/>
    <hyperlink ref="F198" r:id="rId27" display="https://podminky.urs.cz/item/CS_URS_2021_02/712391172"/>
    <hyperlink ref="F201" r:id="rId28" display="https://podminky.urs.cz/item/CS_URS_2021_02/69311068"/>
    <hyperlink ref="F204" r:id="rId29" display="https://podminky.urs.cz/item/CS_URS_2021_02/998712102"/>
    <hyperlink ref="F207" r:id="rId30" display="https://podminky.urs.cz/item/CS_URS_2021_02/713130851"/>
    <hyperlink ref="F210" r:id="rId31" display="https://podminky.urs.cz/item/CS_URS_2021_02/713131143"/>
    <hyperlink ref="F213" r:id="rId32" display="https://podminky.urs.cz/item/CS_URS_2021_02/28375933"/>
    <hyperlink ref="F216" r:id="rId33" display="https://podminky.urs.cz/item/CS_URS_2021_02/713140861"/>
    <hyperlink ref="F219" r:id="rId34" display="https://podminky.urs.cz/item/CS_URS_2021_02/713140863"/>
    <hyperlink ref="F221" r:id="rId35" display="https://podminky.urs.cz/item/CS_URS_2021_02/713141135"/>
    <hyperlink ref="F225" r:id="rId36" display="https://podminky.urs.cz/item/CS_URS_2021_02/713141335"/>
    <hyperlink ref="F230" r:id="rId37" display="https://podminky.urs.cz/item/CS_URS_2021_02/713141135"/>
    <hyperlink ref="F234" r:id="rId38" display="https://podminky.urs.cz/item/CS_URS_2021_02/713141335"/>
    <hyperlink ref="F239" r:id="rId39" display="https://podminky.urs.cz/item/CS_URS_2021_02/713141351"/>
    <hyperlink ref="F242" r:id="rId40" display="https://podminky.urs.cz/item/CS_URS_2021_02/28376141"/>
    <hyperlink ref="F246" r:id="rId41" display="https://podminky.urs.cz/item/CS_URS_2021_02/998713102"/>
    <hyperlink ref="F254" r:id="rId42" display="https://podminky.urs.cz/item/CS_URS_2021_02/60514114"/>
    <hyperlink ref="F264" r:id="rId43" display="https://podminky.urs.cz/item/CS_URS_2021_02/762361312"/>
    <hyperlink ref="F271" r:id="rId44" display="https://podminky.urs.cz/item/CS_URS_2021_02/998762102"/>
    <hyperlink ref="F274" r:id="rId45" display="https://podminky.urs.cz/item/CS_URS_2021_02/764002811"/>
    <hyperlink ref="F276" r:id="rId46" display="https://podminky.urs.cz/item/CS_URS_2021_02/764002841"/>
    <hyperlink ref="F278" r:id="rId47" display="https://podminky.urs.cz/item/CS_URS_2021_02/764002851"/>
    <hyperlink ref="F280" r:id="rId48" display="https://podminky.urs.cz/item/CS_URS_2021_02/764004803"/>
    <hyperlink ref="F282" r:id="rId49" display="https://podminky.urs.cz/item/CS_URS_2021_02/764501103"/>
    <hyperlink ref="F293" r:id="rId50" display="https://podminky.urs.cz/item/CS_URS_2021_02/998764202"/>
    <hyperlink ref="F296" r:id="rId5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91</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565</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826</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ROUND((SUM(BE102:BE270)),2)</f>
        <v>0</v>
      </c>
      <c r="G35" s="33"/>
      <c r="H35" s="33"/>
      <c r="I35" s="102">
        <v>0.21</v>
      </c>
      <c r="J35" s="101">
        <f>ROUND(((SUM(BE102:BE270))*I35),2)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ROUND((SUM(BF102:BF270)),2)</f>
        <v>0</v>
      </c>
      <c r="G36" s="33"/>
      <c r="H36" s="33"/>
      <c r="I36" s="102">
        <v>0.15</v>
      </c>
      <c r="J36" s="101">
        <f>ROUND(((SUM(BF102:BF270))*I36),2)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ROUND((SUM(BG102:BG270)),2)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ROUND((SUM(BH102:BH270)),2)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ROUND((SUM(BI102:BI270)),2)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565</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3 - Sekce 5</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J266</f>
        <v>0</v>
      </c>
      <c r="L79" s="116"/>
    </row>
    <row r="80" spans="2:12" s="9" customFormat="1" ht="24.95" customHeight="1">
      <c r="B80" s="112"/>
      <c r="D80" s="113" t="s">
        <v>149</v>
      </c>
      <c r="E80" s="114"/>
      <c r="F80" s="114"/>
      <c r="G80" s="114"/>
      <c r="H80" s="114"/>
      <c r="I80" s="114"/>
      <c r="J80" s="115">
        <f>J269</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6" t="str">
        <f>E7</f>
        <v>Oprava střechy bytového domu Hrnčířská, Kolín</v>
      </c>
      <c r="F90" s="327"/>
      <c r="G90" s="327"/>
      <c r="H90" s="327"/>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6" t="s">
        <v>565</v>
      </c>
      <c r="F92" s="325"/>
      <c r="G92" s="325"/>
      <c r="H92" s="325"/>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322" t="str">
        <f>E11</f>
        <v>3 - Sekce 5</v>
      </c>
      <c r="F94" s="325"/>
      <c r="G94" s="325"/>
      <c r="H94" s="325"/>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P103+P148+P269</f>
        <v>0</v>
      </c>
      <c r="Q102" s="62"/>
      <c r="R102" s="127">
        <f>R103+R148+R269</f>
        <v>1.42506045</v>
      </c>
      <c r="S102" s="62"/>
      <c r="T102" s="128">
        <f>T103+T148+T269</f>
        <v>1.2035500000000001</v>
      </c>
      <c r="U102" s="33"/>
      <c r="V102" s="33"/>
      <c r="W102" s="33"/>
      <c r="X102" s="33"/>
      <c r="Y102" s="33"/>
      <c r="Z102" s="33"/>
      <c r="AA102" s="33"/>
      <c r="AB102" s="33"/>
      <c r="AC102" s="33"/>
      <c r="AD102" s="33"/>
      <c r="AE102" s="33"/>
      <c r="AT102" s="18" t="s">
        <v>68</v>
      </c>
      <c r="AU102" s="18" t="s">
        <v>131</v>
      </c>
      <c r="BK102" s="129">
        <f>BK103+BK148+BK269</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0.025640499999999997</v>
      </c>
      <c r="S103" s="136"/>
      <c r="T103" s="138">
        <f>T104+T122+T135+T145</f>
        <v>0.0266</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0.025640499999999997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0.025640499999999997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1.9</v>
      </c>
      <c r="I106" s="149"/>
      <c r="J106" s="150">
        <f>ROUND(I106*H106,2)</f>
        <v>0</v>
      </c>
      <c r="K106" s="146" t="s">
        <v>175</v>
      </c>
      <c r="L106" s="34"/>
      <c r="M106" s="151" t="s">
        <v>3</v>
      </c>
      <c r="N106" s="152" t="s">
        <v>41</v>
      </c>
      <c r="O106" s="54"/>
      <c r="P106" s="153">
        <f>O106*H106</f>
        <v>0</v>
      </c>
      <c r="Q106" s="153">
        <v>0.00026</v>
      </c>
      <c r="R106" s="153">
        <f>Q106*H106</f>
        <v>0.000494</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827</v>
      </c>
    </row>
    <row r="107" spans="1:47" s="2" customFormat="1" ht="12">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2">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2">
      <c r="B109" s="170"/>
      <c r="D109" s="163" t="s">
        <v>179</v>
      </c>
      <c r="E109" s="171" t="s">
        <v>3</v>
      </c>
      <c r="F109" s="172" t="s">
        <v>828</v>
      </c>
      <c r="H109" s="173">
        <v>1.6</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2">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2">
      <c r="B111" s="170"/>
      <c r="D111" s="163" t="s">
        <v>179</v>
      </c>
      <c r="E111" s="171" t="s">
        <v>3</v>
      </c>
      <c r="F111" s="172" t="s">
        <v>829</v>
      </c>
      <c r="H111" s="173">
        <v>0.3</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2">
      <c r="B112" s="188"/>
      <c r="D112" s="163" t="s">
        <v>179</v>
      </c>
      <c r="E112" s="189" t="s">
        <v>3</v>
      </c>
      <c r="F112" s="190" t="s">
        <v>288</v>
      </c>
      <c r="H112" s="191">
        <v>1.9000000000000001</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1.9</v>
      </c>
      <c r="I113" s="149"/>
      <c r="J113" s="150">
        <f>ROUND(I113*H113,2)</f>
        <v>0</v>
      </c>
      <c r="K113" s="146" t="s">
        <v>175</v>
      </c>
      <c r="L113" s="34"/>
      <c r="M113" s="151" t="s">
        <v>3</v>
      </c>
      <c r="N113" s="152" t="s">
        <v>41</v>
      </c>
      <c r="O113" s="54"/>
      <c r="P113" s="153">
        <f>O113*H113</f>
        <v>0</v>
      </c>
      <c r="Q113" s="153">
        <v>0.00852</v>
      </c>
      <c r="R113" s="153">
        <f>Q113*H113</f>
        <v>0.016187999999999998</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830</v>
      </c>
    </row>
    <row r="114" spans="1:47" s="2" customFormat="1" ht="12">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1.995</v>
      </c>
      <c r="I115" s="183"/>
      <c r="J115" s="184">
        <f>ROUND(I115*H115,2)</f>
        <v>0</v>
      </c>
      <c r="K115" s="180" t="s">
        <v>175</v>
      </c>
      <c r="L115" s="185"/>
      <c r="M115" s="186" t="s">
        <v>3</v>
      </c>
      <c r="N115" s="187" t="s">
        <v>41</v>
      </c>
      <c r="O115" s="54"/>
      <c r="P115" s="153">
        <f>O115*H115</f>
        <v>0</v>
      </c>
      <c r="Q115" s="153">
        <v>0.0017</v>
      </c>
      <c r="R115" s="153">
        <f>Q115*H115</f>
        <v>0.0033915</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831</v>
      </c>
    </row>
    <row r="116" spans="1:47" s="2" customFormat="1" ht="12">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2">
      <c r="B117" s="170"/>
      <c r="D117" s="163" t="s">
        <v>179</v>
      </c>
      <c r="F117" s="172" t="s">
        <v>832</v>
      </c>
      <c r="H117" s="173">
        <v>1.995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1.9</v>
      </c>
      <c r="I118" s="149"/>
      <c r="J118" s="150">
        <f>ROUND(I118*H118,2)</f>
        <v>0</v>
      </c>
      <c r="K118" s="146" t="s">
        <v>175</v>
      </c>
      <c r="L118" s="34"/>
      <c r="M118" s="151" t="s">
        <v>3</v>
      </c>
      <c r="N118" s="152" t="s">
        <v>41</v>
      </c>
      <c r="O118" s="54"/>
      <c r="P118" s="153">
        <f>O118*H118</f>
        <v>0</v>
      </c>
      <c r="Q118" s="153">
        <v>8E-05</v>
      </c>
      <c r="R118" s="153">
        <f>Q118*H118</f>
        <v>0.000152</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833</v>
      </c>
    </row>
    <row r="119" spans="1:47" s="2" customFormat="1" ht="12">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1.9</v>
      </c>
      <c r="I120" s="149"/>
      <c r="J120" s="150">
        <f>ROUND(I120*H120,2)</f>
        <v>0</v>
      </c>
      <c r="K120" s="146" t="s">
        <v>175</v>
      </c>
      <c r="L120" s="34"/>
      <c r="M120" s="151" t="s">
        <v>3</v>
      </c>
      <c r="N120" s="152" t="s">
        <v>41</v>
      </c>
      <c r="O120" s="54"/>
      <c r="P120" s="153">
        <f>O120*H120</f>
        <v>0</v>
      </c>
      <c r="Q120" s="153">
        <v>0.00285</v>
      </c>
      <c r="R120" s="153">
        <f>Q120*H120</f>
        <v>0.005415</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834</v>
      </c>
    </row>
    <row r="121" spans="1:47" s="2" customFormat="1" ht="12">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0.0266</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835</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0.0266</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1.9</v>
      </c>
      <c r="I126" s="149"/>
      <c r="J126" s="150">
        <f>ROUND(I126*H126,2)</f>
        <v>0</v>
      </c>
      <c r="K126" s="146" t="s">
        <v>175</v>
      </c>
      <c r="L126" s="34"/>
      <c r="M126" s="151" t="s">
        <v>3</v>
      </c>
      <c r="N126" s="152" t="s">
        <v>41</v>
      </c>
      <c r="O126" s="54"/>
      <c r="P126" s="153">
        <f>O126*H126</f>
        <v>0</v>
      </c>
      <c r="Q126" s="153">
        <v>0</v>
      </c>
      <c r="R126" s="153">
        <f>Q126*H126</f>
        <v>0</v>
      </c>
      <c r="S126" s="153">
        <v>0.014</v>
      </c>
      <c r="T126" s="154">
        <f>S126*H126</f>
        <v>0.0266</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836</v>
      </c>
    </row>
    <row r="127" spans="1:47" s="2" customFormat="1" ht="12">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2">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2">
      <c r="B129" s="170"/>
      <c r="D129" s="163" t="s">
        <v>179</v>
      </c>
      <c r="E129" s="171" t="s">
        <v>3</v>
      </c>
      <c r="F129" s="172" t="s">
        <v>828</v>
      </c>
      <c r="H129" s="173">
        <v>1.6</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2">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2">
      <c r="B131" s="170"/>
      <c r="D131" s="163" t="s">
        <v>179</v>
      </c>
      <c r="E131" s="171" t="s">
        <v>3</v>
      </c>
      <c r="F131" s="172" t="s">
        <v>829</v>
      </c>
      <c r="H131" s="173">
        <v>0.3</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2">
      <c r="B132" s="188"/>
      <c r="D132" s="163" t="s">
        <v>179</v>
      </c>
      <c r="E132" s="189" t="s">
        <v>3</v>
      </c>
      <c r="F132" s="190" t="s">
        <v>288</v>
      </c>
      <c r="H132" s="191">
        <v>1.9000000000000001</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58.1</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837</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1.204</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838</v>
      </c>
    </row>
    <row r="137" spans="1:47" s="2" customFormat="1" ht="12">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1.204</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839</v>
      </c>
    </row>
    <row r="139" spans="1:47" s="2" customFormat="1" ht="12">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24.08</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840</v>
      </c>
    </row>
    <row r="141" spans="1:47" s="2" customFormat="1" ht="12">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2">
      <c r="B142" s="170"/>
      <c r="D142" s="163" t="s">
        <v>179</v>
      </c>
      <c r="F142" s="172" t="s">
        <v>841</v>
      </c>
      <c r="H142" s="173">
        <v>24.08</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1.204</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842</v>
      </c>
    </row>
    <row r="144" spans="1:47" s="2" customFormat="1" ht="12">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0.026</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843</v>
      </c>
    </row>
    <row r="147" spans="1:47" s="2" customFormat="1" ht="12">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P149+P184+P219+P221+P244+P266</f>
        <v>0</v>
      </c>
      <c r="Q148" s="136"/>
      <c r="R148" s="137">
        <f>R149+R184+R219+R221+R244+R266</f>
        <v>1.39941995</v>
      </c>
      <c r="S148" s="136"/>
      <c r="T148" s="138">
        <f>T149+T184+T219+T221+T244+T266</f>
        <v>1.1769500000000002</v>
      </c>
      <c r="AR148" s="131" t="s">
        <v>79</v>
      </c>
      <c r="AT148" s="139" t="s">
        <v>68</v>
      </c>
      <c r="AU148" s="139" t="s">
        <v>69</v>
      </c>
      <c r="AY148" s="131" t="s">
        <v>165</v>
      </c>
      <c r="BK148" s="140">
        <f>BK149+BK184+BK219+BK221+BK244+BK266</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0.7562173</v>
      </c>
      <c r="S149" s="136"/>
      <c r="T149" s="138">
        <f>SUM(T150:T183)</f>
        <v>0.6776</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72.8</v>
      </c>
      <c r="I150" s="149"/>
      <c r="J150" s="150">
        <f>ROUND(I150*H150,2)</f>
        <v>0</v>
      </c>
      <c r="K150" s="146" t="s">
        <v>175</v>
      </c>
      <c r="L150" s="34"/>
      <c r="M150" s="151" t="s">
        <v>3</v>
      </c>
      <c r="N150" s="152" t="s">
        <v>41</v>
      </c>
      <c r="O150" s="54"/>
      <c r="P150" s="153">
        <f>O150*H150</f>
        <v>0</v>
      </c>
      <c r="Q150" s="153">
        <v>0</v>
      </c>
      <c r="R150" s="153">
        <f>Q150*H150</f>
        <v>0</v>
      </c>
      <c r="S150" s="153">
        <v>0.0055</v>
      </c>
      <c r="T150" s="154">
        <f>S150*H150</f>
        <v>0.4004</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844</v>
      </c>
    </row>
    <row r="151" spans="1:47" s="2" customFormat="1" ht="12">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77</v>
      </c>
      <c r="I152" s="149"/>
      <c r="J152" s="150">
        <f>ROUND(I152*H152,2)</f>
        <v>0</v>
      </c>
      <c r="K152" s="146" t="s">
        <v>175</v>
      </c>
      <c r="L152" s="34"/>
      <c r="M152" s="151" t="s">
        <v>3</v>
      </c>
      <c r="N152" s="152" t="s">
        <v>41</v>
      </c>
      <c r="O152" s="54"/>
      <c r="P152" s="153">
        <f>O152*H152</f>
        <v>0</v>
      </c>
      <c r="Q152" s="153">
        <v>0</v>
      </c>
      <c r="R152" s="153">
        <f>Q152*H152</f>
        <v>0</v>
      </c>
      <c r="S152" s="153">
        <v>0.0036</v>
      </c>
      <c r="T152" s="154">
        <f>S152*H152</f>
        <v>0.2772</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845</v>
      </c>
    </row>
    <row r="153" spans="1:47" s="2" customFormat="1" ht="12">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72.8</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846</v>
      </c>
    </row>
    <row r="155" spans="1:47" s="2" customFormat="1" ht="12">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1:65" s="2" customFormat="1" ht="16.5" customHeight="1">
      <c r="A156" s="33"/>
      <c r="B156" s="143"/>
      <c r="C156" s="178" t="s">
        <v>443</v>
      </c>
      <c r="D156" s="178" t="s">
        <v>188</v>
      </c>
      <c r="E156" s="179" t="s">
        <v>276</v>
      </c>
      <c r="F156" s="180" t="s">
        <v>277</v>
      </c>
      <c r="G156" s="181" t="s">
        <v>232</v>
      </c>
      <c r="H156" s="182">
        <v>0.023</v>
      </c>
      <c r="I156" s="183"/>
      <c r="J156" s="184">
        <f>ROUND(I156*H156,2)</f>
        <v>0</v>
      </c>
      <c r="K156" s="180" t="s">
        <v>175</v>
      </c>
      <c r="L156" s="185"/>
      <c r="M156" s="186" t="s">
        <v>3</v>
      </c>
      <c r="N156" s="187" t="s">
        <v>41</v>
      </c>
      <c r="O156" s="54"/>
      <c r="P156" s="153">
        <f>O156*H156</f>
        <v>0</v>
      </c>
      <c r="Q156" s="153">
        <v>1</v>
      </c>
      <c r="R156" s="153">
        <f>Q156*H156</f>
        <v>0.023</v>
      </c>
      <c r="S156" s="153">
        <v>0</v>
      </c>
      <c r="T156" s="154">
        <f>S156*H156</f>
        <v>0</v>
      </c>
      <c r="U156" s="33"/>
      <c r="V156" s="33"/>
      <c r="W156" s="33"/>
      <c r="X156" s="33"/>
      <c r="Y156" s="33"/>
      <c r="Z156" s="33"/>
      <c r="AA156" s="33"/>
      <c r="AB156" s="33"/>
      <c r="AC156" s="33"/>
      <c r="AD156" s="33"/>
      <c r="AE156" s="33"/>
      <c r="AR156" s="155" t="s">
        <v>278</v>
      </c>
      <c r="AT156" s="155" t="s">
        <v>188</v>
      </c>
      <c r="AU156" s="155" t="s">
        <v>79</v>
      </c>
      <c r="AY156" s="18" t="s">
        <v>165</v>
      </c>
      <c r="BE156" s="156">
        <f>IF(N156="základní",J156,0)</f>
        <v>0</v>
      </c>
      <c r="BF156" s="156">
        <f>IF(N156="snížená",J156,0)</f>
        <v>0</v>
      </c>
      <c r="BG156" s="156">
        <f>IF(N156="zákl. přenesená",J156,0)</f>
        <v>0</v>
      </c>
      <c r="BH156" s="156">
        <f>IF(N156="sníž. přenesená",J156,0)</f>
        <v>0</v>
      </c>
      <c r="BI156" s="156">
        <f>IF(N156="nulová",J156,0)</f>
        <v>0</v>
      </c>
      <c r="BJ156" s="18" t="s">
        <v>79</v>
      </c>
      <c r="BK156" s="156">
        <f>ROUND(I156*H156,2)</f>
        <v>0</v>
      </c>
      <c r="BL156" s="18" t="s">
        <v>264</v>
      </c>
      <c r="BM156" s="155" t="s">
        <v>847</v>
      </c>
    </row>
    <row r="157" spans="1:47" s="2" customFormat="1" ht="12">
      <c r="A157" s="33"/>
      <c r="B157" s="34"/>
      <c r="C157" s="33"/>
      <c r="D157" s="157" t="s">
        <v>177</v>
      </c>
      <c r="E157" s="33"/>
      <c r="F157" s="158" t="s">
        <v>280</v>
      </c>
      <c r="G157" s="33"/>
      <c r="H157" s="33"/>
      <c r="I157" s="159"/>
      <c r="J157" s="33"/>
      <c r="K157" s="33"/>
      <c r="L157" s="34"/>
      <c r="M157" s="160"/>
      <c r="N157" s="161"/>
      <c r="O157" s="54"/>
      <c r="P157" s="54"/>
      <c r="Q157" s="54"/>
      <c r="R157" s="54"/>
      <c r="S157" s="54"/>
      <c r="T157" s="55"/>
      <c r="U157" s="33"/>
      <c r="V157" s="33"/>
      <c r="W157" s="33"/>
      <c r="X157" s="33"/>
      <c r="Y157" s="33"/>
      <c r="Z157" s="33"/>
      <c r="AA157" s="33"/>
      <c r="AB157" s="33"/>
      <c r="AC157" s="33"/>
      <c r="AD157" s="33"/>
      <c r="AE157" s="33"/>
      <c r="AT157" s="18" t="s">
        <v>177</v>
      </c>
      <c r="AU157" s="18" t="s">
        <v>79</v>
      </c>
    </row>
    <row r="158" spans="2:51" s="14" customFormat="1" ht="12">
      <c r="B158" s="170"/>
      <c r="D158" s="163" t="s">
        <v>179</v>
      </c>
      <c r="F158" s="172" t="s">
        <v>848</v>
      </c>
      <c r="H158" s="173">
        <v>0.023</v>
      </c>
      <c r="I158" s="174"/>
      <c r="L158" s="170"/>
      <c r="M158" s="175"/>
      <c r="N158" s="176"/>
      <c r="O158" s="176"/>
      <c r="P158" s="176"/>
      <c r="Q158" s="176"/>
      <c r="R158" s="176"/>
      <c r="S158" s="176"/>
      <c r="T158" s="177"/>
      <c r="AT158" s="171" t="s">
        <v>179</v>
      </c>
      <c r="AU158" s="171" t="s">
        <v>79</v>
      </c>
      <c r="AV158" s="14" t="s">
        <v>79</v>
      </c>
      <c r="AW158" s="14" t="s">
        <v>4</v>
      </c>
      <c r="AX158" s="14" t="s">
        <v>15</v>
      </c>
      <c r="AY158" s="171" t="s">
        <v>165</v>
      </c>
    </row>
    <row r="159" spans="1:65" s="2" customFormat="1" ht="24.2" customHeight="1">
      <c r="A159" s="33"/>
      <c r="B159" s="143"/>
      <c r="C159" s="144" t="s">
        <v>455</v>
      </c>
      <c r="D159" s="144" t="s">
        <v>171</v>
      </c>
      <c r="E159" s="145" t="s">
        <v>282</v>
      </c>
      <c r="F159" s="146" t="s">
        <v>283</v>
      </c>
      <c r="G159" s="147" t="s">
        <v>174</v>
      </c>
      <c r="H159" s="148">
        <v>72.8</v>
      </c>
      <c r="I159" s="149"/>
      <c r="J159" s="150">
        <f>ROUND(I159*H159,2)</f>
        <v>0</v>
      </c>
      <c r="K159" s="146" t="s">
        <v>175</v>
      </c>
      <c r="L159" s="34"/>
      <c r="M159" s="151" t="s">
        <v>3</v>
      </c>
      <c r="N159" s="152" t="s">
        <v>41</v>
      </c>
      <c r="O159" s="54"/>
      <c r="P159" s="153">
        <f>O159*H159</f>
        <v>0</v>
      </c>
      <c r="Q159" s="153">
        <v>0.00088</v>
      </c>
      <c r="R159" s="153">
        <f>Q159*H159</f>
        <v>0.064064</v>
      </c>
      <c r="S159" s="153">
        <v>0</v>
      </c>
      <c r="T159" s="154">
        <f>S159*H159</f>
        <v>0</v>
      </c>
      <c r="U159" s="33"/>
      <c r="V159" s="33"/>
      <c r="W159" s="33"/>
      <c r="X159" s="33"/>
      <c r="Y159" s="33"/>
      <c r="Z159" s="33"/>
      <c r="AA159" s="33"/>
      <c r="AB159" s="33"/>
      <c r="AC159" s="33"/>
      <c r="AD159" s="33"/>
      <c r="AE159" s="33"/>
      <c r="AR159" s="155" t="s">
        <v>264</v>
      </c>
      <c r="AT159" s="155" t="s">
        <v>171</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849</v>
      </c>
    </row>
    <row r="160" spans="1:47" s="2" customFormat="1" ht="12">
      <c r="A160" s="33"/>
      <c r="B160" s="34"/>
      <c r="C160" s="33"/>
      <c r="D160" s="157" t="s">
        <v>177</v>
      </c>
      <c r="E160" s="33"/>
      <c r="F160" s="158" t="s">
        <v>285</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2">
      <c r="B161" s="170"/>
      <c r="D161" s="163" t="s">
        <v>179</v>
      </c>
      <c r="E161" s="171" t="s">
        <v>3</v>
      </c>
      <c r="F161" s="172" t="s">
        <v>850</v>
      </c>
      <c r="H161" s="173">
        <v>58.1</v>
      </c>
      <c r="I161" s="174"/>
      <c r="L161" s="170"/>
      <c r="M161" s="175"/>
      <c r="N161" s="176"/>
      <c r="O161" s="176"/>
      <c r="P161" s="176"/>
      <c r="Q161" s="176"/>
      <c r="R161" s="176"/>
      <c r="S161" s="176"/>
      <c r="T161" s="177"/>
      <c r="AT161" s="171" t="s">
        <v>179</v>
      </c>
      <c r="AU161" s="171" t="s">
        <v>79</v>
      </c>
      <c r="AV161" s="14" t="s">
        <v>79</v>
      </c>
      <c r="AW161" s="14" t="s">
        <v>31</v>
      </c>
      <c r="AX161" s="14" t="s">
        <v>69</v>
      </c>
      <c r="AY161" s="171" t="s">
        <v>165</v>
      </c>
    </row>
    <row r="162" spans="2:51" s="14" customFormat="1" ht="12">
      <c r="B162" s="170"/>
      <c r="D162" s="163" t="s">
        <v>179</v>
      </c>
      <c r="E162" s="171" t="s">
        <v>3</v>
      </c>
      <c r="F162" s="172" t="s">
        <v>851</v>
      </c>
      <c r="H162" s="173">
        <v>14.7</v>
      </c>
      <c r="I162" s="174"/>
      <c r="L162" s="170"/>
      <c r="M162" s="175"/>
      <c r="N162" s="176"/>
      <c r="O162" s="176"/>
      <c r="P162" s="176"/>
      <c r="Q162" s="176"/>
      <c r="R162" s="176"/>
      <c r="S162" s="176"/>
      <c r="T162" s="177"/>
      <c r="AT162" s="171" t="s">
        <v>179</v>
      </c>
      <c r="AU162" s="171" t="s">
        <v>79</v>
      </c>
      <c r="AV162" s="14" t="s">
        <v>79</v>
      </c>
      <c r="AW162" s="14" t="s">
        <v>31</v>
      </c>
      <c r="AX162" s="14" t="s">
        <v>69</v>
      </c>
      <c r="AY162" s="171" t="s">
        <v>165</v>
      </c>
    </row>
    <row r="163" spans="2:51" s="15" customFormat="1" ht="12">
      <c r="B163" s="188"/>
      <c r="D163" s="163" t="s">
        <v>179</v>
      </c>
      <c r="E163" s="189" t="s">
        <v>3</v>
      </c>
      <c r="F163" s="190" t="s">
        <v>288</v>
      </c>
      <c r="H163" s="191">
        <v>72.8</v>
      </c>
      <c r="I163" s="192"/>
      <c r="L163" s="188"/>
      <c r="M163" s="193"/>
      <c r="N163" s="194"/>
      <c r="O163" s="194"/>
      <c r="P163" s="194"/>
      <c r="Q163" s="194"/>
      <c r="R163" s="194"/>
      <c r="S163" s="194"/>
      <c r="T163" s="195"/>
      <c r="AT163" s="189" t="s">
        <v>179</v>
      </c>
      <c r="AU163" s="189" t="s">
        <v>79</v>
      </c>
      <c r="AV163" s="15" t="s">
        <v>92</v>
      </c>
      <c r="AW163" s="15" t="s">
        <v>31</v>
      </c>
      <c r="AX163" s="15" t="s">
        <v>15</v>
      </c>
      <c r="AY163" s="189" t="s">
        <v>165</v>
      </c>
    </row>
    <row r="164" spans="1:65" s="2" customFormat="1" ht="44.25" customHeight="1">
      <c r="A164" s="33"/>
      <c r="B164" s="143"/>
      <c r="C164" s="178" t="s">
        <v>459</v>
      </c>
      <c r="D164" s="178" t="s">
        <v>188</v>
      </c>
      <c r="E164" s="179" t="s">
        <v>289</v>
      </c>
      <c r="F164" s="180" t="s">
        <v>290</v>
      </c>
      <c r="G164" s="181" t="s">
        <v>174</v>
      </c>
      <c r="H164" s="182">
        <v>84.848</v>
      </c>
      <c r="I164" s="183"/>
      <c r="J164" s="184">
        <f>ROUND(I164*H164,2)</f>
        <v>0</v>
      </c>
      <c r="K164" s="180" t="s">
        <v>175</v>
      </c>
      <c r="L164" s="185"/>
      <c r="M164" s="186" t="s">
        <v>3</v>
      </c>
      <c r="N164" s="187" t="s">
        <v>41</v>
      </c>
      <c r="O164" s="54"/>
      <c r="P164" s="153">
        <f>O164*H164</f>
        <v>0</v>
      </c>
      <c r="Q164" s="153">
        <v>0.0054</v>
      </c>
      <c r="R164" s="153">
        <f>Q164*H164</f>
        <v>0.4581792</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852</v>
      </c>
    </row>
    <row r="165" spans="1:47" s="2" customFormat="1" ht="12">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2">
      <c r="B166" s="170"/>
      <c r="D166" s="163" t="s">
        <v>179</v>
      </c>
      <c r="F166" s="172" t="s">
        <v>853</v>
      </c>
      <c r="H166" s="173">
        <v>84.848</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20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854</v>
      </c>
    </row>
    <row r="168" spans="1:47" s="2" customFormat="1" ht="12">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20</v>
      </c>
      <c r="I169" s="183"/>
      <c r="J169" s="184">
        <f>ROUND(I169*H169,2)</f>
        <v>0</v>
      </c>
      <c r="K169" s="180" t="s">
        <v>3</v>
      </c>
      <c r="L169" s="185"/>
      <c r="M169" s="186" t="s">
        <v>3</v>
      </c>
      <c r="N169" s="187" t="s">
        <v>41</v>
      </c>
      <c r="O169" s="54"/>
      <c r="P169" s="153">
        <f>O169*H169</f>
        <v>0</v>
      </c>
      <c r="Q169" s="153">
        <v>0.00015</v>
      </c>
      <c r="R169" s="153">
        <f>Q169*H169</f>
        <v>0.0029999999999999996</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855</v>
      </c>
    </row>
    <row r="170" spans="1:65" s="2" customFormat="1" ht="55.5" customHeight="1">
      <c r="A170" s="33"/>
      <c r="B170" s="143"/>
      <c r="C170" s="144" t="s">
        <v>471</v>
      </c>
      <c r="D170" s="144" t="s">
        <v>171</v>
      </c>
      <c r="E170" s="145" t="s">
        <v>305</v>
      </c>
      <c r="F170" s="146" t="s">
        <v>306</v>
      </c>
      <c r="G170" s="147" t="s">
        <v>174</v>
      </c>
      <c r="H170" s="148">
        <v>77</v>
      </c>
      <c r="I170" s="149"/>
      <c r="J170" s="150">
        <f>ROUND(I170*H170,2)</f>
        <v>0</v>
      </c>
      <c r="K170" s="146" t="s">
        <v>3</v>
      </c>
      <c r="L170" s="34"/>
      <c r="M170" s="151" t="s">
        <v>3</v>
      </c>
      <c r="N170" s="152" t="s">
        <v>41</v>
      </c>
      <c r="O170" s="54"/>
      <c r="P170" s="153">
        <f>O170*H170</f>
        <v>0</v>
      </c>
      <c r="Q170" s="153">
        <v>0.00014</v>
      </c>
      <c r="R170" s="153">
        <f>Q170*H170</f>
        <v>0.01078</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856</v>
      </c>
    </row>
    <row r="171" spans="2:51" s="14" customFormat="1" ht="12">
      <c r="B171" s="170"/>
      <c r="D171" s="163" t="s">
        <v>179</v>
      </c>
      <c r="E171" s="171" t="s">
        <v>3</v>
      </c>
      <c r="F171" s="172" t="s">
        <v>850</v>
      </c>
      <c r="H171" s="173">
        <v>58.1</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857</v>
      </c>
      <c r="H172" s="173">
        <v>18.9</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77</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89.744</v>
      </c>
      <c r="I174" s="183"/>
      <c r="J174" s="184">
        <f>ROUND(I174*H174,2)</f>
        <v>0</v>
      </c>
      <c r="K174" s="180" t="s">
        <v>175</v>
      </c>
      <c r="L174" s="185"/>
      <c r="M174" s="186" t="s">
        <v>3</v>
      </c>
      <c r="N174" s="187" t="s">
        <v>41</v>
      </c>
      <c r="O174" s="54"/>
      <c r="P174" s="153">
        <f>O174*H174</f>
        <v>0</v>
      </c>
      <c r="Q174" s="153">
        <v>0.0019</v>
      </c>
      <c r="R174" s="153">
        <f>Q174*H174</f>
        <v>0.1705136</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858</v>
      </c>
    </row>
    <row r="175" spans="1:47" s="2" customFormat="1" ht="12">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859</v>
      </c>
      <c r="H176" s="173">
        <v>89.744</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77</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860</v>
      </c>
    </row>
    <row r="178" spans="1:47" s="2" customFormat="1" ht="12">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88.935</v>
      </c>
      <c r="I179" s="183"/>
      <c r="J179" s="184">
        <f>ROUND(I179*H179,2)</f>
        <v>0</v>
      </c>
      <c r="K179" s="180" t="s">
        <v>175</v>
      </c>
      <c r="L179" s="185"/>
      <c r="M179" s="186" t="s">
        <v>3</v>
      </c>
      <c r="N179" s="187" t="s">
        <v>41</v>
      </c>
      <c r="O179" s="54"/>
      <c r="P179" s="153">
        <f>O179*H179</f>
        <v>0</v>
      </c>
      <c r="Q179" s="153">
        <v>0.0003</v>
      </c>
      <c r="R179" s="153">
        <f>Q179*H179</f>
        <v>0.0266805</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861</v>
      </c>
    </row>
    <row r="180" spans="1:47" s="2" customFormat="1" ht="12">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862</v>
      </c>
      <c r="H181" s="173">
        <v>88.935</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0.756</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863</v>
      </c>
    </row>
    <row r="183" spans="1:47" s="2" customFormat="1" ht="12">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0.53243265</v>
      </c>
      <c r="S184" s="136"/>
      <c r="T184" s="138">
        <f>SUM(T185:T218)</f>
        <v>0.44491</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5.4</v>
      </c>
      <c r="I185" s="149"/>
      <c r="J185" s="150">
        <f>ROUND(I185*H185,2)</f>
        <v>0</v>
      </c>
      <c r="K185" s="146" t="s">
        <v>175</v>
      </c>
      <c r="L185" s="34"/>
      <c r="M185" s="151" t="s">
        <v>3</v>
      </c>
      <c r="N185" s="152" t="s">
        <v>41</v>
      </c>
      <c r="O185" s="54"/>
      <c r="P185" s="153">
        <f>O185*H185</f>
        <v>0</v>
      </c>
      <c r="Q185" s="153">
        <v>0</v>
      </c>
      <c r="R185" s="153">
        <f>Q185*H185</f>
        <v>0</v>
      </c>
      <c r="S185" s="153">
        <v>0.006</v>
      </c>
      <c r="T185" s="154">
        <f>S185*H185</f>
        <v>0.032400000000000005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864</v>
      </c>
    </row>
    <row r="186" spans="1:47" s="2" customFormat="1" ht="12">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2">
      <c r="B187" s="170"/>
      <c r="D187" s="163" t="s">
        <v>179</v>
      </c>
      <c r="E187" s="171" t="s">
        <v>3</v>
      </c>
      <c r="F187" s="172" t="s">
        <v>865</v>
      </c>
      <c r="H187" s="173">
        <v>0.9</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2">
      <c r="B188" s="170"/>
      <c r="D188" s="163" t="s">
        <v>179</v>
      </c>
      <c r="E188" s="171" t="s">
        <v>3</v>
      </c>
      <c r="F188" s="172" t="s">
        <v>866</v>
      </c>
      <c r="H188" s="173">
        <v>4.5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2">
      <c r="B189" s="188"/>
      <c r="D189" s="163" t="s">
        <v>179</v>
      </c>
      <c r="E189" s="189" t="s">
        <v>3</v>
      </c>
      <c r="F189" s="190" t="s">
        <v>288</v>
      </c>
      <c r="H189" s="191">
        <v>5.4</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4.5</v>
      </c>
      <c r="I190" s="149"/>
      <c r="J190" s="150">
        <f>ROUND(I190*H190,2)</f>
        <v>0</v>
      </c>
      <c r="K190" s="146" t="s">
        <v>175</v>
      </c>
      <c r="L190" s="34"/>
      <c r="M190" s="151" t="s">
        <v>3</v>
      </c>
      <c r="N190" s="152" t="s">
        <v>41</v>
      </c>
      <c r="O190" s="54"/>
      <c r="P190" s="153">
        <f>O190*H190</f>
        <v>0</v>
      </c>
      <c r="Q190" s="153">
        <v>0.00606</v>
      </c>
      <c r="R190" s="153">
        <f>Q190*H190</f>
        <v>0.027270000000000003</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867</v>
      </c>
    </row>
    <row r="191" spans="1:47" s="2" customFormat="1" ht="12">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2">
      <c r="B192" s="170"/>
      <c r="D192" s="163" t="s">
        <v>179</v>
      </c>
      <c r="E192" s="171" t="s">
        <v>3</v>
      </c>
      <c r="F192" s="172" t="s">
        <v>866</v>
      </c>
      <c r="H192" s="173">
        <v>4.5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4.725</v>
      </c>
      <c r="I193" s="183"/>
      <c r="J193" s="184">
        <f>ROUND(I193*H193,2)</f>
        <v>0</v>
      </c>
      <c r="K193" s="180" t="s">
        <v>175</v>
      </c>
      <c r="L193" s="185"/>
      <c r="M193" s="186" t="s">
        <v>3</v>
      </c>
      <c r="N193" s="187" t="s">
        <v>41</v>
      </c>
      <c r="O193" s="54"/>
      <c r="P193" s="153">
        <f>O193*H193</f>
        <v>0</v>
      </c>
      <c r="Q193" s="153">
        <v>0.00085</v>
      </c>
      <c r="R193" s="153">
        <f>Q193*H193</f>
        <v>0.00401625</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868</v>
      </c>
    </row>
    <row r="194" spans="1:47" s="2" customFormat="1" ht="12">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2">
      <c r="B195" s="170"/>
      <c r="D195" s="163" t="s">
        <v>179</v>
      </c>
      <c r="F195" s="172" t="s">
        <v>869</v>
      </c>
      <c r="H195" s="173">
        <v>4.725</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58.1</v>
      </c>
      <c r="I196" s="149"/>
      <c r="J196" s="150">
        <f>ROUND(I196*H196,2)</f>
        <v>0</v>
      </c>
      <c r="K196" s="146" t="s">
        <v>175</v>
      </c>
      <c r="L196" s="34"/>
      <c r="M196" s="151" t="s">
        <v>3</v>
      </c>
      <c r="N196" s="152" t="s">
        <v>41</v>
      </c>
      <c r="O196" s="54"/>
      <c r="P196" s="153">
        <f>O196*H196</f>
        <v>0</v>
      </c>
      <c r="Q196" s="153">
        <v>0</v>
      </c>
      <c r="R196" s="153">
        <f>Q196*H196</f>
        <v>0</v>
      </c>
      <c r="S196" s="153">
        <v>0.0018</v>
      </c>
      <c r="T196" s="154">
        <f>S196*H196</f>
        <v>0.10458</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870</v>
      </c>
    </row>
    <row r="197" spans="1:47" s="2" customFormat="1" ht="12">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2">
      <c r="B198" s="170"/>
      <c r="D198" s="163" t="s">
        <v>179</v>
      </c>
      <c r="E198" s="171" t="s">
        <v>3</v>
      </c>
      <c r="F198" s="172" t="s">
        <v>871</v>
      </c>
      <c r="H198" s="173">
        <v>58.1</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58.1</v>
      </c>
      <c r="I199" s="149"/>
      <c r="J199" s="150">
        <f>ROUND(I199*H199,2)</f>
        <v>0</v>
      </c>
      <c r="K199" s="146" t="s">
        <v>175</v>
      </c>
      <c r="L199" s="34"/>
      <c r="M199" s="151" t="s">
        <v>3</v>
      </c>
      <c r="N199" s="152" t="s">
        <v>41</v>
      </c>
      <c r="O199" s="54"/>
      <c r="P199" s="153">
        <f>O199*H199</f>
        <v>0</v>
      </c>
      <c r="Q199" s="153">
        <v>0</v>
      </c>
      <c r="R199" s="153">
        <f>Q199*H199</f>
        <v>0</v>
      </c>
      <c r="S199" s="153">
        <v>0.0053</v>
      </c>
      <c r="T199" s="154">
        <f>S199*H199</f>
        <v>0.30793</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872</v>
      </c>
    </row>
    <row r="200" spans="1:47" s="2" customFormat="1" ht="12">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58.1</v>
      </c>
      <c r="I201" s="149"/>
      <c r="J201" s="150">
        <f>ROUND(I201*H201,2)</f>
        <v>0</v>
      </c>
      <c r="K201" s="146" t="s">
        <v>175</v>
      </c>
      <c r="L201" s="34"/>
      <c r="M201" s="151" t="s">
        <v>3</v>
      </c>
      <c r="N201" s="152" t="s">
        <v>41</v>
      </c>
      <c r="O201" s="54"/>
      <c r="P201" s="153">
        <f>O201*H201</f>
        <v>0</v>
      </c>
      <c r="Q201" s="153">
        <v>0.00058</v>
      </c>
      <c r="R201" s="153">
        <f>Q201*H201</f>
        <v>0.033698</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873</v>
      </c>
    </row>
    <row r="202" spans="1:47" s="2" customFormat="1" ht="12">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59.262</v>
      </c>
      <c r="I203" s="183"/>
      <c r="J203" s="184">
        <f>ROUND(I203*H203,2)</f>
        <v>0</v>
      </c>
      <c r="K203" s="180" t="s">
        <v>3</v>
      </c>
      <c r="L203" s="185"/>
      <c r="M203" s="186" t="s">
        <v>3</v>
      </c>
      <c r="N203" s="187" t="s">
        <v>41</v>
      </c>
      <c r="O203" s="54"/>
      <c r="P203" s="153">
        <f>O203*H203</f>
        <v>0</v>
      </c>
      <c r="Q203" s="153">
        <v>0.0042</v>
      </c>
      <c r="R203" s="153">
        <f>Q203*H203</f>
        <v>0.2489004</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874</v>
      </c>
    </row>
    <row r="204" spans="2:51" s="14" customFormat="1" ht="12">
      <c r="B204" s="170"/>
      <c r="D204" s="163" t="s">
        <v>179</v>
      </c>
      <c r="F204" s="172" t="s">
        <v>875</v>
      </c>
      <c r="H204" s="173">
        <v>59.262</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58.1</v>
      </c>
      <c r="I205" s="149"/>
      <c r="J205" s="150">
        <f>ROUND(I205*H205,2)</f>
        <v>0</v>
      </c>
      <c r="K205" s="146" t="s">
        <v>175</v>
      </c>
      <c r="L205" s="34"/>
      <c r="M205" s="151" t="s">
        <v>3</v>
      </c>
      <c r="N205" s="152" t="s">
        <v>41</v>
      </c>
      <c r="O205" s="54"/>
      <c r="P205" s="153">
        <f>O205*H205</f>
        <v>0</v>
      </c>
      <c r="Q205" s="153">
        <v>0.00058</v>
      </c>
      <c r="R205" s="153">
        <f>Q205*H205</f>
        <v>0.033698</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876</v>
      </c>
    </row>
    <row r="206" spans="1:47" s="2" customFormat="1" ht="12">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6.101</v>
      </c>
      <c r="I207" s="183"/>
      <c r="J207" s="184">
        <f>ROUND(I207*H207,2)</f>
        <v>0</v>
      </c>
      <c r="K207" s="180" t="s">
        <v>3</v>
      </c>
      <c r="L207" s="185"/>
      <c r="M207" s="186" t="s">
        <v>3</v>
      </c>
      <c r="N207" s="187" t="s">
        <v>41</v>
      </c>
      <c r="O207" s="54"/>
      <c r="P207" s="153">
        <f>O207*H207</f>
        <v>0</v>
      </c>
      <c r="Q207" s="153">
        <v>0.03</v>
      </c>
      <c r="R207" s="153">
        <f>Q207*H207</f>
        <v>0.18303</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877</v>
      </c>
    </row>
    <row r="208" spans="2:51" s="14" customFormat="1" ht="12">
      <c r="B208" s="170"/>
      <c r="D208" s="163" t="s">
        <v>179</v>
      </c>
      <c r="E208" s="171" t="s">
        <v>3</v>
      </c>
      <c r="F208" s="172" t="s">
        <v>878</v>
      </c>
      <c r="H208" s="173">
        <v>5.81</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2">
      <c r="B209" s="170"/>
      <c r="D209" s="163" t="s">
        <v>179</v>
      </c>
      <c r="F209" s="172" t="s">
        <v>879</v>
      </c>
      <c r="H209" s="173">
        <v>6.101</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3</v>
      </c>
      <c r="I210" s="149"/>
      <c r="J210" s="150">
        <f>ROUND(I210*H210,2)</f>
        <v>0</v>
      </c>
      <c r="K210" s="146" t="s">
        <v>175</v>
      </c>
      <c r="L210" s="34"/>
      <c r="M210" s="151" t="s">
        <v>3</v>
      </c>
      <c r="N210" s="152" t="s">
        <v>41</v>
      </c>
      <c r="O210" s="54"/>
      <c r="P210" s="153">
        <f>O210*H210</f>
        <v>0</v>
      </c>
      <c r="Q210" s="153">
        <v>0.0001</v>
      </c>
      <c r="R210" s="153">
        <f>Q210*H210</f>
        <v>0.00030000000000000003</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880</v>
      </c>
    </row>
    <row r="211" spans="1:47" s="2" customFormat="1" ht="12">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2">
      <c r="B212" s="170"/>
      <c r="D212" s="163" t="s">
        <v>179</v>
      </c>
      <c r="E212" s="171" t="s">
        <v>3</v>
      </c>
      <c r="F212" s="172" t="s">
        <v>881</v>
      </c>
      <c r="H212" s="173">
        <v>3</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0.076</v>
      </c>
      <c r="I213" s="183"/>
      <c r="J213" s="184">
        <f>ROUND(I213*H213,2)</f>
        <v>0</v>
      </c>
      <c r="K213" s="180" t="s">
        <v>175</v>
      </c>
      <c r="L213" s="185"/>
      <c r="M213" s="186" t="s">
        <v>3</v>
      </c>
      <c r="N213" s="187" t="s">
        <v>41</v>
      </c>
      <c r="O213" s="54"/>
      <c r="P213" s="153">
        <f>O213*H213</f>
        <v>0</v>
      </c>
      <c r="Q213" s="153">
        <v>0.02</v>
      </c>
      <c r="R213" s="153">
        <f>Q213*H213</f>
        <v>0.00152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882</v>
      </c>
    </row>
    <row r="214" spans="1:47" s="2" customFormat="1" ht="12">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2">
      <c r="B215" s="170"/>
      <c r="D215" s="163" t="s">
        <v>179</v>
      </c>
      <c r="E215" s="171" t="s">
        <v>3</v>
      </c>
      <c r="F215" s="172" t="s">
        <v>883</v>
      </c>
      <c r="H215" s="173">
        <v>0.072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2">
      <c r="B216" s="170"/>
      <c r="D216" s="163" t="s">
        <v>179</v>
      </c>
      <c r="F216" s="172" t="s">
        <v>884</v>
      </c>
      <c r="H216" s="173">
        <v>0.076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0.532</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885</v>
      </c>
    </row>
    <row r="218" spans="1:47" s="2" customFormat="1" ht="12">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886</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0.09999</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6</v>
      </c>
      <c r="I222" s="149"/>
      <c r="J222" s="150">
        <f>ROUND(I222*H222,2)</f>
        <v>0</v>
      </c>
      <c r="K222" s="146" t="s">
        <v>3</v>
      </c>
      <c r="L222" s="34"/>
      <c r="M222" s="151" t="s">
        <v>3</v>
      </c>
      <c r="N222" s="152" t="s">
        <v>41</v>
      </c>
      <c r="O222" s="54"/>
      <c r="P222" s="153">
        <f>O222*H222</f>
        <v>0</v>
      </c>
      <c r="Q222" s="153">
        <v>2E-05</v>
      </c>
      <c r="R222" s="153">
        <f>Q222*H222</f>
        <v>0.00012000000000000002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887</v>
      </c>
    </row>
    <row r="223" spans="2:51" s="13" customFormat="1" ht="12">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2">
      <c r="B224" s="170"/>
      <c r="D224" s="163" t="s">
        <v>179</v>
      </c>
      <c r="E224" s="171" t="s">
        <v>3</v>
      </c>
      <c r="F224" s="172" t="s">
        <v>888</v>
      </c>
      <c r="H224" s="173">
        <v>6</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0.008</v>
      </c>
      <c r="I225" s="183"/>
      <c r="J225" s="184">
        <f>ROUND(I225*H225,2)</f>
        <v>0</v>
      </c>
      <c r="K225" s="180" t="s">
        <v>175</v>
      </c>
      <c r="L225" s="185"/>
      <c r="M225" s="186" t="s">
        <v>3</v>
      </c>
      <c r="N225" s="187" t="s">
        <v>41</v>
      </c>
      <c r="O225" s="54"/>
      <c r="P225" s="153">
        <f>O225*H225</f>
        <v>0</v>
      </c>
      <c r="Q225" s="153">
        <v>0.55</v>
      </c>
      <c r="R225" s="153">
        <f>Q225*H225</f>
        <v>0.0044</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889</v>
      </c>
    </row>
    <row r="226" spans="1:47" s="2" customFormat="1" ht="12">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2">
      <c r="B227" s="170"/>
      <c r="D227" s="163" t="s">
        <v>179</v>
      </c>
      <c r="E227" s="171" t="s">
        <v>3</v>
      </c>
      <c r="F227" s="172" t="s">
        <v>890</v>
      </c>
      <c r="H227" s="173">
        <v>0.007</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891</v>
      </c>
      <c r="H228" s="173">
        <v>0.008</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10</v>
      </c>
      <c r="I229" s="149"/>
      <c r="J229" s="150">
        <f>ROUND(I229*H229,2)</f>
        <v>0</v>
      </c>
      <c r="K229" s="146" t="s">
        <v>3</v>
      </c>
      <c r="L229" s="34"/>
      <c r="M229" s="151" t="s">
        <v>3</v>
      </c>
      <c r="N229" s="152" t="s">
        <v>41</v>
      </c>
      <c r="O229" s="54"/>
      <c r="P229" s="153">
        <f>O229*H229</f>
        <v>0</v>
      </c>
      <c r="Q229" s="153">
        <v>2E-05</v>
      </c>
      <c r="R229" s="153">
        <f>Q229*H229</f>
        <v>0.0002</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892</v>
      </c>
    </row>
    <row r="230" spans="2:51" s="13" customFormat="1" ht="12">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2">
      <c r="B231" s="170"/>
      <c r="D231" s="163" t="s">
        <v>179</v>
      </c>
      <c r="E231" s="171" t="s">
        <v>3</v>
      </c>
      <c r="F231" s="172" t="s">
        <v>304</v>
      </c>
      <c r="H231" s="173">
        <v>10</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0.059</v>
      </c>
      <c r="I232" s="183"/>
      <c r="J232" s="184">
        <f>ROUND(I232*H232,2)</f>
        <v>0</v>
      </c>
      <c r="K232" s="180" t="s">
        <v>3</v>
      </c>
      <c r="L232" s="185"/>
      <c r="M232" s="186" t="s">
        <v>3</v>
      </c>
      <c r="N232" s="187" t="s">
        <v>41</v>
      </c>
      <c r="O232" s="54"/>
      <c r="P232" s="153">
        <f>O232*H232</f>
        <v>0</v>
      </c>
      <c r="Q232" s="153">
        <v>0.55</v>
      </c>
      <c r="R232" s="153">
        <f>Q232*H232</f>
        <v>0.03245</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893</v>
      </c>
    </row>
    <row r="233" spans="2:51" s="14" customFormat="1" ht="12">
      <c r="B233" s="170"/>
      <c r="D233" s="163" t="s">
        <v>179</v>
      </c>
      <c r="E233" s="171" t="s">
        <v>3</v>
      </c>
      <c r="F233" s="172" t="s">
        <v>894</v>
      </c>
      <c r="H233" s="173">
        <v>0.054</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2">
      <c r="B234" s="170"/>
      <c r="D234" s="163" t="s">
        <v>179</v>
      </c>
      <c r="F234" s="172" t="s">
        <v>895</v>
      </c>
      <c r="H234" s="173">
        <v>0.059</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4.5</v>
      </c>
      <c r="I235" s="149"/>
      <c r="J235" s="150">
        <f>ROUND(I235*H235,2)</f>
        <v>0</v>
      </c>
      <c r="K235" s="146" t="s">
        <v>175</v>
      </c>
      <c r="L235" s="34"/>
      <c r="M235" s="151" t="s">
        <v>3</v>
      </c>
      <c r="N235" s="152" t="s">
        <v>41</v>
      </c>
      <c r="O235" s="54"/>
      <c r="P235" s="153">
        <f>O235*H235</f>
        <v>0</v>
      </c>
      <c r="Q235" s="153">
        <v>0.01396</v>
      </c>
      <c r="R235" s="153">
        <f>Q235*H235</f>
        <v>0.06282</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896</v>
      </c>
    </row>
    <row r="236" spans="1:47" s="2" customFormat="1" ht="12">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2">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897</v>
      </c>
      <c r="H238" s="173">
        <v>1.5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2">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2">
      <c r="B240" s="170"/>
      <c r="D240" s="163" t="s">
        <v>179</v>
      </c>
      <c r="E240" s="171" t="s">
        <v>3</v>
      </c>
      <c r="F240" s="172" t="s">
        <v>898</v>
      </c>
      <c r="H240" s="173">
        <v>3</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2">
      <c r="B241" s="188"/>
      <c r="D241" s="163" t="s">
        <v>179</v>
      </c>
      <c r="E241" s="189" t="s">
        <v>3</v>
      </c>
      <c r="F241" s="190" t="s">
        <v>288</v>
      </c>
      <c r="H241" s="191">
        <v>4.5</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899</v>
      </c>
    </row>
    <row r="243" spans="1:47" s="2" customFormat="1" ht="12">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SUM(P245:P265)</f>
        <v>0</v>
      </c>
      <c r="Q244" s="136"/>
      <c r="R244" s="137">
        <f>SUM(R245:R265)</f>
        <v>0</v>
      </c>
      <c r="S244" s="136"/>
      <c r="T244" s="138">
        <f>SUM(T245:T265)</f>
        <v>0.05444</v>
      </c>
      <c r="AR244" s="131" t="s">
        <v>79</v>
      </c>
      <c r="AT244" s="139" t="s">
        <v>68</v>
      </c>
      <c r="AU244" s="139" t="s">
        <v>15</v>
      </c>
      <c r="AY244" s="131" t="s">
        <v>165</v>
      </c>
      <c r="BK244" s="140">
        <f>SUM(BK245:BK265)</f>
        <v>0</v>
      </c>
    </row>
    <row r="245" spans="1:65" s="2" customFormat="1" ht="24.2" customHeight="1">
      <c r="A245" s="33"/>
      <c r="B245" s="143"/>
      <c r="C245" s="144" t="s">
        <v>326</v>
      </c>
      <c r="D245" s="144" t="s">
        <v>171</v>
      </c>
      <c r="E245" s="145" t="s">
        <v>645</v>
      </c>
      <c r="F245" s="146" t="s">
        <v>646</v>
      </c>
      <c r="G245" s="147" t="s">
        <v>384</v>
      </c>
      <c r="H245" s="148">
        <v>10</v>
      </c>
      <c r="I245" s="149"/>
      <c r="J245" s="150">
        <f>ROUND(I245*H245,2)</f>
        <v>0</v>
      </c>
      <c r="K245" s="146" t="s">
        <v>175</v>
      </c>
      <c r="L245" s="34"/>
      <c r="M245" s="151" t="s">
        <v>3</v>
      </c>
      <c r="N245" s="152" t="s">
        <v>41</v>
      </c>
      <c r="O245" s="54"/>
      <c r="P245" s="153">
        <f>O245*H245</f>
        <v>0</v>
      </c>
      <c r="Q245" s="153">
        <v>0</v>
      </c>
      <c r="R245" s="153">
        <f>Q245*H245</f>
        <v>0</v>
      </c>
      <c r="S245" s="153">
        <v>0.00177</v>
      </c>
      <c r="T245" s="154">
        <f>S245*H245</f>
        <v>0.0177</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900</v>
      </c>
    </row>
    <row r="246" spans="1:47" s="2" customFormat="1" ht="12">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9</v>
      </c>
      <c r="D247" s="144" t="s">
        <v>171</v>
      </c>
      <c r="E247" s="145" t="s">
        <v>451</v>
      </c>
      <c r="F247" s="146" t="s">
        <v>452</v>
      </c>
      <c r="G247" s="147" t="s">
        <v>384</v>
      </c>
      <c r="H247" s="148">
        <v>3</v>
      </c>
      <c r="I247" s="149"/>
      <c r="J247" s="150">
        <f>ROUND(I247*H247,2)</f>
        <v>0</v>
      </c>
      <c r="K247" s="146" t="s">
        <v>175</v>
      </c>
      <c r="L247" s="34"/>
      <c r="M247" s="151" t="s">
        <v>3</v>
      </c>
      <c r="N247" s="152" t="s">
        <v>41</v>
      </c>
      <c r="O247" s="54"/>
      <c r="P247" s="153">
        <f>O247*H247</f>
        <v>0</v>
      </c>
      <c r="Q247" s="153">
        <v>0</v>
      </c>
      <c r="R247" s="153">
        <f>Q247*H247</f>
        <v>0</v>
      </c>
      <c r="S247" s="153">
        <v>0.00191</v>
      </c>
      <c r="T247" s="154">
        <f>S247*H247</f>
        <v>0.00573</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901</v>
      </c>
    </row>
    <row r="248" spans="1:47" s="2" customFormat="1" ht="12">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309</v>
      </c>
      <c r="D249" s="144" t="s">
        <v>171</v>
      </c>
      <c r="E249" s="145" t="s">
        <v>650</v>
      </c>
      <c r="F249" s="146" t="s">
        <v>651</v>
      </c>
      <c r="G249" s="147" t="s">
        <v>384</v>
      </c>
      <c r="H249" s="148">
        <v>3</v>
      </c>
      <c r="I249" s="149"/>
      <c r="J249" s="150">
        <f>ROUND(I249*H249,2)</f>
        <v>0</v>
      </c>
      <c r="K249" s="146" t="s">
        <v>175</v>
      </c>
      <c r="L249" s="34"/>
      <c r="M249" s="151" t="s">
        <v>3</v>
      </c>
      <c r="N249" s="152" t="s">
        <v>41</v>
      </c>
      <c r="O249" s="54"/>
      <c r="P249" s="153">
        <f>O249*H249</f>
        <v>0</v>
      </c>
      <c r="Q249" s="153">
        <v>0</v>
      </c>
      <c r="R249" s="153">
        <f>Q249*H249</f>
        <v>0</v>
      </c>
      <c r="S249" s="153">
        <v>0.00167</v>
      </c>
      <c r="T249" s="154">
        <f>S249*H249</f>
        <v>0.0050100000000000006</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902</v>
      </c>
    </row>
    <row r="250" spans="1:47" s="2" customFormat="1" ht="12">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315</v>
      </c>
      <c r="D251" s="144" t="s">
        <v>171</v>
      </c>
      <c r="E251" s="145" t="s">
        <v>654</v>
      </c>
      <c r="F251" s="146" t="s">
        <v>655</v>
      </c>
      <c r="G251" s="147" t="s">
        <v>384</v>
      </c>
      <c r="H251" s="148">
        <v>10</v>
      </c>
      <c r="I251" s="149"/>
      <c r="J251" s="150">
        <f>ROUND(I251*H251,2)</f>
        <v>0</v>
      </c>
      <c r="K251" s="146" t="s">
        <v>175</v>
      </c>
      <c r="L251" s="34"/>
      <c r="M251" s="151" t="s">
        <v>3</v>
      </c>
      <c r="N251" s="152" t="s">
        <v>41</v>
      </c>
      <c r="O251" s="54"/>
      <c r="P251" s="153">
        <f>O251*H251</f>
        <v>0</v>
      </c>
      <c r="Q251" s="153">
        <v>0</v>
      </c>
      <c r="R251" s="153">
        <f>Q251*H251</f>
        <v>0</v>
      </c>
      <c r="S251" s="153">
        <v>0.0026</v>
      </c>
      <c r="T251" s="154">
        <f>S251*H251</f>
        <v>0.026</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903</v>
      </c>
    </row>
    <row r="252" spans="1:47" s="2" customFormat="1" ht="12">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1:65" s="2" customFormat="1" ht="16.5" customHeight="1">
      <c r="A253" s="33"/>
      <c r="B253" s="143"/>
      <c r="C253" s="144" t="s">
        <v>320</v>
      </c>
      <c r="D253" s="144" t="s">
        <v>171</v>
      </c>
      <c r="E253" s="145" t="s">
        <v>659</v>
      </c>
      <c r="F253" s="146" t="s">
        <v>660</v>
      </c>
      <c r="G253" s="147" t="s">
        <v>384</v>
      </c>
      <c r="H253" s="148">
        <v>13.9</v>
      </c>
      <c r="I253" s="149"/>
      <c r="J253" s="150">
        <f>ROUND(I253*H253,2)</f>
        <v>0</v>
      </c>
      <c r="K253" s="146" t="s">
        <v>175</v>
      </c>
      <c r="L253" s="34"/>
      <c r="M253" s="151" t="s">
        <v>3</v>
      </c>
      <c r="N253" s="152" t="s">
        <v>41</v>
      </c>
      <c r="O253" s="54"/>
      <c r="P253" s="153">
        <f>O253*H253</f>
        <v>0</v>
      </c>
      <c r="Q253" s="153">
        <v>0</v>
      </c>
      <c r="R253" s="153">
        <f>Q253*H253</f>
        <v>0</v>
      </c>
      <c r="S253" s="153">
        <v>0</v>
      </c>
      <c r="T253" s="154">
        <f>S253*H253</f>
        <v>0</v>
      </c>
      <c r="U253" s="33"/>
      <c r="V253" s="33"/>
      <c r="W253" s="33"/>
      <c r="X253" s="33"/>
      <c r="Y253" s="33"/>
      <c r="Z253" s="33"/>
      <c r="AA253" s="33"/>
      <c r="AB253" s="33"/>
      <c r="AC253" s="33"/>
      <c r="AD253" s="33"/>
      <c r="AE253" s="33"/>
      <c r="AR253" s="155" t="s">
        <v>264</v>
      </c>
      <c r="AT253" s="155" t="s">
        <v>171</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904</v>
      </c>
    </row>
    <row r="254" spans="1:47" s="2" customFormat="1" ht="12">
      <c r="A254" s="33"/>
      <c r="B254" s="34"/>
      <c r="C254" s="33"/>
      <c r="D254" s="157" t="s">
        <v>177</v>
      </c>
      <c r="E254" s="33"/>
      <c r="F254" s="158" t="s">
        <v>662</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1:65" s="2" customFormat="1" ht="24.2" customHeight="1">
      <c r="A255" s="33"/>
      <c r="B255" s="143"/>
      <c r="C255" s="144" t="s">
        <v>15</v>
      </c>
      <c r="D255" s="144" t="s">
        <v>171</v>
      </c>
      <c r="E255" s="145" t="s">
        <v>456</v>
      </c>
      <c r="F255" s="146" t="s">
        <v>457</v>
      </c>
      <c r="G255" s="147" t="s">
        <v>384</v>
      </c>
      <c r="H255" s="148">
        <v>35</v>
      </c>
      <c r="I255" s="149"/>
      <c r="J255" s="150">
        <f aca="true" t="shared" si="0" ref="J255:J264">ROUND(I255*H255,2)</f>
        <v>0</v>
      </c>
      <c r="K255" s="146" t="s">
        <v>3</v>
      </c>
      <c r="L255" s="34"/>
      <c r="M255" s="151" t="s">
        <v>3</v>
      </c>
      <c r="N255" s="152" t="s">
        <v>41</v>
      </c>
      <c r="O255" s="54"/>
      <c r="P255" s="153">
        <f aca="true" t="shared" si="1" ref="P255:P264">O255*H255</f>
        <v>0</v>
      </c>
      <c r="Q255" s="153">
        <v>0</v>
      </c>
      <c r="R255" s="153">
        <f aca="true" t="shared" si="2" ref="R255:R264">Q255*H255</f>
        <v>0</v>
      </c>
      <c r="S255" s="153">
        <v>0</v>
      </c>
      <c r="T255" s="154">
        <f aca="true" t="shared" si="3" ref="T255:T264">S255*H255</f>
        <v>0</v>
      </c>
      <c r="U255" s="33"/>
      <c r="V255" s="33"/>
      <c r="W255" s="33"/>
      <c r="X255" s="33"/>
      <c r="Y255" s="33"/>
      <c r="Z255" s="33"/>
      <c r="AA255" s="33"/>
      <c r="AB255" s="33"/>
      <c r="AC255" s="33"/>
      <c r="AD255" s="33"/>
      <c r="AE255" s="33"/>
      <c r="AR255" s="155" t="s">
        <v>264</v>
      </c>
      <c r="AT255" s="155" t="s">
        <v>171</v>
      </c>
      <c r="AU255" s="155" t="s">
        <v>79</v>
      </c>
      <c r="AY255" s="18" t="s">
        <v>165</v>
      </c>
      <c r="BE255" s="156">
        <f aca="true" t="shared" si="4" ref="BE255:BE264">IF(N255="základní",J255,0)</f>
        <v>0</v>
      </c>
      <c r="BF255" s="156">
        <f aca="true" t="shared" si="5" ref="BF255:BF264">IF(N255="snížená",J255,0)</f>
        <v>0</v>
      </c>
      <c r="BG255" s="156">
        <f aca="true" t="shared" si="6" ref="BG255:BG264">IF(N255="zákl. přenesená",J255,0)</f>
        <v>0</v>
      </c>
      <c r="BH255" s="156">
        <f aca="true" t="shared" si="7" ref="BH255:BH264">IF(N255="sníž. přenesená",J255,0)</f>
        <v>0</v>
      </c>
      <c r="BI255" s="156">
        <f aca="true" t="shared" si="8" ref="BI255:BI264">IF(N255="nulová",J255,0)</f>
        <v>0</v>
      </c>
      <c r="BJ255" s="18" t="s">
        <v>79</v>
      </c>
      <c r="BK255" s="156">
        <f aca="true" t="shared" si="9" ref="BK255:BK264">ROUND(I255*H255,2)</f>
        <v>0</v>
      </c>
      <c r="BL255" s="18" t="s">
        <v>264</v>
      </c>
      <c r="BM255" s="155" t="s">
        <v>905</v>
      </c>
    </row>
    <row r="256" spans="1:65" s="2" customFormat="1" ht="24.2" customHeight="1">
      <c r="A256" s="33"/>
      <c r="B256" s="143"/>
      <c r="C256" s="144" t="s">
        <v>79</v>
      </c>
      <c r="D256" s="144" t="s">
        <v>171</v>
      </c>
      <c r="E256" s="145" t="s">
        <v>460</v>
      </c>
      <c r="F256" s="146" t="s">
        <v>461</v>
      </c>
      <c r="G256" s="147" t="s">
        <v>384</v>
      </c>
      <c r="H256" s="148">
        <v>16</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906</v>
      </c>
    </row>
    <row r="257" spans="1:65" s="2" customFormat="1" ht="24.2" customHeight="1">
      <c r="A257" s="33"/>
      <c r="B257" s="143"/>
      <c r="C257" s="144" t="s">
        <v>89</v>
      </c>
      <c r="D257" s="144" t="s">
        <v>171</v>
      </c>
      <c r="E257" s="145" t="s">
        <v>464</v>
      </c>
      <c r="F257" s="146" t="s">
        <v>465</v>
      </c>
      <c r="G257" s="147" t="s">
        <v>384</v>
      </c>
      <c r="H257" s="148">
        <v>16</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907</v>
      </c>
    </row>
    <row r="258" spans="1:65" s="2" customFormat="1" ht="24.2" customHeight="1">
      <c r="A258" s="33"/>
      <c r="B258" s="143"/>
      <c r="C258" s="144" t="s">
        <v>92</v>
      </c>
      <c r="D258" s="144" t="s">
        <v>171</v>
      </c>
      <c r="E258" s="145" t="s">
        <v>667</v>
      </c>
      <c r="F258" s="146" t="s">
        <v>668</v>
      </c>
      <c r="G258" s="147" t="s">
        <v>297</v>
      </c>
      <c r="H258" s="148">
        <v>20</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908</v>
      </c>
    </row>
    <row r="259" spans="1:65" s="2" customFormat="1" ht="24.2" customHeight="1">
      <c r="A259" s="33"/>
      <c r="B259" s="143"/>
      <c r="C259" s="144" t="s">
        <v>95</v>
      </c>
      <c r="D259" s="144" t="s">
        <v>171</v>
      </c>
      <c r="E259" s="145" t="s">
        <v>670</v>
      </c>
      <c r="F259" s="146" t="s">
        <v>671</v>
      </c>
      <c r="G259" s="147" t="s">
        <v>384</v>
      </c>
      <c r="H259" s="148">
        <v>10</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909</v>
      </c>
    </row>
    <row r="260" spans="1:65" s="2" customFormat="1" ht="24.2" customHeight="1">
      <c r="A260" s="33"/>
      <c r="B260" s="143"/>
      <c r="C260" s="144" t="s">
        <v>166</v>
      </c>
      <c r="D260" s="144" t="s">
        <v>171</v>
      </c>
      <c r="E260" s="145" t="s">
        <v>468</v>
      </c>
      <c r="F260" s="146" t="s">
        <v>469</v>
      </c>
      <c r="G260" s="147" t="s">
        <v>384</v>
      </c>
      <c r="H260" s="148">
        <v>3</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910</v>
      </c>
    </row>
    <row r="261" spans="1:65" s="2" customFormat="1" ht="24.2" customHeight="1">
      <c r="A261" s="33"/>
      <c r="B261" s="143"/>
      <c r="C261" s="144" t="s">
        <v>370</v>
      </c>
      <c r="D261" s="144" t="s">
        <v>171</v>
      </c>
      <c r="E261" s="145" t="s">
        <v>472</v>
      </c>
      <c r="F261" s="146" t="s">
        <v>473</v>
      </c>
      <c r="G261" s="147" t="s">
        <v>384</v>
      </c>
      <c r="H261" s="148">
        <v>18</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911</v>
      </c>
    </row>
    <row r="262" spans="1:65" s="2" customFormat="1" ht="37.9" customHeight="1">
      <c r="A262" s="33"/>
      <c r="B262" s="143"/>
      <c r="C262" s="144" t="s">
        <v>191</v>
      </c>
      <c r="D262" s="144" t="s">
        <v>171</v>
      </c>
      <c r="E262" s="145" t="s">
        <v>675</v>
      </c>
      <c r="F262" s="146" t="s">
        <v>676</v>
      </c>
      <c r="G262" s="147" t="s">
        <v>384</v>
      </c>
      <c r="H262" s="148">
        <v>3</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912</v>
      </c>
    </row>
    <row r="263" spans="1:65" s="2" customFormat="1" ht="24.2" customHeight="1">
      <c r="A263" s="33"/>
      <c r="B263" s="143"/>
      <c r="C263" s="144" t="s">
        <v>205</v>
      </c>
      <c r="D263" s="144" t="s">
        <v>171</v>
      </c>
      <c r="E263" s="145" t="s">
        <v>678</v>
      </c>
      <c r="F263" s="146" t="s">
        <v>679</v>
      </c>
      <c r="G263" s="147" t="s">
        <v>384</v>
      </c>
      <c r="H263" s="148">
        <v>3</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913</v>
      </c>
    </row>
    <row r="264" spans="1:65" s="2" customFormat="1" ht="44.25" customHeight="1">
      <c r="A264" s="33"/>
      <c r="B264" s="143"/>
      <c r="C264" s="144" t="s">
        <v>304</v>
      </c>
      <c r="D264" s="144" t="s">
        <v>171</v>
      </c>
      <c r="E264" s="145" t="s">
        <v>475</v>
      </c>
      <c r="F264" s="146" t="s">
        <v>476</v>
      </c>
      <c r="G264" s="147" t="s">
        <v>477</v>
      </c>
      <c r="H264" s="196"/>
      <c r="I264" s="149"/>
      <c r="J264" s="150">
        <f t="shared" si="0"/>
        <v>0</v>
      </c>
      <c r="K264" s="146" t="s">
        <v>175</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914</v>
      </c>
    </row>
    <row r="265" spans="1:47" s="2" customFormat="1" ht="12">
      <c r="A265" s="33"/>
      <c r="B265" s="34"/>
      <c r="C265" s="33"/>
      <c r="D265" s="157" t="s">
        <v>177</v>
      </c>
      <c r="E265" s="33"/>
      <c r="F265" s="158" t="s">
        <v>479</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2.9" customHeight="1">
      <c r="B266" s="130"/>
      <c r="D266" s="131" t="s">
        <v>68</v>
      </c>
      <c r="E266" s="141" t="s">
        <v>480</v>
      </c>
      <c r="F266" s="141" t="s">
        <v>481</v>
      </c>
      <c r="I266" s="133"/>
      <c r="J266" s="142">
        <f>BK266</f>
        <v>0</v>
      </c>
      <c r="L266" s="130"/>
      <c r="M266" s="135"/>
      <c r="N266" s="136"/>
      <c r="O266" s="136"/>
      <c r="P266" s="137">
        <f>SUM(P267:P268)</f>
        <v>0</v>
      </c>
      <c r="Q266" s="136"/>
      <c r="R266" s="137">
        <f>SUM(R267:R268)</f>
        <v>0.01078</v>
      </c>
      <c r="S266" s="136"/>
      <c r="T266" s="138">
        <f>SUM(T267:T268)</f>
        <v>0</v>
      </c>
      <c r="AR266" s="131" t="s">
        <v>79</v>
      </c>
      <c r="AT266" s="139" t="s">
        <v>68</v>
      </c>
      <c r="AU266" s="139" t="s">
        <v>15</v>
      </c>
      <c r="AY266" s="131" t="s">
        <v>165</v>
      </c>
      <c r="BK266" s="140">
        <f>SUM(BK267:BK268)</f>
        <v>0</v>
      </c>
    </row>
    <row r="267" spans="1:65" s="2" customFormat="1" ht="16.5" customHeight="1">
      <c r="A267" s="33"/>
      <c r="B267" s="143"/>
      <c r="C267" s="144" t="s">
        <v>209</v>
      </c>
      <c r="D267" s="144" t="s">
        <v>171</v>
      </c>
      <c r="E267" s="145" t="s">
        <v>482</v>
      </c>
      <c r="F267" s="146" t="s">
        <v>483</v>
      </c>
      <c r="G267" s="147" t="s">
        <v>174</v>
      </c>
      <c r="H267" s="148">
        <v>77</v>
      </c>
      <c r="I267" s="149"/>
      <c r="J267" s="150">
        <f>ROUND(I267*H267,2)</f>
        <v>0</v>
      </c>
      <c r="K267" s="146" t="s">
        <v>175</v>
      </c>
      <c r="L267" s="34"/>
      <c r="M267" s="151" t="s">
        <v>3</v>
      </c>
      <c r="N267" s="152" t="s">
        <v>41</v>
      </c>
      <c r="O267" s="54"/>
      <c r="P267" s="153">
        <f>O267*H267</f>
        <v>0</v>
      </c>
      <c r="Q267" s="153">
        <v>0.00014</v>
      </c>
      <c r="R267" s="153">
        <f>Q267*H267</f>
        <v>0.01078</v>
      </c>
      <c r="S267" s="153">
        <v>0</v>
      </c>
      <c r="T267" s="154">
        <f>S267*H267</f>
        <v>0</v>
      </c>
      <c r="U267" s="33"/>
      <c r="V267" s="33"/>
      <c r="W267" s="33"/>
      <c r="X267" s="33"/>
      <c r="Y267" s="33"/>
      <c r="Z267" s="33"/>
      <c r="AA267" s="33"/>
      <c r="AB267" s="33"/>
      <c r="AC267" s="33"/>
      <c r="AD267" s="33"/>
      <c r="AE267" s="33"/>
      <c r="AR267" s="155" t="s">
        <v>264</v>
      </c>
      <c r="AT267" s="155" t="s">
        <v>171</v>
      </c>
      <c r="AU267" s="155" t="s">
        <v>79</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264</v>
      </c>
      <c r="BM267" s="155" t="s">
        <v>915</v>
      </c>
    </row>
    <row r="268" spans="1:47" s="2" customFormat="1" ht="12">
      <c r="A268" s="33"/>
      <c r="B268" s="34"/>
      <c r="C268" s="33"/>
      <c r="D268" s="157" t="s">
        <v>177</v>
      </c>
      <c r="E268" s="33"/>
      <c r="F268" s="158" t="s">
        <v>485</v>
      </c>
      <c r="G268" s="33"/>
      <c r="H268" s="33"/>
      <c r="I268" s="159"/>
      <c r="J268" s="33"/>
      <c r="K268" s="33"/>
      <c r="L268" s="34"/>
      <c r="M268" s="160"/>
      <c r="N268" s="161"/>
      <c r="O268" s="54"/>
      <c r="P268" s="54"/>
      <c r="Q268" s="54"/>
      <c r="R268" s="54"/>
      <c r="S268" s="54"/>
      <c r="T268" s="55"/>
      <c r="U268" s="33"/>
      <c r="V268" s="33"/>
      <c r="W268" s="33"/>
      <c r="X268" s="33"/>
      <c r="Y268" s="33"/>
      <c r="Z268" s="33"/>
      <c r="AA268" s="33"/>
      <c r="AB268" s="33"/>
      <c r="AC268" s="33"/>
      <c r="AD268" s="33"/>
      <c r="AE268" s="33"/>
      <c r="AT268" s="18" t="s">
        <v>177</v>
      </c>
      <c r="AU268" s="18" t="s">
        <v>79</v>
      </c>
    </row>
    <row r="269" spans="2:63" s="12" customFormat="1" ht="25.9" customHeight="1">
      <c r="B269" s="130"/>
      <c r="D269" s="131" t="s">
        <v>68</v>
      </c>
      <c r="E269" s="132" t="s">
        <v>120</v>
      </c>
      <c r="F269" s="132" t="s">
        <v>486</v>
      </c>
      <c r="I269" s="133"/>
      <c r="J269" s="134">
        <f>BK269</f>
        <v>0</v>
      </c>
      <c r="L269" s="130"/>
      <c r="M269" s="135"/>
      <c r="N269" s="136"/>
      <c r="O269" s="136"/>
      <c r="P269" s="137">
        <f>P270</f>
        <v>0</v>
      </c>
      <c r="Q269" s="136"/>
      <c r="R269" s="137">
        <f>R270</f>
        <v>0</v>
      </c>
      <c r="S269" s="136"/>
      <c r="T269" s="138">
        <f>T270</f>
        <v>0</v>
      </c>
      <c r="AR269" s="131" t="s">
        <v>95</v>
      </c>
      <c r="AT269" s="139" t="s">
        <v>68</v>
      </c>
      <c r="AU269" s="139" t="s">
        <v>69</v>
      </c>
      <c r="AY269" s="131" t="s">
        <v>165</v>
      </c>
      <c r="BK269" s="140">
        <f>BK270</f>
        <v>0</v>
      </c>
    </row>
    <row r="270" spans="1:65" s="2" customFormat="1" ht="24.2" customHeight="1">
      <c r="A270" s="33"/>
      <c r="B270" s="143"/>
      <c r="C270" s="144" t="s">
        <v>168</v>
      </c>
      <c r="D270" s="144" t="s">
        <v>171</v>
      </c>
      <c r="E270" s="145" t="s">
        <v>488</v>
      </c>
      <c r="F270" s="146" t="s">
        <v>489</v>
      </c>
      <c r="G270" s="147" t="s">
        <v>212</v>
      </c>
      <c r="H270" s="148">
        <v>1</v>
      </c>
      <c r="I270" s="149"/>
      <c r="J270" s="150">
        <f>ROUND(I270*H270,2)</f>
        <v>0</v>
      </c>
      <c r="K270" s="146" t="s">
        <v>3</v>
      </c>
      <c r="L270" s="34"/>
      <c r="M270" s="197" t="s">
        <v>3</v>
      </c>
      <c r="N270" s="198" t="s">
        <v>41</v>
      </c>
      <c r="O270" s="199"/>
      <c r="P270" s="200">
        <f>O270*H270</f>
        <v>0</v>
      </c>
      <c r="Q270" s="200">
        <v>0</v>
      </c>
      <c r="R270" s="200">
        <f>Q270*H270</f>
        <v>0</v>
      </c>
      <c r="S270" s="200">
        <v>0</v>
      </c>
      <c r="T270" s="201">
        <f>S270*H270</f>
        <v>0</v>
      </c>
      <c r="U270" s="33"/>
      <c r="V270" s="33"/>
      <c r="W270" s="33"/>
      <c r="X270" s="33"/>
      <c r="Y270" s="33"/>
      <c r="Z270" s="33"/>
      <c r="AA270" s="33"/>
      <c r="AB270" s="33"/>
      <c r="AC270" s="33"/>
      <c r="AD270" s="33"/>
      <c r="AE270" s="33"/>
      <c r="AR270" s="155" t="s">
        <v>92</v>
      </c>
      <c r="AT270" s="155" t="s">
        <v>171</v>
      </c>
      <c r="AU270" s="155" t="s">
        <v>15</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92</v>
      </c>
      <c r="BM270" s="155" t="s">
        <v>916</v>
      </c>
    </row>
    <row r="271" spans="1:31" s="2" customFormat="1" ht="6.95" customHeight="1">
      <c r="A271" s="33"/>
      <c r="B271" s="43"/>
      <c r="C271" s="44"/>
      <c r="D271" s="44"/>
      <c r="E271" s="44"/>
      <c r="F271" s="44"/>
      <c r="G271" s="44"/>
      <c r="H271" s="44"/>
      <c r="I271" s="44"/>
      <c r="J271" s="44"/>
      <c r="K271" s="44"/>
      <c r="L271" s="34"/>
      <c r="M271" s="33"/>
      <c r="O271" s="33"/>
      <c r="P271" s="33"/>
      <c r="Q271" s="33"/>
      <c r="R271" s="33"/>
      <c r="S271" s="33"/>
      <c r="T271" s="33"/>
      <c r="U271" s="33"/>
      <c r="V271" s="33"/>
      <c r="W271" s="33"/>
      <c r="X271" s="33"/>
      <c r="Y271" s="33"/>
      <c r="Z271" s="33"/>
      <c r="AA271" s="33"/>
      <c r="AB271" s="33"/>
      <c r="AC271" s="33"/>
      <c r="AD271" s="33"/>
      <c r="AE271" s="33"/>
    </row>
  </sheetData>
  <autoFilter ref="C101:K270"/>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57" r:id="rId15" display="https://podminky.urs.cz/item/CS_URS_2021_02/11163150"/>
    <hyperlink ref="F160"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4" r:id="rId40" display="https://podminky.urs.cz/item/CS_URS_2021_02/764501103"/>
    <hyperlink ref="F265" r:id="rId41" display="https://podminky.urs.cz/item/CS_URS_2021_02/998764202"/>
    <hyperlink ref="F268"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94</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565</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917</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ROUND((SUM(BE103:BE298)),2)</f>
        <v>0</v>
      </c>
      <c r="G35" s="33"/>
      <c r="H35" s="33"/>
      <c r="I35" s="102">
        <v>0.21</v>
      </c>
      <c r="J35" s="101">
        <f>ROUND(((SUM(BE103:BE298))*I35),2)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ROUND((SUM(BF103:BF298)),2)</f>
        <v>0</v>
      </c>
      <c r="G36" s="33"/>
      <c r="H36" s="33"/>
      <c r="I36" s="102">
        <v>0.15</v>
      </c>
      <c r="J36" s="101">
        <f>ROUND(((SUM(BF103:BF298))*I36),2)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ROUND((SUM(BG103:BG298)),2)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ROUND((SUM(BH103:BH298)),2)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ROUND((SUM(BI103:BI298)),2)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565</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4 - Sekce 6</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J148</f>
        <v>0</v>
      </c>
      <c r="L71" s="116"/>
    </row>
    <row r="72" spans="2:12" s="10" customFormat="1" ht="19.9" customHeight="1">
      <c r="B72" s="116"/>
      <c r="D72" s="117" t="s">
        <v>139</v>
      </c>
      <c r="E72" s="118"/>
      <c r="F72" s="118"/>
      <c r="G72" s="118"/>
      <c r="H72" s="118"/>
      <c r="I72" s="118"/>
      <c r="J72" s="119">
        <f>J150</f>
        <v>0</v>
      </c>
      <c r="L72" s="116"/>
    </row>
    <row r="73" spans="2:12" s="10" customFormat="1" ht="19.9" customHeight="1">
      <c r="B73" s="116"/>
      <c r="D73" s="117" t="s">
        <v>140</v>
      </c>
      <c r="E73" s="118"/>
      <c r="F73" s="118"/>
      <c r="G73" s="118"/>
      <c r="H73" s="118"/>
      <c r="I73" s="118"/>
      <c r="J73" s="119">
        <f>J160</f>
        <v>0</v>
      </c>
      <c r="L73" s="116"/>
    </row>
    <row r="74" spans="2:12" s="9" customFormat="1" ht="24.95" customHeight="1">
      <c r="B74" s="112"/>
      <c r="D74" s="113" t="s">
        <v>141</v>
      </c>
      <c r="E74" s="114"/>
      <c r="F74" s="114"/>
      <c r="G74" s="114"/>
      <c r="H74" s="114"/>
      <c r="I74" s="114"/>
      <c r="J74" s="115">
        <f>J163</f>
        <v>0</v>
      </c>
      <c r="L74" s="112"/>
    </row>
    <row r="75" spans="2:12" s="10" customFormat="1" ht="19.9" customHeight="1">
      <c r="B75" s="116"/>
      <c r="D75" s="117" t="s">
        <v>142</v>
      </c>
      <c r="E75" s="118"/>
      <c r="F75" s="118"/>
      <c r="G75" s="118"/>
      <c r="H75" s="118"/>
      <c r="I75" s="118"/>
      <c r="J75" s="119">
        <f>J164</f>
        <v>0</v>
      </c>
      <c r="L75" s="116"/>
    </row>
    <row r="76" spans="2:12" s="10" customFormat="1" ht="19.9" customHeight="1">
      <c r="B76" s="116"/>
      <c r="D76" s="117" t="s">
        <v>143</v>
      </c>
      <c r="E76" s="118"/>
      <c r="F76" s="118"/>
      <c r="G76" s="118"/>
      <c r="H76" s="118"/>
      <c r="I76" s="118"/>
      <c r="J76" s="119">
        <f>J205</f>
        <v>0</v>
      </c>
      <c r="L76" s="116"/>
    </row>
    <row r="77" spans="2:12" s="10" customFormat="1" ht="19.9" customHeight="1">
      <c r="B77" s="116"/>
      <c r="D77" s="117" t="s">
        <v>145</v>
      </c>
      <c r="E77" s="118"/>
      <c r="F77" s="118"/>
      <c r="G77" s="118"/>
      <c r="H77" s="118"/>
      <c r="I77" s="118"/>
      <c r="J77" s="119">
        <f>J247</f>
        <v>0</v>
      </c>
      <c r="L77" s="116"/>
    </row>
    <row r="78" spans="2:12" s="10" customFormat="1" ht="19.9" customHeight="1">
      <c r="B78" s="116"/>
      <c r="D78" s="117" t="s">
        <v>146</v>
      </c>
      <c r="E78" s="118"/>
      <c r="F78" s="118"/>
      <c r="G78" s="118"/>
      <c r="H78" s="118"/>
      <c r="I78" s="118"/>
      <c r="J78" s="119">
        <f>J249</f>
        <v>0</v>
      </c>
      <c r="L78" s="116"/>
    </row>
    <row r="79" spans="2:12" s="10" customFormat="1" ht="19.9" customHeight="1">
      <c r="B79" s="116"/>
      <c r="D79" s="117" t="s">
        <v>147</v>
      </c>
      <c r="E79" s="118"/>
      <c r="F79" s="118"/>
      <c r="G79" s="118"/>
      <c r="H79" s="118"/>
      <c r="I79" s="118"/>
      <c r="J79" s="119">
        <f>J272</f>
        <v>0</v>
      </c>
      <c r="L79" s="116"/>
    </row>
    <row r="80" spans="2:12" s="10" customFormat="1" ht="19.9" customHeight="1">
      <c r="B80" s="116"/>
      <c r="D80" s="117" t="s">
        <v>148</v>
      </c>
      <c r="E80" s="118"/>
      <c r="F80" s="118"/>
      <c r="G80" s="118"/>
      <c r="H80" s="118"/>
      <c r="I80" s="118"/>
      <c r="J80" s="119">
        <f>J294</f>
        <v>0</v>
      </c>
      <c r="L80" s="116"/>
    </row>
    <row r="81" spans="2:12" s="9" customFormat="1" ht="24.95" customHeight="1">
      <c r="B81" s="112"/>
      <c r="D81" s="113" t="s">
        <v>149</v>
      </c>
      <c r="E81" s="114"/>
      <c r="F81" s="114"/>
      <c r="G81" s="114"/>
      <c r="H81" s="114"/>
      <c r="I81" s="114"/>
      <c r="J81" s="115">
        <f>J297</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565</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4 - Sekce 6</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P104+P163+P297</f>
        <v>0</v>
      </c>
      <c r="Q103" s="62"/>
      <c r="R103" s="127">
        <f>R104+R163+R297</f>
        <v>7.85987435</v>
      </c>
      <c r="S103" s="62"/>
      <c r="T103" s="128">
        <f>T104+T163+T297</f>
        <v>11.37227</v>
      </c>
      <c r="U103" s="33"/>
      <c r="V103" s="33"/>
      <c r="W103" s="33"/>
      <c r="X103" s="33"/>
      <c r="Y103" s="33"/>
      <c r="Z103" s="33"/>
      <c r="AA103" s="33"/>
      <c r="AB103" s="33"/>
      <c r="AC103" s="33"/>
      <c r="AD103" s="33"/>
      <c r="AE103" s="33"/>
      <c r="AT103" s="18" t="s">
        <v>68</v>
      </c>
      <c r="AU103" s="18" t="s">
        <v>131</v>
      </c>
      <c r="BK103" s="129">
        <f>BK104+BK163+BK297</f>
        <v>0</v>
      </c>
    </row>
    <row r="104" spans="2:63" s="12" customFormat="1" ht="25.9" customHeight="1">
      <c r="B104" s="130"/>
      <c r="D104" s="131" t="s">
        <v>68</v>
      </c>
      <c r="E104" s="132" t="s">
        <v>163</v>
      </c>
      <c r="F104" s="132" t="s">
        <v>164</v>
      </c>
      <c r="I104" s="133"/>
      <c r="J104" s="134">
        <f>BK104</f>
        <v>0</v>
      </c>
      <c r="L104" s="130"/>
      <c r="M104" s="135"/>
      <c r="N104" s="136"/>
      <c r="O104" s="136"/>
      <c r="P104" s="137">
        <f>P105+P130+P150+P160</f>
        <v>0</v>
      </c>
      <c r="Q104" s="136"/>
      <c r="R104" s="137">
        <f>R105+R130+R150+R160</f>
        <v>5.332937500000001</v>
      </c>
      <c r="S104" s="136"/>
      <c r="T104" s="138">
        <f>T105+T130+T150+T160</f>
        <v>9.3734</v>
      </c>
      <c r="AR104" s="131" t="s">
        <v>15</v>
      </c>
      <c r="AT104" s="139" t="s">
        <v>68</v>
      </c>
      <c r="AU104" s="139" t="s">
        <v>69</v>
      </c>
      <c r="AY104" s="131" t="s">
        <v>165</v>
      </c>
      <c r="BK104" s="140">
        <f>BK105+BK130+BK150+BK160</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5.332937500000001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0.0337375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918</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688</v>
      </c>
      <c r="H110" s="173">
        <v>1.2</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2">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2">
      <c r="B112" s="170"/>
      <c r="D112" s="163" t="s">
        <v>179</v>
      </c>
      <c r="E112" s="171" t="s">
        <v>3</v>
      </c>
      <c r="F112" s="172" t="s">
        <v>919</v>
      </c>
      <c r="H112" s="173">
        <v>1.3</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2">
      <c r="B113" s="188"/>
      <c r="D113" s="163" t="s">
        <v>179</v>
      </c>
      <c r="E113" s="189" t="s">
        <v>3</v>
      </c>
      <c r="F113" s="190" t="s">
        <v>288</v>
      </c>
      <c r="H113" s="191">
        <v>2.5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2.5</v>
      </c>
      <c r="I114" s="149"/>
      <c r="J114" s="150">
        <f>ROUND(I114*H114,2)</f>
        <v>0</v>
      </c>
      <c r="K114" s="146" t="s">
        <v>175</v>
      </c>
      <c r="L114" s="34"/>
      <c r="M114" s="151" t="s">
        <v>3</v>
      </c>
      <c r="N114" s="152" t="s">
        <v>41</v>
      </c>
      <c r="O114" s="54"/>
      <c r="P114" s="153">
        <f>O114*H114</f>
        <v>0</v>
      </c>
      <c r="Q114" s="153">
        <v>0.00852</v>
      </c>
      <c r="R114" s="153">
        <f>Q114*H114</f>
        <v>0.0213</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920</v>
      </c>
    </row>
    <row r="115" spans="1:47" s="2" customFormat="1" ht="12">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2.625</v>
      </c>
      <c r="I116" s="183"/>
      <c r="J116" s="184">
        <f>ROUND(I116*H116,2)</f>
        <v>0</v>
      </c>
      <c r="K116" s="180" t="s">
        <v>175</v>
      </c>
      <c r="L116" s="185"/>
      <c r="M116" s="186" t="s">
        <v>3</v>
      </c>
      <c r="N116" s="187" t="s">
        <v>41</v>
      </c>
      <c r="O116" s="54"/>
      <c r="P116" s="153">
        <f>O116*H116</f>
        <v>0</v>
      </c>
      <c r="Q116" s="153">
        <v>0.0017</v>
      </c>
      <c r="R116" s="153">
        <f>Q116*H116</f>
        <v>0.0044624999999999995</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921</v>
      </c>
    </row>
    <row r="117" spans="1:47" s="2" customFormat="1" ht="12">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2">
      <c r="B118" s="170"/>
      <c r="D118" s="163" t="s">
        <v>179</v>
      </c>
      <c r="F118" s="172" t="s">
        <v>692</v>
      </c>
      <c r="H118" s="173">
        <v>2.625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2.5</v>
      </c>
      <c r="I119" s="149"/>
      <c r="J119" s="150">
        <f>ROUND(I119*H119,2)</f>
        <v>0</v>
      </c>
      <c r="K119" s="146" t="s">
        <v>175</v>
      </c>
      <c r="L119" s="34"/>
      <c r="M119" s="151" t="s">
        <v>3</v>
      </c>
      <c r="N119" s="152" t="s">
        <v>41</v>
      </c>
      <c r="O119" s="54"/>
      <c r="P119" s="153">
        <f>O119*H119</f>
        <v>0</v>
      </c>
      <c r="Q119" s="153">
        <v>8E-05</v>
      </c>
      <c r="R119" s="153">
        <f>Q119*H119</f>
        <v>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922</v>
      </c>
    </row>
    <row r="120" spans="1:47" s="2" customFormat="1" ht="12">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2.5</v>
      </c>
      <c r="I121" s="149"/>
      <c r="J121" s="150">
        <f>ROUND(I121*H121,2)</f>
        <v>0</v>
      </c>
      <c r="K121" s="146" t="s">
        <v>175</v>
      </c>
      <c r="L121" s="34"/>
      <c r="M121" s="151" t="s">
        <v>3</v>
      </c>
      <c r="N121" s="152" t="s">
        <v>41</v>
      </c>
      <c r="O121" s="54"/>
      <c r="P121" s="153">
        <f>O121*H121</f>
        <v>0</v>
      </c>
      <c r="Q121" s="153">
        <v>0.00285</v>
      </c>
      <c r="R121" s="153">
        <f>Q121*H121</f>
        <v>0.007125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923</v>
      </c>
    </row>
    <row r="122" spans="1:47" s="2" customFormat="1" ht="12">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924</v>
      </c>
    </row>
    <row r="125" spans="1:47" s="2" customFormat="1" ht="12">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2">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925</v>
      </c>
    </row>
    <row r="128" spans="1:47" s="2" customFormat="1" ht="12">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2">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P131+P133+P148</f>
        <v>0</v>
      </c>
      <c r="Q130" s="136"/>
      <c r="R130" s="137">
        <f>R131+R133+R148</f>
        <v>0</v>
      </c>
      <c r="S130" s="136"/>
      <c r="T130" s="138">
        <f>T131+T133+T148</f>
        <v>9.3734</v>
      </c>
      <c r="AR130" s="131" t="s">
        <v>15</v>
      </c>
      <c r="AT130" s="139" t="s">
        <v>68</v>
      </c>
      <c r="AU130" s="139" t="s">
        <v>15</v>
      </c>
      <c r="AY130" s="131" t="s">
        <v>165</v>
      </c>
      <c r="BK130" s="140">
        <f>BK131+BK133+BK148</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926</v>
      </c>
    </row>
    <row r="133" spans="2:63" s="12" customFormat="1" ht="20.85" customHeight="1">
      <c r="B133" s="130"/>
      <c r="D133" s="131" t="s">
        <v>68</v>
      </c>
      <c r="E133" s="141" t="s">
        <v>214</v>
      </c>
      <c r="F133" s="141" t="s">
        <v>215</v>
      </c>
      <c r="I133" s="133"/>
      <c r="J133" s="142">
        <f>BK133</f>
        <v>0</v>
      </c>
      <c r="L133" s="130"/>
      <c r="M133" s="135"/>
      <c r="N133" s="136"/>
      <c r="O133" s="136"/>
      <c r="P133" s="137">
        <f>SUM(P134:P147)</f>
        <v>0</v>
      </c>
      <c r="Q133" s="136"/>
      <c r="R133" s="137">
        <f>SUM(R134:R147)</f>
        <v>0</v>
      </c>
      <c r="S133" s="136"/>
      <c r="T133" s="138">
        <f>SUM(T134:T147)</f>
        <v>9.3734</v>
      </c>
      <c r="AR133" s="131" t="s">
        <v>15</v>
      </c>
      <c r="AT133" s="139" t="s">
        <v>68</v>
      </c>
      <c r="AU133" s="139" t="s">
        <v>79</v>
      </c>
      <c r="AY133" s="131" t="s">
        <v>165</v>
      </c>
      <c r="BK133" s="140">
        <f>SUM(BK134:BK147)</f>
        <v>0</v>
      </c>
    </row>
    <row r="134" spans="1:65" s="2" customFormat="1" ht="24.2" customHeight="1">
      <c r="A134" s="33"/>
      <c r="B134" s="143"/>
      <c r="C134" s="144" t="s">
        <v>540</v>
      </c>
      <c r="D134" s="144" t="s">
        <v>171</v>
      </c>
      <c r="E134" s="145" t="s">
        <v>709</v>
      </c>
      <c r="F134" s="146" t="s">
        <v>710</v>
      </c>
      <c r="G134" s="147" t="s">
        <v>377</v>
      </c>
      <c r="H134" s="148">
        <v>3.6</v>
      </c>
      <c r="I134" s="149"/>
      <c r="J134" s="150">
        <f>ROUND(I134*H134,2)</f>
        <v>0</v>
      </c>
      <c r="K134" s="146" t="s">
        <v>175</v>
      </c>
      <c r="L134" s="34"/>
      <c r="M134" s="151" t="s">
        <v>3</v>
      </c>
      <c r="N134" s="152" t="s">
        <v>41</v>
      </c>
      <c r="O134" s="54"/>
      <c r="P134" s="153">
        <f>O134*H134</f>
        <v>0</v>
      </c>
      <c r="Q134" s="153">
        <v>0</v>
      </c>
      <c r="R134" s="153">
        <f>Q134*H134</f>
        <v>0</v>
      </c>
      <c r="S134" s="153">
        <v>2.2</v>
      </c>
      <c r="T134" s="154">
        <f>S134*H134</f>
        <v>7.920000000000001</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927</v>
      </c>
    </row>
    <row r="135" spans="1:47" s="2" customFormat="1" ht="12">
      <c r="A135" s="33"/>
      <c r="B135" s="34"/>
      <c r="C135" s="33"/>
      <c r="D135" s="157" t="s">
        <v>177</v>
      </c>
      <c r="E135" s="33"/>
      <c r="F135" s="158" t="s">
        <v>712</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4" customFormat="1" ht="12">
      <c r="B136" s="170"/>
      <c r="D136" s="163" t="s">
        <v>179</v>
      </c>
      <c r="E136" s="171" t="s">
        <v>3</v>
      </c>
      <c r="F136" s="172" t="s">
        <v>713</v>
      </c>
      <c r="H136" s="173">
        <v>3.6</v>
      </c>
      <c r="I136" s="174"/>
      <c r="L136" s="170"/>
      <c r="M136" s="175"/>
      <c r="N136" s="176"/>
      <c r="O136" s="176"/>
      <c r="P136" s="176"/>
      <c r="Q136" s="176"/>
      <c r="R136" s="176"/>
      <c r="S136" s="176"/>
      <c r="T136" s="177"/>
      <c r="AT136" s="171" t="s">
        <v>179</v>
      </c>
      <c r="AU136" s="171" t="s">
        <v>89</v>
      </c>
      <c r="AV136" s="14" t="s">
        <v>79</v>
      </c>
      <c r="AW136" s="14" t="s">
        <v>31</v>
      </c>
      <c r="AX136" s="14" t="s">
        <v>15</v>
      </c>
      <c r="AY136" s="171" t="s">
        <v>165</v>
      </c>
    </row>
    <row r="137" spans="1:65" s="2" customFormat="1" ht="33" customHeight="1">
      <c r="A137" s="33"/>
      <c r="B137" s="143"/>
      <c r="C137" s="144" t="s">
        <v>708</v>
      </c>
      <c r="D137" s="144" t="s">
        <v>171</v>
      </c>
      <c r="E137" s="145" t="s">
        <v>715</v>
      </c>
      <c r="F137" s="146" t="s">
        <v>716</v>
      </c>
      <c r="G137" s="147" t="s">
        <v>377</v>
      </c>
      <c r="H137" s="148">
        <v>3.6</v>
      </c>
      <c r="I137" s="149"/>
      <c r="J137" s="150">
        <f>ROUND(I137*H137,2)</f>
        <v>0</v>
      </c>
      <c r="K137" s="146" t="s">
        <v>175</v>
      </c>
      <c r="L137" s="34"/>
      <c r="M137" s="151" t="s">
        <v>3</v>
      </c>
      <c r="N137" s="152" t="s">
        <v>41</v>
      </c>
      <c r="O137" s="54"/>
      <c r="P137" s="153">
        <f>O137*H137</f>
        <v>0</v>
      </c>
      <c r="Q137" s="153">
        <v>0</v>
      </c>
      <c r="R137" s="153">
        <f>Q137*H137</f>
        <v>0</v>
      </c>
      <c r="S137" s="153">
        <v>0.044</v>
      </c>
      <c r="T137" s="154">
        <f>S137*H137</f>
        <v>0.15839999999999999</v>
      </c>
      <c r="U137" s="33"/>
      <c r="V137" s="33"/>
      <c r="W137" s="33"/>
      <c r="X137" s="33"/>
      <c r="Y137" s="33"/>
      <c r="Z137" s="33"/>
      <c r="AA137" s="33"/>
      <c r="AB137" s="33"/>
      <c r="AC137" s="33"/>
      <c r="AD137" s="33"/>
      <c r="AE137" s="33"/>
      <c r="AR137" s="155" t="s">
        <v>92</v>
      </c>
      <c r="AT137" s="155" t="s">
        <v>171</v>
      </c>
      <c r="AU137" s="155" t="s">
        <v>89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928</v>
      </c>
    </row>
    <row r="138" spans="1:47" s="2" customFormat="1" ht="12">
      <c r="A138" s="33"/>
      <c r="B138" s="34"/>
      <c r="C138" s="33"/>
      <c r="D138" s="157" t="s">
        <v>177</v>
      </c>
      <c r="E138" s="33"/>
      <c r="F138" s="158" t="s">
        <v>718</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89</v>
      </c>
    </row>
    <row r="139" spans="1:65" s="2" customFormat="1" ht="44.25" customHeight="1">
      <c r="A139" s="33"/>
      <c r="B139" s="143"/>
      <c r="C139" s="144" t="s">
        <v>714</v>
      </c>
      <c r="D139" s="144" t="s">
        <v>171</v>
      </c>
      <c r="E139" s="145" t="s">
        <v>719</v>
      </c>
      <c r="F139" s="146" t="s">
        <v>720</v>
      </c>
      <c r="G139" s="147" t="s">
        <v>174</v>
      </c>
      <c r="H139" s="148">
        <v>36</v>
      </c>
      <c r="I139" s="149"/>
      <c r="J139" s="150">
        <f>ROUND(I139*H139,2)</f>
        <v>0</v>
      </c>
      <c r="K139" s="146" t="s">
        <v>175</v>
      </c>
      <c r="L139" s="34"/>
      <c r="M139" s="151" t="s">
        <v>3</v>
      </c>
      <c r="N139" s="152" t="s">
        <v>41</v>
      </c>
      <c r="O139" s="54"/>
      <c r="P139" s="153">
        <f>O139*H139</f>
        <v>0</v>
      </c>
      <c r="Q139" s="153">
        <v>0</v>
      </c>
      <c r="R139" s="153">
        <f>Q139*H139</f>
        <v>0</v>
      </c>
      <c r="S139" s="153">
        <v>0.035</v>
      </c>
      <c r="T139" s="154">
        <f>S139*H139</f>
        <v>1.2600000000000002</v>
      </c>
      <c r="U139" s="33"/>
      <c r="V139" s="33"/>
      <c r="W139" s="33"/>
      <c r="X139" s="33"/>
      <c r="Y139" s="33"/>
      <c r="Z139" s="33"/>
      <c r="AA139" s="33"/>
      <c r="AB139" s="33"/>
      <c r="AC139" s="33"/>
      <c r="AD139" s="33"/>
      <c r="AE139" s="33"/>
      <c r="AR139" s="155" t="s">
        <v>92</v>
      </c>
      <c r="AT139" s="155" t="s">
        <v>171</v>
      </c>
      <c r="AU139" s="155" t="s">
        <v>89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929</v>
      </c>
    </row>
    <row r="140" spans="1:47" s="2" customFormat="1" ht="12">
      <c r="A140" s="33"/>
      <c r="B140" s="34"/>
      <c r="C140" s="33"/>
      <c r="D140" s="157" t="s">
        <v>177</v>
      </c>
      <c r="E140" s="33"/>
      <c r="F140" s="158" t="s">
        <v>722</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89</v>
      </c>
    </row>
    <row r="141" spans="1:65" s="2" customFormat="1" ht="37.9" customHeight="1">
      <c r="A141" s="33"/>
      <c r="B141" s="143"/>
      <c r="C141" s="144" t="s">
        <v>346</v>
      </c>
      <c r="D141" s="144" t="s">
        <v>171</v>
      </c>
      <c r="E141" s="145" t="s">
        <v>217</v>
      </c>
      <c r="F141" s="146" t="s">
        <v>218</v>
      </c>
      <c r="G141" s="147" t="s">
        <v>174</v>
      </c>
      <c r="H141" s="148">
        <v>2.5</v>
      </c>
      <c r="I141" s="149"/>
      <c r="J141" s="150">
        <f>ROUND(I141*H141,2)</f>
        <v>0</v>
      </c>
      <c r="K141" s="146" t="s">
        <v>175</v>
      </c>
      <c r="L141" s="34"/>
      <c r="M141" s="151" t="s">
        <v>3</v>
      </c>
      <c r="N141" s="152" t="s">
        <v>41</v>
      </c>
      <c r="O141" s="54"/>
      <c r="P141" s="153">
        <f>O141*H141</f>
        <v>0</v>
      </c>
      <c r="Q141" s="153">
        <v>0</v>
      </c>
      <c r="R141" s="153">
        <f>Q141*H141</f>
        <v>0</v>
      </c>
      <c r="S141" s="153">
        <v>0.014</v>
      </c>
      <c r="T141" s="154">
        <f>S141*H141</f>
        <v>0.035</v>
      </c>
      <c r="U141" s="33"/>
      <c r="V141" s="33"/>
      <c r="W141" s="33"/>
      <c r="X141" s="33"/>
      <c r="Y141" s="33"/>
      <c r="Z141" s="33"/>
      <c r="AA141" s="33"/>
      <c r="AB141" s="33"/>
      <c r="AC141" s="33"/>
      <c r="AD141" s="33"/>
      <c r="AE141" s="33"/>
      <c r="AR141" s="155" t="s">
        <v>92</v>
      </c>
      <c r="AT141" s="155" t="s">
        <v>171</v>
      </c>
      <c r="AU141" s="155" t="s">
        <v>89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930</v>
      </c>
    </row>
    <row r="142" spans="1:47" s="2" customFormat="1" ht="12">
      <c r="A142" s="33"/>
      <c r="B142" s="34"/>
      <c r="C142" s="33"/>
      <c r="D142" s="157" t="s">
        <v>177</v>
      </c>
      <c r="E142" s="33"/>
      <c r="F142" s="158" t="s">
        <v>220</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89</v>
      </c>
    </row>
    <row r="143" spans="2:51" s="13" customFormat="1" ht="12">
      <c r="B143" s="162"/>
      <c r="D143" s="163" t="s">
        <v>179</v>
      </c>
      <c r="E143" s="164" t="s">
        <v>3</v>
      </c>
      <c r="F143" s="165" t="s">
        <v>180</v>
      </c>
      <c r="H143" s="164" t="s">
        <v>3</v>
      </c>
      <c r="I143" s="166"/>
      <c r="L143" s="162"/>
      <c r="M143" s="167"/>
      <c r="N143" s="168"/>
      <c r="O143" s="168"/>
      <c r="P143" s="168"/>
      <c r="Q143" s="168"/>
      <c r="R143" s="168"/>
      <c r="S143" s="168"/>
      <c r="T143" s="169"/>
      <c r="AT143" s="164" t="s">
        <v>179</v>
      </c>
      <c r="AU143" s="164" t="s">
        <v>89</v>
      </c>
      <c r="AV143" s="13" t="s">
        <v>15</v>
      </c>
      <c r="AW143" s="13" t="s">
        <v>31</v>
      </c>
      <c r="AX143" s="13" t="s">
        <v>69</v>
      </c>
      <c r="AY143" s="164" t="s">
        <v>165</v>
      </c>
    </row>
    <row r="144" spans="2:51" s="14" customFormat="1" ht="12">
      <c r="B144" s="170"/>
      <c r="D144" s="163" t="s">
        <v>179</v>
      </c>
      <c r="E144" s="171" t="s">
        <v>3</v>
      </c>
      <c r="F144" s="172" t="s">
        <v>688</v>
      </c>
      <c r="H144" s="173">
        <v>1.2</v>
      </c>
      <c r="I144" s="174"/>
      <c r="L144" s="170"/>
      <c r="M144" s="175"/>
      <c r="N144" s="176"/>
      <c r="O144" s="176"/>
      <c r="P144" s="176"/>
      <c r="Q144" s="176"/>
      <c r="R144" s="176"/>
      <c r="S144" s="176"/>
      <c r="T144" s="177"/>
      <c r="AT144" s="171" t="s">
        <v>179</v>
      </c>
      <c r="AU144" s="171" t="s">
        <v>89</v>
      </c>
      <c r="AV144" s="14" t="s">
        <v>79</v>
      </c>
      <c r="AW144" s="14" t="s">
        <v>31</v>
      </c>
      <c r="AX144" s="14" t="s">
        <v>69</v>
      </c>
      <c r="AY144" s="171" t="s">
        <v>165</v>
      </c>
    </row>
    <row r="145" spans="2:51" s="13" customFormat="1" ht="12">
      <c r="B145" s="162"/>
      <c r="D145" s="163" t="s">
        <v>179</v>
      </c>
      <c r="E145" s="164" t="s">
        <v>3</v>
      </c>
      <c r="F145" s="165" t="s">
        <v>569</v>
      </c>
      <c r="H145" s="164" t="s">
        <v>3</v>
      </c>
      <c r="I145" s="166"/>
      <c r="L145" s="162"/>
      <c r="M145" s="167"/>
      <c r="N145" s="168"/>
      <c r="O145" s="168"/>
      <c r="P145" s="168"/>
      <c r="Q145" s="168"/>
      <c r="R145" s="168"/>
      <c r="S145" s="168"/>
      <c r="T145" s="169"/>
      <c r="AT145" s="164" t="s">
        <v>179</v>
      </c>
      <c r="AU145" s="164" t="s">
        <v>89</v>
      </c>
      <c r="AV145" s="13" t="s">
        <v>15</v>
      </c>
      <c r="AW145" s="13" t="s">
        <v>31</v>
      </c>
      <c r="AX145" s="13" t="s">
        <v>69</v>
      </c>
      <c r="AY145" s="164" t="s">
        <v>165</v>
      </c>
    </row>
    <row r="146" spans="2:51" s="14" customFormat="1" ht="12">
      <c r="B146" s="170"/>
      <c r="D146" s="163" t="s">
        <v>179</v>
      </c>
      <c r="E146" s="171" t="s">
        <v>3</v>
      </c>
      <c r="F146" s="172" t="s">
        <v>919</v>
      </c>
      <c r="H146" s="173">
        <v>1.3</v>
      </c>
      <c r="I146" s="174"/>
      <c r="L146" s="170"/>
      <c r="M146" s="175"/>
      <c r="N146" s="176"/>
      <c r="O146" s="176"/>
      <c r="P146" s="176"/>
      <c r="Q146" s="176"/>
      <c r="R146" s="176"/>
      <c r="S146" s="176"/>
      <c r="T146" s="177"/>
      <c r="AT146" s="171" t="s">
        <v>179</v>
      </c>
      <c r="AU146" s="171" t="s">
        <v>89</v>
      </c>
      <c r="AV146" s="14" t="s">
        <v>79</v>
      </c>
      <c r="AW146" s="14" t="s">
        <v>31</v>
      </c>
      <c r="AX146" s="14" t="s">
        <v>69</v>
      </c>
      <c r="AY146" s="171" t="s">
        <v>165</v>
      </c>
    </row>
    <row r="147" spans="2:51" s="15" customFormat="1" ht="12">
      <c r="B147" s="188"/>
      <c r="D147" s="163" t="s">
        <v>179</v>
      </c>
      <c r="E147" s="189" t="s">
        <v>3</v>
      </c>
      <c r="F147" s="190" t="s">
        <v>288</v>
      </c>
      <c r="H147" s="191">
        <v>2.5</v>
      </c>
      <c r="I147" s="192"/>
      <c r="L147" s="188"/>
      <c r="M147" s="193"/>
      <c r="N147" s="194"/>
      <c r="O147" s="194"/>
      <c r="P147" s="194"/>
      <c r="Q147" s="194"/>
      <c r="R147" s="194"/>
      <c r="S147" s="194"/>
      <c r="T147" s="195"/>
      <c r="AT147" s="189" t="s">
        <v>179</v>
      </c>
      <c r="AU147" s="189" t="s">
        <v>89</v>
      </c>
      <c r="AV147" s="15" t="s">
        <v>92</v>
      </c>
      <c r="AW147" s="15" t="s">
        <v>31</v>
      </c>
      <c r="AX147" s="15" t="s">
        <v>15</v>
      </c>
      <c r="AY147" s="189" t="s">
        <v>165</v>
      </c>
    </row>
    <row r="148" spans="2:63" s="12" customFormat="1" ht="20.85" customHeight="1">
      <c r="B148" s="130"/>
      <c r="D148" s="131" t="s">
        <v>68</v>
      </c>
      <c r="E148" s="141" t="s">
        <v>221</v>
      </c>
      <c r="F148" s="141" t="s">
        <v>222</v>
      </c>
      <c r="I148" s="133"/>
      <c r="J148" s="142">
        <f>BK148</f>
        <v>0</v>
      </c>
      <c r="L148" s="130"/>
      <c r="M148" s="135"/>
      <c r="N148" s="136"/>
      <c r="O148" s="136"/>
      <c r="P148" s="137">
        <f>P149</f>
        <v>0</v>
      </c>
      <c r="Q148" s="136"/>
      <c r="R148" s="137">
        <f>R149</f>
        <v>0</v>
      </c>
      <c r="S148" s="136"/>
      <c r="T148" s="138">
        <f>T149</f>
        <v>0</v>
      </c>
      <c r="AR148" s="131" t="s">
        <v>15</v>
      </c>
      <c r="AT148" s="139" t="s">
        <v>68</v>
      </c>
      <c r="AU148" s="139" t="s">
        <v>79</v>
      </c>
      <c r="AY148" s="131" t="s">
        <v>165</v>
      </c>
      <c r="BK148" s="140">
        <f>BK149</f>
        <v>0</v>
      </c>
    </row>
    <row r="149" spans="1:65" s="2" customFormat="1" ht="24.2" customHeight="1">
      <c r="A149" s="33"/>
      <c r="B149" s="143"/>
      <c r="C149" s="144" t="s">
        <v>723</v>
      </c>
      <c r="D149" s="144" t="s">
        <v>171</v>
      </c>
      <c r="E149" s="145" t="s">
        <v>224</v>
      </c>
      <c r="F149" s="146" t="s">
        <v>225</v>
      </c>
      <c r="G149" s="147" t="s">
        <v>174</v>
      </c>
      <c r="H149" s="148">
        <v>91</v>
      </c>
      <c r="I149" s="149"/>
      <c r="J149" s="150">
        <f>ROUND(I149*H149,2)</f>
        <v>0</v>
      </c>
      <c r="K149" s="146" t="s">
        <v>3</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92</v>
      </c>
      <c r="AT149" s="155" t="s">
        <v>171</v>
      </c>
      <c r="AU149" s="155" t="s">
        <v>89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92</v>
      </c>
      <c r="BM149" s="155" t="s">
        <v>931</v>
      </c>
    </row>
    <row r="150" spans="2:63" s="12" customFormat="1" ht="22.9" customHeight="1">
      <c r="B150" s="130"/>
      <c r="D150" s="131" t="s">
        <v>68</v>
      </c>
      <c r="E150" s="141" t="s">
        <v>227</v>
      </c>
      <c r="F150" s="141" t="s">
        <v>228</v>
      </c>
      <c r="I150" s="133"/>
      <c r="J150" s="142">
        <f>BK150</f>
        <v>0</v>
      </c>
      <c r="L150" s="130"/>
      <c r="M150" s="135"/>
      <c r="N150" s="136"/>
      <c r="O150" s="136"/>
      <c r="P150" s="137">
        <f>SUM(P151:P159)</f>
        <v>0</v>
      </c>
      <c r="Q150" s="136"/>
      <c r="R150" s="137">
        <f>SUM(R151:R159)</f>
        <v>0</v>
      </c>
      <c r="S150" s="136"/>
      <c r="T150" s="138">
        <f>SUM(T151:T159)</f>
        <v>0</v>
      </c>
      <c r="AR150" s="131" t="s">
        <v>15</v>
      </c>
      <c r="AT150" s="139" t="s">
        <v>68</v>
      </c>
      <c r="AU150" s="139" t="s">
        <v>15</v>
      </c>
      <c r="AY150" s="131" t="s">
        <v>165</v>
      </c>
      <c r="BK150" s="140">
        <f>SUM(BK151:BK159)</f>
        <v>0</v>
      </c>
    </row>
    <row r="151" spans="1:65" s="2" customFormat="1" ht="37.9" customHeight="1">
      <c r="A151" s="33"/>
      <c r="B151" s="143"/>
      <c r="C151" s="144" t="s">
        <v>357</v>
      </c>
      <c r="D151" s="144" t="s">
        <v>171</v>
      </c>
      <c r="E151" s="145" t="s">
        <v>230</v>
      </c>
      <c r="F151" s="146" t="s">
        <v>231</v>
      </c>
      <c r="G151" s="147" t="s">
        <v>232</v>
      </c>
      <c r="H151" s="148">
        <v>11.372</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932</v>
      </c>
    </row>
    <row r="152" spans="1:47" s="2" customFormat="1" ht="12">
      <c r="A152" s="33"/>
      <c r="B152" s="34"/>
      <c r="C152" s="33"/>
      <c r="D152" s="157" t="s">
        <v>177</v>
      </c>
      <c r="E152" s="33"/>
      <c r="F152" s="158" t="s">
        <v>234</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33" customHeight="1">
      <c r="A153" s="33"/>
      <c r="B153" s="143"/>
      <c r="C153" s="144" t="s">
        <v>261</v>
      </c>
      <c r="D153" s="144" t="s">
        <v>171</v>
      </c>
      <c r="E153" s="145" t="s">
        <v>236</v>
      </c>
      <c r="F153" s="146" t="s">
        <v>237</v>
      </c>
      <c r="G153" s="147" t="s">
        <v>232</v>
      </c>
      <c r="H153" s="148">
        <v>11.372</v>
      </c>
      <c r="I153" s="149"/>
      <c r="J153" s="150">
        <f>ROUND(I153*H153,2)</f>
        <v>0</v>
      </c>
      <c r="K153" s="146" t="s">
        <v>175</v>
      </c>
      <c r="L153" s="34"/>
      <c r="M153" s="151" t="s">
        <v>3</v>
      </c>
      <c r="N153" s="152" t="s">
        <v>41</v>
      </c>
      <c r="O153" s="54"/>
      <c r="P153" s="153">
        <f>O153*H153</f>
        <v>0</v>
      </c>
      <c r="Q153" s="153">
        <v>0</v>
      </c>
      <c r="R153" s="153">
        <f>Q153*H153</f>
        <v>0</v>
      </c>
      <c r="S153" s="153">
        <v>0</v>
      </c>
      <c r="T153" s="154">
        <f>S153*H153</f>
        <v>0</v>
      </c>
      <c r="U153" s="33"/>
      <c r="V153" s="33"/>
      <c r="W153" s="33"/>
      <c r="X153" s="33"/>
      <c r="Y153" s="33"/>
      <c r="Z153" s="33"/>
      <c r="AA153" s="33"/>
      <c r="AB153" s="33"/>
      <c r="AC153" s="33"/>
      <c r="AD153" s="33"/>
      <c r="AE153" s="33"/>
      <c r="AR153" s="155" t="s">
        <v>92</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92</v>
      </c>
      <c r="BM153" s="155" t="s">
        <v>933</v>
      </c>
    </row>
    <row r="154" spans="1:47" s="2" customFormat="1" ht="12">
      <c r="A154" s="33"/>
      <c r="B154" s="34"/>
      <c r="C154" s="33"/>
      <c r="D154" s="157" t="s">
        <v>177</v>
      </c>
      <c r="E154" s="33"/>
      <c r="F154" s="158" t="s">
        <v>239</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44.25" customHeight="1">
      <c r="A155" s="33"/>
      <c r="B155" s="143"/>
      <c r="C155" s="144" t="s">
        <v>443</v>
      </c>
      <c r="D155" s="144" t="s">
        <v>171</v>
      </c>
      <c r="E155" s="145" t="s">
        <v>240</v>
      </c>
      <c r="F155" s="146" t="s">
        <v>241</v>
      </c>
      <c r="G155" s="147" t="s">
        <v>232</v>
      </c>
      <c r="H155" s="148">
        <v>227.44</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92</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92</v>
      </c>
      <c r="BM155" s="155" t="s">
        <v>934</v>
      </c>
    </row>
    <row r="156" spans="1:47" s="2" customFormat="1" ht="12">
      <c r="A156" s="33"/>
      <c r="B156" s="34"/>
      <c r="C156" s="33"/>
      <c r="D156" s="157" t="s">
        <v>177</v>
      </c>
      <c r="E156" s="33"/>
      <c r="F156" s="158" t="s">
        <v>243</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2">
      <c r="B157" s="170"/>
      <c r="D157" s="163" t="s">
        <v>179</v>
      </c>
      <c r="F157" s="172" t="s">
        <v>935</v>
      </c>
      <c r="H157" s="173">
        <v>227.44</v>
      </c>
      <c r="I157" s="174"/>
      <c r="L157" s="170"/>
      <c r="M157" s="175"/>
      <c r="N157" s="176"/>
      <c r="O157" s="176"/>
      <c r="P157" s="176"/>
      <c r="Q157" s="176"/>
      <c r="R157" s="176"/>
      <c r="S157" s="176"/>
      <c r="T157" s="177"/>
      <c r="AT157" s="171" t="s">
        <v>179</v>
      </c>
      <c r="AU157" s="171" t="s">
        <v>79</v>
      </c>
      <c r="AV157" s="14" t="s">
        <v>79</v>
      </c>
      <c r="AW157" s="14" t="s">
        <v>4</v>
      </c>
      <c r="AX157" s="14" t="s">
        <v>15</v>
      </c>
      <c r="AY157" s="171" t="s">
        <v>165</v>
      </c>
    </row>
    <row r="158" spans="1:65" s="2" customFormat="1" ht="44.25" customHeight="1">
      <c r="A158" s="33"/>
      <c r="B158" s="143"/>
      <c r="C158" s="144" t="s">
        <v>278</v>
      </c>
      <c r="D158" s="144" t="s">
        <v>171</v>
      </c>
      <c r="E158" s="145" t="s">
        <v>246</v>
      </c>
      <c r="F158" s="146" t="s">
        <v>247</v>
      </c>
      <c r="G158" s="147" t="s">
        <v>232</v>
      </c>
      <c r="H158" s="148">
        <v>11.372</v>
      </c>
      <c r="I158" s="149"/>
      <c r="J158" s="150">
        <f>ROUND(I158*H158,2)</f>
        <v>0</v>
      </c>
      <c r="K158" s="146" t="s">
        <v>175</v>
      </c>
      <c r="L158" s="34"/>
      <c r="M158" s="151" t="s">
        <v>3</v>
      </c>
      <c r="N158" s="152" t="s">
        <v>41</v>
      </c>
      <c r="O158" s="54"/>
      <c r="P158" s="153">
        <f>O158*H158</f>
        <v>0</v>
      </c>
      <c r="Q158" s="153">
        <v>0</v>
      </c>
      <c r="R158" s="153">
        <f>Q158*H158</f>
        <v>0</v>
      </c>
      <c r="S158" s="153">
        <v>0</v>
      </c>
      <c r="T158" s="154">
        <f>S158*H158</f>
        <v>0</v>
      </c>
      <c r="U158" s="33"/>
      <c r="V158" s="33"/>
      <c r="W158" s="33"/>
      <c r="X158" s="33"/>
      <c r="Y158" s="33"/>
      <c r="Z158" s="33"/>
      <c r="AA158" s="33"/>
      <c r="AB158" s="33"/>
      <c r="AC158" s="33"/>
      <c r="AD158" s="33"/>
      <c r="AE158" s="33"/>
      <c r="AR158" s="155" t="s">
        <v>92</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92</v>
      </c>
      <c r="BM158" s="155" t="s">
        <v>936</v>
      </c>
    </row>
    <row r="159" spans="1:47" s="2" customFormat="1" ht="12">
      <c r="A159" s="33"/>
      <c r="B159" s="34"/>
      <c r="C159" s="33"/>
      <c r="D159" s="157" t="s">
        <v>177</v>
      </c>
      <c r="E159" s="33"/>
      <c r="F159" s="158" t="s">
        <v>249</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2:63" s="12" customFormat="1" ht="22.9" customHeight="1">
      <c r="B160" s="130"/>
      <c r="D160" s="131" t="s">
        <v>68</v>
      </c>
      <c r="E160" s="141" t="s">
        <v>250</v>
      </c>
      <c r="F160" s="141" t="s">
        <v>251</v>
      </c>
      <c r="I160" s="133"/>
      <c r="J160" s="142">
        <f>BK160</f>
        <v>0</v>
      </c>
      <c r="L160" s="130"/>
      <c r="M160" s="135"/>
      <c r="N160" s="136"/>
      <c r="O160" s="136"/>
      <c r="P160" s="137">
        <f>SUM(P161:P162)</f>
        <v>0</v>
      </c>
      <c r="Q160" s="136"/>
      <c r="R160" s="137">
        <f>SUM(R161:R162)</f>
        <v>0</v>
      </c>
      <c r="S160" s="136"/>
      <c r="T160" s="138">
        <f>SUM(T161:T162)</f>
        <v>0</v>
      </c>
      <c r="AR160" s="131" t="s">
        <v>15</v>
      </c>
      <c r="AT160" s="139" t="s">
        <v>68</v>
      </c>
      <c r="AU160" s="139" t="s">
        <v>15</v>
      </c>
      <c r="AY160" s="131" t="s">
        <v>165</v>
      </c>
      <c r="BK160" s="140">
        <f>SUM(BK161:BK162)</f>
        <v>0</v>
      </c>
    </row>
    <row r="161" spans="1:65" s="2" customFormat="1" ht="55.5" customHeight="1">
      <c r="A161" s="33"/>
      <c r="B161" s="143"/>
      <c r="C161" s="144" t="s">
        <v>333</v>
      </c>
      <c r="D161" s="144" t="s">
        <v>171</v>
      </c>
      <c r="E161" s="145" t="s">
        <v>253</v>
      </c>
      <c r="F161" s="146" t="s">
        <v>254</v>
      </c>
      <c r="G161" s="147" t="s">
        <v>232</v>
      </c>
      <c r="H161" s="148">
        <v>5.333</v>
      </c>
      <c r="I161" s="149"/>
      <c r="J161" s="150">
        <f>ROUND(I161*H161,2)</f>
        <v>0</v>
      </c>
      <c r="K161" s="146" t="s">
        <v>175</v>
      </c>
      <c r="L161" s="34"/>
      <c r="M161" s="151" t="s">
        <v>3</v>
      </c>
      <c r="N161" s="152" t="s">
        <v>41</v>
      </c>
      <c r="O161" s="54"/>
      <c r="P161" s="153">
        <f>O161*H161</f>
        <v>0</v>
      </c>
      <c r="Q161" s="153">
        <v>0</v>
      </c>
      <c r="R161" s="153">
        <f>Q161*H161</f>
        <v>0</v>
      </c>
      <c r="S161" s="153">
        <v>0</v>
      </c>
      <c r="T161" s="154">
        <f>S161*H161</f>
        <v>0</v>
      </c>
      <c r="U161" s="33"/>
      <c r="V161" s="33"/>
      <c r="W161" s="33"/>
      <c r="X161" s="33"/>
      <c r="Y161" s="33"/>
      <c r="Z161" s="33"/>
      <c r="AA161" s="33"/>
      <c r="AB161" s="33"/>
      <c r="AC161" s="33"/>
      <c r="AD161" s="33"/>
      <c r="AE161" s="33"/>
      <c r="AR161" s="155" t="s">
        <v>92</v>
      </c>
      <c r="AT161" s="155" t="s">
        <v>171</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92</v>
      </c>
      <c r="BM161" s="155" t="s">
        <v>937</v>
      </c>
    </row>
    <row r="162" spans="1:47" s="2" customFormat="1" ht="12">
      <c r="A162" s="33"/>
      <c r="B162" s="34"/>
      <c r="C162" s="33"/>
      <c r="D162" s="157" t="s">
        <v>177</v>
      </c>
      <c r="E162" s="33"/>
      <c r="F162" s="158" t="s">
        <v>256</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63" s="12" customFormat="1" ht="25.9" customHeight="1">
      <c r="B163" s="130"/>
      <c r="D163" s="131" t="s">
        <v>68</v>
      </c>
      <c r="E163" s="132" t="s">
        <v>257</v>
      </c>
      <c r="F163" s="132" t="s">
        <v>258</v>
      </c>
      <c r="I163" s="133"/>
      <c r="J163" s="134">
        <f>BK163</f>
        <v>0</v>
      </c>
      <c r="L163" s="130"/>
      <c r="M163" s="135"/>
      <c r="N163" s="136"/>
      <c r="O163" s="136"/>
      <c r="P163" s="137">
        <f>P164+P205+P247+P249+P272+P294</f>
        <v>0</v>
      </c>
      <c r="Q163" s="136"/>
      <c r="R163" s="137">
        <f>R164+R205+R247+R249+R272+R294</f>
        <v>2.52693685</v>
      </c>
      <c r="S163" s="136"/>
      <c r="T163" s="138">
        <f>T164+T205+T247+T249+T272+T294</f>
        <v>1.99887</v>
      </c>
      <c r="AR163" s="131" t="s">
        <v>79</v>
      </c>
      <c r="AT163" s="139" t="s">
        <v>68</v>
      </c>
      <c r="AU163" s="139" t="s">
        <v>69</v>
      </c>
      <c r="AY163" s="131" t="s">
        <v>165</v>
      </c>
      <c r="BK163" s="140">
        <f>BK164+BK205+BK247+BK249+BK272+BK294</f>
        <v>0</v>
      </c>
    </row>
    <row r="164" spans="2:63" s="12" customFormat="1" ht="22.9" customHeight="1">
      <c r="B164" s="130"/>
      <c r="D164" s="131" t="s">
        <v>68</v>
      </c>
      <c r="E164" s="141" t="s">
        <v>259</v>
      </c>
      <c r="F164" s="141" t="s">
        <v>260</v>
      </c>
      <c r="I164" s="133"/>
      <c r="J164" s="142">
        <f>BK164</f>
        <v>0</v>
      </c>
      <c r="L164" s="130"/>
      <c r="M164" s="135"/>
      <c r="N164" s="136"/>
      <c r="O164" s="136"/>
      <c r="P164" s="137">
        <f>SUM(P165:P204)</f>
        <v>0</v>
      </c>
      <c r="Q164" s="136"/>
      <c r="R164" s="137">
        <f>SUM(R165:R204)</f>
        <v>1.2576148</v>
      </c>
      <c r="S164" s="136"/>
      <c r="T164" s="138">
        <f>SUM(T165:T204)</f>
        <v>1.11879</v>
      </c>
      <c r="AR164" s="131" t="s">
        <v>79</v>
      </c>
      <c r="AT164" s="139" t="s">
        <v>68</v>
      </c>
      <c r="AU164" s="139" t="s">
        <v>15</v>
      </c>
      <c r="AY164" s="131" t="s">
        <v>165</v>
      </c>
      <c r="BK164" s="140">
        <f>SUM(BK165:BK204)</f>
        <v>0</v>
      </c>
    </row>
    <row r="165" spans="1:65" s="2" customFormat="1" ht="33" customHeight="1">
      <c r="A165" s="33"/>
      <c r="B165" s="143"/>
      <c r="C165" s="144" t="s">
        <v>467</v>
      </c>
      <c r="D165" s="144" t="s">
        <v>171</v>
      </c>
      <c r="E165" s="145" t="s">
        <v>262</v>
      </c>
      <c r="F165" s="146" t="s">
        <v>263</v>
      </c>
      <c r="G165" s="147" t="s">
        <v>174</v>
      </c>
      <c r="H165" s="148">
        <v>119.7</v>
      </c>
      <c r="I165" s="149"/>
      <c r="J165" s="150">
        <f>ROUND(I165*H165,2)</f>
        <v>0</v>
      </c>
      <c r="K165" s="146" t="s">
        <v>175</v>
      </c>
      <c r="L165" s="34"/>
      <c r="M165" s="151" t="s">
        <v>3</v>
      </c>
      <c r="N165" s="152" t="s">
        <v>41</v>
      </c>
      <c r="O165" s="54"/>
      <c r="P165" s="153">
        <f>O165*H165</f>
        <v>0</v>
      </c>
      <c r="Q165" s="153">
        <v>0</v>
      </c>
      <c r="R165" s="153">
        <f>Q165*H165</f>
        <v>0</v>
      </c>
      <c r="S165" s="153">
        <v>0.0055</v>
      </c>
      <c r="T165" s="154">
        <f>S165*H165</f>
        <v>0.65835</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938</v>
      </c>
    </row>
    <row r="166" spans="1:47" s="2" customFormat="1" ht="12">
      <c r="A166" s="33"/>
      <c r="B166" s="34"/>
      <c r="C166" s="33"/>
      <c r="D166" s="157" t="s">
        <v>177</v>
      </c>
      <c r="E166" s="33"/>
      <c r="F166" s="158" t="s">
        <v>266</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1:65" s="2" customFormat="1" ht="44.25" customHeight="1">
      <c r="A167" s="33"/>
      <c r="B167" s="143"/>
      <c r="C167" s="144" t="s">
        <v>209</v>
      </c>
      <c r="D167" s="144" t="s">
        <v>171</v>
      </c>
      <c r="E167" s="145" t="s">
        <v>268</v>
      </c>
      <c r="F167" s="146" t="s">
        <v>269</v>
      </c>
      <c r="G167" s="147" t="s">
        <v>174</v>
      </c>
      <c r="H167" s="148">
        <v>127.9</v>
      </c>
      <c r="I167" s="149"/>
      <c r="J167" s="150">
        <f>ROUND(I167*H167,2)</f>
        <v>0</v>
      </c>
      <c r="K167" s="146" t="s">
        <v>175</v>
      </c>
      <c r="L167" s="34"/>
      <c r="M167" s="151" t="s">
        <v>3</v>
      </c>
      <c r="N167" s="152" t="s">
        <v>41</v>
      </c>
      <c r="O167" s="54"/>
      <c r="P167" s="153">
        <f>O167*H167</f>
        <v>0</v>
      </c>
      <c r="Q167" s="153">
        <v>0</v>
      </c>
      <c r="R167" s="153">
        <f>Q167*H167</f>
        <v>0</v>
      </c>
      <c r="S167" s="153">
        <v>0.0036</v>
      </c>
      <c r="T167" s="154">
        <f>S167*H167</f>
        <v>0.46044</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939</v>
      </c>
    </row>
    <row r="168" spans="1:47" s="2" customFormat="1" ht="12">
      <c r="A168" s="33"/>
      <c r="B168" s="34"/>
      <c r="C168" s="33"/>
      <c r="D168" s="157" t="s">
        <v>177</v>
      </c>
      <c r="E168" s="33"/>
      <c r="F168" s="158" t="s">
        <v>271</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37.9" customHeight="1">
      <c r="A169" s="33"/>
      <c r="B169" s="143"/>
      <c r="C169" s="144" t="s">
        <v>459</v>
      </c>
      <c r="D169" s="144" t="s">
        <v>171</v>
      </c>
      <c r="E169" s="145" t="s">
        <v>272</v>
      </c>
      <c r="F169" s="146" t="s">
        <v>273</v>
      </c>
      <c r="G169" s="147" t="s">
        <v>174</v>
      </c>
      <c r="H169" s="148">
        <v>119.7</v>
      </c>
      <c r="I169" s="149"/>
      <c r="J169" s="150">
        <f>ROUND(I169*H169,2)</f>
        <v>0</v>
      </c>
      <c r="K169" s="146" t="s">
        <v>175</v>
      </c>
      <c r="L169" s="34"/>
      <c r="M169" s="151" t="s">
        <v>3</v>
      </c>
      <c r="N169" s="152" t="s">
        <v>41</v>
      </c>
      <c r="O169" s="54"/>
      <c r="P169" s="153">
        <f>O169*H169</f>
        <v>0</v>
      </c>
      <c r="Q169" s="153">
        <v>0</v>
      </c>
      <c r="R169" s="153">
        <f>Q169*H169</f>
        <v>0</v>
      </c>
      <c r="S169" s="153">
        <v>0</v>
      </c>
      <c r="T169" s="154">
        <f>S169*H169</f>
        <v>0</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940</v>
      </c>
    </row>
    <row r="170" spans="1:47" s="2" customFormat="1" ht="12">
      <c r="A170" s="33"/>
      <c r="B170" s="34"/>
      <c r="C170" s="33"/>
      <c r="D170" s="157" t="s">
        <v>177</v>
      </c>
      <c r="E170" s="33"/>
      <c r="F170" s="158" t="s">
        <v>275</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2">
      <c r="B171" s="170"/>
      <c r="D171" s="163" t="s">
        <v>179</v>
      </c>
      <c r="E171" s="171" t="s">
        <v>3</v>
      </c>
      <c r="F171" s="172" t="s">
        <v>941</v>
      </c>
      <c r="H171" s="173">
        <v>91</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942</v>
      </c>
      <c r="H172" s="173">
        <v>28.7</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119.7</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16.5" customHeight="1">
      <c r="A174" s="33"/>
      <c r="B174" s="143"/>
      <c r="C174" s="178" t="s">
        <v>463</v>
      </c>
      <c r="D174" s="178" t="s">
        <v>188</v>
      </c>
      <c r="E174" s="179" t="s">
        <v>276</v>
      </c>
      <c r="F174" s="180" t="s">
        <v>277</v>
      </c>
      <c r="G174" s="181" t="s">
        <v>232</v>
      </c>
      <c r="H174" s="182">
        <v>0.038</v>
      </c>
      <c r="I174" s="183"/>
      <c r="J174" s="184">
        <f>ROUND(I174*H174,2)</f>
        <v>0</v>
      </c>
      <c r="K174" s="180" t="s">
        <v>175</v>
      </c>
      <c r="L174" s="185"/>
      <c r="M174" s="186" t="s">
        <v>3</v>
      </c>
      <c r="N174" s="187" t="s">
        <v>41</v>
      </c>
      <c r="O174" s="54"/>
      <c r="P174" s="153">
        <f>O174*H174</f>
        <v>0</v>
      </c>
      <c r="Q174" s="153">
        <v>1</v>
      </c>
      <c r="R174" s="153">
        <f>Q174*H174</f>
        <v>0.038</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943</v>
      </c>
    </row>
    <row r="175" spans="1:47" s="2" customFormat="1" ht="12">
      <c r="A175" s="33"/>
      <c r="B175" s="34"/>
      <c r="C175" s="33"/>
      <c r="D175" s="157" t="s">
        <v>177</v>
      </c>
      <c r="E175" s="33"/>
      <c r="F175" s="158" t="s">
        <v>280</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944</v>
      </c>
      <c r="H176" s="173">
        <v>0.038</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24.2" customHeight="1">
      <c r="A177" s="33"/>
      <c r="B177" s="143"/>
      <c r="C177" s="144" t="s">
        <v>471</v>
      </c>
      <c r="D177" s="144" t="s">
        <v>171</v>
      </c>
      <c r="E177" s="145" t="s">
        <v>282</v>
      </c>
      <c r="F177" s="146" t="s">
        <v>283</v>
      </c>
      <c r="G177" s="147" t="s">
        <v>174</v>
      </c>
      <c r="H177" s="148">
        <v>119.7</v>
      </c>
      <c r="I177" s="149"/>
      <c r="J177" s="150">
        <f>ROUND(I177*H177,2)</f>
        <v>0</v>
      </c>
      <c r="K177" s="146" t="s">
        <v>175</v>
      </c>
      <c r="L177" s="34"/>
      <c r="M177" s="151" t="s">
        <v>3</v>
      </c>
      <c r="N177" s="152" t="s">
        <v>41</v>
      </c>
      <c r="O177" s="54"/>
      <c r="P177" s="153">
        <f>O177*H177</f>
        <v>0</v>
      </c>
      <c r="Q177" s="153">
        <v>0.00088</v>
      </c>
      <c r="R177" s="153">
        <f>Q177*H177</f>
        <v>0.10533600000000001</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945</v>
      </c>
    </row>
    <row r="178" spans="1:47" s="2" customFormat="1" ht="12">
      <c r="A178" s="33"/>
      <c r="B178" s="34"/>
      <c r="C178" s="33"/>
      <c r="D178" s="157" t="s">
        <v>177</v>
      </c>
      <c r="E178" s="33"/>
      <c r="F178" s="158" t="s">
        <v>285</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44.25" customHeight="1">
      <c r="A179" s="33"/>
      <c r="B179" s="143"/>
      <c r="C179" s="178" t="s">
        <v>387</v>
      </c>
      <c r="D179" s="178" t="s">
        <v>188</v>
      </c>
      <c r="E179" s="179" t="s">
        <v>289</v>
      </c>
      <c r="F179" s="180" t="s">
        <v>290</v>
      </c>
      <c r="G179" s="181" t="s">
        <v>174</v>
      </c>
      <c r="H179" s="182">
        <v>139.51</v>
      </c>
      <c r="I179" s="183"/>
      <c r="J179" s="184">
        <f>ROUND(I179*H179,2)</f>
        <v>0</v>
      </c>
      <c r="K179" s="180" t="s">
        <v>175</v>
      </c>
      <c r="L179" s="185"/>
      <c r="M179" s="186" t="s">
        <v>3</v>
      </c>
      <c r="N179" s="187" t="s">
        <v>41</v>
      </c>
      <c r="O179" s="54"/>
      <c r="P179" s="153">
        <f>O179*H179</f>
        <v>0</v>
      </c>
      <c r="Q179" s="153">
        <v>0.0054</v>
      </c>
      <c r="R179" s="153">
        <f>Q179*H179</f>
        <v>0.753354</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946</v>
      </c>
    </row>
    <row r="180" spans="1:47" s="2" customFormat="1" ht="12">
      <c r="A180" s="33"/>
      <c r="B180" s="34"/>
      <c r="C180" s="33"/>
      <c r="D180" s="157" t="s">
        <v>177</v>
      </c>
      <c r="E180" s="33"/>
      <c r="F180" s="158" t="s">
        <v>292</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947</v>
      </c>
      <c r="H181" s="173">
        <v>139.51</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66.75" customHeight="1">
      <c r="A182" s="33"/>
      <c r="B182" s="143"/>
      <c r="C182" s="144" t="s">
        <v>450</v>
      </c>
      <c r="D182" s="144" t="s">
        <v>171</v>
      </c>
      <c r="E182" s="145" t="s">
        <v>295</v>
      </c>
      <c r="F182" s="146" t="s">
        <v>296</v>
      </c>
      <c r="G182" s="147" t="s">
        <v>297</v>
      </c>
      <c r="H182" s="148">
        <v>20</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948</v>
      </c>
    </row>
    <row r="183" spans="1:47" s="2" customFormat="1" ht="12">
      <c r="A183" s="33"/>
      <c r="B183" s="34"/>
      <c r="C183" s="33"/>
      <c r="D183" s="157" t="s">
        <v>177</v>
      </c>
      <c r="E183" s="33"/>
      <c r="F183" s="158" t="s">
        <v>299</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1:65" s="2" customFormat="1" ht="16.5" customHeight="1">
      <c r="A184" s="33"/>
      <c r="B184" s="143"/>
      <c r="C184" s="178" t="s">
        <v>401</v>
      </c>
      <c r="D184" s="178" t="s">
        <v>188</v>
      </c>
      <c r="E184" s="179" t="s">
        <v>301</v>
      </c>
      <c r="F184" s="180" t="s">
        <v>302</v>
      </c>
      <c r="G184" s="181" t="s">
        <v>297</v>
      </c>
      <c r="H184" s="182">
        <v>20</v>
      </c>
      <c r="I184" s="183"/>
      <c r="J184" s="184">
        <f>ROUND(I184*H184,2)</f>
        <v>0</v>
      </c>
      <c r="K184" s="180" t="s">
        <v>3</v>
      </c>
      <c r="L184" s="185"/>
      <c r="M184" s="186" t="s">
        <v>3</v>
      </c>
      <c r="N184" s="187" t="s">
        <v>41</v>
      </c>
      <c r="O184" s="54"/>
      <c r="P184" s="153">
        <f>O184*H184</f>
        <v>0</v>
      </c>
      <c r="Q184" s="153">
        <v>0.00015</v>
      </c>
      <c r="R184" s="153">
        <f>Q184*H184</f>
        <v>0.0029999999999999996</v>
      </c>
      <c r="S184" s="153">
        <v>0</v>
      </c>
      <c r="T184" s="154">
        <f>S184*H184</f>
        <v>0</v>
      </c>
      <c r="U184" s="33"/>
      <c r="V184" s="33"/>
      <c r="W184" s="33"/>
      <c r="X184" s="33"/>
      <c r="Y184" s="33"/>
      <c r="Z184" s="33"/>
      <c r="AA184" s="33"/>
      <c r="AB184" s="33"/>
      <c r="AC184" s="33"/>
      <c r="AD184" s="33"/>
      <c r="AE184" s="33"/>
      <c r="AR184" s="155" t="s">
        <v>278</v>
      </c>
      <c r="AT184" s="155" t="s">
        <v>188</v>
      </c>
      <c r="AU184" s="155" t="s">
        <v>79</v>
      </c>
      <c r="AY184" s="18" t="s">
        <v>165</v>
      </c>
      <c r="BE184" s="156">
        <f>IF(N184="základní",J184,0)</f>
        <v>0</v>
      </c>
      <c r="BF184" s="156">
        <f>IF(N184="snížená",J184,0)</f>
        <v>0</v>
      </c>
      <c r="BG184" s="156">
        <f>IF(N184="zákl. přenesená",J184,0)</f>
        <v>0</v>
      </c>
      <c r="BH184" s="156">
        <f>IF(N184="sníž. přenesená",J184,0)</f>
        <v>0</v>
      </c>
      <c r="BI184" s="156">
        <f>IF(N184="nulová",J184,0)</f>
        <v>0</v>
      </c>
      <c r="BJ184" s="18" t="s">
        <v>79</v>
      </c>
      <c r="BK184" s="156">
        <f>ROUND(I184*H184,2)</f>
        <v>0</v>
      </c>
      <c r="BL184" s="18" t="s">
        <v>264</v>
      </c>
      <c r="BM184" s="155" t="s">
        <v>949</v>
      </c>
    </row>
    <row r="185" spans="1:65" s="2" customFormat="1" ht="55.5" customHeight="1">
      <c r="A185" s="33"/>
      <c r="B185" s="143"/>
      <c r="C185" s="144" t="s">
        <v>406</v>
      </c>
      <c r="D185" s="144" t="s">
        <v>171</v>
      </c>
      <c r="E185" s="145" t="s">
        <v>305</v>
      </c>
      <c r="F185" s="146" t="s">
        <v>306</v>
      </c>
      <c r="G185" s="147" t="s">
        <v>174</v>
      </c>
      <c r="H185" s="148">
        <v>127.9</v>
      </c>
      <c r="I185" s="149"/>
      <c r="J185" s="150">
        <f>ROUND(I185*H185,2)</f>
        <v>0</v>
      </c>
      <c r="K185" s="146" t="s">
        <v>3</v>
      </c>
      <c r="L185" s="34"/>
      <c r="M185" s="151" t="s">
        <v>3</v>
      </c>
      <c r="N185" s="152" t="s">
        <v>41</v>
      </c>
      <c r="O185" s="54"/>
      <c r="P185" s="153">
        <f>O185*H185</f>
        <v>0</v>
      </c>
      <c r="Q185" s="153">
        <v>0.00014</v>
      </c>
      <c r="R185" s="153">
        <f>Q185*H185</f>
        <v>0.017906</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950</v>
      </c>
    </row>
    <row r="186" spans="2:51" s="14" customFormat="1" ht="12">
      <c r="B186" s="170"/>
      <c r="D186" s="163" t="s">
        <v>179</v>
      </c>
      <c r="E186" s="171" t="s">
        <v>3</v>
      </c>
      <c r="F186" s="172" t="s">
        <v>941</v>
      </c>
      <c r="H186" s="173">
        <v>91</v>
      </c>
      <c r="I186" s="174"/>
      <c r="L186" s="170"/>
      <c r="M186" s="175"/>
      <c r="N186" s="176"/>
      <c r="O186" s="176"/>
      <c r="P186" s="176"/>
      <c r="Q186" s="176"/>
      <c r="R186" s="176"/>
      <c r="S186" s="176"/>
      <c r="T186" s="177"/>
      <c r="AT186" s="171" t="s">
        <v>179</v>
      </c>
      <c r="AU186" s="171" t="s">
        <v>79</v>
      </c>
      <c r="AV186" s="14" t="s">
        <v>79</v>
      </c>
      <c r="AW186" s="14" t="s">
        <v>31</v>
      </c>
      <c r="AX186" s="14" t="s">
        <v>69</v>
      </c>
      <c r="AY186" s="171" t="s">
        <v>165</v>
      </c>
    </row>
    <row r="187" spans="2:51" s="14" customFormat="1" ht="12">
      <c r="B187" s="170"/>
      <c r="D187" s="163" t="s">
        <v>179</v>
      </c>
      <c r="E187" s="171" t="s">
        <v>3</v>
      </c>
      <c r="F187" s="172" t="s">
        <v>951</v>
      </c>
      <c r="H187" s="173">
        <v>36.9</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5" customFormat="1" ht="12">
      <c r="B188" s="188"/>
      <c r="D188" s="163" t="s">
        <v>179</v>
      </c>
      <c r="E188" s="189" t="s">
        <v>3</v>
      </c>
      <c r="F188" s="190" t="s">
        <v>288</v>
      </c>
      <c r="H188" s="191">
        <v>127.9</v>
      </c>
      <c r="I188" s="192"/>
      <c r="L188" s="188"/>
      <c r="M188" s="193"/>
      <c r="N188" s="194"/>
      <c r="O188" s="194"/>
      <c r="P188" s="194"/>
      <c r="Q188" s="194"/>
      <c r="R188" s="194"/>
      <c r="S188" s="194"/>
      <c r="T188" s="195"/>
      <c r="AT188" s="189" t="s">
        <v>179</v>
      </c>
      <c r="AU188" s="189" t="s">
        <v>79</v>
      </c>
      <c r="AV188" s="15" t="s">
        <v>92</v>
      </c>
      <c r="AW188" s="15" t="s">
        <v>31</v>
      </c>
      <c r="AX188" s="15" t="s">
        <v>15</v>
      </c>
      <c r="AY188" s="189" t="s">
        <v>165</v>
      </c>
    </row>
    <row r="189" spans="1:65" s="2" customFormat="1" ht="24.2" customHeight="1">
      <c r="A189" s="33"/>
      <c r="B189" s="143"/>
      <c r="C189" s="178" t="s">
        <v>418</v>
      </c>
      <c r="D189" s="178" t="s">
        <v>188</v>
      </c>
      <c r="E189" s="179" t="s">
        <v>310</v>
      </c>
      <c r="F189" s="180" t="s">
        <v>311</v>
      </c>
      <c r="G189" s="181" t="s">
        <v>174</v>
      </c>
      <c r="H189" s="182">
        <v>149.067</v>
      </c>
      <c r="I189" s="183"/>
      <c r="J189" s="184">
        <f>ROUND(I189*H189,2)</f>
        <v>0</v>
      </c>
      <c r="K189" s="180" t="s">
        <v>175</v>
      </c>
      <c r="L189" s="185"/>
      <c r="M189" s="186" t="s">
        <v>3</v>
      </c>
      <c r="N189" s="187" t="s">
        <v>41</v>
      </c>
      <c r="O189" s="54"/>
      <c r="P189" s="153">
        <f>O189*H189</f>
        <v>0</v>
      </c>
      <c r="Q189" s="153">
        <v>0.0019</v>
      </c>
      <c r="R189" s="153">
        <f>Q189*H189</f>
        <v>0.2832273</v>
      </c>
      <c r="S189" s="153">
        <v>0</v>
      </c>
      <c r="T189" s="154">
        <f>S189*H189</f>
        <v>0</v>
      </c>
      <c r="U189" s="33"/>
      <c r="V189" s="33"/>
      <c r="W189" s="33"/>
      <c r="X189" s="33"/>
      <c r="Y189" s="33"/>
      <c r="Z189" s="33"/>
      <c r="AA189" s="33"/>
      <c r="AB189" s="33"/>
      <c r="AC189" s="33"/>
      <c r="AD189" s="33"/>
      <c r="AE189" s="33"/>
      <c r="AR189" s="155" t="s">
        <v>278</v>
      </c>
      <c r="AT189" s="155" t="s">
        <v>188</v>
      </c>
      <c r="AU189" s="155" t="s">
        <v>79</v>
      </c>
      <c r="AY189" s="18" t="s">
        <v>165</v>
      </c>
      <c r="BE189" s="156">
        <f>IF(N189="základní",J189,0)</f>
        <v>0</v>
      </c>
      <c r="BF189" s="156">
        <f>IF(N189="snížená",J189,0)</f>
        <v>0</v>
      </c>
      <c r="BG189" s="156">
        <f>IF(N189="zákl. přenesená",J189,0)</f>
        <v>0</v>
      </c>
      <c r="BH189" s="156">
        <f>IF(N189="sníž. přenesená",J189,0)</f>
        <v>0</v>
      </c>
      <c r="BI189" s="156">
        <f>IF(N189="nulová",J189,0)</f>
        <v>0</v>
      </c>
      <c r="BJ189" s="18" t="s">
        <v>79</v>
      </c>
      <c r="BK189" s="156">
        <f>ROUND(I189*H189,2)</f>
        <v>0</v>
      </c>
      <c r="BL189" s="18" t="s">
        <v>264</v>
      </c>
      <c r="BM189" s="155" t="s">
        <v>952</v>
      </c>
    </row>
    <row r="190" spans="1:47" s="2" customFormat="1" ht="12">
      <c r="A190" s="33"/>
      <c r="B190" s="34"/>
      <c r="C190" s="33"/>
      <c r="D190" s="157" t="s">
        <v>177</v>
      </c>
      <c r="E190" s="33"/>
      <c r="F190" s="158" t="s">
        <v>313</v>
      </c>
      <c r="G190" s="33"/>
      <c r="H190" s="33"/>
      <c r="I190" s="159"/>
      <c r="J190" s="33"/>
      <c r="K190" s="33"/>
      <c r="L190" s="34"/>
      <c r="M190" s="160"/>
      <c r="N190" s="161"/>
      <c r="O190" s="54"/>
      <c r="P190" s="54"/>
      <c r="Q190" s="54"/>
      <c r="R190" s="54"/>
      <c r="S190" s="54"/>
      <c r="T190" s="55"/>
      <c r="U190" s="33"/>
      <c r="V190" s="33"/>
      <c r="W190" s="33"/>
      <c r="X190" s="33"/>
      <c r="Y190" s="33"/>
      <c r="Z190" s="33"/>
      <c r="AA190" s="33"/>
      <c r="AB190" s="33"/>
      <c r="AC190" s="33"/>
      <c r="AD190" s="33"/>
      <c r="AE190" s="33"/>
      <c r="AT190" s="18" t="s">
        <v>177</v>
      </c>
      <c r="AU190" s="18" t="s">
        <v>79</v>
      </c>
    </row>
    <row r="191" spans="2:51" s="14" customFormat="1" ht="12">
      <c r="B191" s="170"/>
      <c r="D191" s="163" t="s">
        <v>179</v>
      </c>
      <c r="F191" s="172" t="s">
        <v>953</v>
      </c>
      <c r="H191" s="173">
        <v>149.067</v>
      </c>
      <c r="I191" s="174"/>
      <c r="L191" s="170"/>
      <c r="M191" s="175"/>
      <c r="N191" s="176"/>
      <c r="O191" s="176"/>
      <c r="P191" s="176"/>
      <c r="Q191" s="176"/>
      <c r="R191" s="176"/>
      <c r="S191" s="176"/>
      <c r="T191" s="177"/>
      <c r="AT191" s="171" t="s">
        <v>179</v>
      </c>
      <c r="AU191" s="171" t="s">
        <v>79</v>
      </c>
      <c r="AV191" s="14" t="s">
        <v>79</v>
      </c>
      <c r="AW191" s="14" t="s">
        <v>4</v>
      </c>
      <c r="AX191" s="14" t="s">
        <v>15</v>
      </c>
      <c r="AY191" s="171" t="s">
        <v>165</v>
      </c>
    </row>
    <row r="192" spans="1:65" s="2" customFormat="1" ht="33" customHeight="1">
      <c r="A192" s="33"/>
      <c r="B192" s="143"/>
      <c r="C192" s="144" t="s">
        <v>216</v>
      </c>
      <c r="D192" s="144" t="s">
        <v>171</v>
      </c>
      <c r="E192" s="145" t="s">
        <v>316</v>
      </c>
      <c r="F192" s="146" t="s">
        <v>317</v>
      </c>
      <c r="G192" s="147" t="s">
        <v>174</v>
      </c>
      <c r="H192" s="148">
        <v>127.9</v>
      </c>
      <c r="I192" s="149"/>
      <c r="J192" s="150">
        <f>ROUND(I192*H192,2)</f>
        <v>0</v>
      </c>
      <c r="K192" s="146" t="s">
        <v>175</v>
      </c>
      <c r="L192" s="34"/>
      <c r="M192" s="151" t="s">
        <v>3</v>
      </c>
      <c r="N192" s="152" t="s">
        <v>41</v>
      </c>
      <c r="O192" s="54"/>
      <c r="P192" s="153">
        <f>O192*H192</f>
        <v>0</v>
      </c>
      <c r="Q192" s="153">
        <v>0</v>
      </c>
      <c r="R192" s="153">
        <f>Q192*H192</f>
        <v>0</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954</v>
      </c>
    </row>
    <row r="193" spans="1:47" s="2" customFormat="1" ht="12">
      <c r="A193" s="33"/>
      <c r="B193" s="34"/>
      <c r="C193" s="33"/>
      <c r="D193" s="157" t="s">
        <v>177</v>
      </c>
      <c r="E193" s="33"/>
      <c r="F193" s="158" t="s">
        <v>319</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24.2" customHeight="1">
      <c r="A194" s="33"/>
      <c r="B194" s="143"/>
      <c r="C194" s="178" t="s">
        <v>182</v>
      </c>
      <c r="D194" s="178" t="s">
        <v>188</v>
      </c>
      <c r="E194" s="179" t="s">
        <v>321</v>
      </c>
      <c r="F194" s="180" t="s">
        <v>322</v>
      </c>
      <c r="G194" s="181" t="s">
        <v>174</v>
      </c>
      <c r="H194" s="182">
        <v>147.725</v>
      </c>
      <c r="I194" s="183"/>
      <c r="J194" s="184">
        <f>ROUND(I194*H194,2)</f>
        <v>0</v>
      </c>
      <c r="K194" s="180" t="s">
        <v>175</v>
      </c>
      <c r="L194" s="185"/>
      <c r="M194" s="186" t="s">
        <v>3</v>
      </c>
      <c r="N194" s="187" t="s">
        <v>41</v>
      </c>
      <c r="O194" s="54"/>
      <c r="P194" s="153">
        <f>O194*H194</f>
        <v>0</v>
      </c>
      <c r="Q194" s="153">
        <v>0.0003</v>
      </c>
      <c r="R194" s="153">
        <f>Q194*H194</f>
        <v>0.044317499999999996</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955</v>
      </c>
    </row>
    <row r="195" spans="1:47" s="2" customFormat="1" ht="12">
      <c r="A195" s="33"/>
      <c r="B195" s="34"/>
      <c r="C195" s="33"/>
      <c r="D195" s="157" t="s">
        <v>177</v>
      </c>
      <c r="E195" s="33"/>
      <c r="F195" s="158" t="s">
        <v>324</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2">
      <c r="B196" s="170"/>
      <c r="D196" s="163" t="s">
        <v>179</v>
      </c>
      <c r="F196" s="172" t="s">
        <v>956</v>
      </c>
      <c r="H196" s="173">
        <v>147.725</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33" customHeight="1">
      <c r="A197" s="33"/>
      <c r="B197" s="143"/>
      <c r="C197" s="144" t="s">
        <v>235</v>
      </c>
      <c r="D197" s="144" t="s">
        <v>171</v>
      </c>
      <c r="E197" s="145" t="s">
        <v>750</v>
      </c>
      <c r="F197" s="146" t="s">
        <v>751</v>
      </c>
      <c r="G197" s="147" t="s">
        <v>174</v>
      </c>
      <c r="H197" s="148">
        <v>36</v>
      </c>
      <c r="I197" s="149"/>
      <c r="J197" s="150">
        <f>ROUND(I197*H197,2)</f>
        <v>0</v>
      </c>
      <c r="K197" s="146" t="s">
        <v>175</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957</v>
      </c>
    </row>
    <row r="198" spans="1:47" s="2" customFormat="1" ht="12">
      <c r="A198" s="33"/>
      <c r="B198" s="34"/>
      <c r="C198" s="33"/>
      <c r="D198" s="157" t="s">
        <v>177</v>
      </c>
      <c r="E198" s="33"/>
      <c r="F198" s="158" t="s">
        <v>753</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2">
      <c r="B199" s="170"/>
      <c r="D199" s="163" t="s">
        <v>179</v>
      </c>
      <c r="E199" s="171" t="s">
        <v>3</v>
      </c>
      <c r="F199" s="172" t="s">
        <v>700</v>
      </c>
      <c r="H199" s="173">
        <v>36</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24.2" customHeight="1">
      <c r="A200" s="33"/>
      <c r="B200" s="143"/>
      <c r="C200" s="178" t="s">
        <v>8</v>
      </c>
      <c r="D200" s="178" t="s">
        <v>188</v>
      </c>
      <c r="E200" s="179" t="s">
        <v>321</v>
      </c>
      <c r="F200" s="180" t="s">
        <v>322</v>
      </c>
      <c r="G200" s="181" t="s">
        <v>174</v>
      </c>
      <c r="H200" s="182">
        <v>41.58</v>
      </c>
      <c r="I200" s="183"/>
      <c r="J200" s="184">
        <f>ROUND(I200*H200,2)</f>
        <v>0</v>
      </c>
      <c r="K200" s="180" t="s">
        <v>175</v>
      </c>
      <c r="L200" s="185"/>
      <c r="M200" s="186" t="s">
        <v>3</v>
      </c>
      <c r="N200" s="187" t="s">
        <v>41</v>
      </c>
      <c r="O200" s="54"/>
      <c r="P200" s="153">
        <f>O200*H200</f>
        <v>0</v>
      </c>
      <c r="Q200" s="153">
        <v>0.0003</v>
      </c>
      <c r="R200" s="153">
        <f>Q200*H200</f>
        <v>0.012473999999999999</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958</v>
      </c>
    </row>
    <row r="201" spans="1:47" s="2" customFormat="1" ht="12">
      <c r="A201" s="33"/>
      <c r="B201" s="34"/>
      <c r="C201" s="33"/>
      <c r="D201" s="157" t="s">
        <v>177</v>
      </c>
      <c r="E201" s="33"/>
      <c r="F201" s="158" t="s">
        <v>324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2:51" s="14" customFormat="1" ht="12">
      <c r="B202" s="170"/>
      <c r="D202" s="163" t="s">
        <v>179</v>
      </c>
      <c r="F202" s="172" t="s">
        <v>755</v>
      </c>
      <c r="H202" s="173">
        <v>41.58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49.15" customHeight="1">
      <c r="A203" s="33"/>
      <c r="B203" s="143"/>
      <c r="C203" s="144" t="s">
        <v>187</v>
      </c>
      <c r="D203" s="144" t="s">
        <v>171</v>
      </c>
      <c r="E203" s="145" t="s">
        <v>327</v>
      </c>
      <c r="F203" s="146" t="s">
        <v>328</v>
      </c>
      <c r="G203" s="147" t="s">
        <v>232</v>
      </c>
      <c r="H203" s="148">
        <v>1.258</v>
      </c>
      <c r="I203" s="149"/>
      <c r="J203" s="150">
        <f>ROUND(I203*H203,2)</f>
        <v>0</v>
      </c>
      <c r="K203" s="146" t="s">
        <v>175</v>
      </c>
      <c r="L203" s="34"/>
      <c r="M203" s="151" t="s">
        <v>3</v>
      </c>
      <c r="N203" s="152" t="s">
        <v>41</v>
      </c>
      <c r="O203" s="54"/>
      <c r="P203" s="153">
        <f>O203*H203</f>
        <v>0</v>
      </c>
      <c r="Q203" s="153">
        <v>0</v>
      </c>
      <c r="R203" s="153">
        <f>Q203*H203</f>
        <v>0</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959</v>
      </c>
    </row>
    <row r="204" spans="1:47" s="2" customFormat="1" ht="12">
      <c r="A204" s="33"/>
      <c r="B204" s="34"/>
      <c r="C204" s="33"/>
      <c r="D204" s="157" t="s">
        <v>177</v>
      </c>
      <c r="E204" s="33"/>
      <c r="F204" s="158" t="s">
        <v>330</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2:63" s="12" customFormat="1" ht="22.9" customHeight="1">
      <c r="B205" s="130"/>
      <c r="D205" s="131" t="s">
        <v>68</v>
      </c>
      <c r="E205" s="141" t="s">
        <v>331</v>
      </c>
      <c r="F205" s="141" t="s">
        <v>332</v>
      </c>
      <c r="I205" s="133"/>
      <c r="J205" s="142">
        <f>BK205</f>
        <v>0</v>
      </c>
      <c r="L205" s="130"/>
      <c r="M205" s="135"/>
      <c r="N205" s="136"/>
      <c r="O205" s="136"/>
      <c r="P205" s="137">
        <f>SUM(P206:P246)</f>
        <v>0</v>
      </c>
      <c r="Q205" s="136"/>
      <c r="R205" s="137">
        <f>SUM(R206:R246)</f>
        <v>0.8585740499999999</v>
      </c>
      <c r="S205" s="136"/>
      <c r="T205" s="138">
        <f>SUM(T206:T246)</f>
        <v>0.7418</v>
      </c>
      <c r="AR205" s="131" t="s">
        <v>79</v>
      </c>
      <c r="AT205" s="139" t="s">
        <v>68</v>
      </c>
      <c r="AU205" s="139" t="s">
        <v>15</v>
      </c>
      <c r="AY205" s="131" t="s">
        <v>165</v>
      </c>
      <c r="BK205" s="140">
        <f>SUM(BK206:BK246)</f>
        <v>0</v>
      </c>
    </row>
    <row r="206" spans="1:65" s="2" customFormat="1" ht="44.25" customHeight="1">
      <c r="A206" s="33"/>
      <c r="B206" s="143"/>
      <c r="C206" s="144" t="s">
        <v>381</v>
      </c>
      <c r="D206" s="144" t="s">
        <v>171</v>
      </c>
      <c r="E206" s="145" t="s">
        <v>334</v>
      </c>
      <c r="F206" s="146" t="s">
        <v>335</v>
      </c>
      <c r="G206" s="147" t="s">
        <v>174</v>
      </c>
      <c r="H206" s="148">
        <v>15.95</v>
      </c>
      <c r="I206" s="149"/>
      <c r="J206" s="150">
        <f>ROUND(I206*H206,2)</f>
        <v>0</v>
      </c>
      <c r="K206" s="146" t="s">
        <v>175</v>
      </c>
      <c r="L206" s="34"/>
      <c r="M206" s="151" t="s">
        <v>3</v>
      </c>
      <c r="N206" s="152" t="s">
        <v>41</v>
      </c>
      <c r="O206" s="54"/>
      <c r="P206" s="153">
        <f>O206*H206</f>
        <v>0</v>
      </c>
      <c r="Q206" s="153">
        <v>0</v>
      </c>
      <c r="R206" s="153">
        <f>Q206*H206</f>
        <v>0</v>
      </c>
      <c r="S206" s="153">
        <v>0.006</v>
      </c>
      <c r="T206" s="154">
        <f>S206*H206</f>
        <v>0.0957</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960</v>
      </c>
    </row>
    <row r="207" spans="1:47" s="2" customFormat="1" ht="12">
      <c r="A207" s="33"/>
      <c r="B207" s="34"/>
      <c r="C207" s="33"/>
      <c r="D207" s="157" t="s">
        <v>177</v>
      </c>
      <c r="E207" s="33"/>
      <c r="F207" s="158" t="s">
        <v>337</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4" customFormat="1" ht="12">
      <c r="B208" s="170"/>
      <c r="D208" s="163" t="s">
        <v>179</v>
      </c>
      <c r="E208" s="171" t="s">
        <v>3</v>
      </c>
      <c r="F208" s="172" t="s">
        <v>758</v>
      </c>
      <c r="H208" s="173">
        <v>15.95</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1:65" s="2" customFormat="1" ht="44.25" customHeight="1">
      <c r="A209" s="33"/>
      <c r="B209" s="143"/>
      <c r="C209" s="144" t="s">
        <v>388</v>
      </c>
      <c r="D209" s="144" t="s">
        <v>171</v>
      </c>
      <c r="E209" s="145" t="s">
        <v>341</v>
      </c>
      <c r="F209" s="146" t="s">
        <v>342</v>
      </c>
      <c r="G209" s="147" t="s">
        <v>174</v>
      </c>
      <c r="H209" s="148">
        <v>7.25</v>
      </c>
      <c r="I209" s="149"/>
      <c r="J209" s="150">
        <f>ROUND(I209*H209,2)</f>
        <v>0</v>
      </c>
      <c r="K209" s="146" t="s">
        <v>175</v>
      </c>
      <c r="L209" s="34"/>
      <c r="M209" s="151" t="s">
        <v>3</v>
      </c>
      <c r="N209" s="152" t="s">
        <v>41</v>
      </c>
      <c r="O209" s="54"/>
      <c r="P209" s="153">
        <f>O209*H209</f>
        <v>0</v>
      </c>
      <c r="Q209" s="153">
        <v>0.00606</v>
      </c>
      <c r="R209" s="153">
        <f>Q209*H209</f>
        <v>0.043935</v>
      </c>
      <c r="S209" s="153">
        <v>0</v>
      </c>
      <c r="T209" s="154">
        <f>S209*H209</f>
        <v>0</v>
      </c>
      <c r="U209" s="33"/>
      <c r="V209" s="33"/>
      <c r="W209" s="33"/>
      <c r="X209" s="33"/>
      <c r="Y209" s="33"/>
      <c r="Z209" s="33"/>
      <c r="AA209" s="33"/>
      <c r="AB209" s="33"/>
      <c r="AC209" s="33"/>
      <c r="AD209" s="33"/>
      <c r="AE209" s="33"/>
      <c r="AR209" s="155" t="s">
        <v>264</v>
      </c>
      <c r="AT209" s="155" t="s">
        <v>171</v>
      </c>
      <c r="AU209" s="155" t="s">
        <v>79</v>
      </c>
      <c r="AY209" s="18" t="s">
        <v>165</v>
      </c>
      <c r="BE209" s="156">
        <f>IF(N209="základní",J209,0)</f>
        <v>0</v>
      </c>
      <c r="BF209" s="156">
        <f>IF(N209="snížená",J209,0)</f>
        <v>0</v>
      </c>
      <c r="BG209" s="156">
        <f>IF(N209="zákl. přenesená",J209,0)</f>
        <v>0</v>
      </c>
      <c r="BH209" s="156">
        <f>IF(N209="sníž. přenesená",J209,0)</f>
        <v>0</v>
      </c>
      <c r="BI209" s="156">
        <f>IF(N209="nulová",J209,0)</f>
        <v>0</v>
      </c>
      <c r="BJ209" s="18" t="s">
        <v>79</v>
      </c>
      <c r="BK209" s="156">
        <f>ROUND(I209*H209,2)</f>
        <v>0</v>
      </c>
      <c r="BL209" s="18" t="s">
        <v>264</v>
      </c>
      <c r="BM209" s="155" t="s">
        <v>961</v>
      </c>
    </row>
    <row r="210" spans="1:47" s="2" customFormat="1" ht="12">
      <c r="A210" s="33"/>
      <c r="B210" s="34"/>
      <c r="C210" s="33"/>
      <c r="D210" s="157" t="s">
        <v>177</v>
      </c>
      <c r="E210" s="33"/>
      <c r="F210" s="158" t="s">
        <v>344</v>
      </c>
      <c r="G210" s="33"/>
      <c r="H210" s="33"/>
      <c r="I210" s="159"/>
      <c r="J210" s="33"/>
      <c r="K210" s="33"/>
      <c r="L210" s="34"/>
      <c r="M210" s="160"/>
      <c r="N210" s="161"/>
      <c r="O210" s="54"/>
      <c r="P210" s="54"/>
      <c r="Q210" s="54"/>
      <c r="R210" s="54"/>
      <c r="S210" s="54"/>
      <c r="T210" s="55"/>
      <c r="U210" s="33"/>
      <c r="V210" s="33"/>
      <c r="W210" s="33"/>
      <c r="X210" s="33"/>
      <c r="Y210" s="33"/>
      <c r="Z210" s="33"/>
      <c r="AA210" s="33"/>
      <c r="AB210" s="33"/>
      <c r="AC210" s="33"/>
      <c r="AD210" s="33"/>
      <c r="AE210" s="33"/>
      <c r="AT210" s="18" t="s">
        <v>177</v>
      </c>
      <c r="AU210" s="18" t="s">
        <v>79</v>
      </c>
    </row>
    <row r="211" spans="2:51" s="14" customFormat="1" ht="12">
      <c r="B211" s="170"/>
      <c r="D211" s="163" t="s">
        <v>179</v>
      </c>
      <c r="E211" s="171" t="s">
        <v>3</v>
      </c>
      <c r="F211" s="172" t="s">
        <v>760</v>
      </c>
      <c r="H211" s="173">
        <v>7.25</v>
      </c>
      <c r="I211" s="174"/>
      <c r="L211" s="170"/>
      <c r="M211" s="175"/>
      <c r="N211" s="176"/>
      <c r="O211" s="176"/>
      <c r="P211" s="176"/>
      <c r="Q211" s="176"/>
      <c r="R211" s="176"/>
      <c r="S211" s="176"/>
      <c r="T211" s="177"/>
      <c r="AT211" s="171" t="s">
        <v>179</v>
      </c>
      <c r="AU211" s="171" t="s">
        <v>79</v>
      </c>
      <c r="AV211" s="14" t="s">
        <v>79</v>
      </c>
      <c r="AW211" s="14" t="s">
        <v>31</v>
      </c>
      <c r="AX211" s="14" t="s">
        <v>15</v>
      </c>
      <c r="AY211" s="171" t="s">
        <v>165</v>
      </c>
    </row>
    <row r="212" spans="1:65" s="2" customFormat="1" ht="16.5" customHeight="1">
      <c r="A212" s="33"/>
      <c r="B212" s="143"/>
      <c r="C212" s="178" t="s">
        <v>223</v>
      </c>
      <c r="D212" s="178" t="s">
        <v>188</v>
      </c>
      <c r="E212" s="179" t="s">
        <v>347</v>
      </c>
      <c r="F212" s="180" t="s">
        <v>348</v>
      </c>
      <c r="G212" s="181" t="s">
        <v>174</v>
      </c>
      <c r="H212" s="182">
        <v>7.613</v>
      </c>
      <c r="I212" s="183"/>
      <c r="J212" s="184">
        <f>ROUND(I212*H212,2)</f>
        <v>0</v>
      </c>
      <c r="K212" s="180" t="s">
        <v>175</v>
      </c>
      <c r="L212" s="185"/>
      <c r="M212" s="186" t="s">
        <v>3</v>
      </c>
      <c r="N212" s="187" t="s">
        <v>41</v>
      </c>
      <c r="O212" s="54"/>
      <c r="P212" s="153">
        <f>O212*H212</f>
        <v>0</v>
      </c>
      <c r="Q212" s="153">
        <v>0.00085</v>
      </c>
      <c r="R212" s="153">
        <f>Q212*H212</f>
        <v>0.00647105</v>
      </c>
      <c r="S212" s="153">
        <v>0</v>
      </c>
      <c r="T212" s="154">
        <f>S212*H212</f>
        <v>0</v>
      </c>
      <c r="U212" s="33"/>
      <c r="V212" s="33"/>
      <c r="W212" s="33"/>
      <c r="X212" s="33"/>
      <c r="Y212" s="33"/>
      <c r="Z212" s="33"/>
      <c r="AA212" s="33"/>
      <c r="AB212" s="33"/>
      <c r="AC212" s="33"/>
      <c r="AD212" s="33"/>
      <c r="AE212" s="33"/>
      <c r="AR212" s="155" t="s">
        <v>278</v>
      </c>
      <c r="AT212" s="155" t="s">
        <v>188</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962</v>
      </c>
    </row>
    <row r="213" spans="1:47" s="2" customFormat="1" ht="12">
      <c r="A213" s="33"/>
      <c r="B213" s="34"/>
      <c r="C213" s="33"/>
      <c r="D213" s="157" t="s">
        <v>177</v>
      </c>
      <c r="E213" s="33"/>
      <c r="F213" s="158" t="s">
        <v>350</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51" s="14" customFormat="1" ht="12">
      <c r="B214" s="170"/>
      <c r="D214" s="163" t="s">
        <v>179</v>
      </c>
      <c r="F214" s="172" t="s">
        <v>762</v>
      </c>
      <c r="H214" s="173">
        <v>7.613</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9.15" customHeight="1">
      <c r="A215" s="33"/>
      <c r="B215" s="143"/>
      <c r="C215" s="144" t="s">
        <v>245</v>
      </c>
      <c r="D215" s="144" t="s">
        <v>171</v>
      </c>
      <c r="E215" s="145" t="s">
        <v>353</v>
      </c>
      <c r="F215" s="146" t="s">
        <v>354</v>
      </c>
      <c r="G215" s="147" t="s">
        <v>174</v>
      </c>
      <c r="H215" s="148">
        <v>91</v>
      </c>
      <c r="I215" s="149"/>
      <c r="J215" s="150">
        <f>ROUND(I215*H215,2)</f>
        <v>0</v>
      </c>
      <c r="K215" s="146" t="s">
        <v>175</v>
      </c>
      <c r="L215" s="34"/>
      <c r="M215" s="151" t="s">
        <v>3</v>
      </c>
      <c r="N215" s="152" t="s">
        <v>41</v>
      </c>
      <c r="O215" s="54"/>
      <c r="P215" s="153">
        <f>O215*H215</f>
        <v>0</v>
      </c>
      <c r="Q215" s="153">
        <v>0</v>
      </c>
      <c r="R215" s="153">
        <f>Q215*H215</f>
        <v>0</v>
      </c>
      <c r="S215" s="153">
        <v>0.0018</v>
      </c>
      <c r="T215" s="154">
        <f>S215*H215</f>
        <v>0.1638</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963</v>
      </c>
    </row>
    <row r="216" spans="1:47" s="2" customFormat="1" ht="12">
      <c r="A216" s="33"/>
      <c r="B216" s="34"/>
      <c r="C216" s="33"/>
      <c r="D216" s="157" t="s">
        <v>177</v>
      </c>
      <c r="E216" s="33"/>
      <c r="F216" s="158" t="s">
        <v>356</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51" s="14" customFormat="1" ht="12">
      <c r="B217" s="170"/>
      <c r="D217" s="163" t="s">
        <v>179</v>
      </c>
      <c r="E217" s="171" t="s">
        <v>3</v>
      </c>
      <c r="F217" s="172" t="s">
        <v>964</v>
      </c>
      <c r="H217" s="173">
        <v>91</v>
      </c>
      <c r="I217" s="174"/>
      <c r="L217" s="170"/>
      <c r="M217" s="175"/>
      <c r="N217" s="176"/>
      <c r="O217" s="176"/>
      <c r="P217" s="176"/>
      <c r="Q217" s="176"/>
      <c r="R217" s="176"/>
      <c r="S217" s="176"/>
      <c r="T217" s="177"/>
      <c r="AT217" s="171" t="s">
        <v>179</v>
      </c>
      <c r="AU217" s="171" t="s">
        <v>79</v>
      </c>
      <c r="AV217" s="14" t="s">
        <v>79</v>
      </c>
      <c r="AW217" s="14" t="s">
        <v>31</v>
      </c>
      <c r="AX217" s="14" t="s">
        <v>15</v>
      </c>
      <c r="AY217" s="171" t="s">
        <v>165</v>
      </c>
    </row>
    <row r="218" spans="1:65" s="2" customFormat="1" ht="49.15" customHeight="1">
      <c r="A218" s="33"/>
      <c r="B218" s="143"/>
      <c r="C218" s="144" t="s">
        <v>437</v>
      </c>
      <c r="D218" s="144" t="s">
        <v>171</v>
      </c>
      <c r="E218" s="145" t="s">
        <v>358</v>
      </c>
      <c r="F218" s="146" t="s">
        <v>359</v>
      </c>
      <c r="G218" s="147" t="s">
        <v>174</v>
      </c>
      <c r="H218" s="148">
        <v>91</v>
      </c>
      <c r="I218" s="149"/>
      <c r="J218" s="150">
        <f>ROUND(I218*H218,2)</f>
        <v>0</v>
      </c>
      <c r="K218" s="146" t="s">
        <v>175</v>
      </c>
      <c r="L218" s="34"/>
      <c r="M218" s="151" t="s">
        <v>3</v>
      </c>
      <c r="N218" s="152" t="s">
        <v>41</v>
      </c>
      <c r="O218" s="54"/>
      <c r="P218" s="153">
        <f>O218*H218</f>
        <v>0</v>
      </c>
      <c r="Q218" s="153">
        <v>0</v>
      </c>
      <c r="R218" s="153">
        <f>Q218*H218</f>
        <v>0</v>
      </c>
      <c r="S218" s="153">
        <v>0.0053</v>
      </c>
      <c r="T218" s="154">
        <f>S218*H218</f>
        <v>0.4823</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965</v>
      </c>
    </row>
    <row r="219" spans="1:47" s="2" customFormat="1" ht="12">
      <c r="A219" s="33"/>
      <c r="B219" s="34"/>
      <c r="C219" s="33"/>
      <c r="D219" s="157" t="s">
        <v>177</v>
      </c>
      <c r="E219" s="33"/>
      <c r="F219" s="158" t="s">
        <v>361</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1:65" s="2" customFormat="1" ht="44.25" customHeight="1">
      <c r="A220" s="33"/>
      <c r="B220" s="143"/>
      <c r="C220" s="144" t="s">
        <v>531</v>
      </c>
      <c r="D220" s="144" t="s">
        <v>171</v>
      </c>
      <c r="E220" s="145" t="s">
        <v>362</v>
      </c>
      <c r="F220" s="146" t="s">
        <v>363</v>
      </c>
      <c r="G220" s="147" t="s">
        <v>174</v>
      </c>
      <c r="H220" s="148">
        <v>56</v>
      </c>
      <c r="I220" s="149"/>
      <c r="J220" s="150">
        <f>ROUND(I220*H220,2)</f>
        <v>0</v>
      </c>
      <c r="K220" s="146" t="s">
        <v>175</v>
      </c>
      <c r="L220" s="34"/>
      <c r="M220" s="151" t="s">
        <v>3</v>
      </c>
      <c r="N220" s="152" t="s">
        <v>41</v>
      </c>
      <c r="O220" s="54"/>
      <c r="P220" s="153">
        <f>O220*H220</f>
        <v>0</v>
      </c>
      <c r="Q220" s="153">
        <v>0.00058</v>
      </c>
      <c r="R220" s="153">
        <f>Q220*H220</f>
        <v>0.03248</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966</v>
      </c>
    </row>
    <row r="221" spans="1:47" s="2" customFormat="1" ht="12">
      <c r="A221" s="33"/>
      <c r="B221" s="34"/>
      <c r="C221" s="33"/>
      <c r="D221" s="157" t="s">
        <v>177</v>
      </c>
      <c r="E221" s="33"/>
      <c r="F221" s="158" t="s">
        <v>365</v>
      </c>
      <c r="G221" s="33"/>
      <c r="H221" s="33"/>
      <c r="I221" s="159"/>
      <c r="J221" s="33"/>
      <c r="K221" s="33"/>
      <c r="L221" s="34"/>
      <c r="M221" s="160"/>
      <c r="N221" s="161"/>
      <c r="O221" s="54"/>
      <c r="P221" s="54"/>
      <c r="Q221" s="54"/>
      <c r="R221" s="54"/>
      <c r="S221" s="54"/>
      <c r="T221" s="55"/>
      <c r="U221" s="33"/>
      <c r="V221" s="33"/>
      <c r="W221" s="33"/>
      <c r="X221" s="33"/>
      <c r="Y221" s="33"/>
      <c r="Z221" s="33"/>
      <c r="AA221" s="33"/>
      <c r="AB221" s="33"/>
      <c r="AC221" s="33"/>
      <c r="AD221" s="33"/>
      <c r="AE221" s="33"/>
      <c r="AT221" s="18" t="s">
        <v>177</v>
      </c>
      <c r="AU221" s="18" t="s">
        <v>79</v>
      </c>
    </row>
    <row r="222" spans="1:65" s="2" customFormat="1" ht="16.5" customHeight="1">
      <c r="A222" s="33"/>
      <c r="B222" s="143"/>
      <c r="C222" s="178" t="s">
        <v>294</v>
      </c>
      <c r="D222" s="178" t="s">
        <v>188</v>
      </c>
      <c r="E222" s="179" t="s">
        <v>366</v>
      </c>
      <c r="F222" s="180" t="s">
        <v>967</v>
      </c>
      <c r="G222" s="181" t="s">
        <v>174</v>
      </c>
      <c r="H222" s="182">
        <v>57.12</v>
      </c>
      <c r="I222" s="183"/>
      <c r="J222" s="184">
        <f>ROUND(I222*H222,2)</f>
        <v>0</v>
      </c>
      <c r="K222" s="180" t="s">
        <v>3</v>
      </c>
      <c r="L222" s="185"/>
      <c r="M222" s="186" t="s">
        <v>3</v>
      </c>
      <c r="N222" s="187" t="s">
        <v>41</v>
      </c>
      <c r="O222" s="54"/>
      <c r="P222" s="153">
        <f>O222*H222</f>
        <v>0</v>
      </c>
      <c r="Q222" s="153">
        <v>0.0042</v>
      </c>
      <c r="R222" s="153">
        <f>Q222*H222</f>
        <v>0.23990399999999998</v>
      </c>
      <c r="S222" s="153">
        <v>0</v>
      </c>
      <c r="T222" s="154">
        <f>S222*H222</f>
        <v>0</v>
      </c>
      <c r="U222" s="33"/>
      <c r="V222" s="33"/>
      <c r="W222" s="33"/>
      <c r="X222" s="33"/>
      <c r="Y222" s="33"/>
      <c r="Z222" s="33"/>
      <c r="AA222" s="33"/>
      <c r="AB222" s="33"/>
      <c r="AC222" s="33"/>
      <c r="AD222" s="33"/>
      <c r="AE222" s="33"/>
      <c r="AR222" s="155" t="s">
        <v>278</v>
      </c>
      <c r="AT222" s="155" t="s">
        <v>188</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968</v>
      </c>
    </row>
    <row r="223" spans="2:51" s="14" customFormat="1" ht="12">
      <c r="B223" s="170"/>
      <c r="D223" s="163" t="s">
        <v>179</v>
      </c>
      <c r="F223" s="172" t="s">
        <v>768</v>
      </c>
      <c r="H223" s="173">
        <v>57.12</v>
      </c>
      <c r="I223" s="174"/>
      <c r="L223" s="170"/>
      <c r="M223" s="175"/>
      <c r="N223" s="176"/>
      <c r="O223" s="176"/>
      <c r="P223" s="176"/>
      <c r="Q223" s="176"/>
      <c r="R223" s="176"/>
      <c r="S223" s="176"/>
      <c r="T223" s="177"/>
      <c r="AT223" s="171" t="s">
        <v>179</v>
      </c>
      <c r="AU223" s="171" t="s">
        <v>79</v>
      </c>
      <c r="AV223" s="14" t="s">
        <v>79</v>
      </c>
      <c r="AW223" s="14" t="s">
        <v>4</v>
      </c>
      <c r="AX223" s="14" t="s">
        <v>15</v>
      </c>
      <c r="AY223" s="171" t="s">
        <v>165</v>
      </c>
    </row>
    <row r="224" spans="1:65" s="2" customFormat="1" ht="33" customHeight="1">
      <c r="A224" s="33"/>
      <c r="B224" s="143"/>
      <c r="C224" s="144" t="s">
        <v>300</v>
      </c>
      <c r="D224" s="144" t="s">
        <v>171</v>
      </c>
      <c r="E224" s="145" t="s">
        <v>371</v>
      </c>
      <c r="F224" s="146" t="s">
        <v>372</v>
      </c>
      <c r="G224" s="147" t="s">
        <v>174</v>
      </c>
      <c r="H224" s="148">
        <v>56</v>
      </c>
      <c r="I224" s="149"/>
      <c r="J224" s="150">
        <f>ROUND(I224*H224,2)</f>
        <v>0</v>
      </c>
      <c r="K224" s="146" t="s">
        <v>175</v>
      </c>
      <c r="L224" s="34"/>
      <c r="M224" s="151" t="s">
        <v>3</v>
      </c>
      <c r="N224" s="152" t="s">
        <v>41</v>
      </c>
      <c r="O224" s="54"/>
      <c r="P224" s="153">
        <f>O224*H224</f>
        <v>0</v>
      </c>
      <c r="Q224" s="153">
        <v>0.00058</v>
      </c>
      <c r="R224" s="153">
        <f>Q224*H224</f>
        <v>0.03248</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969</v>
      </c>
    </row>
    <row r="225" spans="1:47" s="2" customFormat="1" ht="12">
      <c r="A225" s="33"/>
      <c r="B225" s="34"/>
      <c r="C225" s="33"/>
      <c r="D225" s="157" t="s">
        <v>177</v>
      </c>
      <c r="E225" s="33"/>
      <c r="F225" s="158" t="s">
        <v>374</v>
      </c>
      <c r="G225" s="33"/>
      <c r="H225" s="33"/>
      <c r="I225" s="159"/>
      <c r="J225" s="33"/>
      <c r="K225" s="33"/>
      <c r="L225" s="34"/>
      <c r="M225" s="160"/>
      <c r="N225" s="161"/>
      <c r="O225" s="54"/>
      <c r="P225" s="54"/>
      <c r="Q225" s="54"/>
      <c r="R225" s="54"/>
      <c r="S225" s="54"/>
      <c r="T225" s="55"/>
      <c r="U225" s="33"/>
      <c r="V225" s="33"/>
      <c r="W225" s="33"/>
      <c r="X225" s="33"/>
      <c r="Y225" s="33"/>
      <c r="Z225" s="33"/>
      <c r="AA225" s="33"/>
      <c r="AB225" s="33"/>
      <c r="AC225" s="33"/>
      <c r="AD225" s="33"/>
      <c r="AE225" s="33"/>
      <c r="AT225" s="18" t="s">
        <v>177</v>
      </c>
      <c r="AU225" s="18" t="s">
        <v>79</v>
      </c>
    </row>
    <row r="226" spans="1:65" s="2" customFormat="1" ht="16.5" customHeight="1">
      <c r="A226" s="33"/>
      <c r="B226" s="143"/>
      <c r="C226" s="178" t="s">
        <v>267</v>
      </c>
      <c r="D226" s="178" t="s">
        <v>188</v>
      </c>
      <c r="E226" s="179" t="s">
        <v>375</v>
      </c>
      <c r="F226" s="180" t="s">
        <v>970</v>
      </c>
      <c r="G226" s="181" t="s">
        <v>377</v>
      </c>
      <c r="H226" s="182">
        <v>5.88</v>
      </c>
      <c r="I226" s="183"/>
      <c r="J226" s="184">
        <f>ROUND(I226*H226,2)</f>
        <v>0</v>
      </c>
      <c r="K226" s="180" t="s">
        <v>3</v>
      </c>
      <c r="L226" s="185"/>
      <c r="M226" s="186" t="s">
        <v>3</v>
      </c>
      <c r="N226" s="187" t="s">
        <v>41</v>
      </c>
      <c r="O226" s="54"/>
      <c r="P226" s="153">
        <f>O226*H226</f>
        <v>0</v>
      </c>
      <c r="Q226" s="153">
        <v>0.03</v>
      </c>
      <c r="R226" s="153">
        <f>Q226*H226</f>
        <v>0.1764</v>
      </c>
      <c r="S226" s="153">
        <v>0</v>
      </c>
      <c r="T226" s="154">
        <f>S226*H226</f>
        <v>0</v>
      </c>
      <c r="U226" s="33"/>
      <c r="V226" s="33"/>
      <c r="W226" s="33"/>
      <c r="X226" s="33"/>
      <c r="Y226" s="33"/>
      <c r="Z226" s="33"/>
      <c r="AA226" s="33"/>
      <c r="AB226" s="33"/>
      <c r="AC226" s="33"/>
      <c r="AD226" s="33"/>
      <c r="AE226" s="33"/>
      <c r="AR226" s="155" t="s">
        <v>278</v>
      </c>
      <c r="AT226" s="155" t="s">
        <v>188</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971</v>
      </c>
    </row>
    <row r="227" spans="2:51" s="14" customFormat="1" ht="12">
      <c r="B227" s="170"/>
      <c r="D227" s="163" t="s">
        <v>179</v>
      </c>
      <c r="E227" s="171" t="s">
        <v>3</v>
      </c>
      <c r="F227" s="172" t="s">
        <v>771</v>
      </c>
      <c r="H227" s="173">
        <v>5.6</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772</v>
      </c>
      <c r="H228" s="173">
        <v>5.88</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44.25" customHeight="1">
      <c r="A229" s="33"/>
      <c r="B229" s="143"/>
      <c r="C229" s="144" t="s">
        <v>824</v>
      </c>
      <c r="D229" s="144" t="s">
        <v>171</v>
      </c>
      <c r="E229" s="145" t="s">
        <v>362</v>
      </c>
      <c r="F229" s="146" t="s">
        <v>363</v>
      </c>
      <c r="G229" s="147" t="s">
        <v>174</v>
      </c>
      <c r="H229" s="148">
        <v>36</v>
      </c>
      <c r="I229" s="149"/>
      <c r="J229" s="150">
        <f>ROUND(I229*H229,2)</f>
        <v>0</v>
      </c>
      <c r="K229" s="146" t="s">
        <v>175</v>
      </c>
      <c r="L229" s="34"/>
      <c r="M229" s="151" t="s">
        <v>3</v>
      </c>
      <c r="N229" s="152" t="s">
        <v>41</v>
      </c>
      <c r="O229" s="54"/>
      <c r="P229" s="153">
        <f>O229*H229</f>
        <v>0</v>
      </c>
      <c r="Q229" s="153">
        <v>0.00058</v>
      </c>
      <c r="R229" s="153">
        <f>Q229*H229</f>
        <v>0.02088</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972</v>
      </c>
    </row>
    <row r="230" spans="1:47" s="2" customFormat="1" ht="12">
      <c r="A230" s="33"/>
      <c r="B230" s="34"/>
      <c r="C230" s="33"/>
      <c r="D230" s="157" t="s">
        <v>177</v>
      </c>
      <c r="E230" s="33"/>
      <c r="F230" s="158" t="s">
        <v>365</v>
      </c>
      <c r="G230" s="33"/>
      <c r="H230" s="33"/>
      <c r="I230" s="159"/>
      <c r="J230" s="33"/>
      <c r="K230" s="33"/>
      <c r="L230" s="34"/>
      <c r="M230" s="160"/>
      <c r="N230" s="161"/>
      <c r="O230" s="54"/>
      <c r="P230" s="54"/>
      <c r="Q230" s="54"/>
      <c r="R230" s="54"/>
      <c r="S230" s="54"/>
      <c r="T230" s="55"/>
      <c r="U230" s="33"/>
      <c r="V230" s="33"/>
      <c r="W230" s="33"/>
      <c r="X230" s="33"/>
      <c r="Y230" s="33"/>
      <c r="Z230" s="33"/>
      <c r="AA230" s="33"/>
      <c r="AB230" s="33"/>
      <c r="AC230" s="33"/>
      <c r="AD230" s="33"/>
      <c r="AE230" s="33"/>
      <c r="AT230" s="18" t="s">
        <v>177</v>
      </c>
      <c r="AU230" s="18" t="s">
        <v>79</v>
      </c>
    </row>
    <row r="231" spans="1:65" s="2" customFormat="1" ht="16.5" customHeight="1">
      <c r="A231" s="33"/>
      <c r="B231" s="143"/>
      <c r="C231" s="178" t="s">
        <v>773</v>
      </c>
      <c r="D231" s="178" t="s">
        <v>188</v>
      </c>
      <c r="E231" s="179" t="s">
        <v>776</v>
      </c>
      <c r="F231" s="180" t="s">
        <v>777</v>
      </c>
      <c r="G231" s="181" t="s">
        <v>174</v>
      </c>
      <c r="H231" s="182">
        <v>36.72</v>
      </c>
      <c r="I231" s="183"/>
      <c r="J231" s="184">
        <f>ROUND(I231*H231,2)</f>
        <v>0</v>
      </c>
      <c r="K231" s="180" t="s">
        <v>3</v>
      </c>
      <c r="L231" s="185"/>
      <c r="M231" s="186" t="s">
        <v>3</v>
      </c>
      <c r="N231" s="187" t="s">
        <v>41</v>
      </c>
      <c r="O231" s="54"/>
      <c r="P231" s="153">
        <f>O231*H231</f>
        <v>0</v>
      </c>
      <c r="Q231" s="153">
        <v>0.0042</v>
      </c>
      <c r="R231" s="153">
        <f>Q231*H231</f>
        <v>0.15422399999999997</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973</v>
      </c>
    </row>
    <row r="232" spans="2:51" s="14" customFormat="1" ht="12">
      <c r="B232" s="170"/>
      <c r="D232" s="163" t="s">
        <v>179</v>
      </c>
      <c r="F232" s="172" t="s">
        <v>779</v>
      </c>
      <c r="H232" s="173">
        <v>36.72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33" customHeight="1">
      <c r="A233" s="33"/>
      <c r="B233" s="143"/>
      <c r="C233" s="144" t="s">
        <v>775</v>
      </c>
      <c r="D233" s="144" t="s">
        <v>171</v>
      </c>
      <c r="E233" s="145" t="s">
        <v>371</v>
      </c>
      <c r="F233" s="146" t="s">
        <v>372</v>
      </c>
      <c r="G233" s="147" t="s">
        <v>174</v>
      </c>
      <c r="H233" s="148">
        <v>36</v>
      </c>
      <c r="I233" s="149"/>
      <c r="J233" s="150">
        <f>ROUND(I233*H233,2)</f>
        <v>0</v>
      </c>
      <c r="K233" s="146" t="s">
        <v>175</v>
      </c>
      <c r="L233" s="34"/>
      <c r="M233" s="151" t="s">
        <v>3</v>
      </c>
      <c r="N233" s="152" t="s">
        <v>41</v>
      </c>
      <c r="O233" s="54"/>
      <c r="P233" s="153">
        <f>O233*H233</f>
        <v>0</v>
      </c>
      <c r="Q233" s="153">
        <v>0.00058</v>
      </c>
      <c r="R233" s="153">
        <f>Q233*H233</f>
        <v>0.02088</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974</v>
      </c>
    </row>
    <row r="234" spans="1:47" s="2" customFormat="1" ht="12">
      <c r="A234" s="33"/>
      <c r="B234" s="34"/>
      <c r="C234" s="33"/>
      <c r="D234" s="157" t="s">
        <v>177</v>
      </c>
      <c r="E234" s="33"/>
      <c r="F234" s="158" t="s">
        <v>374</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1:65" s="2" customFormat="1" ht="16.5" customHeight="1">
      <c r="A235" s="33"/>
      <c r="B235" s="143"/>
      <c r="C235" s="178" t="s">
        <v>780</v>
      </c>
      <c r="D235" s="178" t="s">
        <v>188</v>
      </c>
      <c r="E235" s="179" t="s">
        <v>783</v>
      </c>
      <c r="F235" s="180" t="s">
        <v>784</v>
      </c>
      <c r="G235" s="181" t="s">
        <v>377</v>
      </c>
      <c r="H235" s="182">
        <v>3.78</v>
      </c>
      <c r="I235" s="183"/>
      <c r="J235" s="184">
        <f>ROUND(I235*H235,2)</f>
        <v>0</v>
      </c>
      <c r="K235" s="180" t="s">
        <v>3</v>
      </c>
      <c r="L235" s="185"/>
      <c r="M235" s="186" t="s">
        <v>3</v>
      </c>
      <c r="N235" s="187" t="s">
        <v>41</v>
      </c>
      <c r="O235" s="54"/>
      <c r="P235" s="153">
        <f>O235*H235</f>
        <v>0</v>
      </c>
      <c r="Q235" s="153">
        <v>0.03</v>
      </c>
      <c r="R235" s="153">
        <f>Q235*H235</f>
        <v>0.11339999999999999</v>
      </c>
      <c r="S235" s="153">
        <v>0</v>
      </c>
      <c r="T235" s="154">
        <f>S235*H235</f>
        <v>0</v>
      </c>
      <c r="U235" s="33"/>
      <c r="V235" s="33"/>
      <c r="W235" s="33"/>
      <c r="X235" s="33"/>
      <c r="Y235" s="33"/>
      <c r="Z235" s="33"/>
      <c r="AA235" s="33"/>
      <c r="AB235" s="33"/>
      <c r="AC235" s="33"/>
      <c r="AD235" s="33"/>
      <c r="AE235" s="33"/>
      <c r="AR235" s="155" t="s">
        <v>278</v>
      </c>
      <c r="AT235" s="155" t="s">
        <v>188</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975</v>
      </c>
    </row>
    <row r="236" spans="2:51" s="14" customFormat="1" ht="12">
      <c r="B236" s="170"/>
      <c r="D236" s="163" t="s">
        <v>179</v>
      </c>
      <c r="E236" s="171" t="s">
        <v>3</v>
      </c>
      <c r="F236" s="172" t="s">
        <v>786</v>
      </c>
      <c r="H236" s="173">
        <v>3.6</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2">
      <c r="B237" s="170"/>
      <c r="D237" s="163" t="s">
        <v>179</v>
      </c>
      <c r="F237" s="172" t="s">
        <v>787</v>
      </c>
      <c r="H237" s="173">
        <v>3.78</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37.9" customHeight="1">
      <c r="A238" s="33"/>
      <c r="B238" s="143"/>
      <c r="C238" s="144" t="s">
        <v>411</v>
      </c>
      <c r="D238" s="144" t="s">
        <v>171</v>
      </c>
      <c r="E238" s="145" t="s">
        <v>382</v>
      </c>
      <c r="F238" s="146" t="s">
        <v>383</v>
      </c>
      <c r="G238" s="147" t="s">
        <v>384</v>
      </c>
      <c r="H238" s="148">
        <v>29</v>
      </c>
      <c r="I238" s="149"/>
      <c r="J238" s="150">
        <f>ROUND(I238*H238,2)</f>
        <v>0</v>
      </c>
      <c r="K238" s="146" t="s">
        <v>175</v>
      </c>
      <c r="L238" s="34"/>
      <c r="M238" s="151" t="s">
        <v>3</v>
      </c>
      <c r="N238" s="152" t="s">
        <v>41</v>
      </c>
      <c r="O238" s="54"/>
      <c r="P238" s="153">
        <f>O238*H238</f>
        <v>0</v>
      </c>
      <c r="Q238" s="153">
        <v>0.0001</v>
      </c>
      <c r="R238" s="153">
        <f>Q238*H238</f>
        <v>0.0029000000000000002</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976</v>
      </c>
    </row>
    <row r="239" spans="1:47" s="2" customFormat="1" ht="12">
      <c r="A239" s="33"/>
      <c r="B239" s="34"/>
      <c r="C239" s="33"/>
      <c r="D239" s="157" t="s">
        <v>177</v>
      </c>
      <c r="E239" s="33"/>
      <c r="F239" s="158" t="s">
        <v>386</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51" s="14" customFormat="1" ht="12">
      <c r="B240" s="170"/>
      <c r="D240" s="163" t="s">
        <v>179</v>
      </c>
      <c r="E240" s="171" t="s">
        <v>3</v>
      </c>
      <c r="F240" s="172" t="s">
        <v>357</v>
      </c>
      <c r="H240" s="173">
        <v>29</v>
      </c>
      <c r="I240" s="174"/>
      <c r="L240" s="170"/>
      <c r="M240" s="175"/>
      <c r="N240" s="176"/>
      <c r="O240" s="176"/>
      <c r="P240" s="176"/>
      <c r="Q240" s="176"/>
      <c r="R240" s="176"/>
      <c r="S240" s="176"/>
      <c r="T240" s="177"/>
      <c r="AT240" s="171" t="s">
        <v>179</v>
      </c>
      <c r="AU240" s="171" t="s">
        <v>79</v>
      </c>
      <c r="AV240" s="14" t="s">
        <v>79</v>
      </c>
      <c r="AW240" s="14" t="s">
        <v>31</v>
      </c>
      <c r="AX240" s="14" t="s">
        <v>15</v>
      </c>
      <c r="AY240" s="171" t="s">
        <v>165</v>
      </c>
    </row>
    <row r="241" spans="1:65" s="2" customFormat="1" ht="24.2" customHeight="1">
      <c r="A241" s="33"/>
      <c r="B241" s="143"/>
      <c r="C241" s="178" t="s">
        <v>487</v>
      </c>
      <c r="D241" s="178" t="s">
        <v>188</v>
      </c>
      <c r="E241" s="179" t="s">
        <v>389</v>
      </c>
      <c r="F241" s="180" t="s">
        <v>541</v>
      </c>
      <c r="G241" s="181" t="s">
        <v>377</v>
      </c>
      <c r="H241" s="182">
        <v>0.731</v>
      </c>
      <c r="I241" s="183"/>
      <c r="J241" s="184">
        <f>ROUND(I241*H241,2)</f>
        <v>0</v>
      </c>
      <c r="K241" s="180" t="s">
        <v>175</v>
      </c>
      <c r="L241" s="185"/>
      <c r="M241" s="186" t="s">
        <v>3</v>
      </c>
      <c r="N241" s="187" t="s">
        <v>41</v>
      </c>
      <c r="O241" s="54"/>
      <c r="P241" s="153">
        <f>O241*H241</f>
        <v>0</v>
      </c>
      <c r="Q241" s="153">
        <v>0.02</v>
      </c>
      <c r="R241" s="153">
        <f>Q241*H241</f>
        <v>0.01462</v>
      </c>
      <c r="S241" s="153">
        <v>0</v>
      </c>
      <c r="T241" s="154">
        <f>S241*H241</f>
        <v>0</v>
      </c>
      <c r="U241" s="33"/>
      <c r="V241" s="33"/>
      <c r="W241" s="33"/>
      <c r="X241" s="33"/>
      <c r="Y241" s="33"/>
      <c r="Z241" s="33"/>
      <c r="AA241" s="33"/>
      <c r="AB241" s="33"/>
      <c r="AC241" s="33"/>
      <c r="AD241" s="33"/>
      <c r="AE241" s="33"/>
      <c r="AR241" s="155" t="s">
        <v>278</v>
      </c>
      <c r="AT241" s="155" t="s">
        <v>188</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977</v>
      </c>
    </row>
    <row r="242" spans="1:47" s="2" customFormat="1" ht="12">
      <c r="A242" s="33"/>
      <c r="B242" s="34"/>
      <c r="C242" s="33"/>
      <c r="D242" s="157" t="s">
        <v>177</v>
      </c>
      <c r="E242" s="33"/>
      <c r="F242" s="158" t="s">
        <v>392</v>
      </c>
      <c r="G242" s="33"/>
      <c r="H242" s="33"/>
      <c r="I242" s="159"/>
      <c r="J242" s="33"/>
      <c r="K242" s="33"/>
      <c r="L242" s="34"/>
      <c r="M242" s="160"/>
      <c r="N242" s="161"/>
      <c r="O242" s="54"/>
      <c r="P242" s="54"/>
      <c r="Q242" s="54"/>
      <c r="R242" s="54"/>
      <c r="S242" s="54"/>
      <c r="T242" s="55"/>
      <c r="U242" s="33"/>
      <c r="V242" s="33"/>
      <c r="W242" s="33"/>
      <c r="X242" s="33"/>
      <c r="Y242" s="33"/>
      <c r="Z242" s="33"/>
      <c r="AA242" s="33"/>
      <c r="AB242" s="33"/>
      <c r="AC242" s="33"/>
      <c r="AD242" s="33"/>
      <c r="AE242" s="33"/>
      <c r="AT242" s="18" t="s">
        <v>177</v>
      </c>
      <c r="AU242" s="18" t="s">
        <v>79</v>
      </c>
    </row>
    <row r="243" spans="2:51" s="14" customFormat="1" ht="12">
      <c r="B243" s="170"/>
      <c r="D243" s="163" t="s">
        <v>179</v>
      </c>
      <c r="E243" s="171" t="s">
        <v>3</v>
      </c>
      <c r="F243" s="172" t="s">
        <v>790</v>
      </c>
      <c r="H243" s="173">
        <v>0.696</v>
      </c>
      <c r="I243" s="174"/>
      <c r="L243" s="170"/>
      <c r="M243" s="175"/>
      <c r="N243" s="176"/>
      <c r="O243" s="176"/>
      <c r="P243" s="176"/>
      <c r="Q243" s="176"/>
      <c r="R243" s="176"/>
      <c r="S243" s="176"/>
      <c r="T243" s="177"/>
      <c r="AT243" s="171" t="s">
        <v>179</v>
      </c>
      <c r="AU243" s="171" t="s">
        <v>79</v>
      </c>
      <c r="AV243" s="14" t="s">
        <v>79</v>
      </c>
      <c r="AW243" s="14" t="s">
        <v>31</v>
      </c>
      <c r="AX243" s="14" t="s">
        <v>15</v>
      </c>
      <c r="AY243" s="171" t="s">
        <v>165</v>
      </c>
    </row>
    <row r="244" spans="2:51" s="14" customFormat="1" ht="12">
      <c r="B244" s="170"/>
      <c r="D244" s="163" t="s">
        <v>179</v>
      </c>
      <c r="F244" s="172" t="s">
        <v>791</v>
      </c>
      <c r="H244" s="173">
        <v>0.731</v>
      </c>
      <c r="I244" s="174"/>
      <c r="L244" s="170"/>
      <c r="M244" s="175"/>
      <c r="N244" s="176"/>
      <c r="O244" s="176"/>
      <c r="P244" s="176"/>
      <c r="Q244" s="176"/>
      <c r="R244" s="176"/>
      <c r="S244" s="176"/>
      <c r="T244" s="177"/>
      <c r="AT244" s="171" t="s">
        <v>179</v>
      </c>
      <c r="AU244" s="171" t="s">
        <v>79</v>
      </c>
      <c r="AV244" s="14" t="s">
        <v>79</v>
      </c>
      <c r="AW244" s="14" t="s">
        <v>4</v>
      </c>
      <c r="AX244" s="14" t="s">
        <v>15</v>
      </c>
      <c r="AY244" s="171" t="s">
        <v>165</v>
      </c>
    </row>
    <row r="245" spans="1:65" s="2" customFormat="1" ht="44.25" customHeight="1">
      <c r="A245" s="33"/>
      <c r="B245" s="143"/>
      <c r="C245" s="144" t="s">
        <v>352</v>
      </c>
      <c r="D245" s="144" t="s">
        <v>171</v>
      </c>
      <c r="E245" s="145" t="s">
        <v>395</v>
      </c>
      <c r="F245" s="146" t="s">
        <v>396</v>
      </c>
      <c r="G245" s="147" t="s">
        <v>232</v>
      </c>
      <c r="H245" s="148">
        <v>0.859</v>
      </c>
      <c r="I245" s="149"/>
      <c r="J245" s="150">
        <f>ROUND(I245*H245,2)</f>
        <v>0</v>
      </c>
      <c r="K245" s="146" t="s">
        <v>175</v>
      </c>
      <c r="L245" s="34"/>
      <c r="M245" s="151" t="s">
        <v>3</v>
      </c>
      <c r="N245" s="152" t="s">
        <v>41</v>
      </c>
      <c r="O245" s="54"/>
      <c r="P245" s="153">
        <f>O245*H245</f>
        <v>0</v>
      </c>
      <c r="Q245" s="153">
        <v>0</v>
      </c>
      <c r="R245" s="153">
        <f>Q245*H245</f>
        <v>0</v>
      </c>
      <c r="S245" s="153">
        <v>0</v>
      </c>
      <c r="T245" s="154">
        <f>S245*H245</f>
        <v>0</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978</v>
      </c>
    </row>
    <row r="246" spans="1:47" s="2" customFormat="1" ht="12">
      <c r="A246" s="33"/>
      <c r="B246" s="34"/>
      <c r="C246" s="33"/>
      <c r="D246" s="157" t="s">
        <v>177</v>
      </c>
      <c r="E246" s="33"/>
      <c r="F246" s="158" t="s">
        <v>398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416</v>
      </c>
      <c r="F247" s="141" t="s">
        <v>417</v>
      </c>
      <c r="I247" s="133"/>
      <c r="J247" s="142">
        <f>BK247</f>
        <v>0</v>
      </c>
      <c r="L247" s="130"/>
      <c r="M247" s="135"/>
      <c r="N247" s="136"/>
      <c r="O247" s="136"/>
      <c r="P247" s="137">
        <f>P248</f>
        <v>0</v>
      </c>
      <c r="Q247" s="136"/>
      <c r="R247" s="137">
        <f>R248</f>
        <v>0</v>
      </c>
      <c r="S247" s="136"/>
      <c r="T247" s="138">
        <f>T248</f>
        <v>0</v>
      </c>
      <c r="AR247" s="131" t="s">
        <v>79</v>
      </c>
      <c r="AT247" s="139" t="s">
        <v>68</v>
      </c>
      <c r="AU247" s="139" t="s">
        <v>15</v>
      </c>
      <c r="AY247" s="131" t="s">
        <v>165</v>
      </c>
      <c r="BK247" s="140">
        <f>BK248</f>
        <v>0</v>
      </c>
    </row>
    <row r="248" spans="1:65" s="2" customFormat="1" ht="24.2" customHeight="1">
      <c r="A248" s="33"/>
      <c r="B248" s="143"/>
      <c r="C248" s="144" t="s">
        <v>170</v>
      </c>
      <c r="D248" s="144" t="s">
        <v>171</v>
      </c>
      <c r="E248" s="145" t="s">
        <v>419</v>
      </c>
      <c r="F248" s="146" t="s">
        <v>420</v>
      </c>
      <c r="G248" s="147" t="s">
        <v>212</v>
      </c>
      <c r="H248" s="148">
        <v>1</v>
      </c>
      <c r="I248" s="149"/>
      <c r="J248" s="150">
        <f>ROUND(I248*H248,2)</f>
        <v>0</v>
      </c>
      <c r="K248" s="146" t="s">
        <v>3</v>
      </c>
      <c r="L248" s="34"/>
      <c r="M248" s="151" t="s">
        <v>3</v>
      </c>
      <c r="N248" s="152" t="s">
        <v>41</v>
      </c>
      <c r="O248" s="54"/>
      <c r="P248" s="153">
        <f>O248*H248</f>
        <v>0</v>
      </c>
      <c r="Q248" s="153">
        <v>0</v>
      </c>
      <c r="R248" s="153">
        <f>Q248*H248</f>
        <v>0</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979</v>
      </c>
    </row>
    <row r="249" spans="2:63" s="12" customFormat="1" ht="22.9" customHeight="1">
      <c r="B249" s="130"/>
      <c r="D249" s="131" t="s">
        <v>68</v>
      </c>
      <c r="E249" s="141" t="s">
        <v>422</v>
      </c>
      <c r="F249" s="141" t="s">
        <v>423</v>
      </c>
      <c r="I249" s="133"/>
      <c r="J249" s="142">
        <f>BK249</f>
        <v>0</v>
      </c>
      <c r="L249" s="130"/>
      <c r="M249" s="135"/>
      <c r="N249" s="136"/>
      <c r="O249" s="136"/>
      <c r="P249" s="137">
        <f>SUM(P250:P271)</f>
        <v>0</v>
      </c>
      <c r="Q249" s="136"/>
      <c r="R249" s="137">
        <f>SUM(R250:R271)</f>
        <v>0.392842</v>
      </c>
      <c r="S249" s="136"/>
      <c r="T249" s="138">
        <f>SUM(T250:T271)</f>
        <v>0</v>
      </c>
      <c r="AR249" s="131" t="s">
        <v>79</v>
      </c>
      <c r="AT249" s="139" t="s">
        <v>68</v>
      </c>
      <c r="AU249" s="139" t="s">
        <v>15</v>
      </c>
      <c r="AY249" s="131" t="s">
        <v>165</v>
      </c>
      <c r="BK249" s="140">
        <f>SUM(BK250:BK271)</f>
        <v>0</v>
      </c>
    </row>
    <row r="250" spans="1:65" s="2" customFormat="1" ht="16.5" customHeight="1">
      <c r="A250" s="33"/>
      <c r="B250" s="143"/>
      <c r="C250" s="144" t="s">
        <v>635</v>
      </c>
      <c r="D250" s="144" t="s">
        <v>171</v>
      </c>
      <c r="E250" s="145" t="s">
        <v>425</v>
      </c>
      <c r="F250" s="146" t="s">
        <v>426</v>
      </c>
      <c r="G250" s="147" t="s">
        <v>384</v>
      </c>
      <c r="H250" s="148">
        <v>58</v>
      </c>
      <c r="I250" s="149"/>
      <c r="J250" s="150">
        <f>ROUND(I250*H250,2)</f>
        <v>0</v>
      </c>
      <c r="K250" s="146" t="s">
        <v>3</v>
      </c>
      <c r="L250" s="34"/>
      <c r="M250" s="151" t="s">
        <v>3</v>
      </c>
      <c r="N250" s="152" t="s">
        <v>41</v>
      </c>
      <c r="O250" s="54"/>
      <c r="P250" s="153">
        <f>O250*H250</f>
        <v>0</v>
      </c>
      <c r="Q250" s="153">
        <v>2E-05</v>
      </c>
      <c r="R250" s="153">
        <f>Q250*H250</f>
        <v>0.00116</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980</v>
      </c>
    </row>
    <row r="251" spans="2:51" s="13" customFormat="1" ht="12">
      <c r="B251" s="162"/>
      <c r="D251" s="163" t="s">
        <v>179</v>
      </c>
      <c r="E251" s="164" t="s">
        <v>3</v>
      </c>
      <c r="F251" s="165" t="s">
        <v>428</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2">
      <c r="B252" s="170"/>
      <c r="D252" s="163" t="s">
        <v>179</v>
      </c>
      <c r="E252" s="171" t="s">
        <v>3</v>
      </c>
      <c r="F252" s="172" t="s">
        <v>795</v>
      </c>
      <c r="H252" s="173">
        <v>58</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168</v>
      </c>
      <c r="D253" s="178" t="s">
        <v>188</v>
      </c>
      <c r="E253" s="179" t="s">
        <v>431</v>
      </c>
      <c r="F253" s="180" t="s">
        <v>432</v>
      </c>
      <c r="G253" s="181" t="s">
        <v>377</v>
      </c>
      <c r="H253" s="182">
        <v>0.153</v>
      </c>
      <c r="I253" s="183"/>
      <c r="J253" s="184">
        <f>ROUND(I253*H253,2)</f>
        <v>0</v>
      </c>
      <c r="K253" s="180" t="s">
        <v>175</v>
      </c>
      <c r="L253" s="185"/>
      <c r="M253" s="186" t="s">
        <v>3</v>
      </c>
      <c r="N253" s="187" t="s">
        <v>41</v>
      </c>
      <c r="O253" s="54"/>
      <c r="P253" s="153">
        <f>O253*H253</f>
        <v>0</v>
      </c>
      <c r="Q253" s="153">
        <v>0.55</v>
      </c>
      <c r="R253" s="153">
        <f>Q253*H253</f>
        <v>0.08415</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981</v>
      </c>
    </row>
    <row r="254" spans="1:47" s="2" customFormat="1" ht="12">
      <c r="A254" s="33"/>
      <c r="B254" s="34"/>
      <c r="C254" s="33"/>
      <c r="D254" s="157" t="s">
        <v>177</v>
      </c>
      <c r="E254" s="33"/>
      <c r="F254" s="158" t="s">
        <v>434</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51" s="14" customFormat="1" ht="12">
      <c r="B255" s="170"/>
      <c r="D255" s="163" t="s">
        <v>179</v>
      </c>
      <c r="E255" s="171" t="s">
        <v>3</v>
      </c>
      <c r="F255" s="172" t="s">
        <v>797</v>
      </c>
      <c r="H255" s="173">
        <v>0.139</v>
      </c>
      <c r="I255" s="174"/>
      <c r="L255" s="170"/>
      <c r="M255" s="175"/>
      <c r="N255" s="176"/>
      <c r="O255" s="176"/>
      <c r="P255" s="176"/>
      <c r="Q255" s="176"/>
      <c r="R255" s="176"/>
      <c r="S255" s="176"/>
      <c r="T255" s="177"/>
      <c r="AT255" s="171" t="s">
        <v>179</v>
      </c>
      <c r="AU255" s="171" t="s">
        <v>79</v>
      </c>
      <c r="AV255" s="14" t="s">
        <v>79</v>
      </c>
      <c r="AW255" s="14" t="s">
        <v>31</v>
      </c>
      <c r="AX255" s="14" t="s">
        <v>15</v>
      </c>
      <c r="AY255" s="171" t="s">
        <v>165</v>
      </c>
    </row>
    <row r="256" spans="2:51" s="14" customFormat="1" ht="12">
      <c r="B256" s="170"/>
      <c r="D256" s="163" t="s">
        <v>179</v>
      </c>
      <c r="F256" s="172" t="s">
        <v>798</v>
      </c>
      <c r="H256" s="173">
        <v>0.153</v>
      </c>
      <c r="I256" s="174"/>
      <c r="L256" s="170"/>
      <c r="M256" s="175"/>
      <c r="N256" s="176"/>
      <c r="O256" s="176"/>
      <c r="P256" s="176"/>
      <c r="Q256" s="176"/>
      <c r="R256" s="176"/>
      <c r="S256" s="176"/>
      <c r="T256" s="177"/>
      <c r="AT256" s="171" t="s">
        <v>179</v>
      </c>
      <c r="AU256" s="171" t="s">
        <v>79</v>
      </c>
      <c r="AV256" s="14" t="s">
        <v>79</v>
      </c>
      <c r="AW256" s="14" t="s">
        <v>4</v>
      </c>
      <c r="AX256" s="14" t="s">
        <v>15</v>
      </c>
      <c r="AY256" s="171" t="s">
        <v>165</v>
      </c>
    </row>
    <row r="257" spans="1:65" s="2" customFormat="1" ht="16.5" customHeight="1">
      <c r="A257" s="33"/>
      <c r="B257" s="143"/>
      <c r="C257" s="144" t="s">
        <v>683</v>
      </c>
      <c r="D257" s="144" t="s">
        <v>171</v>
      </c>
      <c r="E257" s="145" t="s">
        <v>631</v>
      </c>
      <c r="F257" s="146" t="s">
        <v>632</v>
      </c>
      <c r="G257" s="147" t="s">
        <v>384</v>
      </c>
      <c r="H257" s="148">
        <v>14</v>
      </c>
      <c r="I257" s="149"/>
      <c r="J257" s="150">
        <f>ROUND(I257*H257,2)</f>
        <v>0</v>
      </c>
      <c r="K257" s="146" t="s">
        <v>3</v>
      </c>
      <c r="L257" s="34"/>
      <c r="M257" s="151" t="s">
        <v>3</v>
      </c>
      <c r="N257" s="152" t="s">
        <v>41</v>
      </c>
      <c r="O257" s="54"/>
      <c r="P257" s="153">
        <f>O257*H257</f>
        <v>0</v>
      </c>
      <c r="Q257" s="153">
        <v>2E-05</v>
      </c>
      <c r="R257" s="153">
        <f>Q257*H257</f>
        <v>0.00028000000000000003</v>
      </c>
      <c r="S257" s="153">
        <v>0</v>
      </c>
      <c r="T257" s="154">
        <f>S257*H257</f>
        <v>0</v>
      </c>
      <c r="U257" s="33"/>
      <c r="V257" s="33"/>
      <c r="W257" s="33"/>
      <c r="X257" s="33"/>
      <c r="Y257" s="33"/>
      <c r="Z257" s="33"/>
      <c r="AA257" s="33"/>
      <c r="AB257" s="33"/>
      <c r="AC257" s="33"/>
      <c r="AD257" s="33"/>
      <c r="AE257" s="33"/>
      <c r="AR257" s="155" t="s">
        <v>264</v>
      </c>
      <c r="AT257" s="155" t="s">
        <v>171</v>
      </c>
      <c r="AU257" s="155" t="s">
        <v>79</v>
      </c>
      <c r="AY257" s="18" t="s">
        <v>165</v>
      </c>
      <c r="BE257" s="156">
        <f>IF(N257="základní",J257,0)</f>
        <v>0</v>
      </c>
      <c r="BF257" s="156">
        <f>IF(N257="snížená",J257,0)</f>
        <v>0</v>
      </c>
      <c r="BG257" s="156">
        <f>IF(N257="zákl. přenesená",J257,0)</f>
        <v>0</v>
      </c>
      <c r="BH257" s="156">
        <f>IF(N257="sníž. přenesená",J257,0)</f>
        <v>0</v>
      </c>
      <c r="BI257" s="156">
        <f>IF(N257="nulová",J257,0)</f>
        <v>0</v>
      </c>
      <c r="BJ257" s="18" t="s">
        <v>79</v>
      </c>
      <c r="BK257" s="156">
        <f>ROUND(I257*H257,2)</f>
        <v>0</v>
      </c>
      <c r="BL257" s="18" t="s">
        <v>264</v>
      </c>
      <c r="BM257" s="155" t="s">
        <v>982</v>
      </c>
    </row>
    <row r="258" spans="2:51" s="13" customFormat="1" ht="12">
      <c r="B258" s="162"/>
      <c r="D258" s="163" t="s">
        <v>179</v>
      </c>
      <c r="E258" s="164" t="s">
        <v>3</v>
      </c>
      <c r="F258" s="165" t="s">
        <v>634</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2">
      <c r="B259" s="170"/>
      <c r="D259" s="163" t="s">
        <v>179</v>
      </c>
      <c r="E259" s="171" t="s">
        <v>3</v>
      </c>
      <c r="F259" s="172" t="s">
        <v>326</v>
      </c>
      <c r="H259" s="173">
        <v>14</v>
      </c>
      <c r="I259" s="174"/>
      <c r="L259" s="170"/>
      <c r="M259" s="175"/>
      <c r="N259" s="176"/>
      <c r="O259" s="176"/>
      <c r="P259" s="176"/>
      <c r="Q259" s="176"/>
      <c r="R259" s="176"/>
      <c r="S259" s="176"/>
      <c r="T259" s="177"/>
      <c r="AT259" s="171" t="s">
        <v>179</v>
      </c>
      <c r="AU259" s="171" t="s">
        <v>79</v>
      </c>
      <c r="AV259" s="14" t="s">
        <v>79</v>
      </c>
      <c r="AW259" s="14" t="s">
        <v>31</v>
      </c>
      <c r="AX259" s="14" t="s">
        <v>15</v>
      </c>
      <c r="AY259" s="171" t="s">
        <v>165</v>
      </c>
    </row>
    <row r="260" spans="1:65" s="2" customFormat="1" ht="16.5" customHeight="1">
      <c r="A260" s="33"/>
      <c r="B260" s="143"/>
      <c r="C260" s="178" t="s">
        <v>800</v>
      </c>
      <c r="D260" s="178" t="s">
        <v>188</v>
      </c>
      <c r="E260" s="179" t="s">
        <v>636</v>
      </c>
      <c r="F260" s="180" t="s">
        <v>637</v>
      </c>
      <c r="G260" s="181" t="s">
        <v>377</v>
      </c>
      <c r="H260" s="182">
        <v>0.084</v>
      </c>
      <c r="I260" s="183"/>
      <c r="J260" s="184">
        <f>ROUND(I260*H260,2)</f>
        <v>0</v>
      </c>
      <c r="K260" s="180" t="s">
        <v>3</v>
      </c>
      <c r="L260" s="185"/>
      <c r="M260" s="186" t="s">
        <v>3</v>
      </c>
      <c r="N260" s="187" t="s">
        <v>41</v>
      </c>
      <c r="O260" s="54"/>
      <c r="P260" s="153">
        <f>O260*H260</f>
        <v>0</v>
      </c>
      <c r="Q260" s="153">
        <v>0.55</v>
      </c>
      <c r="R260" s="153">
        <f>Q260*H260</f>
        <v>0.046200000000000005</v>
      </c>
      <c r="S260" s="153">
        <v>0</v>
      </c>
      <c r="T260" s="154">
        <f>S260*H260</f>
        <v>0</v>
      </c>
      <c r="U260" s="33"/>
      <c r="V260" s="33"/>
      <c r="W260" s="33"/>
      <c r="X260" s="33"/>
      <c r="Y260" s="33"/>
      <c r="Z260" s="33"/>
      <c r="AA260" s="33"/>
      <c r="AB260" s="33"/>
      <c r="AC260" s="33"/>
      <c r="AD260" s="33"/>
      <c r="AE260" s="33"/>
      <c r="AR260" s="155" t="s">
        <v>278</v>
      </c>
      <c r="AT260" s="155" t="s">
        <v>188</v>
      </c>
      <c r="AU260" s="155" t="s">
        <v>79</v>
      </c>
      <c r="AY260" s="18" t="s">
        <v>165</v>
      </c>
      <c r="BE260" s="156">
        <f>IF(N260="základní",J260,0)</f>
        <v>0</v>
      </c>
      <c r="BF260" s="156">
        <f>IF(N260="snížená",J260,0)</f>
        <v>0</v>
      </c>
      <c r="BG260" s="156">
        <f>IF(N260="zákl. přenesená",J260,0)</f>
        <v>0</v>
      </c>
      <c r="BH260" s="156">
        <f>IF(N260="sníž. přenesená",J260,0)</f>
        <v>0</v>
      </c>
      <c r="BI260" s="156">
        <f>IF(N260="nulová",J260,0)</f>
        <v>0</v>
      </c>
      <c r="BJ260" s="18" t="s">
        <v>79</v>
      </c>
      <c r="BK260" s="156">
        <f>ROUND(I260*H260,2)</f>
        <v>0</v>
      </c>
      <c r="BL260" s="18" t="s">
        <v>264</v>
      </c>
      <c r="BM260" s="155" t="s">
        <v>983</v>
      </c>
    </row>
    <row r="261" spans="2:51" s="14" customFormat="1" ht="12">
      <c r="B261" s="170"/>
      <c r="D261" s="163" t="s">
        <v>179</v>
      </c>
      <c r="E261" s="171" t="s">
        <v>3</v>
      </c>
      <c r="F261" s="172" t="s">
        <v>984</v>
      </c>
      <c r="H261" s="173">
        <v>0.076</v>
      </c>
      <c r="I261" s="174"/>
      <c r="L261" s="170"/>
      <c r="M261" s="175"/>
      <c r="N261" s="176"/>
      <c r="O261" s="176"/>
      <c r="P261" s="176"/>
      <c r="Q261" s="176"/>
      <c r="R261" s="176"/>
      <c r="S261" s="176"/>
      <c r="T261" s="177"/>
      <c r="AT261" s="171" t="s">
        <v>179</v>
      </c>
      <c r="AU261" s="171" t="s">
        <v>79</v>
      </c>
      <c r="AV261" s="14" t="s">
        <v>79</v>
      </c>
      <c r="AW261" s="14" t="s">
        <v>31</v>
      </c>
      <c r="AX261" s="14" t="s">
        <v>15</v>
      </c>
      <c r="AY261" s="171" t="s">
        <v>165</v>
      </c>
    </row>
    <row r="262" spans="2:51" s="14" customFormat="1" ht="12">
      <c r="B262" s="170"/>
      <c r="D262" s="163" t="s">
        <v>179</v>
      </c>
      <c r="F262" s="172" t="s">
        <v>985</v>
      </c>
      <c r="H262" s="173">
        <v>0.084</v>
      </c>
      <c r="I262" s="174"/>
      <c r="L262" s="170"/>
      <c r="M262" s="175"/>
      <c r="N262" s="176"/>
      <c r="O262" s="176"/>
      <c r="P262" s="176"/>
      <c r="Q262" s="176"/>
      <c r="R262" s="176"/>
      <c r="S262" s="176"/>
      <c r="T262" s="177"/>
      <c r="AT262" s="171" t="s">
        <v>179</v>
      </c>
      <c r="AU262" s="171" t="s">
        <v>79</v>
      </c>
      <c r="AV262" s="14" t="s">
        <v>79</v>
      </c>
      <c r="AW262" s="14" t="s">
        <v>4</v>
      </c>
      <c r="AX262" s="14" t="s">
        <v>15</v>
      </c>
      <c r="AY262" s="171" t="s">
        <v>165</v>
      </c>
    </row>
    <row r="263" spans="1:65" s="2" customFormat="1" ht="49.15" customHeight="1">
      <c r="A263" s="33"/>
      <c r="B263" s="143"/>
      <c r="C263" s="144" t="s">
        <v>264</v>
      </c>
      <c r="D263" s="144" t="s">
        <v>171</v>
      </c>
      <c r="E263" s="145" t="s">
        <v>438</v>
      </c>
      <c r="F263" s="146" t="s">
        <v>439</v>
      </c>
      <c r="G263" s="147" t="s">
        <v>174</v>
      </c>
      <c r="H263" s="148">
        <v>18.7</v>
      </c>
      <c r="I263" s="149"/>
      <c r="J263" s="150">
        <f>ROUND(I263*H263,2)</f>
        <v>0</v>
      </c>
      <c r="K263" s="146" t="s">
        <v>175</v>
      </c>
      <c r="L263" s="34"/>
      <c r="M263" s="151" t="s">
        <v>3</v>
      </c>
      <c r="N263" s="152" t="s">
        <v>41</v>
      </c>
      <c r="O263" s="54"/>
      <c r="P263" s="153">
        <f>O263*H263</f>
        <v>0</v>
      </c>
      <c r="Q263" s="153">
        <v>0.01396</v>
      </c>
      <c r="R263" s="153">
        <f>Q263*H263</f>
        <v>0.261052</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986</v>
      </c>
    </row>
    <row r="264" spans="1:47" s="2" customFormat="1" ht="12">
      <c r="A264" s="33"/>
      <c r="B264" s="34"/>
      <c r="C264" s="33"/>
      <c r="D264" s="157" t="s">
        <v>177</v>
      </c>
      <c r="E264" s="33"/>
      <c r="F264" s="158" t="s">
        <v>441</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51" s="13" customFormat="1" ht="12">
      <c r="B265" s="162"/>
      <c r="D265" s="163" t="s">
        <v>179</v>
      </c>
      <c r="E265" s="164" t="s">
        <v>3</v>
      </c>
      <c r="F265" s="165" t="s">
        <v>428</v>
      </c>
      <c r="H265" s="164" t="s">
        <v>3</v>
      </c>
      <c r="I265" s="166"/>
      <c r="L265" s="162"/>
      <c r="M265" s="167"/>
      <c r="N265" s="168"/>
      <c r="O265" s="168"/>
      <c r="P265" s="168"/>
      <c r="Q265" s="168"/>
      <c r="R265" s="168"/>
      <c r="S265" s="168"/>
      <c r="T265" s="169"/>
      <c r="AT265" s="164" t="s">
        <v>179</v>
      </c>
      <c r="AU265" s="164" t="s">
        <v>79</v>
      </c>
      <c r="AV265" s="13" t="s">
        <v>15</v>
      </c>
      <c r="AW265" s="13" t="s">
        <v>31</v>
      </c>
      <c r="AX265" s="13" t="s">
        <v>69</v>
      </c>
      <c r="AY265" s="164" t="s">
        <v>165</v>
      </c>
    </row>
    <row r="266" spans="2:51" s="14" customFormat="1" ht="12">
      <c r="B266" s="170"/>
      <c r="D266" s="163" t="s">
        <v>179</v>
      </c>
      <c r="E266" s="171" t="s">
        <v>3</v>
      </c>
      <c r="F266" s="172" t="s">
        <v>987</v>
      </c>
      <c r="H266" s="173">
        <v>14.5</v>
      </c>
      <c r="I266" s="174"/>
      <c r="L266" s="170"/>
      <c r="M266" s="175"/>
      <c r="N266" s="176"/>
      <c r="O266" s="176"/>
      <c r="P266" s="176"/>
      <c r="Q266" s="176"/>
      <c r="R266" s="176"/>
      <c r="S266" s="176"/>
      <c r="T266" s="177"/>
      <c r="AT266" s="171" t="s">
        <v>179</v>
      </c>
      <c r="AU266" s="171" t="s">
        <v>79</v>
      </c>
      <c r="AV266" s="14" t="s">
        <v>79</v>
      </c>
      <c r="AW266" s="14" t="s">
        <v>31</v>
      </c>
      <c r="AX266" s="14" t="s">
        <v>69</v>
      </c>
      <c r="AY266" s="171" t="s">
        <v>165</v>
      </c>
    </row>
    <row r="267" spans="2:51" s="13" customFormat="1" ht="12">
      <c r="B267" s="162"/>
      <c r="D267" s="163" t="s">
        <v>179</v>
      </c>
      <c r="E267" s="164" t="s">
        <v>3</v>
      </c>
      <c r="F267" s="165" t="s">
        <v>634</v>
      </c>
      <c r="H267" s="164" t="s">
        <v>3</v>
      </c>
      <c r="I267" s="166"/>
      <c r="L267" s="162"/>
      <c r="M267" s="167"/>
      <c r="N267" s="168"/>
      <c r="O267" s="168"/>
      <c r="P267" s="168"/>
      <c r="Q267" s="168"/>
      <c r="R267" s="168"/>
      <c r="S267" s="168"/>
      <c r="T267" s="169"/>
      <c r="AT267" s="164" t="s">
        <v>179</v>
      </c>
      <c r="AU267" s="164" t="s">
        <v>79</v>
      </c>
      <c r="AV267" s="13" t="s">
        <v>15</v>
      </c>
      <c r="AW267" s="13" t="s">
        <v>31</v>
      </c>
      <c r="AX267" s="13" t="s">
        <v>69</v>
      </c>
      <c r="AY267" s="164" t="s">
        <v>165</v>
      </c>
    </row>
    <row r="268" spans="2:51" s="14" customFormat="1" ht="12">
      <c r="B268" s="170"/>
      <c r="D268" s="163" t="s">
        <v>179</v>
      </c>
      <c r="E268" s="171" t="s">
        <v>3</v>
      </c>
      <c r="F268" s="172" t="s">
        <v>988</v>
      </c>
      <c r="H268" s="173">
        <v>4.2</v>
      </c>
      <c r="I268" s="174"/>
      <c r="L268" s="170"/>
      <c r="M268" s="175"/>
      <c r="N268" s="176"/>
      <c r="O268" s="176"/>
      <c r="P268" s="176"/>
      <c r="Q268" s="176"/>
      <c r="R268" s="176"/>
      <c r="S268" s="176"/>
      <c r="T268" s="177"/>
      <c r="AT268" s="171" t="s">
        <v>179</v>
      </c>
      <c r="AU268" s="171" t="s">
        <v>79</v>
      </c>
      <c r="AV268" s="14" t="s">
        <v>79</v>
      </c>
      <c r="AW268" s="14" t="s">
        <v>31</v>
      </c>
      <c r="AX268" s="14" t="s">
        <v>69</v>
      </c>
      <c r="AY268" s="171" t="s">
        <v>165</v>
      </c>
    </row>
    <row r="269" spans="2:51" s="15" customFormat="1" ht="12">
      <c r="B269" s="188"/>
      <c r="D269" s="163" t="s">
        <v>179</v>
      </c>
      <c r="E269" s="189" t="s">
        <v>3</v>
      </c>
      <c r="F269" s="190" t="s">
        <v>288</v>
      </c>
      <c r="H269" s="191">
        <v>18.7</v>
      </c>
      <c r="I269" s="192"/>
      <c r="L269" s="188"/>
      <c r="M269" s="193"/>
      <c r="N269" s="194"/>
      <c r="O269" s="194"/>
      <c r="P269" s="194"/>
      <c r="Q269" s="194"/>
      <c r="R269" s="194"/>
      <c r="S269" s="194"/>
      <c r="T269" s="195"/>
      <c r="AT269" s="189" t="s">
        <v>179</v>
      </c>
      <c r="AU269" s="189" t="s">
        <v>79</v>
      </c>
      <c r="AV269" s="15" t="s">
        <v>92</v>
      </c>
      <c r="AW269" s="15" t="s">
        <v>31</v>
      </c>
      <c r="AX269" s="15" t="s">
        <v>15</v>
      </c>
      <c r="AY269" s="189" t="s">
        <v>165</v>
      </c>
    </row>
    <row r="270" spans="1:65" s="2" customFormat="1" ht="49.15" customHeight="1">
      <c r="A270" s="33"/>
      <c r="B270" s="143"/>
      <c r="C270" s="144" t="s">
        <v>516</v>
      </c>
      <c r="D270" s="144" t="s">
        <v>171</v>
      </c>
      <c r="E270" s="145" t="s">
        <v>444</v>
      </c>
      <c r="F270" s="146" t="s">
        <v>445</v>
      </c>
      <c r="G270" s="147" t="s">
        <v>232</v>
      </c>
      <c r="H270" s="148">
        <v>0.393</v>
      </c>
      <c r="I270" s="149"/>
      <c r="J270" s="150">
        <f>ROUND(I270*H270,2)</f>
        <v>0</v>
      </c>
      <c r="K270" s="146" t="s">
        <v>175</v>
      </c>
      <c r="L270" s="34"/>
      <c r="M270" s="151" t="s">
        <v>3</v>
      </c>
      <c r="N270" s="152" t="s">
        <v>41</v>
      </c>
      <c r="O270" s="54"/>
      <c r="P270" s="153">
        <f>O270*H270</f>
        <v>0</v>
      </c>
      <c r="Q270" s="153">
        <v>0</v>
      </c>
      <c r="R270" s="153">
        <f>Q270*H270</f>
        <v>0</v>
      </c>
      <c r="S270" s="153">
        <v>0</v>
      </c>
      <c r="T270" s="154">
        <f>S270*H270</f>
        <v>0</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989</v>
      </c>
    </row>
    <row r="271" spans="1:47" s="2" customFormat="1" ht="12">
      <c r="A271" s="33"/>
      <c r="B271" s="34"/>
      <c r="C271" s="33"/>
      <c r="D271" s="157" t="s">
        <v>177</v>
      </c>
      <c r="E271" s="33"/>
      <c r="F271" s="158" t="s">
        <v>447</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2:63" s="12" customFormat="1" ht="22.9" customHeight="1">
      <c r="B272" s="130"/>
      <c r="D272" s="131" t="s">
        <v>68</v>
      </c>
      <c r="E272" s="141" t="s">
        <v>448</v>
      </c>
      <c r="F272" s="141" t="s">
        <v>449</v>
      </c>
      <c r="I272" s="133"/>
      <c r="J272" s="142">
        <f>BK272</f>
        <v>0</v>
      </c>
      <c r="L272" s="130"/>
      <c r="M272" s="135"/>
      <c r="N272" s="136"/>
      <c r="O272" s="136"/>
      <c r="P272" s="137">
        <f>SUM(P273:P293)</f>
        <v>0</v>
      </c>
      <c r="Q272" s="136"/>
      <c r="R272" s="137">
        <f>SUM(R273:R293)</f>
        <v>0</v>
      </c>
      <c r="S272" s="136"/>
      <c r="T272" s="138">
        <f>SUM(T273:T293)</f>
        <v>0.13828000000000001</v>
      </c>
      <c r="AR272" s="131" t="s">
        <v>79</v>
      </c>
      <c r="AT272" s="139" t="s">
        <v>68</v>
      </c>
      <c r="AU272" s="139" t="s">
        <v>15</v>
      </c>
      <c r="AY272" s="131" t="s">
        <v>165</v>
      </c>
      <c r="BK272" s="140">
        <f>SUM(BK273:BK293)</f>
        <v>0</v>
      </c>
    </row>
    <row r="273" spans="1:65" s="2" customFormat="1" ht="24.2" customHeight="1">
      <c r="A273" s="33"/>
      <c r="B273" s="143"/>
      <c r="C273" s="144" t="s">
        <v>326</v>
      </c>
      <c r="D273" s="144" t="s">
        <v>171</v>
      </c>
      <c r="E273" s="145" t="s">
        <v>645</v>
      </c>
      <c r="F273" s="146" t="s">
        <v>646</v>
      </c>
      <c r="G273" s="147" t="s">
        <v>384</v>
      </c>
      <c r="H273" s="148">
        <v>14</v>
      </c>
      <c r="I273" s="149"/>
      <c r="J273" s="150">
        <f>ROUND(I273*H273,2)</f>
        <v>0</v>
      </c>
      <c r="K273" s="146" t="s">
        <v>175</v>
      </c>
      <c r="L273" s="34"/>
      <c r="M273" s="151" t="s">
        <v>3</v>
      </c>
      <c r="N273" s="152" t="s">
        <v>41</v>
      </c>
      <c r="O273" s="54"/>
      <c r="P273" s="153">
        <f>O273*H273</f>
        <v>0</v>
      </c>
      <c r="Q273" s="153">
        <v>0</v>
      </c>
      <c r="R273" s="153">
        <f>Q273*H273</f>
        <v>0</v>
      </c>
      <c r="S273" s="153">
        <v>0.00177</v>
      </c>
      <c r="T273" s="154">
        <f>S273*H273</f>
        <v>0.02478</v>
      </c>
      <c r="U273" s="33"/>
      <c r="V273" s="33"/>
      <c r="W273" s="33"/>
      <c r="X273" s="33"/>
      <c r="Y273" s="33"/>
      <c r="Z273" s="33"/>
      <c r="AA273" s="33"/>
      <c r="AB273" s="33"/>
      <c r="AC273" s="33"/>
      <c r="AD273" s="33"/>
      <c r="AE273" s="33"/>
      <c r="AR273" s="155" t="s">
        <v>264</v>
      </c>
      <c r="AT273" s="155" t="s">
        <v>171</v>
      </c>
      <c r="AU273" s="155" t="s">
        <v>79</v>
      </c>
      <c r="AY273" s="18" t="s">
        <v>165</v>
      </c>
      <c r="BE273" s="156">
        <f>IF(N273="základní",J273,0)</f>
        <v>0</v>
      </c>
      <c r="BF273" s="156">
        <f>IF(N273="snížená",J273,0)</f>
        <v>0</v>
      </c>
      <c r="BG273" s="156">
        <f>IF(N273="zákl. přenesená",J273,0)</f>
        <v>0</v>
      </c>
      <c r="BH273" s="156">
        <f>IF(N273="sníž. přenesená",J273,0)</f>
        <v>0</v>
      </c>
      <c r="BI273" s="156">
        <f>IF(N273="nulová",J273,0)</f>
        <v>0</v>
      </c>
      <c r="BJ273" s="18" t="s">
        <v>79</v>
      </c>
      <c r="BK273" s="156">
        <f>ROUND(I273*H273,2)</f>
        <v>0</v>
      </c>
      <c r="BL273" s="18" t="s">
        <v>264</v>
      </c>
      <c r="BM273" s="155" t="s">
        <v>990</v>
      </c>
    </row>
    <row r="274" spans="1:47" s="2" customFormat="1" ht="12">
      <c r="A274" s="33"/>
      <c r="B274" s="34"/>
      <c r="C274" s="33"/>
      <c r="D274" s="157" t="s">
        <v>177</v>
      </c>
      <c r="E274" s="33"/>
      <c r="F274" s="158" t="s">
        <v>648</v>
      </c>
      <c r="G274" s="33"/>
      <c r="H274" s="33"/>
      <c r="I274" s="159"/>
      <c r="J274" s="33"/>
      <c r="K274" s="33"/>
      <c r="L274" s="34"/>
      <c r="M274" s="160"/>
      <c r="N274" s="161"/>
      <c r="O274" s="54"/>
      <c r="P274" s="54"/>
      <c r="Q274" s="54"/>
      <c r="R274" s="54"/>
      <c r="S274" s="54"/>
      <c r="T274" s="55"/>
      <c r="U274" s="33"/>
      <c r="V274" s="33"/>
      <c r="W274" s="33"/>
      <c r="X274" s="33"/>
      <c r="Y274" s="33"/>
      <c r="Z274" s="33"/>
      <c r="AA274" s="33"/>
      <c r="AB274" s="33"/>
      <c r="AC274" s="33"/>
      <c r="AD274" s="33"/>
      <c r="AE274" s="33"/>
      <c r="AT274" s="18" t="s">
        <v>177</v>
      </c>
      <c r="AU274" s="18" t="s">
        <v>79</v>
      </c>
    </row>
    <row r="275" spans="1:65" s="2" customFormat="1" ht="24.2" customHeight="1">
      <c r="A275" s="33"/>
      <c r="B275" s="143"/>
      <c r="C275" s="144" t="s">
        <v>9</v>
      </c>
      <c r="D275" s="144" t="s">
        <v>171</v>
      </c>
      <c r="E275" s="145" t="s">
        <v>451</v>
      </c>
      <c r="F275" s="146" t="s">
        <v>452</v>
      </c>
      <c r="G275" s="147" t="s">
        <v>384</v>
      </c>
      <c r="H275" s="148">
        <v>29</v>
      </c>
      <c r="I275" s="149"/>
      <c r="J275" s="150">
        <f>ROUND(I275*H275,2)</f>
        <v>0</v>
      </c>
      <c r="K275" s="146" t="s">
        <v>175</v>
      </c>
      <c r="L275" s="34"/>
      <c r="M275" s="151" t="s">
        <v>3</v>
      </c>
      <c r="N275" s="152" t="s">
        <v>41</v>
      </c>
      <c r="O275" s="54"/>
      <c r="P275" s="153">
        <f>O275*H275</f>
        <v>0</v>
      </c>
      <c r="Q275" s="153">
        <v>0</v>
      </c>
      <c r="R275" s="153">
        <f>Q275*H275</f>
        <v>0</v>
      </c>
      <c r="S275" s="153">
        <v>0.00191</v>
      </c>
      <c r="T275" s="154">
        <f>S275*H275</f>
        <v>0.05539</v>
      </c>
      <c r="U275" s="33"/>
      <c r="V275" s="33"/>
      <c r="W275" s="33"/>
      <c r="X275" s="33"/>
      <c r="Y275" s="33"/>
      <c r="Z275" s="33"/>
      <c r="AA275" s="33"/>
      <c r="AB275" s="33"/>
      <c r="AC275" s="33"/>
      <c r="AD275" s="33"/>
      <c r="AE275" s="33"/>
      <c r="AR275" s="155" t="s">
        <v>264</v>
      </c>
      <c r="AT275" s="155" t="s">
        <v>171</v>
      </c>
      <c r="AU275" s="155" t="s">
        <v>79</v>
      </c>
      <c r="AY275" s="18" t="s">
        <v>165</v>
      </c>
      <c r="BE275" s="156">
        <f>IF(N275="základní",J275,0)</f>
        <v>0</v>
      </c>
      <c r="BF275" s="156">
        <f>IF(N275="snížená",J275,0)</f>
        <v>0</v>
      </c>
      <c r="BG275" s="156">
        <f>IF(N275="zákl. přenesená",J275,0)</f>
        <v>0</v>
      </c>
      <c r="BH275" s="156">
        <f>IF(N275="sníž. přenesená",J275,0)</f>
        <v>0</v>
      </c>
      <c r="BI275" s="156">
        <f>IF(N275="nulová",J275,0)</f>
        <v>0</v>
      </c>
      <c r="BJ275" s="18" t="s">
        <v>79</v>
      </c>
      <c r="BK275" s="156">
        <f>ROUND(I275*H275,2)</f>
        <v>0</v>
      </c>
      <c r="BL275" s="18" t="s">
        <v>264</v>
      </c>
      <c r="BM275" s="155" t="s">
        <v>991</v>
      </c>
    </row>
    <row r="276" spans="1:47" s="2" customFormat="1" ht="12">
      <c r="A276" s="33"/>
      <c r="B276" s="34"/>
      <c r="C276" s="33"/>
      <c r="D276" s="157" t="s">
        <v>177</v>
      </c>
      <c r="E276" s="33"/>
      <c r="F276" s="158" t="s">
        <v>454</v>
      </c>
      <c r="G276" s="33"/>
      <c r="H276" s="33"/>
      <c r="I276" s="159"/>
      <c r="J276" s="33"/>
      <c r="K276" s="33"/>
      <c r="L276" s="34"/>
      <c r="M276" s="160"/>
      <c r="N276" s="161"/>
      <c r="O276" s="54"/>
      <c r="P276" s="54"/>
      <c r="Q276" s="54"/>
      <c r="R276" s="54"/>
      <c r="S276" s="54"/>
      <c r="T276" s="55"/>
      <c r="U276" s="33"/>
      <c r="V276" s="33"/>
      <c r="W276" s="33"/>
      <c r="X276" s="33"/>
      <c r="Y276" s="33"/>
      <c r="Z276" s="33"/>
      <c r="AA276" s="33"/>
      <c r="AB276" s="33"/>
      <c r="AC276" s="33"/>
      <c r="AD276" s="33"/>
      <c r="AE276" s="33"/>
      <c r="AT276" s="18" t="s">
        <v>177</v>
      </c>
      <c r="AU276" s="18" t="s">
        <v>79</v>
      </c>
    </row>
    <row r="277" spans="1:65" s="2" customFormat="1" ht="24.2" customHeight="1">
      <c r="A277" s="33"/>
      <c r="B277" s="143"/>
      <c r="C277" s="144" t="s">
        <v>309</v>
      </c>
      <c r="D277" s="144" t="s">
        <v>171</v>
      </c>
      <c r="E277" s="145" t="s">
        <v>650</v>
      </c>
      <c r="F277" s="146" t="s">
        <v>651</v>
      </c>
      <c r="G277" s="147" t="s">
        <v>384</v>
      </c>
      <c r="H277" s="148">
        <v>13</v>
      </c>
      <c r="I277" s="149"/>
      <c r="J277" s="150">
        <f>ROUND(I277*H277,2)</f>
        <v>0</v>
      </c>
      <c r="K277" s="146" t="s">
        <v>175</v>
      </c>
      <c r="L277" s="34"/>
      <c r="M277" s="151" t="s">
        <v>3</v>
      </c>
      <c r="N277" s="152" t="s">
        <v>41</v>
      </c>
      <c r="O277" s="54"/>
      <c r="P277" s="153">
        <f>O277*H277</f>
        <v>0</v>
      </c>
      <c r="Q277" s="153">
        <v>0</v>
      </c>
      <c r="R277" s="153">
        <f>Q277*H277</f>
        <v>0</v>
      </c>
      <c r="S277" s="153">
        <v>0.00167</v>
      </c>
      <c r="T277" s="154">
        <f>S277*H277</f>
        <v>0.02171</v>
      </c>
      <c r="U277" s="33"/>
      <c r="V277" s="33"/>
      <c r="W277" s="33"/>
      <c r="X277" s="33"/>
      <c r="Y277" s="33"/>
      <c r="Z277" s="33"/>
      <c r="AA277" s="33"/>
      <c r="AB277" s="33"/>
      <c r="AC277" s="33"/>
      <c r="AD277" s="33"/>
      <c r="AE277" s="33"/>
      <c r="AR277" s="155" t="s">
        <v>264</v>
      </c>
      <c r="AT277" s="155" t="s">
        <v>171</v>
      </c>
      <c r="AU277" s="155" t="s">
        <v>79</v>
      </c>
      <c r="AY277" s="18" t="s">
        <v>165</v>
      </c>
      <c r="BE277" s="156">
        <f>IF(N277="základní",J277,0)</f>
        <v>0</v>
      </c>
      <c r="BF277" s="156">
        <f>IF(N277="snížená",J277,0)</f>
        <v>0</v>
      </c>
      <c r="BG277" s="156">
        <f>IF(N277="zákl. přenesená",J277,0)</f>
        <v>0</v>
      </c>
      <c r="BH277" s="156">
        <f>IF(N277="sníž. přenesená",J277,0)</f>
        <v>0</v>
      </c>
      <c r="BI277" s="156">
        <f>IF(N277="nulová",J277,0)</f>
        <v>0</v>
      </c>
      <c r="BJ277" s="18" t="s">
        <v>79</v>
      </c>
      <c r="BK277" s="156">
        <f>ROUND(I277*H277,2)</f>
        <v>0</v>
      </c>
      <c r="BL277" s="18" t="s">
        <v>264</v>
      </c>
      <c r="BM277" s="155" t="s">
        <v>992</v>
      </c>
    </row>
    <row r="278" spans="1:47" s="2" customFormat="1" ht="12">
      <c r="A278" s="33"/>
      <c r="B278" s="34"/>
      <c r="C278" s="33"/>
      <c r="D278" s="157" t="s">
        <v>177</v>
      </c>
      <c r="E278" s="33"/>
      <c r="F278" s="158" t="s">
        <v>653</v>
      </c>
      <c r="G278" s="33"/>
      <c r="H278" s="33"/>
      <c r="I278" s="159"/>
      <c r="J278" s="33"/>
      <c r="K278" s="33"/>
      <c r="L278" s="34"/>
      <c r="M278" s="160"/>
      <c r="N278" s="161"/>
      <c r="O278" s="54"/>
      <c r="P278" s="54"/>
      <c r="Q278" s="54"/>
      <c r="R278" s="54"/>
      <c r="S278" s="54"/>
      <c r="T278" s="55"/>
      <c r="U278" s="33"/>
      <c r="V278" s="33"/>
      <c r="W278" s="33"/>
      <c r="X278" s="33"/>
      <c r="Y278" s="33"/>
      <c r="Z278" s="33"/>
      <c r="AA278" s="33"/>
      <c r="AB278" s="33"/>
      <c r="AC278" s="33"/>
      <c r="AD278" s="33"/>
      <c r="AE278" s="33"/>
      <c r="AT278" s="18" t="s">
        <v>177</v>
      </c>
      <c r="AU278" s="18" t="s">
        <v>79</v>
      </c>
    </row>
    <row r="279" spans="1:65" s="2" customFormat="1" ht="24.2" customHeight="1">
      <c r="A279" s="33"/>
      <c r="B279" s="143"/>
      <c r="C279" s="144" t="s">
        <v>315</v>
      </c>
      <c r="D279" s="144" t="s">
        <v>171</v>
      </c>
      <c r="E279" s="145" t="s">
        <v>654</v>
      </c>
      <c r="F279" s="146" t="s">
        <v>655</v>
      </c>
      <c r="G279" s="147" t="s">
        <v>384</v>
      </c>
      <c r="H279" s="148">
        <v>14</v>
      </c>
      <c r="I279" s="149"/>
      <c r="J279" s="150">
        <f>ROUND(I279*H279,2)</f>
        <v>0</v>
      </c>
      <c r="K279" s="146" t="s">
        <v>175</v>
      </c>
      <c r="L279" s="34"/>
      <c r="M279" s="151" t="s">
        <v>3</v>
      </c>
      <c r="N279" s="152" t="s">
        <v>41</v>
      </c>
      <c r="O279" s="54"/>
      <c r="P279" s="153">
        <f>O279*H279</f>
        <v>0</v>
      </c>
      <c r="Q279" s="153">
        <v>0</v>
      </c>
      <c r="R279" s="153">
        <f>Q279*H279</f>
        <v>0</v>
      </c>
      <c r="S279" s="153">
        <v>0.0026</v>
      </c>
      <c r="T279" s="154">
        <f>S279*H279</f>
        <v>0.0364</v>
      </c>
      <c r="U279" s="33"/>
      <c r="V279" s="33"/>
      <c r="W279" s="33"/>
      <c r="X279" s="33"/>
      <c r="Y279" s="33"/>
      <c r="Z279" s="33"/>
      <c r="AA279" s="33"/>
      <c r="AB279" s="33"/>
      <c r="AC279" s="33"/>
      <c r="AD279" s="33"/>
      <c r="AE279" s="33"/>
      <c r="AR279" s="155" t="s">
        <v>264</v>
      </c>
      <c r="AT279" s="155" t="s">
        <v>171</v>
      </c>
      <c r="AU279" s="155" t="s">
        <v>79</v>
      </c>
      <c r="AY279" s="18" t="s">
        <v>165</v>
      </c>
      <c r="BE279" s="156">
        <f>IF(N279="základní",J279,0)</f>
        <v>0</v>
      </c>
      <c r="BF279" s="156">
        <f>IF(N279="snížená",J279,0)</f>
        <v>0</v>
      </c>
      <c r="BG279" s="156">
        <f>IF(N279="zákl. přenesená",J279,0)</f>
        <v>0</v>
      </c>
      <c r="BH279" s="156">
        <f>IF(N279="sníž. přenesená",J279,0)</f>
        <v>0</v>
      </c>
      <c r="BI279" s="156">
        <f>IF(N279="nulová",J279,0)</f>
        <v>0</v>
      </c>
      <c r="BJ279" s="18" t="s">
        <v>79</v>
      </c>
      <c r="BK279" s="156">
        <f>ROUND(I279*H279,2)</f>
        <v>0</v>
      </c>
      <c r="BL279" s="18" t="s">
        <v>264</v>
      </c>
      <c r="BM279" s="155" t="s">
        <v>993</v>
      </c>
    </row>
    <row r="280" spans="1:47" s="2" customFormat="1" ht="12">
      <c r="A280" s="33"/>
      <c r="B280" s="34"/>
      <c r="C280" s="33"/>
      <c r="D280" s="157" t="s">
        <v>177</v>
      </c>
      <c r="E280" s="33"/>
      <c r="F280" s="158" t="s">
        <v>657</v>
      </c>
      <c r="G280" s="33"/>
      <c r="H280" s="33"/>
      <c r="I280" s="159"/>
      <c r="J280" s="33"/>
      <c r="K280" s="33"/>
      <c r="L280" s="34"/>
      <c r="M280" s="160"/>
      <c r="N280" s="161"/>
      <c r="O280" s="54"/>
      <c r="P280" s="54"/>
      <c r="Q280" s="54"/>
      <c r="R280" s="54"/>
      <c r="S280" s="54"/>
      <c r="T280" s="55"/>
      <c r="U280" s="33"/>
      <c r="V280" s="33"/>
      <c r="W280" s="33"/>
      <c r="X280" s="33"/>
      <c r="Y280" s="33"/>
      <c r="Z280" s="33"/>
      <c r="AA280" s="33"/>
      <c r="AB280" s="33"/>
      <c r="AC280" s="33"/>
      <c r="AD280" s="33"/>
      <c r="AE280" s="33"/>
      <c r="AT280" s="18" t="s">
        <v>177</v>
      </c>
      <c r="AU280" s="18" t="s">
        <v>79</v>
      </c>
    </row>
    <row r="281" spans="1:65" s="2" customFormat="1" ht="16.5" customHeight="1">
      <c r="A281" s="33"/>
      <c r="B281" s="143"/>
      <c r="C281" s="144" t="s">
        <v>320</v>
      </c>
      <c r="D281" s="144" t="s">
        <v>171</v>
      </c>
      <c r="E281" s="145" t="s">
        <v>659</v>
      </c>
      <c r="F281" s="146" t="s">
        <v>660</v>
      </c>
      <c r="G281" s="147" t="s">
        <v>384</v>
      </c>
      <c r="H281" s="148">
        <v>14</v>
      </c>
      <c r="I281" s="149"/>
      <c r="J281" s="150">
        <f>ROUND(I281*H281,2)</f>
        <v>0</v>
      </c>
      <c r="K281" s="146" t="s">
        <v>175</v>
      </c>
      <c r="L281" s="34"/>
      <c r="M281" s="151" t="s">
        <v>3</v>
      </c>
      <c r="N281" s="152" t="s">
        <v>41</v>
      </c>
      <c r="O281" s="54"/>
      <c r="P281" s="153">
        <f>O281*H281</f>
        <v>0</v>
      </c>
      <c r="Q281" s="153">
        <v>0</v>
      </c>
      <c r="R281" s="153">
        <f>Q281*H281</f>
        <v>0</v>
      </c>
      <c r="S281" s="153">
        <v>0</v>
      </c>
      <c r="T281" s="154">
        <f>S281*H281</f>
        <v>0</v>
      </c>
      <c r="U281" s="33"/>
      <c r="V281" s="33"/>
      <c r="W281" s="33"/>
      <c r="X281" s="33"/>
      <c r="Y281" s="33"/>
      <c r="Z281" s="33"/>
      <c r="AA281" s="33"/>
      <c r="AB281" s="33"/>
      <c r="AC281" s="33"/>
      <c r="AD281" s="33"/>
      <c r="AE281" s="33"/>
      <c r="AR281" s="155" t="s">
        <v>264</v>
      </c>
      <c r="AT281" s="155" t="s">
        <v>171</v>
      </c>
      <c r="AU281" s="155" t="s">
        <v>79</v>
      </c>
      <c r="AY281" s="18" t="s">
        <v>165</v>
      </c>
      <c r="BE281" s="156">
        <f>IF(N281="základní",J281,0)</f>
        <v>0</v>
      </c>
      <c r="BF281" s="156">
        <f>IF(N281="snížená",J281,0)</f>
        <v>0</v>
      </c>
      <c r="BG281" s="156">
        <f>IF(N281="zákl. přenesená",J281,0)</f>
        <v>0</v>
      </c>
      <c r="BH281" s="156">
        <f>IF(N281="sníž. přenesená",J281,0)</f>
        <v>0</v>
      </c>
      <c r="BI281" s="156">
        <f>IF(N281="nulová",J281,0)</f>
        <v>0</v>
      </c>
      <c r="BJ281" s="18" t="s">
        <v>79</v>
      </c>
      <c r="BK281" s="156">
        <f>ROUND(I281*H281,2)</f>
        <v>0</v>
      </c>
      <c r="BL281" s="18" t="s">
        <v>264</v>
      </c>
      <c r="BM281" s="155" t="s">
        <v>994</v>
      </c>
    </row>
    <row r="282" spans="1:47" s="2" customFormat="1" ht="12">
      <c r="A282" s="33"/>
      <c r="B282" s="34"/>
      <c r="C282" s="33"/>
      <c r="D282" s="157" t="s">
        <v>177</v>
      </c>
      <c r="E282" s="33"/>
      <c r="F282" s="158" t="s">
        <v>662</v>
      </c>
      <c r="G282" s="33"/>
      <c r="H282" s="33"/>
      <c r="I282" s="159"/>
      <c r="J282" s="33"/>
      <c r="K282" s="33"/>
      <c r="L282" s="34"/>
      <c r="M282" s="160"/>
      <c r="N282" s="161"/>
      <c r="O282" s="54"/>
      <c r="P282" s="54"/>
      <c r="Q282" s="54"/>
      <c r="R282" s="54"/>
      <c r="S282" s="54"/>
      <c r="T282" s="55"/>
      <c r="U282" s="33"/>
      <c r="V282" s="33"/>
      <c r="W282" s="33"/>
      <c r="X282" s="33"/>
      <c r="Y282" s="33"/>
      <c r="Z282" s="33"/>
      <c r="AA282" s="33"/>
      <c r="AB282" s="33"/>
      <c r="AC282" s="33"/>
      <c r="AD282" s="33"/>
      <c r="AE282" s="33"/>
      <c r="AT282" s="18" t="s">
        <v>177</v>
      </c>
      <c r="AU282" s="18" t="s">
        <v>79</v>
      </c>
    </row>
    <row r="283" spans="1:65" s="2" customFormat="1" ht="24.2" customHeight="1">
      <c r="A283" s="33"/>
      <c r="B283" s="143"/>
      <c r="C283" s="144" t="s">
        <v>15</v>
      </c>
      <c r="D283" s="144" t="s">
        <v>171</v>
      </c>
      <c r="E283" s="145" t="s">
        <v>456</v>
      </c>
      <c r="F283" s="146" t="s">
        <v>457</v>
      </c>
      <c r="G283" s="147" t="s">
        <v>384</v>
      </c>
      <c r="H283" s="148">
        <v>44</v>
      </c>
      <c r="I283" s="149"/>
      <c r="J283" s="150">
        <f aca="true" t="shared" si="0" ref="J283:J292">ROUND(I283*H283,2)</f>
        <v>0</v>
      </c>
      <c r="K283" s="146" t="s">
        <v>3</v>
      </c>
      <c r="L283" s="34"/>
      <c r="M283" s="151" t="s">
        <v>3</v>
      </c>
      <c r="N283" s="152" t="s">
        <v>41</v>
      </c>
      <c r="O283" s="54"/>
      <c r="P283" s="153">
        <f aca="true" t="shared" si="1" ref="P283:P292">O283*H283</f>
        <v>0</v>
      </c>
      <c r="Q283" s="153">
        <v>0</v>
      </c>
      <c r="R283" s="153">
        <f aca="true" t="shared" si="2" ref="R283:R292">Q283*H283</f>
        <v>0</v>
      </c>
      <c r="S283" s="153">
        <v>0</v>
      </c>
      <c r="T283" s="154">
        <f aca="true" t="shared" si="3" ref="T283:T292">S283*H283</f>
        <v>0</v>
      </c>
      <c r="U283" s="33"/>
      <c r="V283" s="33"/>
      <c r="W283" s="33"/>
      <c r="X283" s="33"/>
      <c r="Y283" s="33"/>
      <c r="Z283" s="33"/>
      <c r="AA283" s="33"/>
      <c r="AB283" s="33"/>
      <c r="AC283" s="33"/>
      <c r="AD283" s="33"/>
      <c r="AE283" s="33"/>
      <c r="AR283" s="155" t="s">
        <v>264</v>
      </c>
      <c r="AT283" s="155" t="s">
        <v>171</v>
      </c>
      <c r="AU283" s="155" t="s">
        <v>79</v>
      </c>
      <c r="AY283" s="18" t="s">
        <v>165</v>
      </c>
      <c r="BE283" s="156">
        <f aca="true" t="shared" si="4" ref="BE283:BE292">IF(N283="základní",J283,0)</f>
        <v>0</v>
      </c>
      <c r="BF283" s="156">
        <f aca="true" t="shared" si="5" ref="BF283:BF292">IF(N283="snížená",J283,0)</f>
        <v>0</v>
      </c>
      <c r="BG283" s="156">
        <f aca="true" t="shared" si="6" ref="BG283:BG292">IF(N283="zákl. přenesená",J283,0)</f>
        <v>0</v>
      </c>
      <c r="BH283" s="156">
        <f aca="true" t="shared" si="7" ref="BH283:BH292">IF(N283="sníž. přenesená",J283,0)</f>
        <v>0</v>
      </c>
      <c r="BI283" s="156">
        <f aca="true" t="shared" si="8" ref="BI283:BI292">IF(N283="nulová",J283,0)</f>
        <v>0</v>
      </c>
      <c r="BJ283" s="18" t="s">
        <v>79</v>
      </c>
      <c r="BK283" s="156">
        <f aca="true" t="shared" si="9" ref="BK283:BK292">ROUND(I283*H283,2)</f>
        <v>0</v>
      </c>
      <c r="BL283" s="18" t="s">
        <v>264</v>
      </c>
      <c r="BM283" s="155" t="s">
        <v>995</v>
      </c>
    </row>
    <row r="284" spans="1:65" s="2" customFormat="1" ht="24.2" customHeight="1">
      <c r="A284" s="33"/>
      <c r="B284" s="143"/>
      <c r="C284" s="144" t="s">
        <v>79</v>
      </c>
      <c r="D284" s="144" t="s">
        <v>171</v>
      </c>
      <c r="E284" s="145" t="s">
        <v>460</v>
      </c>
      <c r="F284" s="146" t="s">
        <v>664</v>
      </c>
      <c r="G284" s="147" t="s">
        <v>384</v>
      </c>
      <c r="H284" s="148">
        <v>12</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996</v>
      </c>
    </row>
    <row r="285" spans="1:65" s="2" customFormat="1" ht="24.2" customHeight="1">
      <c r="A285" s="33"/>
      <c r="B285" s="143"/>
      <c r="C285" s="144" t="s">
        <v>89</v>
      </c>
      <c r="D285" s="144" t="s">
        <v>171</v>
      </c>
      <c r="E285" s="145" t="s">
        <v>464</v>
      </c>
      <c r="F285" s="146" t="s">
        <v>465</v>
      </c>
      <c r="G285" s="147" t="s">
        <v>384</v>
      </c>
      <c r="H285" s="148">
        <v>12</v>
      </c>
      <c r="I285" s="149"/>
      <c r="J285" s="150">
        <f t="shared" si="0"/>
        <v>0</v>
      </c>
      <c r="K285" s="146" t="s">
        <v>3</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997</v>
      </c>
    </row>
    <row r="286" spans="1:65" s="2" customFormat="1" ht="24.2" customHeight="1">
      <c r="A286" s="33"/>
      <c r="B286" s="143"/>
      <c r="C286" s="144" t="s">
        <v>92</v>
      </c>
      <c r="D286" s="144" t="s">
        <v>171</v>
      </c>
      <c r="E286" s="145" t="s">
        <v>667</v>
      </c>
      <c r="F286" s="146" t="s">
        <v>668</v>
      </c>
      <c r="G286" s="147" t="s">
        <v>297</v>
      </c>
      <c r="H286" s="148">
        <v>24</v>
      </c>
      <c r="I286" s="149"/>
      <c r="J286" s="150">
        <f t="shared" si="0"/>
        <v>0</v>
      </c>
      <c r="K286" s="146" t="s">
        <v>3</v>
      </c>
      <c r="L286" s="34"/>
      <c r="M286" s="151" t="s">
        <v>3</v>
      </c>
      <c r="N286" s="152" t="s">
        <v>41</v>
      </c>
      <c r="O286" s="54"/>
      <c r="P286" s="153">
        <f t="shared" si="1"/>
        <v>0</v>
      </c>
      <c r="Q286" s="153">
        <v>0</v>
      </c>
      <c r="R286" s="153">
        <f t="shared" si="2"/>
        <v>0</v>
      </c>
      <c r="S286" s="153">
        <v>0</v>
      </c>
      <c r="T286" s="154">
        <f t="shared" si="3"/>
        <v>0</v>
      </c>
      <c r="U286" s="33"/>
      <c r="V286" s="33"/>
      <c r="W286" s="33"/>
      <c r="X286" s="33"/>
      <c r="Y286" s="33"/>
      <c r="Z286" s="33"/>
      <c r="AA286" s="33"/>
      <c r="AB286" s="33"/>
      <c r="AC286" s="33"/>
      <c r="AD286" s="33"/>
      <c r="AE286" s="33"/>
      <c r="AR286" s="155" t="s">
        <v>264</v>
      </c>
      <c r="AT286" s="155" t="s">
        <v>171</v>
      </c>
      <c r="AU286" s="155" t="s">
        <v>79</v>
      </c>
      <c r="AY286" s="18" t="s">
        <v>165</v>
      </c>
      <c r="BE286" s="156">
        <f t="shared" si="4"/>
        <v>0</v>
      </c>
      <c r="BF286" s="156">
        <f t="shared" si="5"/>
        <v>0</v>
      </c>
      <c r="BG286" s="156">
        <f t="shared" si="6"/>
        <v>0</v>
      </c>
      <c r="BH286" s="156">
        <f t="shared" si="7"/>
        <v>0</v>
      </c>
      <c r="BI286" s="156">
        <f t="shared" si="8"/>
        <v>0</v>
      </c>
      <c r="BJ286" s="18" t="s">
        <v>79</v>
      </c>
      <c r="BK286" s="156">
        <f t="shared" si="9"/>
        <v>0</v>
      </c>
      <c r="BL286" s="18" t="s">
        <v>264</v>
      </c>
      <c r="BM286" s="155" t="s">
        <v>998</v>
      </c>
    </row>
    <row r="287" spans="1:65" s="2" customFormat="1" ht="24.2" customHeight="1">
      <c r="A287" s="33"/>
      <c r="B287" s="143"/>
      <c r="C287" s="144" t="s">
        <v>95</v>
      </c>
      <c r="D287" s="144" t="s">
        <v>171</v>
      </c>
      <c r="E287" s="145" t="s">
        <v>670</v>
      </c>
      <c r="F287" s="146" t="s">
        <v>671</v>
      </c>
      <c r="G287" s="147" t="s">
        <v>384</v>
      </c>
      <c r="H287" s="148">
        <v>14</v>
      </c>
      <c r="I287" s="149"/>
      <c r="J287" s="150">
        <f t="shared" si="0"/>
        <v>0</v>
      </c>
      <c r="K287" s="146" t="s">
        <v>3</v>
      </c>
      <c r="L287" s="34"/>
      <c r="M287" s="151" t="s">
        <v>3</v>
      </c>
      <c r="N287" s="152" t="s">
        <v>41</v>
      </c>
      <c r="O287" s="54"/>
      <c r="P287" s="153">
        <f t="shared" si="1"/>
        <v>0</v>
      </c>
      <c r="Q287" s="153">
        <v>0</v>
      </c>
      <c r="R287" s="153">
        <f t="shared" si="2"/>
        <v>0</v>
      </c>
      <c r="S287" s="153">
        <v>0</v>
      </c>
      <c r="T287" s="154">
        <f t="shared" si="3"/>
        <v>0</v>
      </c>
      <c r="U287" s="33"/>
      <c r="V287" s="33"/>
      <c r="W287" s="33"/>
      <c r="X287" s="33"/>
      <c r="Y287" s="33"/>
      <c r="Z287" s="33"/>
      <c r="AA287" s="33"/>
      <c r="AB287" s="33"/>
      <c r="AC287" s="33"/>
      <c r="AD287" s="33"/>
      <c r="AE287" s="33"/>
      <c r="AR287" s="155" t="s">
        <v>264</v>
      </c>
      <c r="AT287" s="155" t="s">
        <v>171</v>
      </c>
      <c r="AU287" s="155" t="s">
        <v>79</v>
      </c>
      <c r="AY287" s="18" t="s">
        <v>165</v>
      </c>
      <c r="BE287" s="156">
        <f t="shared" si="4"/>
        <v>0</v>
      </c>
      <c r="BF287" s="156">
        <f t="shared" si="5"/>
        <v>0</v>
      </c>
      <c r="BG287" s="156">
        <f t="shared" si="6"/>
        <v>0</v>
      </c>
      <c r="BH287" s="156">
        <f t="shared" si="7"/>
        <v>0</v>
      </c>
      <c r="BI287" s="156">
        <f t="shared" si="8"/>
        <v>0</v>
      </c>
      <c r="BJ287" s="18" t="s">
        <v>79</v>
      </c>
      <c r="BK287" s="156">
        <f t="shared" si="9"/>
        <v>0</v>
      </c>
      <c r="BL287" s="18" t="s">
        <v>264</v>
      </c>
      <c r="BM287" s="155" t="s">
        <v>999</v>
      </c>
    </row>
    <row r="288" spans="1:65" s="2" customFormat="1" ht="24.2" customHeight="1">
      <c r="A288" s="33"/>
      <c r="B288" s="143"/>
      <c r="C288" s="144" t="s">
        <v>166</v>
      </c>
      <c r="D288" s="144" t="s">
        <v>171</v>
      </c>
      <c r="E288" s="145" t="s">
        <v>468</v>
      </c>
      <c r="F288" s="146" t="s">
        <v>469</v>
      </c>
      <c r="G288" s="147" t="s">
        <v>384</v>
      </c>
      <c r="H288" s="148">
        <v>29</v>
      </c>
      <c r="I288" s="149"/>
      <c r="J288" s="150">
        <f t="shared" si="0"/>
        <v>0</v>
      </c>
      <c r="K288" s="146" t="s">
        <v>3</v>
      </c>
      <c r="L288" s="34"/>
      <c r="M288" s="151" t="s">
        <v>3</v>
      </c>
      <c r="N288" s="152" t="s">
        <v>41</v>
      </c>
      <c r="O288" s="54"/>
      <c r="P288" s="153">
        <f t="shared" si="1"/>
        <v>0</v>
      </c>
      <c r="Q288" s="153">
        <v>0</v>
      </c>
      <c r="R288" s="153">
        <f t="shared" si="2"/>
        <v>0</v>
      </c>
      <c r="S288" s="153">
        <v>0</v>
      </c>
      <c r="T288" s="154">
        <f t="shared" si="3"/>
        <v>0</v>
      </c>
      <c r="U288" s="33"/>
      <c r="V288" s="33"/>
      <c r="W288" s="33"/>
      <c r="X288" s="33"/>
      <c r="Y288" s="33"/>
      <c r="Z288" s="33"/>
      <c r="AA288" s="33"/>
      <c r="AB288" s="33"/>
      <c r="AC288" s="33"/>
      <c r="AD288" s="33"/>
      <c r="AE288" s="33"/>
      <c r="AR288" s="155" t="s">
        <v>264</v>
      </c>
      <c r="AT288" s="155" t="s">
        <v>171</v>
      </c>
      <c r="AU288" s="155" t="s">
        <v>79</v>
      </c>
      <c r="AY288" s="18" t="s">
        <v>165</v>
      </c>
      <c r="BE288" s="156">
        <f t="shared" si="4"/>
        <v>0</v>
      </c>
      <c r="BF288" s="156">
        <f t="shared" si="5"/>
        <v>0</v>
      </c>
      <c r="BG288" s="156">
        <f t="shared" si="6"/>
        <v>0</v>
      </c>
      <c r="BH288" s="156">
        <f t="shared" si="7"/>
        <v>0</v>
      </c>
      <c r="BI288" s="156">
        <f t="shared" si="8"/>
        <v>0</v>
      </c>
      <c r="BJ288" s="18" t="s">
        <v>79</v>
      </c>
      <c r="BK288" s="156">
        <f t="shared" si="9"/>
        <v>0</v>
      </c>
      <c r="BL288" s="18" t="s">
        <v>264</v>
      </c>
      <c r="BM288" s="155" t="s">
        <v>1000</v>
      </c>
    </row>
    <row r="289" spans="1:65" s="2" customFormat="1" ht="24.2" customHeight="1">
      <c r="A289" s="33"/>
      <c r="B289" s="143"/>
      <c r="C289" s="144" t="s">
        <v>370</v>
      </c>
      <c r="D289" s="144" t="s">
        <v>171</v>
      </c>
      <c r="E289" s="145" t="s">
        <v>472</v>
      </c>
      <c r="F289" s="146" t="s">
        <v>473</v>
      </c>
      <c r="G289" s="147" t="s">
        <v>384</v>
      </c>
      <c r="H289" s="148">
        <v>7</v>
      </c>
      <c r="I289" s="149"/>
      <c r="J289" s="150">
        <f t="shared" si="0"/>
        <v>0</v>
      </c>
      <c r="K289" s="146" t="s">
        <v>3</v>
      </c>
      <c r="L289" s="34"/>
      <c r="M289" s="151" t="s">
        <v>3</v>
      </c>
      <c r="N289" s="152" t="s">
        <v>41</v>
      </c>
      <c r="O289" s="54"/>
      <c r="P289" s="153">
        <f t="shared" si="1"/>
        <v>0</v>
      </c>
      <c r="Q289" s="153">
        <v>0</v>
      </c>
      <c r="R289" s="153">
        <f t="shared" si="2"/>
        <v>0</v>
      </c>
      <c r="S289" s="153">
        <v>0</v>
      </c>
      <c r="T289" s="154">
        <f t="shared" si="3"/>
        <v>0</v>
      </c>
      <c r="U289" s="33"/>
      <c r="V289" s="33"/>
      <c r="W289" s="33"/>
      <c r="X289" s="33"/>
      <c r="Y289" s="33"/>
      <c r="Z289" s="33"/>
      <c r="AA289" s="33"/>
      <c r="AB289" s="33"/>
      <c r="AC289" s="33"/>
      <c r="AD289" s="33"/>
      <c r="AE289" s="33"/>
      <c r="AR289" s="155" t="s">
        <v>264</v>
      </c>
      <c r="AT289" s="155" t="s">
        <v>171</v>
      </c>
      <c r="AU289" s="155" t="s">
        <v>79</v>
      </c>
      <c r="AY289" s="18" t="s">
        <v>165</v>
      </c>
      <c r="BE289" s="156">
        <f t="shared" si="4"/>
        <v>0</v>
      </c>
      <c r="BF289" s="156">
        <f t="shared" si="5"/>
        <v>0</v>
      </c>
      <c r="BG289" s="156">
        <f t="shared" si="6"/>
        <v>0</v>
      </c>
      <c r="BH289" s="156">
        <f t="shared" si="7"/>
        <v>0</v>
      </c>
      <c r="BI289" s="156">
        <f t="shared" si="8"/>
        <v>0</v>
      </c>
      <c r="BJ289" s="18" t="s">
        <v>79</v>
      </c>
      <c r="BK289" s="156">
        <f t="shared" si="9"/>
        <v>0</v>
      </c>
      <c r="BL289" s="18" t="s">
        <v>264</v>
      </c>
      <c r="BM289" s="155" t="s">
        <v>1001</v>
      </c>
    </row>
    <row r="290" spans="1:65" s="2" customFormat="1" ht="37.9" customHeight="1">
      <c r="A290" s="33"/>
      <c r="B290" s="143"/>
      <c r="C290" s="144" t="s">
        <v>191</v>
      </c>
      <c r="D290" s="144" t="s">
        <v>171</v>
      </c>
      <c r="E290" s="145" t="s">
        <v>675</v>
      </c>
      <c r="F290" s="146" t="s">
        <v>676</v>
      </c>
      <c r="G290" s="147" t="s">
        <v>384</v>
      </c>
      <c r="H290" s="148">
        <v>13</v>
      </c>
      <c r="I290" s="149"/>
      <c r="J290" s="150">
        <f t="shared" si="0"/>
        <v>0</v>
      </c>
      <c r="K290" s="146" t="s">
        <v>3</v>
      </c>
      <c r="L290" s="34"/>
      <c r="M290" s="151" t="s">
        <v>3</v>
      </c>
      <c r="N290" s="152" t="s">
        <v>41</v>
      </c>
      <c r="O290" s="54"/>
      <c r="P290" s="153">
        <f t="shared" si="1"/>
        <v>0</v>
      </c>
      <c r="Q290" s="153">
        <v>0</v>
      </c>
      <c r="R290" s="153">
        <f t="shared" si="2"/>
        <v>0</v>
      </c>
      <c r="S290" s="153">
        <v>0</v>
      </c>
      <c r="T290" s="154">
        <f t="shared" si="3"/>
        <v>0</v>
      </c>
      <c r="U290" s="33"/>
      <c r="V290" s="33"/>
      <c r="W290" s="33"/>
      <c r="X290" s="33"/>
      <c r="Y290" s="33"/>
      <c r="Z290" s="33"/>
      <c r="AA290" s="33"/>
      <c r="AB290" s="33"/>
      <c r="AC290" s="33"/>
      <c r="AD290" s="33"/>
      <c r="AE290" s="33"/>
      <c r="AR290" s="155" t="s">
        <v>264</v>
      </c>
      <c r="AT290" s="155" t="s">
        <v>171</v>
      </c>
      <c r="AU290" s="155" t="s">
        <v>79</v>
      </c>
      <c r="AY290" s="18" t="s">
        <v>165</v>
      </c>
      <c r="BE290" s="156">
        <f t="shared" si="4"/>
        <v>0</v>
      </c>
      <c r="BF290" s="156">
        <f t="shared" si="5"/>
        <v>0</v>
      </c>
      <c r="BG290" s="156">
        <f t="shared" si="6"/>
        <v>0</v>
      </c>
      <c r="BH290" s="156">
        <f t="shared" si="7"/>
        <v>0</v>
      </c>
      <c r="BI290" s="156">
        <f t="shared" si="8"/>
        <v>0</v>
      </c>
      <c r="BJ290" s="18" t="s">
        <v>79</v>
      </c>
      <c r="BK290" s="156">
        <f t="shared" si="9"/>
        <v>0</v>
      </c>
      <c r="BL290" s="18" t="s">
        <v>264</v>
      </c>
      <c r="BM290" s="155" t="s">
        <v>1002</v>
      </c>
    </row>
    <row r="291" spans="1:65" s="2" customFormat="1" ht="24.2" customHeight="1">
      <c r="A291" s="33"/>
      <c r="B291" s="143"/>
      <c r="C291" s="144" t="s">
        <v>205</v>
      </c>
      <c r="D291" s="144" t="s">
        <v>171</v>
      </c>
      <c r="E291" s="145" t="s">
        <v>678</v>
      </c>
      <c r="F291" s="146" t="s">
        <v>679</v>
      </c>
      <c r="G291" s="147" t="s">
        <v>384</v>
      </c>
      <c r="H291" s="148">
        <v>13</v>
      </c>
      <c r="I291" s="149"/>
      <c r="J291" s="150">
        <f t="shared" si="0"/>
        <v>0</v>
      </c>
      <c r="K291" s="146" t="s">
        <v>3</v>
      </c>
      <c r="L291" s="34"/>
      <c r="M291" s="151" t="s">
        <v>3</v>
      </c>
      <c r="N291" s="152" t="s">
        <v>41</v>
      </c>
      <c r="O291" s="54"/>
      <c r="P291" s="153">
        <f t="shared" si="1"/>
        <v>0</v>
      </c>
      <c r="Q291" s="153">
        <v>0</v>
      </c>
      <c r="R291" s="153">
        <f t="shared" si="2"/>
        <v>0</v>
      </c>
      <c r="S291" s="153">
        <v>0</v>
      </c>
      <c r="T291" s="154">
        <f t="shared" si="3"/>
        <v>0</v>
      </c>
      <c r="U291" s="33"/>
      <c r="V291" s="33"/>
      <c r="W291" s="33"/>
      <c r="X291" s="33"/>
      <c r="Y291" s="33"/>
      <c r="Z291" s="33"/>
      <c r="AA291" s="33"/>
      <c r="AB291" s="33"/>
      <c r="AC291" s="33"/>
      <c r="AD291" s="33"/>
      <c r="AE291" s="33"/>
      <c r="AR291" s="155" t="s">
        <v>264</v>
      </c>
      <c r="AT291" s="155" t="s">
        <v>171</v>
      </c>
      <c r="AU291" s="155" t="s">
        <v>79</v>
      </c>
      <c r="AY291" s="18" t="s">
        <v>165</v>
      </c>
      <c r="BE291" s="156">
        <f t="shared" si="4"/>
        <v>0</v>
      </c>
      <c r="BF291" s="156">
        <f t="shared" si="5"/>
        <v>0</v>
      </c>
      <c r="BG291" s="156">
        <f t="shared" si="6"/>
        <v>0</v>
      </c>
      <c r="BH291" s="156">
        <f t="shared" si="7"/>
        <v>0</v>
      </c>
      <c r="BI291" s="156">
        <f t="shared" si="8"/>
        <v>0</v>
      </c>
      <c r="BJ291" s="18" t="s">
        <v>79</v>
      </c>
      <c r="BK291" s="156">
        <f t="shared" si="9"/>
        <v>0</v>
      </c>
      <c r="BL291" s="18" t="s">
        <v>264</v>
      </c>
      <c r="BM291" s="155" t="s">
        <v>1003</v>
      </c>
    </row>
    <row r="292" spans="1:65" s="2" customFormat="1" ht="44.25" customHeight="1">
      <c r="A292" s="33"/>
      <c r="B292" s="143"/>
      <c r="C292" s="144" t="s">
        <v>304</v>
      </c>
      <c r="D292" s="144" t="s">
        <v>171</v>
      </c>
      <c r="E292" s="145" t="s">
        <v>475</v>
      </c>
      <c r="F292" s="146" t="s">
        <v>476</v>
      </c>
      <c r="G292" s="147" t="s">
        <v>477</v>
      </c>
      <c r="H292" s="196"/>
      <c r="I292" s="149"/>
      <c r="J292" s="150">
        <f t="shared" si="0"/>
        <v>0</v>
      </c>
      <c r="K292" s="146" t="s">
        <v>175</v>
      </c>
      <c r="L292" s="34"/>
      <c r="M292" s="151" t="s">
        <v>3</v>
      </c>
      <c r="N292" s="152" t="s">
        <v>41</v>
      </c>
      <c r="O292" s="54"/>
      <c r="P292" s="153">
        <f t="shared" si="1"/>
        <v>0</v>
      </c>
      <c r="Q292" s="153">
        <v>0</v>
      </c>
      <c r="R292" s="153">
        <f t="shared" si="2"/>
        <v>0</v>
      </c>
      <c r="S292" s="153">
        <v>0</v>
      </c>
      <c r="T292" s="154">
        <f t="shared" si="3"/>
        <v>0</v>
      </c>
      <c r="U292" s="33"/>
      <c r="V292" s="33"/>
      <c r="W292" s="33"/>
      <c r="X292" s="33"/>
      <c r="Y292" s="33"/>
      <c r="Z292" s="33"/>
      <c r="AA292" s="33"/>
      <c r="AB292" s="33"/>
      <c r="AC292" s="33"/>
      <c r="AD292" s="33"/>
      <c r="AE292" s="33"/>
      <c r="AR292" s="155" t="s">
        <v>264</v>
      </c>
      <c r="AT292" s="155" t="s">
        <v>171</v>
      </c>
      <c r="AU292" s="155" t="s">
        <v>79</v>
      </c>
      <c r="AY292" s="18" t="s">
        <v>165</v>
      </c>
      <c r="BE292" s="156">
        <f t="shared" si="4"/>
        <v>0</v>
      </c>
      <c r="BF292" s="156">
        <f t="shared" si="5"/>
        <v>0</v>
      </c>
      <c r="BG292" s="156">
        <f t="shared" si="6"/>
        <v>0</v>
      </c>
      <c r="BH292" s="156">
        <f t="shared" si="7"/>
        <v>0</v>
      </c>
      <c r="BI292" s="156">
        <f t="shared" si="8"/>
        <v>0</v>
      </c>
      <c r="BJ292" s="18" t="s">
        <v>79</v>
      </c>
      <c r="BK292" s="156">
        <f t="shared" si="9"/>
        <v>0</v>
      </c>
      <c r="BL292" s="18" t="s">
        <v>264</v>
      </c>
      <c r="BM292" s="155" t="s">
        <v>1004</v>
      </c>
    </row>
    <row r="293" spans="1:47" s="2" customFormat="1" ht="12">
      <c r="A293" s="33"/>
      <c r="B293" s="34"/>
      <c r="C293" s="33"/>
      <c r="D293" s="157" t="s">
        <v>177</v>
      </c>
      <c r="E293" s="33"/>
      <c r="F293" s="158" t="s">
        <v>479</v>
      </c>
      <c r="G293" s="33"/>
      <c r="H293" s="33"/>
      <c r="I293" s="159"/>
      <c r="J293" s="33"/>
      <c r="K293" s="33"/>
      <c r="L293" s="34"/>
      <c r="M293" s="160"/>
      <c r="N293" s="161"/>
      <c r="O293" s="54"/>
      <c r="P293" s="54"/>
      <c r="Q293" s="54"/>
      <c r="R293" s="54"/>
      <c r="S293" s="54"/>
      <c r="T293" s="55"/>
      <c r="U293" s="33"/>
      <c r="V293" s="33"/>
      <c r="W293" s="33"/>
      <c r="X293" s="33"/>
      <c r="Y293" s="33"/>
      <c r="Z293" s="33"/>
      <c r="AA293" s="33"/>
      <c r="AB293" s="33"/>
      <c r="AC293" s="33"/>
      <c r="AD293" s="33"/>
      <c r="AE293" s="33"/>
      <c r="AT293" s="18" t="s">
        <v>177</v>
      </c>
      <c r="AU293" s="18" t="s">
        <v>79</v>
      </c>
    </row>
    <row r="294" spans="2:63" s="12" customFormat="1" ht="22.9" customHeight="1">
      <c r="B294" s="130"/>
      <c r="D294" s="131" t="s">
        <v>68</v>
      </c>
      <c r="E294" s="141" t="s">
        <v>480</v>
      </c>
      <c r="F294" s="141" t="s">
        <v>481</v>
      </c>
      <c r="I294" s="133"/>
      <c r="J294" s="142">
        <f>BK294</f>
        <v>0</v>
      </c>
      <c r="L294" s="130"/>
      <c r="M294" s="135"/>
      <c r="N294" s="136"/>
      <c r="O294" s="136"/>
      <c r="P294" s="137">
        <f>SUM(P295:P296)</f>
        <v>0</v>
      </c>
      <c r="Q294" s="136"/>
      <c r="R294" s="137">
        <f>SUM(R295:R296)</f>
        <v>0.017906</v>
      </c>
      <c r="S294" s="136"/>
      <c r="T294" s="138">
        <f>SUM(T295:T296)</f>
        <v>0</v>
      </c>
      <c r="AR294" s="131" t="s">
        <v>79</v>
      </c>
      <c r="AT294" s="139" t="s">
        <v>68</v>
      </c>
      <c r="AU294" s="139" t="s">
        <v>15</v>
      </c>
      <c r="AY294" s="131" t="s">
        <v>165</v>
      </c>
      <c r="BK294" s="140">
        <f>SUM(BK295:BK296)</f>
        <v>0</v>
      </c>
    </row>
    <row r="295" spans="1:65" s="2" customFormat="1" ht="16.5" customHeight="1">
      <c r="A295" s="33"/>
      <c r="B295" s="143"/>
      <c r="C295" s="144" t="s">
        <v>200</v>
      </c>
      <c r="D295" s="144" t="s">
        <v>171</v>
      </c>
      <c r="E295" s="145" t="s">
        <v>482</v>
      </c>
      <c r="F295" s="146" t="s">
        <v>483</v>
      </c>
      <c r="G295" s="147" t="s">
        <v>174</v>
      </c>
      <c r="H295" s="148">
        <v>127.9</v>
      </c>
      <c r="I295" s="149"/>
      <c r="J295" s="150">
        <f>ROUND(I295*H295,2)</f>
        <v>0</v>
      </c>
      <c r="K295" s="146" t="s">
        <v>175</v>
      </c>
      <c r="L295" s="34"/>
      <c r="M295" s="151" t="s">
        <v>3</v>
      </c>
      <c r="N295" s="152" t="s">
        <v>41</v>
      </c>
      <c r="O295" s="54"/>
      <c r="P295" s="153">
        <f>O295*H295</f>
        <v>0</v>
      </c>
      <c r="Q295" s="153">
        <v>0.00014</v>
      </c>
      <c r="R295" s="153">
        <f>Q295*H295</f>
        <v>0.017906</v>
      </c>
      <c r="S295" s="153">
        <v>0</v>
      </c>
      <c r="T295" s="154">
        <f>S295*H295</f>
        <v>0</v>
      </c>
      <c r="U295" s="33"/>
      <c r="V295" s="33"/>
      <c r="W295" s="33"/>
      <c r="X295" s="33"/>
      <c r="Y295" s="33"/>
      <c r="Z295" s="33"/>
      <c r="AA295" s="33"/>
      <c r="AB295" s="33"/>
      <c r="AC295" s="33"/>
      <c r="AD295" s="33"/>
      <c r="AE295" s="33"/>
      <c r="AR295" s="155" t="s">
        <v>264</v>
      </c>
      <c r="AT295" s="155" t="s">
        <v>171</v>
      </c>
      <c r="AU295" s="155" t="s">
        <v>79</v>
      </c>
      <c r="AY295" s="18" t="s">
        <v>165</v>
      </c>
      <c r="BE295" s="156">
        <f>IF(N295="základní",J295,0)</f>
        <v>0</v>
      </c>
      <c r="BF295" s="156">
        <f>IF(N295="snížená",J295,0)</f>
        <v>0</v>
      </c>
      <c r="BG295" s="156">
        <f>IF(N295="zákl. přenesená",J295,0)</f>
        <v>0</v>
      </c>
      <c r="BH295" s="156">
        <f>IF(N295="sníž. přenesená",J295,0)</f>
        <v>0</v>
      </c>
      <c r="BI295" s="156">
        <f>IF(N295="nulová",J295,0)</f>
        <v>0</v>
      </c>
      <c r="BJ295" s="18" t="s">
        <v>79</v>
      </c>
      <c r="BK295" s="156">
        <f>ROUND(I295*H295,2)</f>
        <v>0</v>
      </c>
      <c r="BL295" s="18" t="s">
        <v>264</v>
      </c>
      <c r="BM295" s="155" t="s">
        <v>1005</v>
      </c>
    </row>
    <row r="296" spans="1:47" s="2" customFormat="1" ht="12">
      <c r="A296" s="33"/>
      <c r="B296" s="34"/>
      <c r="C296" s="33"/>
      <c r="D296" s="157" t="s">
        <v>177</v>
      </c>
      <c r="E296" s="33"/>
      <c r="F296" s="158" t="s">
        <v>485</v>
      </c>
      <c r="G296" s="33"/>
      <c r="H296" s="33"/>
      <c r="I296" s="159"/>
      <c r="J296" s="33"/>
      <c r="K296" s="33"/>
      <c r="L296" s="34"/>
      <c r="M296" s="160"/>
      <c r="N296" s="161"/>
      <c r="O296" s="54"/>
      <c r="P296" s="54"/>
      <c r="Q296" s="54"/>
      <c r="R296" s="54"/>
      <c r="S296" s="54"/>
      <c r="T296" s="55"/>
      <c r="U296" s="33"/>
      <c r="V296" s="33"/>
      <c r="W296" s="33"/>
      <c r="X296" s="33"/>
      <c r="Y296" s="33"/>
      <c r="Z296" s="33"/>
      <c r="AA296" s="33"/>
      <c r="AB296" s="33"/>
      <c r="AC296" s="33"/>
      <c r="AD296" s="33"/>
      <c r="AE296" s="33"/>
      <c r="AT296" s="18" t="s">
        <v>177</v>
      </c>
      <c r="AU296" s="18" t="s">
        <v>79</v>
      </c>
    </row>
    <row r="297" spans="2:63" s="12" customFormat="1" ht="25.9" customHeight="1">
      <c r="B297" s="130"/>
      <c r="D297" s="131" t="s">
        <v>68</v>
      </c>
      <c r="E297" s="132" t="s">
        <v>120</v>
      </c>
      <c r="F297" s="132" t="s">
        <v>486</v>
      </c>
      <c r="I297" s="133"/>
      <c r="J297" s="134">
        <f>BK297</f>
        <v>0</v>
      </c>
      <c r="L297" s="130"/>
      <c r="M297" s="135"/>
      <c r="N297" s="136"/>
      <c r="O297" s="136"/>
      <c r="P297" s="137">
        <f>P298</f>
        <v>0</v>
      </c>
      <c r="Q297" s="136"/>
      <c r="R297" s="137">
        <f>R298</f>
        <v>0</v>
      </c>
      <c r="S297" s="136"/>
      <c r="T297" s="138">
        <f>T298</f>
        <v>0</v>
      </c>
      <c r="AR297" s="131" t="s">
        <v>95</v>
      </c>
      <c r="AT297" s="139" t="s">
        <v>68</v>
      </c>
      <c r="AU297" s="139" t="s">
        <v>69</v>
      </c>
      <c r="AY297" s="131" t="s">
        <v>165</v>
      </c>
      <c r="BK297" s="140">
        <f>BK298</f>
        <v>0</v>
      </c>
    </row>
    <row r="298" spans="1:65" s="2" customFormat="1" ht="24.2" customHeight="1">
      <c r="A298" s="33"/>
      <c r="B298" s="143"/>
      <c r="C298" s="144" t="s">
        <v>782</v>
      </c>
      <c r="D298" s="144" t="s">
        <v>171</v>
      </c>
      <c r="E298" s="145" t="s">
        <v>488</v>
      </c>
      <c r="F298" s="146" t="s">
        <v>489</v>
      </c>
      <c r="G298" s="147" t="s">
        <v>212</v>
      </c>
      <c r="H298" s="148">
        <v>1</v>
      </c>
      <c r="I298" s="149"/>
      <c r="J298" s="150">
        <f>ROUND(I298*H298,2)</f>
        <v>0</v>
      </c>
      <c r="K298" s="146" t="s">
        <v>3</v>
      </c>
      <c r="L298" s="34"/>
      <c r="M298" s="197" t="s">
        <v>3</v>
      </c>
      <c r="N298" s="198" t="s">
        <v>41</v>
      </c>
      <c r="O298" s="199"/>
      <c r="P298" s="200">
        <f>O298*H298</f>
        <v>0</v>
      </c>
      <c r="Q298" s="200">
        <v>0</v>
      </c>
      <c r="R298" s="200">
        <f>Q298*H298</f>
        <v>0</v>
      </c>
      <c r="S298" s="200">
        <v>0</v>
      </c>
      <c r="T298" s="201">
        <f>S298*H298</f>
        <v>0</v>
      </c>
      <c r="U298" s="33"/>
      <c r="V298" s="33"/>
      <c r="W298" s="33"/>
      <c r="X298" s="33"/>
      <c r="Y298" s="33"/>
      <c r="Z298" s="33"/>
      <c r="AA298" s="33"/>
      <c r="AB298" s="33"/>
      <c r="AC298" s="33"/>
      <c r="AD298" s="33"/>
      <c r="AE298" s="33"/>
      <c r="AR298" s="155" t="s">
        <v>92</v>
      </c>
      <c r="AT298" s="155" t="s">
        <v>171</v>
      </c>
      <c r="AU298" s="155" t="s">
        <v>15</v>
      </c>
      <c r="AY298" s="18" t="s">
        <v>165</v>
      </c>
      <c r="BE298" s="156">
        <f>IF(N298="základní",J298,0)</f>
        <v>0</v>
      </c>
      <c r="BF298" s="156">
        <f>IF(N298="snížená",J298,0)</f>
        <v>0</v>
      </c>
      <c r="BG298" s="156">
        <f>IF(N298="zákl. přenesená",J298,0)</f>
        <v>0</v>
      </c>
      <c r="BH298" s="156">
        <f>IF(N298="sníž. přenesená",J298,0)</f>
        <v>0</v>
      </c>
      <c r="BI298" s="156">
        <f>IF(N298="nulová",J298,0)</f>
        <v>0</v>
      </c>
      <c r="BJ298" s="18" t="s">
        <v>79</v>
      </c>
      <c r="BK298" s="156">
        <f>ROUND(I298*H298,2)</f>
        <v>0</v>
      </c>
      <c r="BL298" s="18" t="s">
        <v>92</v>
      </c>
      <c r="BM298" s="155" t="s">
        <v>1006</v>
      </c>
    </row>
    <row r="299" spans="1:31" s="2" customFormat="1" ht="6.95" customHeight="1">
      <c r="A299" s="33"/>
      <c r="B299" s="43"/>
      <c r="C299" s="44"/>
      <c r="D299" s="44"/>
      <c r="E299" s="44"/>
      <c r="F299" s="44"/>
      <c r="G299" s="44"/>
      <c r="H299" s="44"/>
      <c r="I299" s="44"/>
      <c r="J299" s="44"/>
      <c r="K299" s="44"/>
      <c r="L299" s="34"/>
      <c r="M299" s="33"/>
      <c r="O299" s="33"/>
      <c r="P299" s="33"/>
      <c r="Q299" s="33"/>
      <c r="R299" s="33"/>
      <c r="S299" s="33"/>
      <c r="T299" s="33"/>
      <c r="U299" s="33"/>
      <c r="V299" s="33"/>
      <c r="W299" s="33"/>
      <c r="X299" s="33"/>
      <c r="Y299" s="33"/>
      <c r="Z299" s="33"/>
      <c r="AA299" s="33"/>
      <c r="AB299" s="33"/>
      <c r="AC299" s="33"/>
      <c r="AD299" s="33"/>
      <c r="AE299" s="33"/>
    </row>
  </sheetData>
  <autoFilter ref="C102:K298"/>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5042141"/>
    <hyperlink ref="F138" r:id="rId9" display="https://podminky.urs.cz/item/CS_URS_2021_02/965049111"/>
    <hyperlink ref="F140" r:id="rId10" display="https://podminky.urs.cz/item/CS_URS_2021_02/965081213"/>
    <hyperlink ref="F142" r:id="rId11" display="https://podminky.urs.cz/item/CS_URS_2021_02/966080103"/>
    <hyperlink ref="F152" r:id="rId12" display="https://podminky.urs.cz/item/CS_URS_2021_02/997013213"/>
    <hyperlink ref="F154" r:id="rId13" display="https://podminky.urs.cz/item/CS_URS_2021_02/997013501"/>
    <hyperlink ref="F156" r:id="rId14" display="https://podminky.urs.cz/item/CS_URS_2021_02/997013509"/>
    <hyperlink ref="F159" r:id="rId15" display="https://podminky.urs.cz/item/CS_URS_2021_02/997013631"/>
    <hyperlink ref="F162" r:id="rId16" display="https://podminky.urs.cz/item/CS_URS_2021_02/998018002"/>
    <hyperlink ref="F166" r:id="rId17" display="https://podminky.urs.cz/item/CS_URS_2021_02/712340831"/>
    <hyperlink ref="F168" r:id="rId18" display="https://podminky.urs.cz/item/CS_URS_2021_02/712363803"/>
    <hyperlink ref="F170" r:id="rId19" display="https://podminky.urs.cz/item/CS_URS_2021_02/712311101"/>
    <hyperlink ref="F175" r:id="rId20" display="https://podminky.urs.cz/item/CS_URS_2021_02/11163150"/>
    <hyperlink ref="F178" r:id="rId21" display="https://podminky.urs.cz/item/CS_URS_2021_02/712341559"/>
    <hyperlink ref="F180" r:id="rId22" display="https://podminky.urs.cz/item/CS_URS_2021_02/62853004"/>
    <hyperlink ref="F183" r:id="rId23" display="https://podminky.urs.cz/item/CS_URS_2021_02/712363122"/>
    <hyperlink ref="F190" r:id="rId24" display="https://podminky.urs.cz/item/CS_URS_2021_02/28322012"/>
    <hyperlink ref="F193" r:id="rId25" display="https://podminky.urs.cz/item/CS_URS_2021_02/712391171"/>
    <hyperlink ref="F195" r:id="rId26" display="https://podminky.urs.cz/item/CS_URS_2021_02/69311068"/>
    <hyperlink ref="F198" r:id="rId27" display="https://podminky.urs.cz/item/CS_URS_2021_02/712391172"/>
    <hyperlink ref="F201" r:id="rId28" display="https://podminky.urs.cz/item/CS_URS_2021_02/69311068"/>
    <hyperlink ref="F204" r:id="rId29" display="https://podminky.urs.cz/item/CS_URS_2021_02/998712102"/>
    <hyperlink ref="F207" r:id="rId30" display="https://podminky.urs.cz/item/CS_URS_2021_02/713130851"/>
    <hyperlink ref="F210" r:id="rId31" display="https://podminky.urs.cz/item/CS_URS_2021_02/713131143"/>
    <hyperlink ref="F213" r:id="rId32" display="https://podminky.urs.cz/item/CS_URS_2021_02/28375933"/>
    <hyperlink ref="F216" r:id="rId33" display="https://podminky.urs.cz/item/CS_URS_2021_02/713140861"/>
    <hyperlink ref="F219" r:id="rId34" display="https://podminky.urs.cz/item/CS_URS_2021_02/713140863"/>
    <hyperlink ref="F221" r:id="rId35" display="https://podminky.urs.cz/item/CS_URS_2021_02/713141135"/>
    <hyperlink ref="F225" r:id="rId36" display="https://podminky.urs.cz/item/CS_URS_2021_02/713141335"/>
    <hyperlink ref="F230" r:id="rId37" display="https://podminky.urs.cz/item/CS_URS_2021_02/713141135"/>
    <hyperlink ref="F234" r:id="rId38" display="https://podminky.urs.cz/item/CS_URS_2021_02/713141335"/>
    <hyperlink ref="F239" r:id="rId39" display="https://podminky.urs.cz/item/CS_URS_2021_02/713141351"/>
    <hyperlink ref="F242" r:id="rId40" display="https://podminky.urs.cz/item/CS_URS_2021_02/28376141"/>
    <hyperlink ref="F246" r:id="rId41" display="https://podminky.urs.cz/item/CS_URS_2021_02/998713102"/>
    <hyperlink ref="F254" r:id="rId42" display="https://podminky.urs.cz/item/CS_URS_2021_02/60514114"/>
    <hyperlink ref="F264" r:id="rId43" display="https://podminky.urs.cz/item/CS_URS_2021_02/762361312"/>
    <hyperlink ref="F271" r:id="rId44" display="https://podminky.urs.cz/item/CS_URS_2021_02/998762102"/>
    <hyperlink ref="F274" r:id="rId45" display="https://podminky.urs.cz/item/CS_URS_2021_02/764002811"/>
    <hyperlink ref="F276" r:id="rId46" display="https://podminky.urs.cz/item/CS_URS_2021_02/764002841"/>
    <hyperlink ref="F278" r:id="rId47" display="https://podminky.urs.cz/item/CS_URS_2021_02/764002851"/>
    <hyperlink ref="F280" r:id="rId48" display="https://podminky.urs.cz/item/CS_URS_2021_02/764004803"/>
    <hyperlink ref="F282" r:id="rId49" display="https://podminky.urs.cz/item/CS_URS_2021_02/764501103"/>
    <hyperlink ref="F293" r:id="rId50" display="https://podminky.urs.cz/item/CS_URS_2021_02/998764202"/>
    <hyperlink ref="F296" r:id="rId5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97</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565</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1007</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ROUND((SUM(BE102:BE270)),2)</f>
        <v>0</v>
      </c>
      <c r="G35" s="33"/>
      <c r="H35" s="33"/>
      <c r="I35" s="102">
        <v>0.21</v>
      </c>
      <c r="J35" s="101">
        <f>ROUND(((SUM(BE102:BE270))*I35),2)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ROUND((SUM(BF102:BF270)),2)</f>
        <v>0</v>
      </c>
      <c r="G36" s="33"/>
      <c r="H36" s="33"/>
      <c r="I36" s="102">
        <v>0.15</v>
      </c>
      <c r="J36" s="101">
        <f>ROUND(((SUM(BF102:BF270))*I36),2)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ROUND((SUM(BG102:BG270)),2)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ROUND((SUM(BH102:BH270)),2)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ROUND((SUM(BI102:BI270)),2)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565</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5 - Sekce 7</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J266</f>
        <v>0</v>
      </c>
      <c r="L79" s="116"/>
    </row>
    <row r="80" spans="2:12" s="9" customFormat="1" ht="24.95" customHeight="1">
      <c r="B80" s="112"/>
      <c r="D80" s="113" t="s">
        <v>149</v>
      </c>
      <c r="E80" s="114"/>
      <c r="F80" s="114"/>
      <c r="G80" s="114"/>
      <c r="H80" s="114"/>
      <c r="I80" s="114"/>
      <c r="J80" s="115">
        <f>J269</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6" t="str">
        <f>E7</f>
        <v>Oprava střechy bytového domu Hrnčířská, Kolín</v>
      </c>
      <c r="F90" s="327"/>
      <c r="G90" s="327"/>
      <c r="H90" s="327"/>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6" t="s">
        <v>565</v>
      </c>
      <c r="F92" s="325"/>
      <c r="G92" s="325"/>
      <c r="H92" s="325"/>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322" t="str">
        <f>E11</f>
        <v>5 - Sekce 7</v>
      </c>
      <c r="F94" s="325"/>
      <c r="G94" s="325"/>
      <c r="H94" s="325"/>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P103+P148+P269</f>
        <v>0</v>
      </c>
      <c r="Q102" s="62"/>
      <c r="R102" s="127">
        <f>R103+R148+R269</f>
        <v>1.8693331999999998</v>
      </c>
      <c r="S102" s="62"/>
      <c r="T102" s="128">
        <f>T103+T148+T269</f>
        <v>1.5691650000000001</v>
      </c>
      <c r="U102" s="33"/>
      <c r="V102" s="33"/>
      <c r="W102" s="33"/>
      <c r="X102" s="33"/>
      <c r="Y102" s="33"/>
      <c r="Z102" s="33"/>
      <c r="AA102" s="33"/>
      <c r="AB102" s="33"/>
      <c r="AC102" s="33"/>
      <c r="AD102" s="33"/>
      <c r="AE102" s="33"/>
      <c r="AT102" s="18" t="s">
        <v>68</v>
      </c>
      <c r="AU102" s="18" t="s">
        <v>131</v>
      </c>
      <c r="BK102" s="129">
        <f>BK103+BK148+BK269</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0.022941499999999997</v>
      </c>
      <c r="S103" s="136"/>
      <c r="T103" s="138">
        <f>T104+T122+T135+T145</f>
        <v>0.023799999999999998</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0.022941499999999997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0.022941499999999997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1.7</v>
      </c>
      <c r="I106" s="149"/>
      <c r="J106" s="150">
        <f>ROUND(I106*H106,2)</f>
        <v>0</v>
      </c>
      <c r="K106" s="146" t="s">
        <v>175</v>
      </c>
      <c r="L106" s="34"/>
      <c r="M106" s="151" t="s">
        <v>3</v>
      </c>
      <c r="N106" s="152" t="s">
        <v>41</v>
      </c>
      <c r="O106" s="54"/>
      <c r="P106" s="153">
        <f>O106*H106</f>
        <v>0</v>
      </c>
      <c r="Q106" s="153">
        <v>0.00026</v>
      </c>
      <c r="R106" s="153">
        <f>Q106*H106</f>
        <v>0.00044199999999999996</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1008</v>
      </c>
    </row>
    <row r="107" spans="1:47" s="2" customFormat="1" ht="12">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2">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2">
      <c r="B109" s="170"/>
      <c r="D109" s="163" t="s">
        <v>179</v>
      </c>
      <c r="E109" s="171" t="s">
        <v>3</v>
      </c>
      <c r="F109" s="172" t="s">
        <v>688</v>
      </c>
      <c r="H109" s="173">
        <v>1.2</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2">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2">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2">
      <c r="B112" s="188"/>
      <c r="D112" s="163" t="s">
        <v>179</v>
      </c>
      <c r="E112" s="189" t="s">
        <v>3</v>
      </c>
      <c r="F112" s="190" t="s">
        <v>288</v>
      </c>
      <c r="H112" s="191">
        <v>1.7</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1.7</v>
      </c>
      <c r="I113" s="149"/>
      <c r="J113" s="150">
        <f>ROUND(I113*H113,2)</f>
        <v>0</v>
      </c>
      <c r="K113" s="146" t="s">
        <v>175</v>
      </c>
      <c r="L113" s="34"/>
      <c r="M113" s="151" t="s">
        <v>3</v>
      </c>
      <c r="N113" s="152" t="s">
        <v>41</v>
      </c>
      <c r="O113" s="54"/>
      <c r="P113" s="153">
        <f>O113*H113</f>
        <v>0</v>
      </c>
      <c r="Q113" s="153">
        <v>0.00852</v>
      </c>
      <c r="R113" s="153">
        <f>Q113*H113</f>
        <v>0.014483999999999999</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1009</v>
      </c>
    </row>
    <row r="114" spans="1:47" s="2" customFormat="1" ht="12">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1.785</v>
      </c>
      <c r="I115" s="183"/>
      <c r="J115" s="184">
        <f>ROUND(I115*H115,2)</f>
        <v>0</v>
      </c>
      <c r="K115" s="180" t="s">
        <v>175</v>
      </c>
      <c r="L115" s="185"/>
      <c r="M115" s="186" t="s">
        <v>3</v>
      </c>
      <c r="N115" s="187" t="s">
        <v>41</v>
      </c>
      <c r="O115" s="54"/>
      <c r="P115" s="153">
        <f>O115*H115</f>
        <v>0</v>
      </c>
      <c r="Q115" s="153">
        <v>0.0017</v>
      </c>
      <c r="R115" s="153">
        <f>Q115*H115</f>
        <v>0.0030345</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1010</v>
      </c>
    </row>
    <row r="116" spans="1:47" s="2" customFormat="1" ht="12">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2">
      <c r="B117" s="170"/>
      <c r="D117" s="163" t="s">
        <v>179</v>
      </c>
      <c r="F117" s="172" t="s">
        <v>1011</v>
      </c>
      <c r="H117" s="173">
        <v>1.785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1.7</v>
      </c>
      <c r="I118" s="149"/>
      <c r="J118" s="150">
        <f>ROUND(I118*H118,2)</f>
        <v>0</v>
      </c>
      <c r="K118" s="146" t="s">
        <v>175</v>
      </c>
      <c r="L118" s="34"/>
      <c r="M118" s="151" t="s">
        <v>3</v>
      </c>
      <c r="N118" s="152" t="s">
        <v>41</v>
      </c>
      <c r="O118" s="54"/>
      <c r="P118" s="153">
        <f>O118*H118</f>
        <v>0</v>
      </c>
      <c r="Q118" s="153">
        <v>8E-05</v>
      </c>
      <c r="R118" s="153">
        <f>Q118*H118</f>
        <v>0.000136</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1012</v>
      </c>
    </row>
    <row r="119" spans="1:47" s="2" customFormat="1" ht="12">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1.7</v>
      </c>
      <c r="I120" s="149"/>
      <c r="J120" s="150">
        <f>ROUND(I120*H120,2)</f>
        <v>0</v>
      </c>
      <c r="K120" s="146" t="s">
        <v>175</v>
      </c>
      <c r="L120" s="34"/>
      <c r="M120" s="151" t="s">
        <v>3</v>
      </c>
      <c r="N120" s="152" t="s">
        <v>41</v>
      </c>
      <c r="O120" s="54"/>
      <c r="P120" s="153">
        <f>O120*H120</f>
        <v>0</v>
      </c>
      <c r="Q120" s="153">
        <v>0.00285</v>
      </c>
      <c r="R120" s="153">
        <f>Q120*H120</f>
        <v>0.004845</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1013</v>
      </c>
    </row>
    <row r="121" spans="1:47" s="2" customFormat="1" ht="12">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0.023799999999999998</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1014</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0.023799999999999998</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1.7</v>
      </c>
      <c r="I126" s="149"/>
      <c r="J126" s="150">
        <f>ROUND(I126*H126,2)</f>
        <v>0</v>
      </c>
      <c r="K126" s="146" t="s">
        <v>175</v>
      </c>
      <c r="L126" s="34"/>
      <c r="M126" s="151" t="s">
        <v>3</v>
      </c>
      <c r="N126" s="152" t="s">
        <v>41</v>
      </c>
      <c r="O126" s="54"/>
      <c r="P126" s="153">
        <f>O126*H126</f>
        <v>0</v>
      </c>
      <c r="Q126" s="153">
        <v>0</v>
      </c>
      <c r="R126" s="153">
        <f>Q126*H126</f>
        <v>0</v>
      </c>
      <c r="S126" s="153">
        <v>0.014</v>
      </c>
      <c r="T126" s="154">
        <f>S126*H126</f>
        <v>0.023799999999999998</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1015</v>
      </c>
    </row>
    <row r="127" spans="1:47" s="2" customFormat="1" ht="12">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2">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2">
      <c r="B129" s="170"/>
      <c r="D129" s="163" t="s">
        <v>179</v>
      </c>
      <c r="E129" s="171" t="s">
        <v>3</v>
      </c>
      <c r="F129" s="172" t="s">
        <v>688</v>
      </c>
      <c r="H129" s="173">
        <v>1.2</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2">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2">
      <c r="B131" s="170"/>
      <c r="D131" s="163" t="s">
        <v>179</v>
      </c>
      <c r="E131" s="171" t="s">
        <v>3</v>
      </c>
      <c r="F131" s="172" t="s">
        <v>570</v>
      </c>
      <c r="H131" s="173">
        <v>0.5</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2">
      <c r="B132" s="188"/>
      <c r="D132" s="163" t="s">
        <v>179</v>
      </c>
      <c r="E132" s="189" t="s">
        <v>3</v>
      </c>
      <c r="F132" s="190" t="s">
        <v>288</v>
      </c>
      <c r="H132" s="191">
        <v>1.7</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80</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1016</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1.569</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1017</v>
      </c>
    </row>
    <row r="137" spans="1:47" s="2" customFormat="1" ht="12">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1.569</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1018</v>
      </c>
    </row>
    <row r="139" spans="1:47" s="2" customFormat="1" ht="12">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31.38</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1019</v>
      </c>
    </row>
    <row r="141" spans="1:47" s="2" customFormat="1" ht="12">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2">
      <c r="B142" s="170"/>
      <c r="D142" s="163" t="s">
        <v>179</v>
      </c>
      <c r="F142" s="172" t="s">
        <v>1020</v>
      </c>
      <c r="H142" s="173">
        <v>31.38</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1.569</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1021</v>
      </c>
    </row>
    <row r="144" spans="1:47" s="2" customFormat="1" ht="12">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0.023</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1022</v>
      </c>
    </row>
    <row r="147" spans="1:47" s="2" customFormat="1" ht="12">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P149+P184+P219+P221+P244+P266</f>
        <v>0</v>
      </c>
      <c r="Q148" s="136"/>
      <c r="R148" s="137">
        <f>R149+R184+R219+R221+R244+R266</f>
        <v>1.8463916999999999</v>
      </c>
      <c r="S148" s="136"/>
      <c r="T148" s="138">
        <f>T149+T184+T219+T221+T244+T266</f>
        <v>1.545365</v>
      </c>
      <c r="AR148" s="131" t="s">
        <v>79</v>
      </c>
      <c r="AT148" s="139" t="s">
        <v>68</v>
      </c>
      <c r="AU148" s="139" t="s">
        <v>69</v>
      </c>
      <c r="AY148" s="131" t="s">
        <v>165</v>
      </c>
      <c r="BK148" s="140">
        <f>BK149+BK184+BK219+BK221+BK244+BK266</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0.9901534</v>
      </c>
      <c r="S149" s="136"/>
      <c r="T149" s="138">
        <f>SUM(T150:T183)</f>
        <v>0.887525</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95.75</v>
      </c>
      <c r="I150" s="149"/>
      <c r="J150" s="150">
        <f>ROUND(I150*H150,2)</f>
        <v>0</v>
      </c>
      <c r="K150" s="146" t="s">
        <v>175</v>
      </c>
      <c r="L150" s="34"/>
      <c r="M150" s="151" t="s">
        <v>3</v>
      </c>
      <c r="N150" s="152" t="s">
        <v>41</v>
      </c>
      <c r="O150" s="54"/>
      <c r="P150" s="153">
        <f>O150*H150</f>
        <v>0</v>
      </c>
      <c r="Q150" s="153">
        <v>0</v>
      </c>
      <c r="R150" s="153">
        <f>Q150*H150</f>
        <v>0</v>
      </c>
      <c r="S150" s="153">
        <v>0.0055</v>
      </c>
      <c r="T150" s="154">
        <f>S150*H150</f>
        <v>0.526625</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1023</v>
      </c>
    </row>
    <row r="151" spans="1:47" s="2" customFormat="1" ht="12">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100.25</v>
      </c>
      <c r="I152" s="149"/>
      <c r="J152" s="150">
        <f>ROUND(I152*H152,2)</f>
        <v>0</v>
      </c>
      <c r="K152" s="146" t="s">
        <v>175</v>
      </c>
      <c r="L152" s="34"/>
      <c r="M152" s="151" t="s">
        <v>3</v>
      </c>
      <c r="N152" s="152" t="s">
        <v>41</v>
      </c>
      <c r="O152" s="54"/>
      <c r="P152" s="153">
        <f>O152*H152</f>
        <v>0</v>
      </c>
      <c r="Q152" s="153">
        <v>0</v>
      </c>
      <c r="R152" s="153">
        <f>Q152*H152</f>
        <v>0</v>
      </c>
      <c r="S152" s="153">
        <v>0.0036</v>
      </c>
      <c r="T152" s="154">
        <f>S152*H152</f>
        <v>0.3609</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1024</v>
      </c>
    </row>
    <row r="153" spans="1:47" s="2" customFormat="1" ht="12">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95.75</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1025</v>
      </c>
    </row>
    <row r="155" spans="1:47" s="2" customFormat="1" ht="12">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2">
      <c r="B156" s="170"/>
      <c r="D156" s="163" t="s">
        <v>179</v>
      </c>
      <c r="E156" s="171" t="s">
        <v>3</v>
      </c>
      <c r="F156" s="172" t="s">
        <v>1026</v>
      </c>
      <c r="H156" s="173">
        <v>80</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2">
      <c r="B157" s="170"/>
      <c r="D157" s="163" t="s">
        <v>179</v>
      </c>
      <c r="E157" s="171" t="s">
        <v>3</v>
      </c>
      <c r="F157" s="172" t="s">
        <v>1027</v>
      </c>
      <c r="H157" s="173">
        <v>15.75</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2">
      <c r="B158" s="188"/>
      <c r="D158" s="163" t="s">
        <v>179</v>
      </c>
      <c r="E158" s="189" t="s">
        <v>3</v>
      </c>
      <c r="F158" s="190" t="s">
        <v>288</v>
      </c>
      <c r="H158" s="191">
        <v>95.75</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0.031</v>
      </c>
      <c r="I159" s="183"/>
      <c r="J159" s="184">
        <f>ROUND(I159*H159,2)</f>
        <v>0</v>
      </c>
      <c r="K159" s="180" t="s">
        <v>175</v>
      </c>
      <c r="L159" s="185"/>
      <c r="M159" s="186" t="s">
        <v>3</v>
      </c>
      <c r="N159" s="187" t="s">
        <v>41</v>
      </c>
      <c r="O159" s="54"/>
      <c r="P159" s="153">
        <f>O159*H159</f>
        <v>0</v>
      </c>
      <c r="Q159" s="153">
        <v>1</v>
      </c>
      <c r="R159" s="153">
        <f>Q159*H159</f>
        <v>0.031</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1028</v>
      </c>
    </row>
    <row r="160" spans="1:47" s="2" customFormat="1" ht="12">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2">
      <c r="B161" s="170"/>
      <c r="D161" s="163" t="s">
        <v>179</v>
      </c>
      <c r="F161" s="172" t="s">
        <v>1029</v>
      </c>
      <c r="H161" s="173">
        <v>0.031</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95.75</v>
      </c>
      <c r="I162" s="149"/>
      <c r="J162" s="150">
        <f>ROUND(I162*H162,2)</f>
        <v>0</v>
      </c>
      <c r="K162" s="146" t="s">
        <v>175</v>
      </c>
      <c r="L162" s="34"/>
      <c r="M162" s="151" t="s">
        <v>3</v>
      </c>
      <c r="N162" s="152" t="s">
        <v>41</v>
      </c>
      <c r="O162" s="54"/>
      <c r="P162" s="153">
        <f>O162*H162</f>
        <v>0</v>
      </c>
      <c r="Q162" s="153">
        <v>0.00088</v>
      </c>
      <c r="R162" s="153">
        <f>Q162*H162</f>
        <v>0.08426</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1030</v>
      </c>
    </row>
    <row r="163" spans="1:47" s="2" customFormat="1" ht="12">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111.597</v>
      </c>
      <c r="I164" s="183"/>
      <c r="J164" s="184">
        <f>ROUND(I164*H164,2)</f>
        <v>0</v>
      </c>
      <c r="K164" s="180" t="s">
        <v>175</v>
      </c>
      <c r="L164" s="185"/>
      <c r="M164" s="186" t="s">
        <v>3</v>
      </c>
      <c r="N164" s="187" t="s">
        <v>41</v>
      </c>
      <c r="O164" s="54"/>
      <c r="P164" s="153">
        <f>O164*H164</f>
        <v>0</v>
      </c>
      <c r="Q164" s="153">
        <v>0.0054</v>
      </c>
      <c r="R164" s="153">
        <f>Q164*H164</f>
        <v>0.6026238</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1031</v>
      </c>
    </row>
    <row r="165" spans="1:47" s="2" customFormat="1" ht="12">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2">
      <c r="B166" s="170"/>
      <c r="D166" s="163" t="s">
        <v>179</v>
      </c>
      <c r="F166" s="172" t="s">
        <v>1032</v>
      </c>
      <c r="H166" s="173">
        <v>111.597</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10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1033</v>
      </c>
    </row>
    <row r="168" spans="1:47" s="2" customFormat="1" ht="12">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10</v>
      </c>
      <c r="I169" s="183"/>
      <c r="J169" s="184">
        <f>ROUND(I169*H169,2)</f>
        <v>0</v>
      </c>
      <c r="K169" s="180" t="s">
        <v>3</v>
      </c>
      <c r="L169" s="185"/>
      <c r="M169" s="186" t="s">
        <v>3</v>
      </c>
      <c r="N169" s="187" t="s">
        <v>41</v>
      </c>
      <c r="O169" s="54"/>
      <c r="P169" s="153">
        <f>O169*H169</f>
        <v>0</v>
      </c>
      <c r="Q169" s="153">
        <v>0.00015</v>
      </c>
      <c r="R169" s="153">
        <f>Q169*H169</f>
        <v>0.0014999999999999998</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1034</v>
      </c>
    </row>
    <row r="170" spans="1:65" s="2" customFormat="1" ht="55.5" customHeight="1">
      <c r="A170" s="33"/>
      <c r="B170" s="143"/>
      <c r="C170" s="144" t="s">
        <v>471</v>
      </c>
      <c r="D170" s="144" t="s">
        <v>171</v>
      </c>
      <c r="E170" s="145" t="s">
        <v>305</v>
      </c>
      <c r="F170" s="146" t="s">
        <v>306</v>
      </c>
      <c r="G170" s="147" t="s">
        <v>174</v>
      </c>
      <c r="H170" s="148">
        <v>100.25</v>
      </c>
      <c r="I170" s="149"/>
      <c r="J170" s="150">
        <f>ROUND(I170*H170,2)</f>
        <v>0</v>
      </c>
      <c r="K170" s="146" t="s">
        <v>3</v>
      </c>
      <c r="L170" s="34"/>
      <c r="M170" s="151" t="s">
        <v>3</v>
      </c>
      <c r="N170" s="152" t="s">
        <v>41</v>
      </c>
      <c r="O170" s="54"/>
      <c r="P170" s="153">
        <f>O170*H170</f>
        <v>0</v>
      </c>
      <c r="Q170" s="153">
        <v>0.00014</v>
      </c>
      <c r="R170" s="153">
        <f>Q170*H170</f>
        <v>0.014034999999999999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1035</v>
      </c>
    </row>
    <row r="171" spans="2:51" s="14" customFormat="1" ht="12">
      <c r="B171" s="170"/>
      <c r="D171" s="163" t="s">
        <v>179</v>
      </c>
      <c r="E171" s="171" t="s">
        <v>3</v>
      </c>
      <c r="F171" s="172" t="s">
        <v>1026</v>
      </c>
      <c r="H171" s="173">
        <v>80</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2">
      <c r="B172" s="170"/>
      <c r="D172" s="163" t="s">
        <v>179</v>
      </c>
      <c r="E172" s="171" t="s">
        <v>3</v>
      </c>
      <c r="F172" s="172" t="s">
        <v>1036</v>
      </c>
      <c r="H172" s="173">
        <v>20.25</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2">
      <c r="B173" s="188"/>
      <c r="D173" s="163" t="s">
        <v>179</v>
      </c>
      <c r="E173" s="189" t="s">
        <v>3</v>
      </c>
      <c r="F173" s="190" t="s">
        <v>288</v>
      </c>
      <c r="H173" s="191">
        <v>100.25</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116.841</v>
      </c>
      <c r="I174" s="183"/>
      <c r="J174" s="184">
        <f>ROUND(I174*H174,2)</f>
        <v>0</v>
      </c>
      <c r="K174" s="180" t="s">
        <v>175</v>
      </c>
      <c r="L174" s="185"/>
      <c r="M174" s="186" t="s">
        <v>3</v>
      </c>
      <c r="N174" s="187" t="s">
        <v>41</v>
      </c>
      <c r="O174" s="54"/>
      <c r="P174" s="153">
        <f>O174*H174</f>
        <v>0</v>
      </c>
      <c r="Q174" s="153">
        <v>0.0019</v>
      </c>
      <c r="R174" s="153">
        <f>Q174*H174</f>
        <v>0.2219979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1037</v>
      </c>
    </row>
    <row r="175" spans="1:47" s="2" customFormat="1" ht="12">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2">
      <c r="B176" s="170"/>
      <c r="D176" s="163" t="s">
        <v>179</v>
      </c>
      <c r="F176" s="172" t="s">
        <v>1038</v>
      </c>
      <c r="H176" s="173">
        <v>116.841</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100.25</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1039</v>
      </c>
    </row>
    <row r="178" spans="1:47" s="2" customFormat="1" ht="12">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115.789</v>
      </c>
      <c r="I179" s="183"/>
      <c r="J179" s="184">
        <f>ROUND(I179*H179,2)</f>
        <v>0</v>
      </c>
      <c r="K179" s="180" t="s">
        <v>175</v>
      </c>
      <c r="L179" s="185"/>
      <c r="M179" s="186" t="s">
        <v>3</v>
      </c>
      <c r="N179" s="187" t="s">
        <v>41</v>
      </c>
      <c r="O179" s="54"/>
      <c r="P179" s="153">
        <f>O179*H179</f>
        <v>0</v>
      </c>
      <c r="Q179" s="153">
        <v>0.0003</v>
      </c>
      <c r="R179" s="153">
        <f>Q179*H179</f>
        <v>0.034736699999999995</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1040</v>
      </c>
    </row>
    <row r="180" spans="1:47" s="2" customFormat="1" ht="12">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2">
      <c r="B181" s="170"/>
      <c r="D181" s="163" t="s">
        <v>179</v>
      </c>
      <c r="F181" s="172" t="s">
        <v>1041</v>
      </c>
      <c r="H181" s="173">
        <v>115.789</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0.99</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1042</v>
      </c>
    </row>
    <row r="183" spans="1:47" s="2" customFormat="1" ht="12">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0.7027072999999998</v>
      </c>
      <c r="S184" s="136"/>
      <c r="T184" s="138">
        <f>SUM(T185:T218)</f>
        <v>0.5874999999999999</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3.25</v>
      </c>
      <c r="I185" s="149"/>
      <c r="J185" s="150">
        <f>ROUND(I185*H185,2)</f>
        <v>0</v>
      </c>
      <c r="K185" s="146" t="s">
        <v>175</v>
      </c>
      <c r="L185" s="34"/>
      <c r="M185" s="151" t="s">
        <v>3</v>
      </c>
      <c r="N185" s="152" t="s">
        <v>41</v>
      </c>
      <c r="O185" s="54"/>
      <c r="P185" s="153">
        <f>O185*H185</f>
        <v>0</v>
      </c>
      <c r="Q185" s="153">
        <v>0</v>
      </c>
      <c r="R185" s="153">
        <f>Q185*H185</f>
        <v>0</v>
      </c>
      <c r="S185" s="153">
        <v>0.006</v>
      </c>
      <c r="T185" s="154">
        <f>S185*H185</f>
        <v>0.0195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1043</v>
      </c>
    </row>
    <row r="186" spans="1:47" s="2" customFormat="1" ht="12">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2">
      <c r="B187" s="170"/>
      <c r="D187" s="163" t="s">
        <v>179</v>
      </c>
      <c r="E187" s="171" t="s">
        <v>3</v>
      </c>
      <c r="F187" s="172" t="s">
        <v>606</v>
      </c>
      <c r="H187" s="173">
        <v>1.5</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2">
      <c r="B188" s="170"/>
      <c r="D188" s="163" t="s">
        <v>179</v>
      </c>
      <c r="E188" s="171" t="s">
        <v>3</v>
      </c>
      <c r="F188" s="172" t="s">
        <v>607</v>
      </c>
      <c r="H188" s="173">
        <v>1.75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2">
      <c r="B189" s="188"/>
      <c r="D189" s="163" t="s">
        <v>179</v>
      </c>
      <c r="E189" s="189" t="s">
        <v>3</v>
      </c>
      <c r="F189" s="190" t="s">
        <v>288</v>
      </c>
      <c r="H189" s="191">
        <v>3.25</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1.75</v>
      </c>
      <c r="I190" s="149"/>
      <c r="J190" s="150">
        <f>ROUND(I190*H190,2)</f>
        <v>0</v>
      </c>
      <c r="K190" s="146" t="s">
        <v>175</v>
      </c>
      <c r="L190" s="34"/>
      <c r="M190" s="151" t="s">
        <v>3</v>
      </c>
      <c r="N190" s="152" t="s">
        <v>41</v>
      </c>
      <c r="O190" s="54"/>
      <c r="P190" s="153">
        <f>O190*H190</f>
        <v>0</v>
      </c>
      <c r="Q190" s="153">
        <v>0.00606</v>
      </c>
      <c r="R190" s="153">
        <f>Q190*H190</f>
        <v>0.010605</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1044</v>
      </c>
    </row>
    <row r="191" spans="1:47" s="2" customFormat="1" ht="12">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2">
      <c r="B192" s="170"/>
      <c r="D192" s="163" t="s">
        <v>179</v>
      </c>
      <c r="E192" s="171" t="s">
        <v>3</v>
      </c>
      <c r="F192" s="172" t="s">
        <v>607</v>
      </c>
      <c r="H192" s="173">
        <v>1.75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1.838</v>
      </c>
      <c r="I193" s="183"/>
      <c r="J193" s="184">
        <f>ROUND(I193*H193,2)</f>
        <v>0</v>
      </c>
      <c r="K193" s="180" t="s">
        <v>175</v>
      </c>
      <c r="L193" s="185"/>
      <c r="M193" s="186" t="s">
        <v>3</v>
      </c>
      <c r="N193" s="187" t="s">
        <v>41</v>
      </c>
      <c r="O193" s="54"/>
      <c r="P193" s="153">
        <f>O193*H193</f>
        <v>0</v>
      </c>
      <c r="Q193" s="153">
        <v>0.00085</v>
      </c>
      <c r="R193" s="153">
        <f>Q193*H193</f>
        <v>0.0015623</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1045</v>
      </c>
    </row>
    <row r="194" spans="1:47" s="2" customFormat="1" ht="12">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2">
      <c r="B195" s="170"/>
      <c r="D195" s="163" t="s">
        <v>179</v>
      </c>
      <c r="F195" s="172" t="s">
        <v>610</v>
      </c>
      <c r="H195" s="173">
        <v>1.838</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80</v>
      </c>
      <c r="I196" s="149"/>
      <c r="J196" s="150">
        <f>ROUND(I196*H196,2)</f>
        <v>0</v>
      </c>
      <c r="K196" s="146" t="s">
        <v>175</v>
      </c>
      <c r="L196" s="34"/>
      <c r="M196" s="151" t="s">
        <v>3</v>
      </c>
      <c r="N196" s="152" t="s">
        <v>41</v>
      </c>
      <c r="O196" s="54"/>
      <c r="P196" s="153">
        <f>O196*H196</f>
        <v>0</v>
      </c>
      <c r="Q196" s="153">
        <v>0</v>
      </c>
      <c r="R196" s="153">
        <f>Q196*H196</f>
        <v>0</v>
      </c>
      <c r="S196" s="153">
        <v>0.0018</v>
      </c>
      <c r="T196" s="154">
        <f>S196*H196</f>
        <v>0.144</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1046</v>
      </c>
    </row>
    <row r="197" spans="1:47" s="2" customFormat="1" ht="12">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2">
      <c r="B198" s="170"/>
      <c r="D198" s="163" t="s">
        <v>179</v>
      </c>
      <c r="E198" s="171" t="s">
        <v>3</v>
      </c>
      <c r="F198" s="172" t="s">
        <v>1047</v>
      </c>
      <c r="H198" s="173">
        <v>80</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80</v>
      </c>
      <c r="I199" s="149"/>
      <c r="J199" s="150">
        <f>ROUND(I199*H199,2)</f>
        <v>0</v>
      </c>
      <c r="K199" s="146" t="s">
        <v>175</v>
      </c>
      <c r="L199" s="34"/>
      <c r="M199" s="151" t="s">
        <v>3</v>
      </c>
      <c r="N199" s="152" t="s">
        <v>41</v>
      </c>
      <c r="O199" s="54"/>
      <c r="P199" s="153">
        <f>O199*H199</f>
        <v>0</v>
      </c>
      <c r="Q199" s="153">
        <v>0</v>
      </c>
      <c r="R199" s="153">
        <f>Q199*H199</f>
        <v>0</v>
      </c>
      <c r="S199" s="153">
        <v>0.0053</v>
      </c>
      <c r="T199" s="154">
        <f>S199*H199</f>
        <v>0.424</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1048</v>
      </c>
    </row>
    <row r="200" spans="1:47" s="2" customFormat="1" ht="12">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80</v>
      </c>
      <c r="I201" s="149"/>
      <c r="J201" s="150">
        <f>ROUND(I201*H201,2)</f>
        <v>0</v>
      </c>
      <c r="K201" s="146" t="s">
        <v>175</v>
      </c>
      <c r="L201" s="34"/>
      <c r="M201" s="151" t="s">
        <v>3</v>
      </c>
      <c r="N201" s="152" t="s">
        <v>41</v>
      </c>
      <c r="O201" s="54"/>
      <c r="P201" s="153">
        <f>O201*H201</f>
        <v>0</v>
      </c>
      <c r="Q201" s="153">
        <v>0.00058</v>
      </c>
      <c r="R201" s="153">
        <f>Q201*H201</f>
        <v>0.0464</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1049</v>
      </c>
    </row>
    <row r="202" spans="1:47" s="2" customFormat="1" ht="12">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81.6</v>
      </c>
      <c r="I203" s="183"/>
      <c r="J203" s="184">
        <f>ROUND(I203*H203,2)</f>
        <v>0</v>
      </c>
      <c r="K203" s="180" t="s">
        <v>3</v>
      </c>
      <c r="L203" s="185"/>
      <c r="M203" s="186" t="s">
        <v>3</v>
      </c>
      <c r="N203" s="187" t="s">
        <v>41</v>
      </c>
      <c r="O203" s="54"/>
      <c r="P203" s="153">
        <f>O203*H203</f>
        <v>0</v>
      </c>
      <c r="Q203" s="153">
        <v>0.0042</v>
      </c>
      <c r="R203" s="153">
        <f>Q203*H203</f>
        <v>0.34271999999999997</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1050</v>
      </c>
    </row>
    <row r="204" spans="2:51" s="14" customFormat="1" ht="12">
      <c r="B204" s="170"/>
      <c r="D204" s="163" t="s">
        <v>179</v>
      </c>
      <c r="F204" s="172" t="s">
        <v>1051</v>
      </c>
      <c r="H204" s="173">
        <v>81.6</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80</v>
      </c>
      <c r="I205" s="149"/>
      <c r="J205" s="150">
        <f>ROUND(I205*H205,2)</f>
        <v>0</v>
      </c>
      <c r="K205" s="146" t="s">
        <v>175</v>
      </c>
      <c r="L205" s="34"/>
      <c r="M205" s="151" t="s">
        <v>3</v>
      </c>
      <c r="N205" s="152" t="s">
        <v>41</v>
      </c>
      <c r="O205" s="54"/>
      <c r="P205" s="153">
        <f>O205*H205</f>
        <v>0</v>
      </c>
      <c r="Q205" s="153">
        <v>0.00058</v>
      </c>
      <c r="R205" s="153">
        <f>Q205*H205</f>
        <v>0.0464</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1052</v>
      </c>
    </row>
    <row r="206" spans="1:47" s="2" customFormat="1" ht="12">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8.4</v>
      </c>
      <c r="I207" s="183"/>
      <c r="J207" s="184">
        <f>ROUND(I207*H207,2)</f>
        <v>0</v>
      </c>
      <c r="K207" s="180" t="s">
        <v>3</v>
      </c>
      <c r="L207" s="185"/>
      <c r="M207" s="186" t="s">
        <v>3</v>
      </c>
      <c r="N207" s="187" t="s">
        <v>41</v>
      </c>
      <c r="O207" s="54"/>
      <c r="P207" s="153">
        <f>O207*H207</f>
        <v>0</v>
      </c>
      <c r="Q207" s="153">
        <v>0.03</v>
      </c>
      <c r="R207" s="153">
        <f>Q207*H207</f>
        <v>0.252</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1053</v>
      </c>
    </row>
    <row r="208" spans="2:51" s="14" customFormat="1" ht="12">
      <c r="B208" s="170"/>
      <c r="D208" s="163" t="s">
        <v>179</v>
      </c>
      <c r="E208" s="171" t="s">
        <v>3</v>
      </c>
      <c r="F208" s="172" t="s">
        <v>1054</v>
      </c>
      <c r="H208" s="173">
        <v>8</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2">
      <c r="B209" s="170"/>
      <c r="D209" s="163" t="s">
        <v>179</v>
      </c>
      <c r="F209" s="172" t="s">
        <v>1055</v>
      </c>
      <c r="H209" s="173">
        <v>8.4</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5</v>
      </c>
      <c r="I210" s="149"/>
      <c r="J210" s="150">
        <f>ROUND(I210*H210,2)</f>
        <v>0</v>
      </c>
      <c r="K210" s="146" t="s">
        <v>175</v>
      </c>
      <c r="L210" s="34"/>
      <c r="M210" s="151" t="s">
        <v>3</v>
      </c>
      <c r="N210" s="152" t="s">
        <v>41</v>
      </c>
      <c r="O210" s="54"/>
      <c r="P210" s="153">
        <f>O210*H210</f>
        <v>0</v>
      </c>
      <c r="Q210" s="153">
        <v>0.0001</v>
      </c>
      <c r="R210" s="153">
        <f>Q210*H210</f>
        <v>0.0005</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1056</v>
      </c>
    </row>
    <row r="211" spans="1:47" s="2" customFormat="1" ht="12">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2">
      <c r="B212" s="170"/>
      <c r="D212" s="163" t="s">
        <v>179</v>
      </c>
      <c r="E212" s="171" t="s">
        <v>3</v>
      </c>
      <c r="F212" s="172" t="s">
        <v>1057</v>
      </c>
      <c r="H212" s="173">
        <v>5</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0.126</v>
      </c>
      <c r="I213" s="183"/>
      <c r="J213" s="184">
        <f>ROUND(I213*H213,2)</f>
        <v>0</v>
      </c>
      <c r="K213" s="180" t="s">
        <v>175</v>
      </c>
      <c r="L213" s="185"/>
      <c r="M213" s="186" t="s">
        <v>3</v>
      </c>
      <c r="N213" s="187" t="s">
        <v>41</v>
      </c>
      <c r="O213" s="54"/>
      <c r="P213" s="153">
        <f>O213*H213</f>
        <v>0</v>
      </c>
      <c r="Q213" s="153">
        <v>0.02</v>
      </c>
      <c r="R213" s="153">
        <f>Q213*H213</f>
        <v>0.00252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1058</v>
      </c>
    </row>
    <row r="214" spans="1:47" s="2" customFormat="1" ht="12">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2">
      <c r="B215" s="170"/>
      <c r="D215" s="163" t="s">
        <v>179</v>
      </c>
      <c r="E215" s="171" t="s">
        <v>3</v>
      </c>
      <c r="F215" s="172" t="s">
        <v>622</v>
      </c>
      <c r="H215" s="173">
        <v>0.12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2">
      <c r="B216" s="170"/>
      <c r="D216" s="163" t="s">
        <v>179</v>
      </c>
      <c r="F216" s="172" t="s">
        <v>623</v>
      </c>
      <c r="H216" s="173">
        <v>0.126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0.703</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1059</v>
      </c>
    </row>
    <row r="218" spans="1:47" s="2" customFormat="1" ht="12">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1060</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0.139496</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10</v>
      </c>
      <c r="I222" s="149"/>
      <c r="J222" s="150">
        <f>ROUND(I222*H222,2)</f>
        <v>0</v>
      </c>
      <c r="K222" s="146" t="s">
        <v>3</v>
      </c>
      <c r="L222" s="34"/>
      <c r="M222" s="151" t="s">
        <v>3</v>
      </c>
      <c r="N222" s="152" t="s">
        <v>41</v>
      </c>
      <c r="O222" s="54"/>
      <c r="P222" s="153">
        <f>O222*H222</f>
        <v>0</v>
      </c>
      <c r="Q222" s="153">
        <v>2E-05</v>
      </c>
      <c r="R222" s="153">
        <f>Q222*H222</f>
        <v>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1061</v>
      </c>
    </row>
    <row r="223" spans="2:51" s="13" customFormat="1" ht="12">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2">
      <c r="B224" s="170"/>
      <c r="D224" s="163" t="s">
        <v>179</v>
      </c>
      <c r="E224" s="171" t="s">
        <v>3</v>
      </c>
      <c r="F224" s="172" t="s">
        <v>627</v>
      </c>
      <c r="H224" s="173">
        <v>10</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0.026</v>
      </c>
      <c r="I225" s="183"/>
      <c r="J225" s="184">
        <f>ROUND(I225*H225,2)</f>
        <v>0</v>
      </c>
      <c r="K225" s="180" t="s">
        <v>175</v>
      </c>
      <c r="L225" s="185"/>
      <c r="M225" s="186" t="s">
        <v>3</v>
      </c>
      <c r="N225" s="187" t="s">
        <v>41</v>
      </c>
      <c r="O225" s="54"/>
      <c r="P225" s="153">
        <f>O225*H225</f>
        <v>0</v>
      </c>
      <c r="Q225" s="153">
        <v>0.55</v>
      </c>
      <c r="R225" s="153">
        <f>Q225*H225</f>
        <v>0.0143</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1062</v>
      </c>
    </row>
    <row r="226" spans="1:47" s="2" customFormat="1" ht="12">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2">
      <c r="B227" s="170"/>
      <c r="D227" s="163" t="s">
        <v>179</v>
      </c>
      <c r="E227" s="171" t="s">
        <v>3</v>
      </c>
      <c r="F227" s="172" t="s">
        <v>629</v>
      </c>
      <c r="H227" s="173">
        <v>0.024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2">
      <c r="B228" s="170"/>
      <c r="D228" s="163" t="s">
        <v>179</v>
      </c>
      <c r="F228" s="172" t="s">
        <v>630</v>
      </c>
      <c r="H228" s="173">
        <v>0.026</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12</v>
      </c>
      <c r="I229" s="149"/>
      <c r="J229" s="150">
        <f>ROUND(I229*H229,2)</f>
        <v>0</v>
      </c>
      <c r="K229" s="146" t="s">
        <v>3</v>
      </c>
      <c r="L229" s="34"/>
      <c r="M229" s="151" t="s">
        <v>3</v>
      </c>
      <c r="N229" s="152" t="s">
        <v>41</v>
      </c>
      <c r="O229" s="54"/>
      <c r="P229" s="153">
        <f>O229*H229</f>
        <v>0</v>
      </c>
      <c r="Q229" s="153">
        <v>2E-05</v>
      </c>
      <c r="R229" s="153">
        <f>Q229*H229</f>
        <v>0.00024000000000000003</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1063</v>
      </c>
    </row>
    <row r="230" spans="2:51" s="13" customFormat="1" ht="12">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2">
      <c r="B231" s="170"/>
      <c r="D231" s="163" t="s">
        <v>179</v>
      </c>
      <c r="E231" s="171" t="s">
        <v>3</v>
      </c>
      <c r="F231" s="172" t="s">
        <v>315</v>
      </c>
      <c r="H231" s="173">
        <v>12</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0.072</v>
      </c>
      <c r="I232" s="183"/>
      <c r="J232" s="184">
        <f>ROUND(I232*H232,2)</f>
        <v>0</v>
      </c>
      <c r="K232" s="180" t="s">
        <v>3</v>
      </c>
      <c r="L232" s="185"/>
      <c r="M232" s="186" t="s">
        <v>3</v>
      </c>
      <c r="N232" s="187" t="s">
        <v>41</v>
      </c>
      <c r="O232" s="54"/>
      <c r="P232" s="153">
        <f>O232*H232</f>
        <v>0</v>
      </c>
      <c r="Q232" s="153">
        <v>0.55</v>
      </c>
      <c r="R232" s="153">
        <f>Q232*H232</f>
        <v>0.0396</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1064</v>
      </c>
    </row>
    <row r="233" spans="2:51" s="14" customFormat="1" ht="12">
      <c r="B233" s="170"/>
      <c r="D233" s="163" t="s">
        <v>179</v>
      </c>
      <c r="E233" s="171" t="s">
        <v>3</v>
      </c>
      <c r="F233" s="172" t="s">
        <v>639</v>
      </c>
      <c r="H233" s="173">
        <v>0.065</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2">
      <c r="B234" s="170"/>
      <c r="D234" s="163" t="s">
        <v>179</v>
      </c>
      <c r="F234" s="172" t="s">
        <v>640</v>
      </c>
      <c r="H234" s="173">
        <v>0.072</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6.1</v>
      </c>
      <c r="I235" s="149"/>
      <c r="J235" s="150">
        <f>ROUND(I235*H235,2)</f>
        <v>0</v>
      </c>
      <c r="K235" s="146" t="s">
        <v>175</v>
      </c>
      <c r="L235" s="34"/>
      <c r="M235" s="151" t="s">
        <v>3</v>
      </c>
      <c r="N235" s="152" t="s">
        <v>41</v>
      </c>
      <c r="O235" s="54"/>
      <c r="P235" s="153">
        <f>O235*H235</f>
        <v>0</v>
      </c>
      <c r="Q235" s="153">
        <v>0.01396</v>
      </c>
      <c r="R235" s="153">
        <f>Q235*H235</f>
        <v>0.085156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1065</v>
      </c>
    </row>
    <row r="236" spans="1:47" s="2" customFormat="1" ht="12">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2">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2">
      <c r="B238" s="170"/>
      <c r="D238" s="163" t="s">
        <v>179</v>
      </c>
      <c r="E238" s="171" t="s">
        <v>3</v>
      </c>
      <c r="F238" s="172" t="s">
        <v>642</v>
      </c>
      <c r="H238" s="173">
        <v>2.5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2">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2">
      <c r="B240" s="170"/>
      <c r="D240" s="163" t="s">
        <v>179</v>
      </c>
      <c r="E240" s="171" t="s">
        <v>3</v>
      </c>
      <c r="F240" s="172" t="s">
        <v>643</v>
      </c>
      <c r="H240" s="173">
        <v>3.6</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2">
      <c r="B241" s="188"/>
      <c r="D241" s="163" t="s">
        <v>179</v>
      </c>
      <c r="E241" s="189" t="s">
        <v>3</v>
      </c>
      <c r="F241" s="190" t="s">
        <v>288</v>
      </c>
      <c r="H241" s="191">
        <v>6.1</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0.139</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1066</v>
      </c>
    </row>
    <row r="243" spans="1:47" s="2" customFormat="1" ht="12">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SUM(P245:P265)</f>
        <v>0</v>
      </c>
      <c r="Q244" s="136"/>
      <c r="R244" s="137">
        <f>SUM(R245:R265)</f>
        <v>0</v>
      </c>
      <c r="S244" s="136"/>
      <c r="T244" s="138">
        <f>SUM(T245:T265)</f>
        <v>0.07034</v>
      </c>
      <c r="AR244" s="131" t="s">
        <v>79</v>
      </c>
      <c r="AT244" s="139" t="s">
        <v>68</v>
      </c>
      <c r="AU244" s="139" t="s">
        <v>15</v>
      </c>
      <c r="AY244" s="131" t="s">
        <v>165</v>
      </c>
      <c r="BK244" s="140">
        <f>SUM(BK245:BK265)</f>
        <v>0</v>
      </c>
    </row>
    <row r="245" spans="1:65" s="2" customFormat="1" ht="24.2" customHeight="1">
      <c r="A245" s="33"/>
      <c r="B245" s="143"/>
      <c r="C245" s="144" t="s">
        <v>326</v>
      </c>
      <c r="D245" s="144" t="s">
        <v>171</v>
      </c>
      <c r="E245" s="145" t="s">
        <v>645</v>
      </c>
      <c r="F245" s="146" t="s">
        <v>646</v>
      </c>
      <c r="G245" s="147" t="s">
        <v>384</v>
      </c>
      <c r="H245" s="148">
        <v>12</v>
      </c>
      <c r="I245" s="149"/>
      <c r="J245" s="150">
        <f>ROUND(I245*H245,2)</f>
        <v>0</v>
      </c>
      <c r="K245" s="146" t="s">
        <v>175</v>
      </c>
      <c r="L245" s="34"/>
      <c r="M245" s="151" t="s">
        <v>3</v>
      </c>
      <c r="N245" s="152" t="s">
        <v>41</v>
      </c>
      <c r="O245" s="54"/>
      <c r="P245" s="153">
        <f>O245*H245</f>
        <v>0</v>
      </c>
      <c r="Q245" s="153">
        <v>0</v>
      </c>
      <c r="R245" s="153">
        <f>Q245*H245</f>
        <v>0</v>
      </c>
      <c r="S245" s="153">
        <v>0.00177</v>
      </c>
      <c r="T245" s="154">
        <f>S245*H245</f>
        <v>0.021240000000000002</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1067</v>
      </c>
    </row>
    <row r="246" spans="1:47" s="2" customFormat="1" ht="12">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9</v>
      </c>
      <c r="D247" s="144" t="s">
        <v>171</v>
      </c>
      <c r="E247" s="145" t="s">
        <v>451</v>
      </c>
      <c r="F247" s="146" t="s">
        <v>452</v>
      </c>
      <c r="G247" s="147" t="s">
        <v>384</v>
      </c>
      <c r="H247" s="148">
        <v>5</v>
      </c>
      <c r="I247" s="149"/>
      <c r="J247" s="150">
        <f>ROUND(I247*H247,2)</f>
        <v>0</v>
      </c>
      <c r="K247" s="146" t="s">
        <v>175</v>
      </c>
      <c r="L247" s="34"/>
      <c r="M247" s="151" t="s">
        <v>3</v>
      </c>
      <c r="N247" s="152" t="s">
        <v>41</v>
      </c>
      <c r="O247" s="54"/>
      <c r="P247" s="153">
        <f>O247*H247</f>
        <v>0</v>
      </c>
      <c r="Q247" s="153">
        <v>0</v>
      </c>
      <c r="R247" s="153">
        <f>Q247*H247</f>
        <v>0</v>
      </c>
      <c r="S247" s="153">
        <v>0.00191</v>
      </c>
      <c r="T247" s="154">
        <f>S247*H247</f>
        <v>0.00955</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1068</v>
      </c>
    </row>
    <row r="248" spans="1:47" s="2" customFormat="1" ht="12">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309</v>
      </c>
      <c r="D249" s="144" t="s">
        <v>171</v>
      </c>
      <c r="E249" s="145" t="s">
        <v>650</v>
      </c>
      <c r="F249" s="146" t="s">
        <v>651</v>
      </c>
      <c r="G249" s="147" t="s">
        <v>384</v>
      </c>
      <c r="H249" s="148">
        <v>5</v>
      </c>
      <c r="I249" s="149"/>
      <c r="J249" s="150">
        <f>ROUND(I249*H249,2)</f>
        <v>0</v>
      </c>
      <c r="K249" s="146" t="s">
        <v>175</v>
      </c>
      <c r="L249" s="34"/>
      <c r="M249" s="151" t="s">
        <v>3</v>
      </c>
      <c r="N249" s="152" t="s">
        <v>41</v>
      </c>
      <c r="O249" s="54"/>
      <c r="P249" s="153">
        <f>O249*H249</f>
        <v>0</v>
      </c>
      <c r="Q249" s="153">
        <v>0</v>
      </c>
      <c r="R249" s="153">
        <f>Q249*H249</f>
        <v>0</v>
      </c>
      <c r="S249" s="153">
        <v>0.00167</v>
      </c>
      <c r="T249" s="154">
        <f>S249*H249</f>
        <v>0.00835</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1069</v>
      </c>
    </row>
    <row r="250" spans="1:47" s="2" customFormat="1" ht="12">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315</v>
      </c>
      <c r="D251" s="144" t="s">
        <v>171</v>
      </c>
      <c r="E251" s="145" t="s">
        <v>654</v>
      </c>
      <c r="F251" s="146" t="s">
        <v>655</v>
      </c>
      <c r="G251" s="147" t="s">
        <v>384</v>
      </c>
      <c r="H251" s="148">
        <v>12</v>
      </c>
      <c r="I251" s="149"/>
      <c r="J251" s="150">
        <f>ROUND(I251*H251,2)</f>
        <v>0</v>
      </c>
      <c r="K251" s="146" t="s">
        <v>175</v>
      </c>
      <c r="L251" s="34"/>
      <c r="M251" s="151" t="s">
        <v>3</v>
      </c>
      <c r="N251" s="152" t="s">
        <v>41</v>
      </c>
      <c r="O251" s="54"/>
      <c r="P251" s="153">
        <f>O251*H251</f>
        <v>0</v>
      </c>
      <c r="Q251" s="153">
        <v>0</v>
      </c>
      <c r="R251" s="153">
        <f>Q251*H251</f>
        <v>0</v>
      </c>
      <c r="S251" s="153">
        <v>0.0026</v>
      </c>
      <c r="T251" s="154">
        <f>S251*H251</f>
        <v>0.0312</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1070</v>
      </c>
    </row>
    <row r="252" spans="1:47" s="2" customFormat="1" ht="12">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1:65" s="2" customFormat="1" ht="16.5" customHeight="1">
      <c r="A253" s="33"/>
      <c r="B253" s="143"/>
      <c r="C253" s="144" t="s">
        <v>320</v>
      </c>
      <c r="D253" s="144" t="s">
        <v>171</v>
      </c>
      <c r="E253" s="145" t="s">
        <v>659</v>
      </c>
      <c r="F253" s="146" t="s">
        <v>660</v>
      </c>
      <c r="G253" s="147" t="s">
        <v>384</v>
      </c>
      <c r="H253" s="148">
        <v>12</v>
      </c>
      <c r="I253" s="149"/>
      <c r="J253" s="150">
        <f>ROUND(I253*H253,2)</f>
        <v>0</v>
      </c>
      <c r="K253" s="146" t="s">
        <v>175</v>
      </c>
      <c r="L253" s="34"/>
      <c r="M253" s="151" t="s">
        <v>3</v>
      </c>
      <c r="N253" s="152" t="s">
        <v>41</v>
      </c>
      <c r="O253" s="54"/>
      <c r="P253" s="153">
        <f>O253*H253</f>
        <v>0</v>
      </c>
      <c r="Q253" s="153">
        <v>0</v>
      </c>
      <c r="R253" s="153">
        <f>Q253*H253</f>
        <v>0</v>
      </c>
      <c r="S253" s="153">
        <v>0</v>
      </c>
      <c r="T253" s="154">
        <f>S253*H253</f>
        <v>0</v>
      </c>
      <c r="U253" s="33"/>
      <c r="V253" s="33"/>
      <c r="W253" s="33"/>
      <c r="X253" s="33"/>
      <c r="Y253" s="33"/>
      <c r="Z253" s="33"/>
      <c r="AA253" s="33"/>
      <c r="AB253" s="33"/>
      <c r="AC253" s="33"/>
      <c r="AD253" s="33"/>
      <c r="AE253" s="33"/>
      <c r="AR253" s="155" t="s">
        <v>264</v>
      </c>
      <c r="AT253" s="155" t="s">
        <v>171</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1071</v>
      </c>
    </row>
    <row r="254" spans="1:47" s="2" customFormat="1" ht="12">
      <c r="A254" s="33"/>
      <c r="B254" s="34"/>
      <c r="C254" s="33"/>
      <c r="D254" s="157" t="s">
        <v>177</v>
      </c>
      <c r="E254" s="33"/>
      <c r="F254" s="158" t="s">
        <v>662</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1:65" s="2" customFormat="1" ht="24.2" customHeight="1">
      <c r="A255" s="33"/>
      <c r="B255" s="143"/>
      <c r="C255" s="144" t="s">
        <v>15</v>
      </c>
      <c r="D255" s="144" t="s">
        <v>171</v>
      </c>
      <c r="E255" s="145" t="s">
        <v>456</v>
      </c>
      <c r="F255" s="146" t="s">
        <v>457</v>
      </c>
      <c r="G255" s="147" t="s">
        <v>384</v>
      </c>
      <c r="H255" s="148">
        <v>35</v>
      </c>
      <c r="I255" s="149"/>
      <c r="J255" s="150">
        <f aca="true" t="shared" si="0" ref="J255:J264">ROUND(I255*H255,2)</f>
        <v>0</v>
      </c>
      <c r="K255" s="146" t="s">
        <v>3</v>
      </c>
      <c r="L255" s="34"/>
      <c r="M255" s="151" t="s">
        <v>3</v>
      </c>
      <c r="N255" s="152" t="s">
        <v>41</v>
      </c>
      <c r="O255" s="54"/>
      <c r="P255" s="153">
        <f aca="true" t="shared" si="1" ref="P255:P264">O255*H255</f>
        <v>0</v>
      </c>
      <c r="Q255" s="153">
        <v>0</v>
      </c>
      <c r="R255" s="153">
        <f aca="true" t="shared" si="2" ref="R255:R264">Q255*H255</f>
        <v>0</v>
      </c>
      <c r="S255" s="153">
        <v>0</v>
      </c>
      <c r="T255" s="154">
        <f aca="true" t="shared" si="3" ref="T255:T264">S255*H255</f>
        <v>0</v>
      </c>
      <c r="U255" s="33"/>
      <c r="V255" s="33"/>
      <c r="W255" s="33"/>
      <c r="X255" s="33"/>
      <c r="Y255" s="33"/>
      <c r="Z255" s="33"/>
      <c r="AA255" s="33"/>
      <c r="AB255" s="33"/>
      <c r="AC255" s="33"/>
      <c r="AD255" s="33"/>
      <c r="AE255" s="33"/>
      <c r="AR255" s="155" t="s">
        <v>264</v>
      </c>
      <c r="AT255" s="155" t="s">
        <v>171</v>
      </c>
      <c r="AU255" s="155" t="s">
        <v>79</v>
      </c>
      <c r="AY255" s="18" t="s">
        <v>165</v>
      </c>
      <c r="BE255" s="156">
        <f aca="true" t="shared" si="4" ref="BE255:BE264">IF(N255="základní",J255,0)</f>
        <v>0</v>
      </c>
      <c r="BF255" s="156">
        <f aca="true" t="shared" si="5" ref="BF255:BF264">IF(N255="snížená",J255,0)</f>
        <v>0</v>
      </c>
      <c r="BG255" s="156">
        <f aca="true" t="shared" si="6" ref="BG255:BG264">IF(N255="zákl. přenesená",J255,0)</f>
        <v>0</v>
      </c>
      <c r="BH255" s="156">
        <f aca="true" t="shared" si="7" ref="BH255:BH264">IF(N255="sníž. přenesená",J255,0)</f>
        <v>0</v>
      </c>
      <c r="BI255" s="156">
        <f aca="true" t="shared" si="8" ref="BI255:BI264">IF(N255="nulová",J255,0)</f>
        <v>0</v>
      </c>
      <c r="BJ255" s="18" t="s">
        <v>79</v>
      </c>
      <c r="BK255" s="156">
        <f aca="true" t="shared" si="9" ref="BK255:BK264">ROUND(I255*H255,2)</f>
        <v>0</v>
      </c>
      <c r="BL255" s="18" t="s">
        <v>264</v>
      </c>
      <c r="BM255" s="155" t="s">
        <v>1072</v>
      </c>
    </row>
    <row r="256" spans="1:65" s="2" customFormat="1" ht="24.2" customHeight="1">
      <c r="A256" s="33"/>
      <c r="B256" s="143"/>
      <c r="C256" s="144" t="s">
        <v>79</v>
      </c>
      <c r="D256" s="144" t="s">
        <v>171</v>
      </c>
      <c r="E256" s="145" t="s">
        <v>460</v>
      </c>
      <c r="F256" s="146" t="s">
        <v>664</v>
      </c>
      <c r="G256" s="147" t="s">
        <v>384</v>
      </c>
      <c r="H256" s="148">
        <v>27</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1073</v>
      </c>
    </row>
    <row r="257" spans="1:65" s="2" customFormat="1" ht="24.2" customHeight="1">
      <c r="A257" s="33"/>
      <c r="B257" s="143"/>
      <c r="C257" s="144" t="s">
        <v>89</v>
      </c>
      <c r="D257" s="144" t="s">
        <v>171</v>
      </c>
      <c r="E257" s="145" t="s">
        <v>464</v>
      </c>
      <c r="F257" s="146" t="s">
        <v>465</v>
      </c>
      <c r="G257" s="147" t="s">
        <v>384</v>
      </c>
      <c r="H257" s="148">
        <v>27</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1074</v>
      </c>
    </row>
    <row r="258" spans="1:65" s="2" customFormat="1" ht="24.2" customHeight="1">
      <c r="A258" s="33"/>
      <c r="B258" s="143"/>
      <c r="C258" s="144" t="s">
        <v>92</v>
      </c>
      <c r="D258" s="144" t="s">
        <v>171</v>
      </c>
      <c r="E258" s="145" t="s">
        <v>667</v>
      </c>
      <c r="F258" s="146" t="s">
        <v>668</v>
      </c>
      <c r="G258" s="147" t="s">
        <v>297</v>
      </c>
      <c r="H258" s="148">
        <v>22</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1075</v>
      </c>
    </row>
    <row r="259" spans="1:65" s="2" customFormat="1" ht="24.2" customHeight="1">
      <c r="A259" s="33"/>
      <c r="B259" s="143"/>
      <c r="C259" s="144" t="s">
        <v>95</v>
      </c>
      <c r="D259" s="144" t="s">
        <v>171</v>
      </c>
      <c r="E259" s="145" t="s">
        <v>670</v>
      </c>
      <c r="F259" s="146" t="s">
        <v>671</v>
      </c>
      <c r="G259" s="147" t="s">
        <v>384</v>
      </c>
      <c r="H259" s="148">
        <v>12</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1076</v>
      </c>
    </row>
    <row r="260" spans="1:65" s="2" customFormat="1" ht="24.2" customHeight="1">
      <c r="A260" s="33"/>
      <c r="B260" s="143"/>
      <c r="C260" s="144" t="s">
        <v>166</v>
      </c>
      <c r="D260" s="144" t="s">
        <v>171</v>
      </c>
      <c r="E260" s="145" t="s">
        <v>468</v>
      </c>
      <c r="F260" s="146" t="s">
        <v>469</v>
      </c>
      <c r="G260" s="147" t="s">
        <v>384</v>
      </c>
      <c r="H260" s="148">
        <v>5</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1077</v>
      </c>
    </row>
    <row r="261" spans="1:65" s="2" customFormat="1" ht="24.2" customHeight="1">
      <c r="A261" s="33"/>
      <c r="B261" s="143"/>
      <c r="C261" s="144" t="s">
        <v>370</v>
      </c>
      <c r="D261" s="144" t="s">
        <v>171</v>
      </c>
      <c r="E261" s="145" t="s">
        <v>472</v>
      </c>
      <c r="F261" s="146" t="s">
        <v>473</v>
      </c>
      <c r="G261" s="147" t="s">
        <v>384</v>
      </c>
      <c r="H261" s="148">
        <v>7</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1078</v>
      </c>
    </row>
    <row r="262" spans="1:65" s="2" customFormat="1" ht="37.9" customHeight="1">
      <c r="A262" s="33"/>
      <c r="B262" s="143"/>
      <c r="C262" s="144" t="s">
        <v>191</v>
      </c>
      <c r="D262" s="144" t="s">
        <v>171</v>
      </c>
      <c r="E262" s="145" t="s">
        <v>675</v>
      </c>
      <c r="F262" s="146" t="s">
        <v>676</v>
      </c>
      <c r="G262" s="147" t="s">
        <v>384</v>
      </c>
      <c r="H262" s="148">
        <v>5</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1079</v>
      </c>
    </row>
    <row r="263" spans="1:65" s="2" customFormat="1" ht="24.2" customHeight="1">
      <c r="A263" s="33"/>
      <c r="B263" s="143"/>
      <c r="C263" s="144" t="s">
        <v>205</v>
      </c>
      <c r="D263" s="144" t="s">
        <v>171</v>
      </c>
      <c r="E263" s="145" t="s">
        <v>678</v>
      </c>
      <c r="F263" s="146" t="s">
        <v>679</v>
      </c>
      <c r="G263" s="147" t="s">
        <v>384</v>
      </c>
      <c r="H263" s="148">
        <v>5</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1080</v>
      </c>
    </row>
    <row r="264" spans="1:65" s="2" customFormat="1" ht="44.25" customHeight="1">
      <c r="A264" s="33"/>
      <c r="B264" s="143"/>
      <c r="C264" s="144" t="s">
        <v>304</v>
      </c>
      <c r="D264" s="144" t="s">
        <v>171</v>
      </c>
      <c r="E264" s="145" t="s">
        <v>475</v>
      </c>
      <c r="F264" s="146" t="s">
        <v>476</v>
      </c>
      <c r="G264" s="147" t="s">
        <v>477</v>
      </c>
      <c r="H264" s="196"/>
      <c r="I264" s="149"/>
      <c r="J264" s="150">
        <f t="shared" si="0"/>
        <v>0</v>
      </c>
      <c r="K264" s="146" t="s">
        <v>175</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1081</v>
      </c>
    </row>
    <row r="265" spans="1:47" s="2" customFormat="1" ht="12">
      <c r="A265" s="33"/>
      <c r="B265" s="34"/>
      <c r="C265" s="33"/>
      <c r="D265" s="157" t="s">
        <v>177</v>
      </c>
      <c r="E265" s="33"/>
      <c r="F265" s="158" t="s">
        <v>479</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2.9" customHeight="1">
      <c r="B266" s="130"/>
      <c r="D266" s="131" t="s">
        <v>68</v>
      </c>
      <c r="E266" s="141" t="s">
        <v>480</v>
      </c>
      <c r="F266" s="141" t="s">
        <v>481</v>
      </c>
      <c r="I266" s="133"/>
      <c r="J266" s="142">
        <f>BK266</f>
        <v>0</v>
      </c>
      <c r="L266" s="130"/>
      <c r="M266" s="135"/>
      <c r="N266" s="136"/>
      <c r="O266" s="136"/>
      <c r="P266" s="137">
        <f>SUM(P267:P268)</f>
        <v>0</v>
      </c>
      <c r="Q266" s="136"/>
      <c r="R266" s="137">
        <f>SUM(R267:R268)</f>
        <v>0.014034999999999999</v>
      </c>
      <c r="S266" s="136"/>
      <c r="T266" s="138">
        <f>SUM(T267:T268)</f>
        <v>0</v>
      </c>
      <c r="AR266" s="131" t="s">
        <v>79</v>
      </c>
      <c r="AT266" s="139" t="s">
        <v>68</v>
      </c>
      <c r="AU266" s="139" t="s">
        <v>15</v>
      </c>
      <c r="AY266" s="131" t="s">
        <v>165</v>
      </c>
      <c r="BK266" s="140">
        <f>SUM(BK267:BK268)</f>
        <v>0</v>
      </c>
    </row>
    <row r="267" spans="1:65" s="2" customFormat="1" ht="16.5" customHeight="1">
      <c r="A267" s="33"/>
      <c r="B267" s="143"/>
      <c r="C267" s="144" t="s">
        <v>209</v>
      </c>
      <c r="D267" s="144" t="s">
        <v>171</v>
      </c>
      <c r="E267" s="145" t="s">
        <v>482</v>
      </c>
      <c r="F267" s="146" t="s">
        <v>483</v>
      </c>
      <c r="G267" s="147" t="s">
        <v>174</v>
      </c>
      <c r="H267" s="148">
        <v>100.25</v>
      </c>
      <c r="I267" s="149"/>
      <c r="J267" s="150">
        <f>ROUND(I267*H267,2)</f>
        <v>0</v>
      </c>
      <c r="K267" s="146" t="s">
        <v>175</v>
      </c>
      <c r="L267" s="34"/>
      <c r="M267" s="151" t="s">
        <v>3</v>
      </c>
      <c r="N267" s="152" t="s">
        <v>41</v>
      </c>
      <c r="O267" s="54"/>
      <c r="P267" s="153">
        <f>O267*H267</f>
        <v>0</v>
      </c>
      <c r="Q267" s="153">
        <v>0.00014</v>
      </c>
      <c r="R267" s="153">
        <f>Q267*H267</f>
        <v>0.014034999999999999</v>
      </c>
      <c r="S267" s="153">
        <v>0</v>
      </c>
      <c r="T267" s="154">
        <f>S267*H267</f>
        <v>0</v>
      </c>
      <c r="U267" s="33"/>
      <c r="V267" s="33"/>
      <c r="W267" s="33"/>
      <c r="X267" s="33"/>
      <c r="Y267" s="33"/>
      <c r="Z267" s="33"/>
      <c r="AA267" s="33"/>
      <c r="AB267" s="33"/>
      <c r="AC267" s="33"/>
      <c r="AD267" s="33"/>
      <c r="AE267" s="33"/>
      <c r="AR267" s="155" t="s">
        <v>264</v>
      </c>
      <c r="AT267" s="155" t="s">
        <v>171</v>
      </c>
      <c r="AU267" s="155" t="s">
        <v>79</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264</v>
      </c>
      <c r="BM267" s="155" t="s">
        <v>1082</v>
      </c>
    </row>
    <row r="268" spans="1:47" s="2" customFormat="1" ht="12">
      <c r="A268" s="33"/>
      <c r="B268" s="34"/>
      <c r="C268" s="33"/>
      <c r="D268" s="157" t="s">
        <v>177</v>
      </c>
      <c r="E268" s="33"/>
      <c r="F268" s="158" t="s">
        <v>485</v>
      </c>
      <c r="G268" s="33"/>
      <c r="H268" s="33"/>
      <c r="I268" s="159"/>
      <c r="J268" s="33"/>
      <c r="K268" s="33"/>
      <c r="L268" s="34"/>
      <c r="M268" s="160"/>
      <c r="N268" s="161"/>
      <c r="O268" s="54"/>
      <c r="P268" s="54"/>
      <c r="Q268" s="54"/>
      <c r="R268" s="54"/>
      <c r="S268" s="54"/>
      <c r="T268" s="55"/>
      <c r="U268" s="33"/>
      <c r="V268" s="33"/>
      <c r="W268" s="33"/>
      <c r="X268" s="33"/>
      <c r="Y268" s="33"/>
      <c r="Z268" s="33"/>
      <c r="AA268" s="33"/>
      <c r="AB268" s="33"/>
      <c r="AC268" s="33"/>
      <c r="AD268" s="33"/>
      <c r="AE268" s="33"/>
      <c r="AT268" s="18" t="s">
        <v>177</v>
      </c>
      <c r="AU268" s="18" t="s">
        <v>79</v>
      </c>
    </row>
    <row r="269" spans="2:63" s="12" customFormat="1" ht="25.9" customHeight="1">
      <c r="B269" s="130"/>
      <c r="D269" s="131" t="s">
        <v>68</v>
      </c>
      <c r="E269" s="132" t="s">
        <v>120</v>
      </c>
      <c r="F269" s="132" t="s">
        <v>486</v>
      </c>
      <c r="I269" s="133"/>
      <c r="J269" s="134">
        <f>BK269</f>
        <v>0</v>
      </c>
      <c r="L269" s="130"/>
      <c r="M269" s="135"/>
      <c r="N269" s="136"/>
      <c r="O269" s="136"/>
      <c r="P269" s="137">
        <f>P270</f>
        <v>0</v>
      </c>
      <c r="Q269" s="136"/>
      <c r="R269" s="137">
        <f>R270</f>
        <v>0</v>
      </c>
      <c r="S269" s="136"/>
      <c r="T269" s="138">
        <f>T270</f>
        <v>0</v>
      </c>
      <c r="AR269" s="131" t="s">
        <v>95</v>
      </c>
      <c r="AT269" s="139" t="s">
        <v>68</v>
      </c>
      <c r="AU269" s="139" t="s">
        <v>69</v>
      </c>
      <c r="AY269" s="131" t="s">
        <v>165</v>
      </c>
      <c r="BK269" s="140">
        <f>BK270</f>
        <v>0</v>
      </c>
    </row>
    <row r="270" spans="1:65" s="2" customFormat="1" ht="24.2" customHeight="1">
      <c r="A270" s="33"/>
      <c r="B270" s="143"/>
      <c r="C270" s="144" t="s">
        <v>168</v>
      </c>
      <c r="D270" s="144" t="s">
        <v>171</v>
      </c>
      <c r="E270" s="145" t="s">
        <v>488</v>
      </c>
      <c r="F270" s="146" t="s">
        <v>489</v>
      </c>
      <c r="G270" s="147" t="s">
        <v>212</v>
      </c>
      <c r="H270" s="148">
        <v>1</v>
      </c>
      <c r="I270" s="149"/>
      <c r="J270" s="150">
        <f>ROUND(I270*H270,2)</f>
        <v>0</v>
      </c>
      <c r="K270" s="146" t="s">
        <v>3</v>
      </c>
      <c r="L270" s="34"/>
      <c r="M270" s="197" t="s">
        <v>3</v>
      </c>
      <c r="N270" s="198" t="s">
        <v>41</v>
      </c>
      <c r="O270" s="199"/>
      <c r="P270" s="200">
        <f>O270*H270</f>
        <v>0</v>
      </c>
      <c r="Q270" s="200">
        <v>0</v>
      </c>
      <c r="R270" s="200">
        <f>Q270*H270</f>
        <v>0</v>
      </c>
      <c r="S270" s="200">
        <v>0</v>
      </c>
      <c r="T270" s="201">
        <f>S270*H270</f>
        <v>0</v>
      </c>
      <c r="U270" s="33"/>
      <c r="V270" s="33"/>
      <c r="W270" s="33"/>
      <c r="X270" s="33"/>
      <c r="Y270" s="33"/>
      <c r="Z270" s="33"/>
      <c r="AA270" s="33"/>
      <c r="AB270" s="33"/>
      <c r="AC270" s="33"/>
      <c r="AD270" s="33"/>
      <c r="AE270" s="33"/>
      <c r="AR270" s="155" t="s">
        <v>92</v>
      </c>
      <c r="AT270" s="155" t="s">
        <v>171</v>
      </c>
      <c r="AU270" s="155" t="s">
        <v>15</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92</v>
      </c>
      <c r="BM270" s="155" t="s">
        <v>1083</v>
      </c>
    </row>
    <row r="271" spans="1:31" s="2" customFormat="1" ht="6.95" customHeight="1">
      <c r="A271" s="33"/>
      <c r="B271" s="43"/>
      <c r="C271" s="44"/>
      <c r="D271" s="44"/>
      <c r="E271" s="44"/>
      <c r="F271" s="44"/>
      <c r="G271" s="44"/>
      <c r="H271" s="44"/>
      <c r="I271" s="44"/>
      <c r="J271" s="44"/>
      <c r="K271" s="44"/>
      <c r="L271" s="34"/>
      <c r="M271" s="33"/>
      <c r="O271" s="33"/>
      <c r="P271" s="33"/>
      <c r="Q271" s="33"/>
      <c r="R271" s="33"/>
      <c r="S271" s="33"/>
      <c r="T271" s="33"/>
      <c r="U271" s="33"/>
      <c r="V271" s="33"/>
      <c r="W271" s="33"/>
      <c r="X271" s="33"/>
      <c r="Y271" s="33"/>
      <c r="Z271" s="33"/>
      <c r="AA271" s="33"/>
      <c r="AB271" s="33"/>
      <c r="AC271" s="33"/>
      <c r="AD271" s="33"/>
      <c r="AE271" s="33"/>
    </row>
  </sheetData>
  <autoFilter ref="C101:K270"/>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4" r:id="rId40" display="https://podminky.urs.cz/item/CS_URS_2021_02/764501103"/>
    <hyperlink ref="F265" r:id="rId41" display="https://podminky.urs.cz/item/CS_URS_2021_02/998764202"/>
    <hyperlink ref="F268"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96" t="s">
        <v>6</v>
      </c>
      <c r="M2" s="297"/>
      <c r="N2" s="297"/>
      <c r="O2" s="297"/>
      <c r="P2" s="297"/>
      <c r="Q2" s="297"/>
      <c r="R2" s="297"/>
      <c r="S2" s="297"/>
      <c r="T2" s="297"/>
      <c r="U2" s="297"/>
      <c r="V2" s="297"/>
      <c r="AT2" s="18" t="s">
        <v>101</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6" t="str">
        <f>'Rekapitulace stavby'!K6</f>
        <v>Oprava střechy bytového domu Hrnčířská, Kolín</v>
      </c>
      <c r="F7" s="327"/>
      <c r="G7" s="327"/>
      <c r="H7" s="327"/>
      <c r="L7" s="21"/>
    </row>
    <row r="8" spans="2:12" s="1" customFormat="1" ht="12" customHeight="1">
      <c r="B8" s="21"/>
      <c r="D8" s="28" t="s">
        <v>124</v>
      </c>
      <c r="L8" s="21"/>
    </row>
    <row r="9" spans="1:31" s="2" customFormat="1" ht="16.5" customHeight="1">
      <c r="A9" s="33"/>
      <c r="B9" s="34"/>
      <c r="C9" s="33"/>
      <c r="D9" s="33"/>
      <c r="E9" s="326" t="s">
        <v>1084</v>
      </c>
      <c r="F9" s="325"/>
      <c r="G9" s="325"/>
      <c r="H9" s="325"/>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322" t="s">
        <v>1085</v>
      </c>
      <c r="F11" s="325"/>
      <c r="G11" s="325"/>
      <c r="H11" s="325"/>
      <c r="I11" s="33"/>
      <c r="J11" s="33"/>
      <c r="K11" s="33"/>
      <c r="L11" s="95"/>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314"/>
      <c r="G20" s="314"/>
      <c r="H20" s="31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318" t="s">
        <v>3</v>
      </c>
      <c r="F29" s="318"/>
      <c r="G29" s="318"/>
      <c r="H29" s="318"/>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ROUND((SUM(BE103:BE251)),2)</f>
        <v>0</v>
      </c>
      <c r="G35" s="33"/>
      <c r="H35" s="33"/>
      <c r="I35" s="102">
        <v>0.21</v>
      </c>
      <c r="J35" s="101">
        <f>ROUND(((SUM(BE103:BE251))*I35),2)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ROUND((SUM(BF103:BF251)),2)</f>
        <v>0</v>
      </c>
      <c r="G36" s="33"/>
      <c r="H36" s="33"/>
      <c r="I36" s="102">
        <v>0.15</v>
      </c>
      <c r="J36" s="101">
        <f>ROUND(((SUM(BF103:BF251))*I36),2)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6" t="str">
        <f>E7</f>
        <v>Oprava střechy bytového domu Hrnčířská, Kolín</v>
      </c>
      <c r="F50" s="327"/>
      <c r="G50" s="327"/>
      <c r="H50" s="327"/>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6" t="s">
        <v>1084</v>
      </c>
      <c r="F52" s="325"/>
      <c r="G52" s="325"/>
      <c r="H52" s="325"/>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322" t="str">
        <f>E11</f>
        <v>1 - Sekce 8</v>
      </c>
      <c r="F54" s="325"/>
      <c r="G54" s="325"/>
      <c r="H54" s="325"/>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J121</f>
        <v>0</v>
      </c>
      <c r="L67" s="116"/>
    </row>
    <row r="68" spans="2:12" s="10" customFormat="1" ht="14.85" customHeight="1">
      <c r="B68" s="116"/>
      <c r="D68" s="117" t="s">
        <v>136</v>
      </c>
      <c r="E68" s="118"/>
      <c r="F68" s="118"/>
      <c r="G68" s="118"/>
      <c r="H68" s="118"/>
      <c r="I68" s="118"/>
      <c r="J68" s="119">
        <f>J122</f>
        <v>0</v>
      </c>
      <c r="L68" s="116"/>
    </row>
    <row r="69" spans="2:12" s="10" customFormat="1" ht="14.85" customHeight="1">
      <c r="B69" s="116"/>
      <c r="D69" s="117" t="s">
        <v>137</v>
      </c>
      <c r="E69" s="118"/>
      <c r="F69" s="118"/>
      <c r="G69" s="118"/>
      <c r="H69" s="118"/>
      <c r="I69" s="118"/>
      <c r="J69" s="119">
        <f>J124</f>
        <v>0</v>
      </c>
      <c r="L69" s="116"/>
    </row>
    <row r="70" spans="2:12" s="10" customFormat="1" ht="14.85" customHeight="1">
      <c r="B70" s="116"/>
      <c r="D70" s="117" t="s">
        <v>138</v>
      </c>
      <c r="E70" s="118"/>
      <c r="F70" s="118"/>
      <c r="G70" s="118"/>
      <c r="H70" s="118"/>
      <c r="I70" s="118"/>
      <c r="J70" s="119">
        <f>J130</f>
        <v>0</v>
      </c>
      <c r="L70" s="116"/>
    </row>
    <row r="71" spans="2:12" s="10" customFormat="1" ht="19.9" customHeight="1">
      <c r="B71" s="116"/>
      <c r="D71" s="117" t="s">
        <v>139</v>
      </c>
      <c r="E71" s="118"/>
      <c r="F71" s="118"/>
      <c r="G71" s="118"/>
      <c r="H71" s="118"/>
      <c r="I71" s="118"/>
      <c r="J71" s="119">
        <f>J132</f>
        <v>0</v>
      </c>
      <c r="L71" s="116"/>
    </row>
    <row r="72" spans="2:12" s="10" customFormat="1" ht="19.9" customHeight="1">
      <c r="B72" s="116"/>
      <c r="D72" s="117" t="s">
        <v>140</v>
      </c>
      <c r="E72" s="118"/>
      <c r="F72" s="118"/>
      <c r="G72" s="118"/>
      <c r="H72" s="118"/>
      <c r="I72" s="118"/>
      <c r="J72" s="119">
        <f>J142</f>
        <v>0</v>
      </c>
      <c r="L72" s="116"/>
    </row>
    <row r="73" spans="2:12" s="9" customFormat="1" ht="24.95" customHeight="1">
      <c r="B73" s="112"/>
      <c r="D73" s="113" t="s">
        <v>141</v>
      </c>
      <c r="E73" s="114"/>
      <c r="F73" s="114"/>
      <c r="G73" s="114"/>
      <c r="H73" s="114"/>
      <c r="I73" s="114"/>
      <c r="J73" s="115">
        <f>J145</f>
        <v>0</v>
      </c>
      <c r="L73" s="112"/>
    </row>
    <row r="74" spans="2:12" s="10" customFormat="1" ht="19.9" customHeight="1">
      <c r="B74" s="116"/>
      <c r="D74" s="117" t="s">
        <v>142</v>
      </c>
      <c r="E74" s="118"/>
      <c r="F74" s="118"/>
      <c r="G74" s="118"/>
      <c r="H74" s="118"/>
      <c r="I74" s="118"/>
      <c r="J74" s="119">
        <f>J146</f>
        <v>0</v>
      </c>
      <c r="L74" s="116"/>
    </row>
    <row r="75" spans="2:12" s="10" customFormat="1" ht="19.9" customHeight="1">
      <c r="B75" s="116"/>
      <c r="D75" s="117" t="s">
        <v>143</v>
      </c>
      <c r="E75" s="118"/>
      <c r="F75" s="118"/>
      <c r="G75" s="118"/>
      <c r="H75" s="118"/>
      <c r="I75" s="118"/>
      <c r="J75" s="119">
        <f>J181</f>
        <v>0</v>
      </c>
      <c r="L75" s="116"/>
    </row>
    <row r="76" spans="2:12" s="10" customFormat="1" ht="19.9" customHeight="1">
      <c r="B76" s="116"/>
      <c r="D76" s="117" t="s">
        <v>144</v>
      </c>
      <c r="E76" s="118"/>
      <c r="F76" s="118"/>
      <c r="G76" s="118"/>
      <c r="H76" s="118"/>
      <c r="I76" s="118"/>
      <c r="J76" s="119">
        <f>J216</f>
        <v>0</v>
      </c>
      <c r="L76" s="116"/>
    </row>
    <row r="77" spans="2:12" s="10" customFormat="1" ht="19.9" customHeight="1">
      <c r="B77" s="116"/>
      <c r="D77" s="117" t="s">
        <v>145</v>
      </c>
      <c r="E77" s="118"/>
      <c r="F77" s="118"/>
      <c r="G77" s="118"/>
      <c r="H77" s="118"/>
      <c r="I77" s="118"/>
      <c r="J77" s="119">
        <f>J221</f>
        <v>0</v>
      </c>
      <c r="L77" s="116"/>
    </row>
    <row r="78" spans="2:12" s="10" customFormat="1" ht="19.9" customHeight="1">
      <c r="B78" s="116"/>
      <c r="D78" s="117" t="s">
        <v>146</v>
      </c>
      <c r="E78" s="118"/>
      <c r="F78" s="118"/>
      <c r="G78" s="118"/>
      <c r="H78" s="118"/>
      <c r="I78" s="118"/>
      <c r="J78" s="119">
        <f>J223</f>
        <v>0</v>
      </c>
      <c r="L78" s="116"/>
    </row>
    <row r="79" spans="2:12" s="10" customFormat="1" ht="19.9" customHeight="1">
      <c r="B79" s="116"/>
      <c r="D79" s="117" t="s">
        <v>147</v>
      </c>
      <c r="E79" s="118"/>
      <c r="F79" s="118"/>
      <c r="G79" s="118"/>
      <c r="H79" s="118"/>
      <c r="I79" s="118"/>
      <c r="J79" s="119">
        <f>J237</f>
        <v>0</v>
      </c>
      <c r="L79" s="116"/>
    </row>
    <row r="80" spans="2:12" s="10" customFormat="1" ht="19.9" customHeight="1">
      <c r="B80" s="116"/>
      <c r="D80" s="117" t="s">
        <v>148</v>
      </c>
      <c r="E80" s="118"/>
      <c r="F80" s="118"/>
      <c r="G80" s="118"/>
      <c r="H80" s="118"/>
      <c r="I80" s="118"/>
      <c r="J80" s="119">
        <f>J247</f>
        <v>0</v>
      </c>
      <c r="L80" s="116"/>
    </row>
    <row r="81" spans="2:12" s="9" customFormat="1" ht="24.95" customHeight="1">
      <c r="B81" s="112"/>
      <c r="D81" s="113" t="s">
        <v>149</v>
      </c>
      <c r="E81" s="114"/>
      <c r="F81" s="114"/>
      <c r="G81" s="114"/>
      <c r="H81" s="114"/>
      <c r="I81" s="114"/>
      <c r="J81" s="115">
        <f>J250</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6" t="str">
        <f>E7</f>
        <v>Oprava střechy bytového domu Hrnčířská, Kolín</v>
      </c>
      <c r="F91" s="327"/>
      <c r="G91" s="327"/>
      <c r="H91" s="327"/>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6" t="s">
        <v>1084</v>
      </c>
      <c r="F93" s="325"/>
      <c r="G93" s="325"/>
      <c r="H93" s="325"/>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322" t="str">
        <f>E11</f>
        <v>1 - Sekce 8</v>
      </c>
      <c r="F95" s="325"/>
      <c r="G95" s="325"/>
      <c r="H95" s="325"/>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P104+P145+P250</f>
        <v>0</v>
      </c>
      <c r="Q103" s="62"/>
      <c r="R103" s="127">
        <f>R104+R145+R250</f>
        <v>8.344635300000002</v>
      </c>
      <c r="S103" s="62"/>
      <c r="T103" s="128">
        <f>T104+T145+T250</f>
        <v>6.88899</v>
      </c>
      <c r="U103" s="33"/>
      <c r="V103" s="33"/>
      <c r="W103" s="33"/>
      <c r="X103" s="33"/>
      <c r="Y103" s="33"/>
      <c r="Z103" s="33"/>
      <c r="AA103" s="33"/>
      <c r="AB103" s="33"/>
      <c r="AC103" s="33"/>
      <c r="AD103" s="33"/>
      <c r="AE103" s="33"/>
      <c r="AT103" s="18" t="s">
        <v>68</v>
      </c>
      <c r="AU103" s="18" t="s">
        <v>131</v>
      </c>
      <c r="BK103" s="129">
        <f>BK104+BK145+BK250</f>
        <v>0</v>
      </c>
    </row>
    <row r="104" spans="2:63" s="12" customFormat="1" ht="25.9" customHeight="1">
      <c r="B104" s="130"/>
      <c r="D104" s="131" t="s">
        <v>68</v>
      </c>
      <c r="E104" s="132" t="s">
        <v>163</v>
      </c>
      <c r="F104" s="132" t="s">
        <v>164</v>
      </c>
      <c r="I104" s="133"/>
      <c r="J104" s="134">
        <f>BK104</f>
        <v>0</v>
      </c>
      <c r="L104" s="130"/>
      <c r="M104" s="135"/>
      <c r="N104" s="136"/>
      <c r="O104" s="136"/>
      <c r="P104" s="137">
        <f>P105+P121+P132+P142</f>
        <v>0</v>
      </c>
      <c r="Q104" s="136"/>
      <c r="R104" s="137">
        <f>R105+R121+R132+R142</f>
        <v>0.0337375</v>
      </c>
      <c r="S104" s="136"/>
      <c r="T104" s="138">
        <f>T105+T121+T132+T142</f>
        <v>0.035</v>
      </c>
      <c r="AR104" s="131" t="s">
        <v>15</v>
      </c>
      <c r="AT104" s="139" t="s">
        <v>68</v>
      </c>
      <c r="AU104" s="139" t="s">
        <v>69</v>
      </c>
      <c r="AY104" s="131" t="s">
        <v>165</v>
      </c>
      <c r="BK104" s="140">
        <f>BK105+BK121+BK132+BK142</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0.0337375</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SUM(P107:P120)</f>
        <v>0</v>
      </c>
      <c r="Q106" s="136"/>
      <c r="R106" s="137">
        <f>SUM(R107:R120)</f>
        <v>0.0337375</v>
      </c>
      <c r="S106" s="136"/>
      <c r="T106" s="138">
        <f>SUM(T107:T120)</f>
        <v>0</v>
      </c>
      <c r="AR106" s="131" t="s">
        <v>15</v>
      </c>
      <c r="AT106" s="139" t="s">
        <v>68</v>
      </c>
      <c r="AU106" s="139" t="s">
        <v>79</v>
      </c>
      <c r="AY106" s="131" t="s">
        <v>165</v>
      </c>
      <c r="BK106" s="140">
        <f>SUM(BK107:BK120)</f>
        <v>0</v>
      </c>
    </row>
    <row r="107" spans="1:65" s="2" customFormat="1" ht="24.2" customHeight="1">
      <c r="A107" s="33"/>
      <c r="B107" s="143"/>
      <c r="C107" s="144" t="s">
        <v>216</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1086</v>
      </c>
    </row>
    <row r="108" spans="1:47" s="2" customFormat="1" ht="12">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2">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2">
      <c r="B110" s="170"/>
      <c r="D110" s="163" t="s">
        <v>179</v>
      </c>
      <c r="E110" s="171" t="s">
        <v>3</v>
      </c>
      <c r="F110" s="172" t="s">
        <v>1087</v>
      </c>
      <c r="H110" s="173">
        <v>2.5</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5" customFormat="1" ht="12">
      <c r="B111" s="188"/>
      <c r="D111" s="163" t="s">
        <v>179</v>
      </c>
      <c r="E111" s="189" t="s">
        <v>3</v>
      </c>
      <c r="F111" s="190" t="s">
        <v>288</v>
      </c>
      <c r="H111" s="191">
        <v>2.5</v>
      </c>
      <c r="I111" s="192"/>
      <c r="L111" s="188"/>
      <c r="M111" s="193"/>
      <c r="N111" s="194"/>
      <c r="O111" s="194"/>
      <c r="P111" s="194"/>
      <c r="Q111" s="194"/>
      <c r="R111" s="194"/>
      <c r="S111" s="194"/>
      <c r="T111" s="195"/>
      <c r="AT111" s="189" t="s">
        <v>179</v>
      </c>
      <c r="AU111" s="189" t="s">
        <v>89</v>
      </c>
      <c r="AV111" s="15" t="s">
        <v>92</v>
      </c>
      <c r="AW111" s="15" t="s">
        <v>31</v>
      </c>
      <c r="AX111" s="15" t="s">
        <v>15</v>
      </c>
      <c r="AY111" s="189" t="s">
        <v>165</v>
      </c>
    </row>
    <row r="112" spans="1:65" s="2" customFormat="1" ht="66.75" customHeight="1">
      <c r="A112" s="33"/>
      <c r="B112" s="143"/>
      <c r="C112" s="144" t="s">
        <v>182</v>
      </c>
      <c r="D112" s="144" t="s">
        <v>171</v>
      </c>
      <c r="E112" s="145" t="s">
        <v>183</v>
      </c>
      <c r="F112" s="146" t="s">
        <v>184</v>
      </c>
      <c r="G112" s="147" t="s">
        <v>174</v>
      </c>
      <c r="H112" s="148">
        <v>2.5</v>
      </c>
      <c r="I112" s="149"/>
      <c r="J112" s="150">
        <f>ROUND(I112*H112,2)</f>
        <v>0</v>
      </c>
      <c r="K112" s="146" t="s">
        <v>175</v>
      </c>
      <c r="L112" s="34"/>
      <c r="M112" s="151" t="s">
        <v>3</v>
      </c>
      <c r="N112" s="152" t="s">
        <v>41</v>
      </c>
      <c r="O112" s="54"/>
      <c r="P112" s="153">
        <f>O112*H112</f>
        <v>0</v>
      </c>
      <c r="Q112" s="153">
        <v>0.00852</v>
      </c>
      <c r="R112" s="153">
        <f>Q112*H112</f>
        <v>0.0213</v>
      </c>
      <c r="S112" s="153">
        <v>0</v>
      </c>
      <c r="T112" s="154">
        <f>S112*H112</f>
        <v>0</v>
      </c>
      <c r="U112" s="33"/>
      <c r="V112" s="33"/>
      <c r="W112" s="33"/>
      <c r="X112" s="33"/>
      <c r="Y112" s="33"/>
      <c r="Z112" s="33"/>
      <c r="AA112" s="33"/>
      <c r="AB112" s="33"/>
      <c r="AC112" s="33"/>
      <c r="AD112" s="33"/>
      <c r="AE112" s="33"/>
      <c r="AR112" s="155" t="s">
        <v>92</v>
      </c>
      <c r="AT112" s="155" t="s">
        <v>171</v>
      </c>
      <c r="AU112" s="155" t="s">
        <v>89</v>
      </c>
      <c r="AY112" s="18" t="s">
        <v>165</v>
      </c>
      <c r="BE112" s="156">
        <f>IF(N112="základní",J112,0)</f>
        <v>0</v>
      </c>
      <c r="BF112" s="156">
        <f>IF(N112="snížená",J112,0)</f>
        <v>0</v>
      </c>
      <c r="BG112" s="156">
        <f>IF(N112="zákl. přenesená",J112,0)</f>
        <v>0</v>
      </c>
      <c r="BH112" s="156">
        <f>IF(N112="sníž. přenesená",J112,0)</f>
        <v>0</v>
      </c>
      <c r="BI112" s="156">
        <f>IF(N112="nulová",J112,0)</f>
        <v>0</v>
      </c>
      <c r="BJ112" s="18" t="s">
        <v>79</v>
      </c>
      <c r="BK112" s="156">
        <f>ROUND(I112*H112,2)</f>
        <v>0</v>
      </c>
      <c r="BL112" s="18" t="s">
        <v>92</v>
      </c>
      <c r="BM112" s="155" t="s">
        <v>1088</v>
      </c>
    </row>
    <row r="113" spans="1:47" s="2" customFormat="1" ht="12">
      <c r="A113" s="33"/>
      <c r="B113" s="34"/>
      <c r="C113" s="33"/>
      <c r="D113" s="157" t="s">
        <v>177</v>
      </c>
      <c r="E113" s="33"/>
      <c r="F113" s="158" t="s">
        <v>186</v>
      </c>
      <c r="G113" s="33"/>
      <c r="H113" s="33"/>
      <c r="I113" s="159"/>
      <c r="J113" s="33"/>
      <c r="K113" s="33"/>
      <c r="L113" s="34"/>
      <c r="M113" s="160"/>
      <c r="N113" s="161"/>
      <c r="O113" s="54"/>
      <c r="P113" s="54"/>
      <c r="Q113" s="54"/>
      <c r="R113" s="54"/>
      <c r="S113" s="54"/>
      <c r="T113" s="55"/>
      <c r="U113" s="33"/>
      <c r="V113" s="33"/>
      <c r="W113" s="33"/>
      <c r="X113" s="33"/>
      <c r="Y113" s="33"/>
      <c r="Z113" s="33"/>
      <c r="AA113" s="33"/>
      <c r="AB113" s="33"/>
      <c r="AC113" s="33"/>
      <c r="AD113" s="33"/>
      <c r="AE113" s="33"/>
      <c r="AT113" s="18" t="s">
        <v>177</v>
      </c>
      <c r="AU113" s="18" t="s">
        <v>89</v>
      </c>
    </row>
    <row r="114" spans="1:65" s="2" customFormat="1" ht="16.5" customHeight="1">
      <c r="A114" s="33"/>
      <c r="B114" s="143"/>
      <c r="C114" s="178" t="s">
        <v>187</v>
      </c>
      <c r="D114" s="178" t="s">
        <v>188</v>
      </c>
      <c r="E114" s="179" t="s">
        <v>189</v>
      </c>
      <c r="F114" s="180" t="s">
        <v>190</v>
      </c>
      <c r="G114" s="181" t="s">
        <v>174</v>
      </c>
      <c r="H114" s="182">
        <v>2.625</v>
      </c>
      <c r="I114" s="183"/>
      <c r="J114" s="184">
        <f>ROUND(I114*H114,2)</f>
        <v>0</v>
      </c>
      <c r="K114" s="180" t="s">
        <v>175</v>
      </c>
      <c r="L114" s="185"/>
      <c r="M114" s="186" t="s">
        <v>3</v>
      </c>
      <c r="N114" s="187" t="s">
        <v>41</v>
      </c>
      <c r="O114" s="54"/>
      <c r="P114" s="153">
        <f>O114*H114</f>
        <v>0</v>
      </c>
      <c r="Q114" s="153">
        <v>0.0017</v>
      </c>
      <c r="R114" s="153">
        <f>Q114*H114</f>
        <v>0.0044624999999999995</v>
      </c>
      <c r="S114" s="153">
        <v>0</v>
      </c>
      <c r="T114" s="154">
        <f>S114*H114</f>
        <v>0</v>
      </c>
      <c r="U114" s="33"/>
      <c r="V114" s="33"/>
      <c r="W114" s="33"/>
      <c r="X114" s="33"/>
      <c r="Y114" s="33"/>
      <c r="Z114" s="33"/>
      <c r="AA114" s="33"/>
      <c r="AB114" s="33"/>
      <c r="AC114" s="33"/>
      <c r="AD114" s="33"/>
      <c r="AE114" s="33"/>
      <c r="AR114" s="155" t="s">
        <v>191</v>
      </c>
      <c r="AT114" s="155" t="s">
        <v>188</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1089</v>
      </c>
    </row>
    <row r="115" spans="1:47" s="2" customFormat="1" ht="12">
      <c r="A115" s="33"/>
      <c r="B115" s="34"/>
      <c r="C115" s="33"/>
      <c r="D115" s="157" t="s">
        <v>177</v>
      </c>
      <c r="E115" s="33"/>
      <c r="F115" s="158" t="s">
        <v>193</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2:51" s="14" customFormat="1" ht="12">
      <c r="B116" s="170"/>
      <c r="D116" s="163" t="s">
        <v>179</v>
      </c>
      <c r="F116" s="172" t="s">
        <v>692</v>
      </c>
      <c r="H116" s="173">
        <v>2.625</v>
      </c>
      <c r="I116" s="174"/>
      <c r="L116" s="170"/>
      <c r="M116" s="175"/>
      <c r="N116" s="176"/>
      <c r="O116" s="176"/>
      <c r="P116" s="176"/>
      <c r="Q116" s="176"/>
      <c r="R116" s="176"/>
      <c r="S116" s="176"/>
      <c r="T116" s="177"/>
      <c r="AT116" s="171" t="s">
        <v>179</v>
      </c>
      <c r="AU116" s="171" t="s">
        <v>89</v>
      </c>
      <c r="AV116" s="14" t="s">
        <v>79</v>
      </c>
      <c r="AW116" s="14" t="s">
        <v>4</v>
      </c>
      <c r="AX116" s="14" t="s">
        <v>15</v>
      </c>
      <c r="AY116" s="171" t="s">
        <v>165</v>
      </c>
    </row>
    <row r="117" spans="1:65" s="2" customFormat="1" ht="55.5" customHeight="1">
      <c r="A117" s="33"/>
      <c r="B117" s="143"/>
      <c r="C117" s="144" t="s">
        <v>200</v>
      </c>
      <c r="D117" s="144" t="s">
        <v>171</v>
      </c>
      <c r="E117" s="145" t="s">
        <v>196</v>
      </c>
      <c r="F117" s="146" t="s">
        <v>197</v>
      </c>
      <c r="G117" s="147" t="s">
        <v>174</v>
      </c>
      <c r="H117" s="148">
        <v>2.5</v>
      </c>
      <c r="I117" s="149"/>
      <c r="J117" s="150">
        <f>ROUND(I117*H117,2)</f>
        <v>0</v>
      </c>
      <c r="K117" s="146" t="s">
        <v>175</v>
      </c>
      <c r="L117" s="34"/>
      <c r="M117" s="151" t="s">
        <v>3</v>
      </c>
      <c r="N117" s="152" t="s">
        <v>41</v>
      </c>
      <c r="O117" s="54"/>
      <c r="P117" s="153">
        <f>O117*H117</f>
        <v>0</v>
      </c>
      <c r="Q117" s="153">
        <v>8E-05</v>
      </c>
      <c r="R117" s="153">
        <f>Q117*H117</f>
        <v>0.0002</v>
      </c>
      <c r="S117" s="153">
        <v>0</v>
      </c>
      <c r="T117" s="154">
        <f>S117*H117</f>
        <v>0</v>
      </c>
      <c r="U117" s="33"/>
      <c r="V117" s="33"/>
      <c r="W117" s="33"/>
      <c r="X117" s="33"/>
      <c r="Y117" s="33"/>
      <c r="Z117" s="33"/>
      <c r="AA117" s="33"/>
      <c r="AB117" s="33"/>
      <c r="AC117" s="33"/>
      <c r="AD117" s="33"/>
      <c r="AE117" s="33"/>
      <c r="AR117" s="155" t="s">
        <v>92</v>
      </c>
      <c r="AT117" s="155" t="s">
        <v>171</v>
      </c>
      <c r="AU117" s="155" t="s">
        <v>89</v>
      </c>
      <c r="AY117" s="18" t="s">
        <v>165</v>
      </c>
      <c r="BE117" s="156">
        <f>IF(N117="základní",J117,0)</f>
        <v>0</v>
      </c>
      <c r="BF117" s="156">
        <f>IF(N117="snížená",J117,0)</f>
        <v>0</v>
      </c>
      <c r="BG117" s="156">
        <f>IF(N117="zákl. přenesená",J117,0)</f>
        <v>0</v>
      </c>
      <c r="BH117" s="156">
        <f>IF(N117="sníž. přenesená",J117,0)</f>
        <v>0</v>
      </c>
      <c r="BI117" s="156">
        <f>IF(N117="nulová",J117,0)</f>
        <v>0</v>
      </c>
      <c r="BJ117" s="18" t="s">
        <v>79</v>
      </c>
      <c r="BK117" s="156">
        <f>ROUND(I117*H117,2)</f>
        <v>0</v>
      </c>
      <c r="BL117" s="18" t="s">
        <v>92</v>
      </c>
      <c r="BM117" s="155" t="s">
        <v>1090</v>
      </c>
    </row>
    <row r="118" spans="1:47" s="2" customFormat="1" ht="12">
      <c r="A118" s="33"/>
      <c r="B118" s="34"/>
      <c r="C118" s="33"/>
      <c r="D118" s="157" t="s">
        <v>177</v>
      </c>
      <c r="E118" s="33"/>
      <c r="F118" s="158" t="s">
        <v>199</v>
      </c>
      <c r="G118" s="33"/>
      <c r="H118" s="33"/>
      <c r="I118" s="159"/>
      <c r="J118" s="33"/>
      <c r="K118" s="33"/>
      <c r="L118" s="34"/>
      <c r="M118" s="160"/>
      <c r="N118" s="161"/>
      <c r="O118" s="54"/>
      <c r="P118" s="54"/>
      <c r="Q118" s="54"/>
      <c r="R118" s="54"/>
      <c r="S118" s="54"/>
      <c r="T118" s="55"/>
      <c r="U118" s="33"/>
      <c r="V118" s="33"/>
      <c r="W118" s="33"/>
      <c r="X118" s="33"/>
      <c r="Y118" s="33"/>
      <c r="Z118" s="33"/>
      <c r="AA118" s="33"/>
      <c r="AB118" s="33"/>
      <c r="AC118" s="33"/>
      <c r="AD118" s="33"/>
      <c r="AE118" s="33"/>
      <c r="AT118" s="18" t="s">
        <v>177</v>
      </c>
      <c r="AU118" s="18" t="s">
        <v>89</v>
      </c>
    </row>
    <row r="119" spans="1:65" s="2" customFormat="1" ht="37.9" customHeight="1">
      <c r="A119" s="33"/>
      <c r="B119" s="143"/>
      <c r="C119" s="144" t="s">
        <v>170</v>
      </c>
      <c r="D119" s="144" t="s">
        <v>171</v>
      </c>
      <c r="E119" s="145" t="s">
        <v>201</v>
      </c>
      <c r="F119" s="146" t="s">
        <v>202</v>
      </c>
      <c r="G119" s="147" t="s">
        <v>174</v>
      </c>
      <c r="H119" s="148">
        <v>2.5</v>
      </c>
      <c r="I119" s="149"/>
      <c r="J119" s="150">
        <f>ROUND(I119*H119,2)</f>
        <v>0</v>
      </c>
      <c r="K119" s="146" t="s">
        <v>175</v>
      </c>
      <c r="L119" s="34"/>
      <c r="M119" s="151" t="s">
        <v>3</v>
      </c>
      <c r="N119" s="152" t="s">
        <v>41</v>
      </c>
      <c r="O119" s="54"/>
      <c r="P119" s="153">
        <f>O119*H119</f>
        <v>0</v>
      </c>
      <c r="Q119" s="153">
        <v>0.00285</v>
      </c>
      <c r="R119" s="153">
        <f>Q119*H119</f>
        <v>0.007125</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1091</v>
      </c>
    </row>
    <row r="120" spans="1:47" s="2" customFormat="1" ht="12">
      <c r="A120" s="33"/>
      <c r="B120" s="34"/>
      <c r="C120" s="33"/>
      <c r="D120" s="157" t="s">
        <v>177</v>
      </c>
      <c r="E120" s="33"/>
      <c r="F120" s="158" t="s">
        <v>204</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2:63" s="12" customFormat="1" ht="22.9" customHeight="1">
      <c r="B121" s="130"/>
      <c r="D121" s="131" t="s">
        <v>68</v>
      </c>
      <c r="E121" s="141" t="s">
        <v>205</v>
      </c>
      <c r="F121" s="141" t="s">
        <v>206</v>
      </c>
      <c r="I121" s="133"/>
      <c r="J121" s="142">
        <f>BK121</f>
        <v>0</v>
      </c>
      <c r="L121" s="130"/>
      <c r="M121" s="135"/>
      <c r="N121" s="136"/>
      <c r="O121" s="136"/>
      <c r="P121" s="137">
        <f>P122+P124+P130</f>
        <v>0</v>
      </c>
      <c r="Q121" s="136"/>
      <c r="R121" s="137">
        <f>R122+R124+R130</f>
        <v>0</v>
      </c>
      <c r="S121" s="136"/>
      <c r="T121" s="138">
        <f>T122+T124+T130</f>
        <v>0.035</v>
      </c>
      <c r="AR121" s="131" t="s">
        <v>15</v>
      </c>
      <c r="AT121" s="139" t="s">
        <v>68</v>
      </c>
      <c r="AU121" s="139" t="s">
        <v>15</v>
      </c>
      <c r="AY121" s="131" t="s">
        <v>165</v>
      </c>
      <c r="BK121" s="140">
        <f>BK122+BK124+BK130</f>
        <v>0</v>
      </c>
    </row>
    <row r="122" spans="2:63" s="12" customFormat="1" ht="20.85" customHeight="1">
      <c r="B122" s="130"/>
      <c r="D122" s="131" t="s">
        <v>68</v>
      </c>
      <c r="E122" s="141" t="s">
        <v>207</v>
      </c>
      <c r="F122" s="141" t="s">
        <v>208</v>
      </c>
      <c r="I122" s="133"/>
      <c r="J122" s="142">
        <f>BK122</f>
        <v>0</v>
      </c>
      <c r="L122" s="130"/>
      <c r="M122" s="135"/>
      <c r="N122" s="136"/>
      <c r="O122" s="136"/>
      <c r="P122" s="137">
        <f>P123</f>
        <v>0</v>
      </c>
      <c r="Q122" s="136"/>
      <c r="R122" s="137">
        <f>R123</f>
        <v>0</v>
      </c>
      <c r="S122" s="136"/>
      <c r="T122" s="138">
        <f>T123</f>
        <v>0</v>
      </c>
      <c r="AR122" s="131" t="s">
        <v>15</v>
      </c>
      <c r="AT122" s="139" t="s">
        <v>68</v>
      </c>
      <c r="AU122" s="139" t="s">
        <v>79</v>
      </c>
      <c r="AY122" s="131" t="s">
        <v>165</v>
      </c>
      <c r="BK122" s="140">
        <f>BK123</f>
        <v>0</v>
      </c>
    </row>
    <row r="123" spans="1:65" s="2" customFormat="1" ht="37.9" customHeight="1">
      <c r="A123" s="33"/>
      <c r="B123" s="143"/>
      <c r="C123" s="144" t="s">
        <v>352</v>
      </c>
      <c r="D123" s="144" t="s">
        <v>171</v>
      </c>
      <c r="E123" s="145" t="s">
        <v>210</v>
      </c>
      <c r="F123" s="146" t="s">
        <v>211</v>
      </c>
      <c r="G123" s="147" t="s">
        <v>212</v>
      </c>
      <c r="H123" s="148">
        <v>1</v>
      </c>
      <c r="I123" s="149"/>
      <c r="J123" s="150">
        <f>ROUND(I123*H123,2)</f>
        <v>0</v>
      </c>
      <c r="K123" s="146" t="s">
        <v>3</v>
      </c>
      <c r="L123" s="34"/>
      <c r="M123" s="151" t="s">
        <v>3</v>
      </c>
      <c r="N123" s="152" t="s">
        <v>41</v>
      </c>
      <c r="O123" s="54"/>
      <c r="P123" s="153">
        <f>O123*H123</f>
        <v>0</v>
      </c>
      <c r="Q123" s="153">
        <v>0</v>
      </c>
      <c r="R123" s="153">
        <f>Q123*H123</f>
        <v>0</v>
      </c>
      <c r="S123" s="153">
        <v>0</v>
      </c>
      <c r="T123" s="154">
        <f>S123*H123</f>
        <v>0</v>
      </c>
      <c r="U123" s="33"/>
      <c r="V123" s="33"/>
      <c r="W123" s="33"/>
      <c r="X123" s="33"/>
      <c r="Y123" s="33"/>
      <c r="Z123" s="33"/>
      <c r="AA123" s="33"/>
      <c r="AB123" s="33"/>
      <c r="AC123" s="33"/>
      <c r="AD123" s="33"/>
      <c r="AE123" s="33"/>
      <c r="AR123" s="155" t="s">
        <v>92</v>
      </c>
      <c r="AT123" s="155" t="s">
        <v>171</v>
      </c>
      <c r="AU123" s="155" t="s">
        <v>89</v>
      </c>
      <c r="AY123" s="18" t="s">
        <v>165</v>
      </c>
      <c r="BE123" s="156">
        <f>IF(N123="základní",J123,0)</f>
        <v>0</v>
      </c>
      <c r="BF123" s="156">
        <f>IF(N123="snížená",J123,0)</f>
        <v>0</v>
      </c>
      <c r="BG123" s="156">
        <f>IF(N123="zákl. přenesená",J123,0)</f>
        <v>0</v>
      </c>
      <c r="BH123" s="156">
        <f>IF(N123="sníž. přenesená",J123,0)</f>
        <v>0</v>
      </c>
      <c r="BI123" s="156">
        <f>IF(N123="nulová",J123,0)</f>
        <v>0</v>
      </c>
      <c r="BJ123" s="18" t="s">
        <v>79</v>
      </c>
      <c r="BK123" s="156">
        <f>ROUND(I123*H123,2)</f>
        <v>0</v>
      </c>
      <c r="BL123" s="18" t="s">
        <v>92</v>
      </c>
      <c r="BM123" s="155" t="s">
        <v>1092</v>
      </c>
    </row>
    <row r="124" spans="2:63" s="12" customFormat="1" ht="20.85" customHeight="1">
      <c r="B124" s="130"/>
      <c r="D124" s="131" t="s">
        <v>68</v>
      </c>
      <c r="E124" s="141" t="s">
        <v>214</v>
      </c>
      <c r="F124" s="141" t="s">
        <v>215</v>
      </c>
      <c r="I124" s="133"/>
      <c r="J124" s="142">
        <f>BK124</f>
        <v>0</v>
      </c>
      <c r="L124" s="130"/>
      <c r="M124" s="135"/>
      <c r="N124" s="136"/>
      <c r="O124" s="136"/>
      <c r="P124" s="137">
        <f>SUM(P125:P129)</f>
        <v>0</v>
      </c>
      <c r="Q124" s="136"/>
      <c r="R124" s="137">
        <f>SUM(R125:R129)</f>
        <v>0</v>
      </c>
      <c r="S124" s="136"/>
      <c r="T124" s="138">
        <f>SUM(T125:T129)</f>
        <v>0.035</v>
      </c>
      <c r="AR124" s="131" t="s">
        <v>15</v>
      </c>
      <c r="AT124" s="139" t="s">
        <v>68</v>
      </c>
      <c r="AU124" s="139" t="s">
        <v>79</v>
      </c>
      <c r="AY124" s="131" t="s">
        <v>165</v>
      </c>
      <c r="BK124" s="140">
        <f>SUM(BK125:BK129)</f>
        <v>0</v>
      </c>
    </row>
    <row r="125" spans="1:65" s="2" customFormat="1" ht="37.9" customHeight="1">
      <c r="A125" s="33"/>
      <c r="B125" s="143"/>
      <c r="C125" s="144" t="s">
        <v>252</v>
      </c>
      <c r="D125" s="144" t="s">
        <v>171</v>
      </c>
      <c r="E125" s="145" t="s">
        <v>217</v>
      </c>
      <c r="F125" s="146" t="s">
        <v>218</v>
      </c>
      <c r="G125" s="147" t="s">
        <v>174</v>
      </c>
      <c r="H125" s="148">
        <v>2.5</v>
      </c>
      <c r="I125" s="149"/>
      <c r="J125" s="150">
        <f>ROUND(I125*H125,2)</f>
        <v>0</v>
      </c>
      <c r="K125" s="146" t="s">
        <v>175</v>
      </c>
      <c r="L125" s="34"/>
      <c r="M125" s="151" t="s">
        <v>3</v>
      </c>
      <c r="N125" s="152" t="s">
        <v>41</v>
      </c>
      <c r="O125" s="54"/>
      <c r="P125" s="153">
        <f>O125*H125</f>
        <v>0</v>
      </c>
      <c r="Q125" s="153">
        <v>0</v>
      </c>
      <c r="R125" s="153">
        <f>Q125*H125</f>
        <v>0</v>
      </c>
      <c r="S125" s="153">
        <v>0.014</v>
      </c>
      <c r="T125" s="154">
        <f>S125*H125</f>
        <v>0.035</v>
      </c>
      <c r="U125" s="33"/>
      <c r="V125" s="33"/>
      <c r="W125" s="33"/>
      <c r="X125" s="33"/>
      <c r="Y125" s="33"/>
      <c r="Z125" s="33"/>
      <c r="AA125" s="33"/>
      <c r="AB125" s="33"/>
      <c r="AC125" s="33"/>
      <c r="AD125" s="33"/>
      <c r="AE125" s="33"/>
      <c r="AR125" s="155" t="s">
        <v>92</v>
      </c>
      <c r="AT125" s="155" t="s">
        <v>171</v>
      </c>
      <c r="AU125" s="155" t="s">
        <v>89</v>
      </c>
      <c r="AY125" s="18" t="s">
        <v>165</v>
      </c>
      <c r="BE125" s="156">
        <f>IF(N125="základní",J125,0)</f>
        <v>0</v>
      </c>
      <c r="BF125" s="156">
        <f>IF(N125="snížená",J125,0)</f>
        <v>0</v>
      </c>
      <c r="BG125" s="156">
        <f>IF(N125="zákl. přenesená",J125,0)</f>
        <v>0</v>
      </c>
      <c r="BH125" s="156">
        <f>IF(N125="sníž. přenesená",J125,0)</f>
        <v>0</v>
      </c>
      <c r="BI125" s="156">
        <f>IF(N125="nulová",J125,0)</f>
        <v>0</v>
      </c>
      <c r="BJ125" s="18" t="s">
        <v>79</v>
      </c>
      <c r="BK125" s="156">
        <f>ROUND(I125*H125,2)</f>
        <v>0</v>
      </c>
      <c r="BL125" s="18" t="s">
        <v>92</v>
      </c>
      <c r="BM125" s="155" t="s">
        <v>1093</v>
      </c>
    </row>
    <row r="126" spans="1:47" s="2" customFormat="1" ht="12">
      <c r="A126" s="33"/>
      <c r="B126" s="34"/>
      <c r="C126" s="33"/>
      <c r="D126" s="157" t="s">
        <v>177</v>
      </c>
      <c r="E126" s="33"/>
      <c r="F126" s="158" t="s">
        <v>220</v>
      </c>
      <c r="G126" s="33"/>
      <c r="H126" s="33"/>
      <c r="I126" s="159"/>
      <c r="J126" s="33"/>
      <c r="K126" s="33"/>
      <c r="L126" s="34"/>
      <c r="M126" s="160"/>
      <c r="N126" s="161"/>
      <c r="O126" s="54"/>
      <c r="P126" s="54"/>
      <c r="Q126" s="54"/>
      <c r="R126" s="54"/>
      <c r="S126" s="54"/>
      <c r="T126" s="55"/>
      <c r="U126" s="33"/>
      <c r="V126" s="33"/>
      <c r="W126" s="33"/>
      <c r="X126" s="33"/>
      <c r="Y126" s="33"/>
      <c r="Z126" s="33"/>
      <c r="AA126" s="33"/>
      <c r="AB126" s="33"/>
      <c r="AC126" s="33"/>
      <c r="AD126" s="33"/>
      <c r="AE126" s="33"/>
      <c r="AT126" s="18" t="s">
        <v>177</v>
      </c>
      <c r="AU126" s="18" t="s">
        <v>89</v>
      </c>
    </row>
    <row r="127" spans="2:51" s="13" customFormat="1" ht="12">
      <c r="B127" s="162"/>
      <c r="D127" s="163" t="s">
        <v>179</v>
      </c>
      <c r="E127" s="164" t="s">
        <v>3</v>
      </c>
      <c r="F127" s="165" t="s">
        <v>180</v>
      </c>
      <c r="H127" s="164" t="s">
        <v>3</v>
      </c>
      <c r="I127" s="166"/>
      <c r="L127" s="162"/>
      <c r="M127" s="167"/>
      <c r="N127" s="168"/>
      <c r="O127" s="168"/>
      <c r="P127" s="168"/>
      <c r="Q127" s="168"/>
      <c r="R127" s="168"/>
      <c r="S127" s="168"/>
      <c r="T127" s="169"/>
      <c r="AT127" s="164" t="s">
        <v>179</v>
      </c>
      <c r="AU127" s="164" t="s">
        <v>89</v>
      </c>
      <c r="AV127" s="13" t="s">
        <v>15</v>
      </c>
      <c r="AW127" s="13" t="s">
        <v>31</v>
      </c>
      <c r="AX127" s="13" t="s">
        <v>69</v>
      </c>
      <c r="AY127" s="164" t="s">
        <v>165</v>
      </c>
    </row>
    <row r="128" spans="2:51" s="14" customFormat="1" ht="12">
      <c r="B128" s="170"/>
      <c r="D128" s="163" t="s">
        <v>179</v>
      </c>
      <c r="E128" s="171" t="s">
        <v>3</v>
      </c>
      <c r="F128" s="172" t="s">
        <v>1087</v>
      </c>
      <c r="H128" s="173">
        <v>2.5</v>
      </c>
      <c r="I128" s="174"/>
      <c r="L128" s="170"/>
      <c r="M128" s="175"/>
      <c r="N128" s="176"/>
      <c r="O128" s="176"/>
      <c r="P128" s="176"/>
      <c r="Q128" s="176"/>
      <c r="R128" s="176"/>
      <c r="S128" s="176"/>
      <c r="T128" s="177"/>
      <c r="AT128" s="171" t="s">
        <v>179</v>
      </c>
      <c r="AU128" s="171" t="s">
        <v>89</v>
      </c>
      <c r="AV128" s="14" t="s">
        <v>79</v>
      </c>
      <c r="AW128" s="14" t="s">
        <v>31</v>
      </c>
      <c r="AX128" s="14" t="s">
        <v>69</v>
      </c>
      <c r="AY128" s="171" t="s">
        <v>165</v>
      </c>
    </row>
    <row r="129" spans="2:51" s="15" customFormat="1" ht="12">
      <c r="B129" s="188"/>
      <c r="D129" s="163" t="s">
        <v>179</v>
      </c>
      <c r="E129" s="189" t="s">
        <v>3</v>
      </c>
      <c r="F129" s="190" t="s">
        <v>288</v>
      </c>
      <c r="H129" s="191">
        <v>2.5</v>
      </c>
      <c r="I129" s="192"/>
      <c r="L129" s="188"/>
      <c r="M129" s="193"/>
      <c r="N129" s="194"/>
      <c r="O129" s="194"/>
      <c r="P129" s="194"/>
      <c r="Q129" s="194"/>
      <c r="R129" s="194"/>
      <c r="S129" s="194"/>
      <c r="T129" s="195"/>
      <c r="AT129" s="189" t="s">
        <v>179</v>
      </c>
      <c r="AU129" s="189" t="s">
        <v>89</v>
      </c>
      <c r="AV129" s="15" t="s">
        <v>92</v>
      </c>
      <c r="AW129" s="15" t="s">
        <v>31</v>
      </c>
      <c r="AX129" s="15" t="s">
        <v>15</v>
      </c>
      <c r="AY129" s="189" t="s">
        <v>165</v>
      </c>
    </row>
    <row r="130" spans="2:63" s="12" customFormat="1" ht="20.85" customHeight="1">
      <c r="B130" s="130"/>
      <c r="D130" s="131" t="s">
        <v>68</v>
      </c>
      <c r="E130" s="141" t="s">
        <v>221</v>
      </c>
      <c r="F130" s="141" t="s">
        <v>222</v>
      </c>
      <c r="I130" s="133"/>
      <c r="J130" s="142">
        <f>BK130</f>
        <v>0</v>
      </c>
      <c r="L130" s="130"/>
      <c r="M130" s="135"/>
      <c r="N130" s="136"/>
      <c r="O130" s="136"/>
      <c r="P130" s="137">
        <f>P131</f>
        <v>0</v>
      </c>
      <c r="Q130" s="136"/>
      <c r="R130" s="137">
        <f>R131</f>
        <v>0</v>
      </c>
      <c r="S130" s="136"/>
      <c r="T130" s="138">
        <f>T131</f>
        <v>0</v>
      </c>
      <c r="AR130" s="131" t="s">
        <v>15</v>
      </c>
      <c r="AT130" s="139" t="s">
        <v>68</v>
      </c>
      <c r="AU130" s="139" t="s">
        <v>79</v>
      </c>
      <c r="AY130" s="131" t="s">
        <v>165</v>
      </c>
      <c r="BK130" s="140">
        <f>BK131</f>
        <v>0</v>
      </c>
    </row>
    <row r="131" spans="1:65" s="2" customFormat="1" ht="24.2" customHeight="1">
      <c r="A131" s="33"/>
      <c r="B131" s="143"/>
      <c r="C131" s="144" t="s">
        <v>223</v>
      </c>
      <c r="D131" s="144" t="s">
        <v>171</v>
      </c>
      <c r="E131" s="145" t="s">
        <v>224</v>
      </c>
      <c r="F131" s="146" t="s">
        <v>225</v>
      </c>
      <c r="G131" s="147" t="s">
        <v>174</v>
      </c>
      <c r="H131" s="148">
        <v>354</v>
      </c>
      <c r="I131" s="149"/>
      <c r="J131" s="150">
        <f>ROUND(I131*H131,2)</f>
        <v>0</v>
      </c>
      <c r="K131" s="146" t="s">
        <v>3</v>
      </c>
      <c r="L131" s="34"/>
      <c r="M131" s="151" t="s">
        <v>3</v>
      </c>
      <c r="N131" s="152" t="s">
        <v>41</v>
      </c>
      <c r="O131" s="54"/>
      <c r="P131" s="153">
        <f>O131*H131</f>
        <v>0</v>
      </c>
      <c r="Q131" s="153">
        <v>0</v>
      </c>
      <c r="R131" s="153">
        <f>Q131*H131</f>
        <v>0</v>
      </c>
      <c r="S131" s="153">
        <v>0</v>
      </c>
      <c r="T131" s="154">
        <f>S131*H131</f>
        <v>0</v>
      </c>
      <c r="U131" s="33"/>
      <c r="V131" s="33"/>
      <c r="W131" s="33"/>
      <c r="X131" s="33"/>
      <c r="Y131" s="33"/>
      <c r="Z131" s="33"/>
      <c r="AA131" s="33"/>
      <c r="AB131" s="33"/>
      <c r="AC131" s="33"/>
      <c r="AD131" s="33"/>
      <c r="AE131" s="33"/>
      <c r="AR131" s="155" t="s">
        <v>92</v>
      </c>
      <c r="AT131" s="155" t="s">
        <v>171</v>
      </c>
      <c r="AU131" s="155" t="s">
        <v>89</v>
      </c>
      <c r="AY131" s="18" t="s">
        <v>165</v>
      </c>
      <c r="BE131" s="156">
        <f>IF(N131="základní",J131,0)</f>
        <v>0</v>
      </c>
      <c r="BF131" s="156">
        <f>IF(N131="snížená",J131,0)</f>
        <v>0</v>
      </c>
      <c r="BG131" s="156">
        <f>IF(N131="zákl. přenesená",J131,0)</f>
        <v>0</v>
      </c>
      <c r="BH131" s="156">
        <f>IF(N131="sníž. přenesená",J131,0)</f>
        <v>0</v>
      </c>
      <c r="BI131" s="156">
        <f>IF(N131="nulová",J131,0)</f>
        <v>0</v>
      </c>
      <c r="BJ131" s="18" t="s">
        <v>79</v>
      </c>
      <c r="BK131" s="156">
        <f>ROUND(I131*H131,2)</f>
        <v>0</v>
      </c>
      <c r="BL131" s="18" t="s">
        <v>92</v>
      </c>
      <c r="BM131" s="155" t="s">
        <v>1094</v>
      </c>
    </row>
    <row r="132" spans="2:63" s="12" customFormat="1" ht="22.9" customHeight="1">
      <c r="B132" s="130"/>
      <c r="D132" s="131" t="s">
        <v>68</v>
      </c>
      <c r="E132" s="141" t="s">
        <v>227</v>
      </c>
      <c r="F132" s="141" t="s">
        <v>228</v>
      </c>
      <c r="I132" s="133"/>
      <c r="J132" s="142">
        <f>BK132</f>
        <v>0</v>
      </c>
      <c r="L132" s="130"/>
      <c r="M132" s="135"/>
      <c r="N132" s="136"/>
      <c r="O132" s="136"/>
      <c r="P132" s="137">
        <f>SUM(P133:P141)</f>
        <v>0</v>
      </c>
      <c r="Q132" s="136"/>
      <c r="R132" s="137">
        <f>SUM(R133:R141)</f>
        <v>0</v>
      </c>
      <c r="S132" s="136"/>
      <c r="T132" s="138">
        <f>SUM(T133:T141)</f>
        <v>0</v>
      </c>
      <c r="AR132" s="131" t="s">
        <v>15</v>
      </c>
      <c r="AT132" s="139" t="s">
        <v>68</v>
      </c>
      <c r="AU132" s="139" t="s">
        <v>15</v>
      </c>
      <c r="AY132" s="131" t="s">
        <v>165</v>
      </c>
      <c r="BK132" s="140">
        <f>SUM(BK133:BK141)</f>
        <v>0</v>
      </c>
    </row>
    <row r="133" spans="1:65" s="2" customFormat="1" ht="37.9" customHeight="1">
      <c r="A133" s="33"/>
      <c r="B133" s="143"/>
      <c r="C133" s="144" t="s">
        <v>531</v>
      </c>
      <c r="D133" s="144" t="s">
        <v>171</v>
      </c>
      <c r="E133" s="145" t="s">
        <v>230</v>
      </c>
      <c r="F133" s="146" t="s">
        <v>231</v>
      </c>
      <c r="G133" s="147" t="s">
        <v>232</v>
      </c>
      <c r="H133" s="148">
        <v>6.889</v>
      </c>
      <c r="I133" s="149"/>
      <c r="J133" s="150">
        <f>ROUND(I133*H133,2)</f>
        <v>0</v>
      </c>
      <c r="K133" s="146" t="s">
        <v>175</v>
      </c>
      <c r="L133" s="34"/>
      <c r="M133" s="151" t="s">
        <v>3</v>
      </c>
      <c r="N133" s="152" t="s">
        <v>41</v>
      </c>
      <c r="O133" s="54"/>
      <c r="P133" s="153">
        <f>O133*H133</f>
        <v>0</v>
      </c>
      <c r="Q133" s="153">
        <v>0</v>
      </c>
      <c r="R133" s="153">
        <f>Q133*H133</f>
        <v>0</v>
      </c>
      <c r="S133" s="153">
        <v>0</v>
      </c>
      <c r="T133" s="154">
        <f>S133*H133</f>
        <v>0</v>
      </c>
      <c r="U133" s="33"/>
      <c r="V133" s="33"/>
      <c r="W133" s="33"/>
      <c r="X133" s="33"/>
      <c r="Y133" s="33"/>
      <c r="Z133" s="33"/>
      <c r="AA133" s="33"/>
      <c r="AB133" s="33"/>
      <c r="AC133" s="33"/>
      <c r="AD133" s="33"/>
      <c r="AE133" s="33"/>
      <c r="AR133" s="155" t="s">
        <v>92</v>
      </c>
      <c r="AT133" s="155" t="s">
        <v>171</v>
      </c>
      <c r="AU133" s="155" t="s">
        <v>79</v>
      </c>
      <c r="AY133" s="18" t="s">
        <v>165</v>
      </c>
      <c r="BE133" s="156">
        <f>IF(N133="základní",J133,0)</f>
        <v>0</v>
      </c>
      <c r="BF133" s="156">
        <f>IF(N133="snížená",J133,0)</f>
        <v>0</v>
      </c>
      <c r="BG133" s="156">
        <f>IF(N133="zákl. přenesená",J133,0)</f>
        <v>0</v>
      </c>
      <c r="BH133" s="156">
        <f>IF(N133="sníž. přenesená",J133,0)</f>
        <v>0</v>
      </c>
      <c r="BI133" s="156">
        <f>IF(N133="nulová",J133,0)</f>
        <v>0</v>
      </c>
      <c r="BJ133" s="18" t="s">
        <v>79</v>
      </c>
      <c r="BK133" s="156">
        <f>ROUND(I133*H133,2)</f>
        <v>0</v>
      </c>
      <c r="BL133" s="18" t="s">
        <v>92</v>
      </c>
      <c r="BM133" s="155" t="s">
        <v>1095</v>
      </c>
    </row>
    <row r="134" spans="1:47" s="2" customFormat="1" ht="12">
      <c r="A134" s="33"/>
      <c r="B134" s="34"/>
      <c r="C134" s="33"/>
      <c r="D134" s="157" t="s">
        <v>177</v>
      </c>
      <c r="E134" s="33"/>
      <c r="F134" s="158" t="s">
        <v>234</v>
      </c>
      <c r="G134" s="33"/>
      <c r="H134" s="33"/>
      <c r="I134" s="159"/>
      <c r="J134" s="33"/>
      <c r="K134" s="33"/>
      <c r="L134" s="34"/>
      <c r="M134" s="160"/>
      <c r="N134" s="161"/>
      <c r="O134" s="54"/>
      <c r="P134" s="54"/>
      <c r="Q134" s="54"/>
      <c r="R134" s="54"/>
      <c r="S134" s="54"/>
      <c r="T134" s="55"/>
      <c r="U134" s="33"/>
      <c r="V134" s="33"/>
      <c r="W134" s="33"/>
      <c r="X134" s="33"/>
      <c r="Y134" s="33"/>
      <c r="Z134" s="33"/>
      <c r="AA134" s="33"/>
      <c r="AB134" s="33"/>
      <c r="AC134" s="33"/>
      <c r="AD134" s="33"/>
      <c r="AE134" s="33"/>
      <c r="AT134" s="18" t="s">
        <v>177</v>
      </c>
      <c r="AU134" s="18" t="s">
        <v>79</v>
      </c>
    </row>
    <row r="135" spans="1:65" s="2" customFormat="1" ht="33" customHeight="1">
      <c r="A135" s="33"/>
      <c r="B135" s="143"/>
      <c r="C135" s="144" t="s">
        <v>294</v>
      </c>
      <c r="D135" s="144" t="s">
        <v>171</v>
      </c>
      <c r="E135" s="145" t="s">
        <v>236</v>
      </c>
      <c r="F135" s="146" t="s">
        <v>237</v>
      </c>
      <c r="G135" s="147" t="s">
        <v>232</v>
      </c>
      <c r="H135" s="148">
        <v>6.889</v>
      </c>
      <c r="I135" s="149"/>
      <c r="J135" s="150">
        <f>ROUND(I135*H135,2)</f>
        <v>0</v>
      </c>
      <c r="K135" s="146" t="s">
        <v>175</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79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1096</v>
      </c>
    </row>
    <row r="136" spans="1:47" s="2" customFormat="1" ht="12">
      <c r="A136" s="33"/>
      <c r="B136" s="34"/>
      <c r="C136" s="33"/>
      <c r="D136" s="157" t="s">
        <v>177</v>
      </c>
      <c r="E136" s="33"/>
      <c r="F136" s="158" t="s">
        <v>239</v>
      </c>
      <c r="G136" s="33"/>
      <c r="H136" s="33"/>
      <c r="I136" s="159"/>
      <c r="J136" s="33"/>
      <c r="K136" s="33"/>
      <c r="L136" s="34"/>
      <c r="M136" s="160"/>
      <c r="N136" s="161"/>
      <c r="O136" s="54"/>
      <c r="P136" s="54"/>
      <c r="Q136" s="54"/>
      <c r="R136" s="54"/>
      <c r="S136" s="54"/>
      <c r="T136" s="55"/>
      <c r="U136" s="33"/>
      <c r="V136" s="33"/>
      <c r="W136" s="33"/>
      <c r="X136" s="33"/>
      <c r="Y136" s="33"/>
      <c r="Z136" s="33"/>
      <c r="AA136" s="33"/>
      <c r="AB136" s="33"/>
      <c r="AC136" s="33"/>
      <c r="AD136" s="33"/>
      <c r="AE136" s="33"/>
      <c r="AT136" s="18" t="s">
        <v>177</v>
      </c>
      <c r="AU136" s="18" t="s">
        <v>79</v>
      </c>
    </row>
    <row r="137" spans="1:65" s="2" customFormat="1" ht="44.25" customHeight="1">
      <c r="A137" s="33"/>
      <c r="B137" s="143"/>
      <c r="C137" s="144" t="s">
        <v>300</v>
      </c>
      <c r="D137" s="144" t="s">
        <v>171</v>
      </c>
      <c r="E137" s="145" t="s">
        <v>240</v>
      </c>
      <c r="F137" s="146" t="s">
        <v>241</v>
      </c>
      <c r="G137" s="147" t="s">
        <v>232</v>
      </c>
      <c r="H137" s="148">
        <v>137.78</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92</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1097</v>
      </c>
    </row>
    <row r="138" spans="1:47" s="2" customFormat="1" ht="12">
      <c r="A138" s="33"/>
      <c r="B138" s="34"/>
      <c r="C138" s="33"/>
      <c r="D138" s="157" t="s">
        <v>177</v>
      </c>
      <c r="E138" s="33"/>
      <c r="F138" s="158" t="s">
        <v>243</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2:51" s="14" customFormat="1" ht="12">
      <c r="B139" s="170"/>
      <c r="D139" s="163" t="s">
        <v>179</v>
      </c>
      <c r="F139" s="172" t="s">
        <v>1098</v>
      </c>
      <c r="H139" s="173">
        <v>137.78</v>
      </c>
      <c r="I139" s="174"/>
      <c r="L139" s="170"/>
      <c r="M139" s="175"/>
      <c r="N139" s="176"/>
      <c r="O139" s="176"/>
      <c r="P139" s="176"/>
      <c r="Q139" s="176"/>
      <c r="R139" s="176"/>
      <c r="S139" s="176"/>
      <c r="T139" s="177"/>
      <c r="AT139" s="171" t="s">
        <v>179</v>
      </c>
      <c r="AU139" s="171" t="s">
        <v>79</v>
      </c>
      <c r="AV139" s="14" t="s">
        <v>79</v>
      </c>
      <c r="AW139" s="14" t="s">
        <v>4</v>
      </c>
      <c r="AX139" s="14" t="s">
        <v>15</v>
      </c>
      <c r="AY139" s="171" t="s">
        <v>165</v>
      </c>
    </row>
    <row r="140" spans="1:65" s="2" customFormat="1" ht="44.25" customHeight="1">
      <c r="A140" s="33"/>
      <c r="B140" s="143"/>
      <c r="C140" s="144" t="s">
        <v>267</v>
      </c>
      <c r="D140" s="144" t="s">
        <v>171</v>
      </c>
      <c r="E140" s="145" t="s">
        <v>246</v>
      </c>
      <c r="F140" s="146" t="s">
        <v>247</v>
      </c>
      <c r="G140" s="147" t="s">
        <v>232</v>
      </c>
      <c r="H140" s="148">
        <v>6.889</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1099</v>
      </c>
    </row>
    <row r="141" spans="1:47" s="2" customFormat="1" ht="12">
      <c r="A141" s="33"/>
      <c r="B141" s="34"/>
      <c r="C141" s="33"/>
      <c r="D141" s="157" t="s">
        <v>177</v>
      </c>
      <c r="E141" s="33"/>
      <c r="F141" s="158" t="s">
        <v>249</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63" s="12" customFormat="1" ht="22.9" customHeight="1">
      <c r="B142" s="130"/>
      <c r="D142" s="131" t="s">
        <v>68</v>
      </c>
      <c r="E142" s="141" t="s">
        <v>250</v>
      </c>
      <c r="F142" s="141" t="s">
        <v>251</v>
      </c>
      <c r="I142" s="133"/>
      <c r="J142" s="142">
        <f>BK142</f>
        <v>0</v>
      </c>
      <c r="L142" s="130"/>
      <c r="M142" s="135"/>
      <c r="N142" s="136"/>
      <c r="O142" s="136"/>
      <c r="P142" s="137">
        <f>SUM(P143:P144)</f>
        <v>0</v>
      </c>
      <c r="Q142" s="136"/>
      <c r="R142" s="137">
        <f>SUM(R143:R144)</f>
        <v>0</v>
      </c>
      <c r="S142" s="136"/>
      <c r="T142" s="138">
        <f>SUM(T143:T144)</f>
        <v>0</v>
      </c>
      <c r="AR142" s="131" t="s">
        <v>15</v>
      </c>
      <c r="AT142" s="139" t="s">
        <v>68</v>
      </c>
      <c r="AU142" s="139" t="s">
        <v>15</v>
      </c>
      <c r="AY142" s="131" t="s">
        <v>165</v>
      </c>
      <c r="BK142" s="140">
        <f>SUM(BK143:BK144)</f>
        <v>0</v>
      </c>
    </row>
    <row r="143" spans="1:65" s="2" customFormat="1" ht="55.5" customHeight="1">
      <c r="A143" s="33"/>
      <c r="B143" s="143"/>
      <c r="C143" s="144" t="s">
        <v>195</v>
      </c>
      <c r="D143" s="144" t="s">
        <v>171</v>
      </c>
      <c r="E143" s="145" t="s">
        <v>253</v>
      </c>
      <c r="F143" s="146" t="s">
        <v>254</v>
      </c>
      <c r="G143" s="147" t="s">
        <v>232</v>
      </c>
      <c r="H143" s="148">
        <v>0.034</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1100</v>
      </c>
    </row>
    <row r="144" spans="1:47" s="2" customFormat="1" ht="12">
      <c r="A144" s="33"/>
      <c r="B144" s="34"/>
      <c r="C144" s="33"/>
      <c r="D144" s="157" t="s">
        <v>177</v>
      </c>
      <c r="E144" s="33"/>
      <c r="F144" s="158" t="s">
        <v>256</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5.9" customHeight="1">
      <c r="B145" s="130"/>
      <c r="D145" s="131" t="s">
        <v>68</v>
      </c>
      <c r="E145" s="132" t="s">
        <v>257</v>
      </c>
      <c r="F145" s="132" t="s">
        <v>258</v>
      </c>
      <c r="I145" s="133"/>
      <c r="J145" s="134">
        <f>BK145</f>
        <v>0</v>
      </c>
      <c r="L145" s="130"/>
      <c r="M145" s="135"/>
      <c r="N145" s="136"/>
      <c r="O145" s="136"/>
      <c r="P145" s="137">
        <f>P146+P181+P216+P221+P223+P237+P247</f>
        <v>0</v>
      </c>
      <c r="Q145" s="136"/>
      <c r="R145" s="137">
        <f>R146+R181+R216+R221+R223+R237+R247</f>
        <v>8.310897800000001</v>
      </c>
      <c r="S145" s="136"/>
      <c r="T145" s="138">
        <f>T146+T181+T216+T221+T223+T237+T247</f>
        <v>6.85399</v>
      </c>
      <c r="AR145" s="131" t="s">
        <v>79</v>
      </c>
      <c r="AT145" s="139" t="s">
        <v>68</v>
      </c>
      <c r="AU145" s="139" t="s">
        <v>69</v>
      </c>
      <c r="AY145" s="131" t="s">
        <v>165</v>
      </c>
      <c r="BK145" s="140">
        <f>BK146+BK181+BK216+BK221+BK223+BK237+BK247</f>
        <v>0</v>
      </c>
    </row>
    <row r="146" spans="2:63" s="12" customFormat="1" ht="22.9" customHeight="1">
      <c r="B146" s="130"/>
      <c r="D146" s="131" t="s">
        <v>68</v>
      </c>
      <c r="E146" s="141" t="s">
        <v>259</v>
      </c>
      <c r="F146" s="141" t="s">
        <v>260</v>
      </c>
      <c r="I146" s="133"/>
      <c r="J146" s="142">
        <f>BK146</f>
        <v>0</v>
      </c>
      <c r="L146" s="130"/>
      <c r="M146" s="135"/>
      <c r="N146" s="136"/>
      <c r="O146" s="136"/>
      <c r="P146" s="137">
        <f>SUM(P147:P180)</f>
        <v>0</v>
      </c>
      <c r="Q146" s="136"/>
      <c r="R146" s="137">
        <f>SUM(R147:R180)</f>
        <v>4.2834738</v>
      </c>
      <c r="S146" s="136"/>
      <c r="T146" s="138">
        <f>SUM(T147:T180)</f>
        <v>3.8356899999999996</v>
      </c>
      <c r="AR146" s="131" t="s">
        <v>79</v>
      </c>
      <c r="AT146" s="139" t="s">
        <v>68</v>
      </c>
      <c r="AU146" s="139" t="s">
        <v>15</v>
      </c>
      <c r="AY146" s="131" t="s">
        <v>165</v>
      </c>
      <c r="BK146" s="140">
        <f>SUM(BK147:BK180)</f>
        <v>0</v>
      </c>
    </row>
    <row r="147" spans="1:65" s="2" customFormat="1" ht="33" customHeight="1">
      <c r="A147" s="33"/>
      <c r="B147" s="143"/>
      <c r="C147" s="144" t="s">
        <v>443</v>
      </c>
      <c r="D147" s="144" t="s">
        <v>171</v>
      </c>
      <c r="E147" s="145" t="s">
        <v>262</v>
      </c>
      <c r="F147" s="146" t="s">
        <v>263</v>
      </c>
      <c r="G147" s="147" t="s">
        <v>174</v>
      </c>
      <c r="H147" s="148">
        <v>414.7</v>
      </c>
      <c r="I147" s="149"/>
      <c r="J147" s="150">
        <f>ROUND(I147*H147,2)</f>
        <v>0</v>
      </c>
      <c r="K147" s="146" t="s">
        <v>175</v>
      </c>
      <c r="L147" s="34"/>
      <c r="M147" s="151" t="s">
        <v>3</v>
      </c>
      <c r="N147" s="152" t="s">
        <v>41</v>
      </c>
      <c r="O147" s="54"/>
      <c r="P147" s="153">
        <f>O147*H147</f>
        <v>0</v>
      </c>
      <c r="Q147" s="153">
        <v>0</v>
      </c>
      <c r="R147" s="153">
        <f>Q147*H147</f>
        <v>0</v>
      </c>
      <c r="S147" s="153">
        <v>0.0055</v>
      </c>
      <c r="T147" s="154">
        <f>S147*H147</f>
        <v>2.2808499999999996</v>
      </c>
      <c r="U147" s="33"/>
      <c r="V147" s="33"/>
      <c r="W147" s="33"/>
      <c r="X147" s="33"/>
      <c r="Y147" s="33"/>
      <c r="Z147" s="33"/>
      <c r="AA147" s="33"/>
      <c r="AB147" s="33"/>
      <c r="AC147" s="33"/>
      <c r="AD147" s="33"/>
      <c r="AE147" s="33"/>
      <c r="AR147" s="155" t="s">
        <v>264</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264</v>
      </c>
      <c r="BM147" s="155" t="s">
        <v>1101</v>
      </c>
    </row>
    <row r="148" spans="1:47" s="2" customFormat="1" ht="12">
      <c r="A148" s="33"/>
      <c r="B148" s="34"/>
      <c r="C148" s="33"/>
      <c r="D148" s="157" t="s">
        <v>177</v>
      </c>
      <c r="E148" s="33"/>
      <c r="F148" s="158" t="s">
        <v>266</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1:65" s="2" customFormat="1" ht="44.25" customHeight="1">
      <c r="A149" s="33"/>
      <c r="B149" s="143"/>
      <c r="C149" s="144" t="s">
        <v>387</v>
      </c>
      <c r="D149" s="144" t="s">
        <v>171</v>
      </c>
      <c r="E149" s="145" t="s">
        <v>268</v>
      </c>
      <c r="F149" s="146" t="s">
        <v>269</v>
      </c>
      <c r="G149" s="147" t="s">
        <v>174</v>
      </c>
      <c r="H149" s="148">
        <v>431.9</v>
      </c>
      <c r="I149" s="149"/>
      <c r="J149" s="150">
        <f>ROUND(I149*H149,2)</f>
        <v>0</v>
      </c>
      <c r="K149" s="146" t="s">
        <v>175</v>
      </c>
      <c r="L149" s="34"/>
      <c r="M149" s="151" t="s">
        <v>3</v>
      </c>
      <c r="N149" s="152" t="s">
        <v>41</v>
      </c>
      <c r="O149" s="54"/>
      <c r="P149" s="153">
        <f>O149*H149</f>
        <v>0</v>
      </c>
      <c r="Q149" s="153">
        <v>0</v>
      </c>
      <c r="R149" s="153">
        <f>Q149*H149</f>
        <v>0</v>
      </c>
      <c r="S149" s="153">
        <v>0.0036</v>
      </c>
      <c r="T149" s="154">
        <f>S149*H149</f>
        <v>1.5548399999999998</v>
      </c>
      <c r="U149" s="33"/>
      <c r="V149" s="33"/>
      <c r="W149" s="33"/>
      <c r="X149" s="33"/>
      <c r="Y149" s="33"/>
      <c r="Z149" s="33"/>
      <c r="AA149" s="33"/>
      <c r="AB149" s="33"/>
      <c r="AC149" s="33"/>
      <c r="AD149" s="33"/>
      <c r="AE149" s="33"/>
      <c r="AR149" s="155" t="s">
        <v>264</v>
      </c>
      <c r="AT149" s="155" t="s">
        <v>171</v>
      </c>
      <c r="AU149" s="155" t="s">
        <v>79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264</v>
      </c>
      <c r="BM149" s="155" t="s">
        <v>1102</v>
      </c>
    </row>
    <row r="150" spans="1:47" s="2" customFormat="1" ht="12">
      <c r="A150" s="33"/>
      <c r="B150" s="34"/>
      <c r="C150" s="33"/>
      <c r="D150" s="157" t="s">
        <v>177</v>
      </c>
      <c r="E150" s="33"/>
      <c r="F150" s="158" t="s">
        <v>271</v>
      </c>
      <c r="G150" s="33"/>
      <c r="H150" s="33"/>
      <c r="I150" s="159"/>
      <c r="J150" s="33"/>
      <c r="K150" s="33"/>
      <c r="L150" s="34"/>
      <c r="M150" s="160"/>
      <c r="N150" s="161"/>
      <c r="O150" s="54"/>
      <c r="P150" s="54"/>
      <c r="Q150" s="54"/>
      <c r="R150" s="54"/>
      <c r="S150" s="54"/>
      <c r="T150" s="55"/>
      <c r="U150" s="33"/>
      <c r="V150" s="33"/>
      <c r="W150" s="33"/>
      <c r="X150" s="33"/>
      <c r="Y150" s="33"/>
      <c r="Z150" s="33"/>
      <c r="AA150" s="33"/>
      <c r="AB150" s="33"/>
      <c r="AC150" s="33"/>
      <c r="AD150" s="33"/>
      <c r="AE150" s="33"/>
      <c r="AT150" s="18" t="s">
        <v>177</v>
      </c>
      <c r="AU150" s="18" t="s">
        <v>79</v>
      </c>
    </row>
    <row r="151" spans="1:65" s="2" customFormat="1" ht="37.9" customHeight="1">
      <c r="A151" s="33"/>
      <c r="B151" s="143"/>
      <c r="C151" s="144" t="s">
        <v>357</v>
      </c>
      <c r="D151" s="144" t="s">
        <v>171</v>
      </c>
      <c r="E151" s="145" t="s">
        <v>272</v>
      </c>
      <c r="F151" s="146" t="s">
        <v>273</v>
      </c>
      <c r="G151" s="147" t="s">
        <v>174</v>
      </c>
      <c r="H151" s="148">
        <v>414.7</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264</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1103</v>
      </c>
    </row>
    <row r="152" spans="1:47" s="2" customFormat="1" ht="12">
      <c r="A152" s="33"/>
      <c r="B152" s="34"/>
      <c r="C152" s="33"/>
      <c r="D152" s="157" t="s">
        <v>177</v>
      </c>
      <c r="E152" s="33"/>
      <c r="F152" s="158" t="s">
        <v>275</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2:51" s="14" customFormat="1" ht="12">
      <c r="B153" s="170"/>
      <c r="D153" s="163" t="s">
        <v>179</v>
      </c>
      <c r="E153" s="171" t="s">
        <v>3</v>
      </c>
      <c r="F153" s="172" t="s">
        <v>1104</v>
      </c>
      <c r="H153" s="173">
        <v>354.5</v>
      </c>
      <c r="I153" s="174"/>
      <c r="L153" s="170"/>
      <c r="M153" s="175"/>
      <c r="N153" s="176"/>
      <c r="O153" s="176"/>
      <c r="P153" s="176"/>
      <c r="Q153" s="176"/>
      <c r="R153" s="176"/>
      <c r="S153" s="176"/>
      <c r="T153" s="177"/>
      <c r="AT153" s="171" t="s">
        <v>179</v>
      </c>
      <c r="AU153" s="171" t="s">
        <v>79</v>
      </c>
      <c r="AV153" s="14" t="s">
        <v>79</v>
      </c>
      <c r="AW153" s="14" t="s">
        <v>31</v>
      </c>
      <c r="AX153" s="14" t="s">
        <v>69</v>
      </c>
      <c r="AY153" s="171" t="s">
        <v>165</v>
      </c>
    </row>
    <row r="154" spans="2:51" s="14" customFormat="1" ht="12">
      <c r="B154" s="170"/>
      <c r="D154" s="163" t="s">
        <v>179</v>
      </c>
      <c r="E154" s="171" t="s">
        <v>3</v>
      </c>
      <c r="F154" s="172" t="s">
        <v>1105</v>
      </c>
      <c r="H154" s="173">
        <v>60.2</v>
      </c>
      <c r="I154" s="174"/>
      <c r="L154" s="170"/>
      <c r="M154" s="175"/>
      <c r="N154" s="176"/>
      <c r="O154" s="176"/>
      <c r="P154" s="176"/>
      <c r="Q154" s="176"/>
      <c r="R154" s="176"/>
      <c r="S154" s="176"/>
      <c r="T154" s="177"/>
      <c r="AT154" s="171" t="s">
        <v>179</v>
      </c>
      <c r="AU154" s="171" t="s">
        <v>79</v>
      </c>
      <c r="AV154" s="14" t="s">
        <v>79</v>
      </c>
      <c r="AW154" s="14" t="s">
        <v>31</v>
      </c>
      <c r="AX154" s="14" t="s">
        <v>69</v>
      </c>
      <c r="AY154" s="171" t="s">
        <v>165</v>
      </c>
    </row>
    <row r="155" spans="2:51" s="15" customFormat="1" ht="12">
      <c r="B155" s="188"/>
      <c r="D155" s="163" t="s">
        <v>179</v>
      </c>
      <c r="E155" s="189" t="s">
        <v>3</v>
      </c>
      <c r="F155" s="190" t="s">
        <v>288</v>
      </c>
      <c r="H155" s="191">
        <v>414.7</v>
      </c>
      <c r="I155" s="192"/>
      <c r="L155" s="188"/>
      <c r="M155" s="193"/>
      <c r="N155" s="194"/>
      <c r="O155" s="194"/>
      <c r="P155" s="194"/>
      <c r="Q155" s="194"/>
      <c r="R155" s="194"/>
      <c r="S155" s="194"/>
      <c r="T155" s="195"/>
      <c r="AT155" s="189" t="s">
        <v>179</v>
      </c>
      <c r="AU155" s="189" t="s">
        <v>79</v>
      </c>
      <c r="AV155" s="15" t="s">
        <v>92</v>
      </c>
      <c r="AW155" s="15" t="s">
        <v>31</v>
      </c>
      <c r="AX155" s="15" t="s">
        <v>15</v>
      </c>
      <c r="AY155" s="189" t="s">
        <v>165</v>
      </c>
    </row>
    <row r="156" spans="1:65" s="2" customFormat="1" ht="16.5" customHeight="1">
      <c r="A156" s="33"/>
      <c r="B156" s="143"/>
      <c r="C156" s="178" t="s">
        <v>261</v>
      </c>
      <c r="D156" s="178" t="s">
        <v>188</v>
      </c>
      <c r="E156" s="179" t="s">
        <v>276</v>
      </c>
      <c r="F156" s="180" t="s">
        <v>277</v>
      </c>
      <c r="G156" s="181" t="s">
        <v>232</v>
      </c>
      <c r="H156" s="182">
        <v>0.133</v>
      </c>
      <c r="I156" s="183"/>
      <c r="J156" s="184">
        <f>ROUND(I156*H156,2)</f>
        <v>0</v>
      </c>
      <c r="K156" s="180" t="s">
        <v>175</v>
      </c>
      <c r="L156" s="185"/>
      <c r="M156" s="186" t="s">
        <v>3</v>
      </c>
      <c r="N156" s="187" t="s">
        <v>41</v>
      </c>
      <c r="O156" s="54"/>
      <c r="P156" s="153">
        <f>O156*H156</f>
        <v>0</v>
      </c>
      <c r="Q156" s="153">
        <v>1</v>
      </c>
      <c r="R156" s="153">
        <f>Q156*H156</f>
        <v>0.133</v>
      </c>
      <c r="S156" s="153">
        <v>0</v>
      </c>
      <c r="T156" s="154">
        <f>S156*H156</f>
        <v>0</v>
      </c>
      <c r="U156" s="33"/>
      <c r="V156" s="33"/>
      <c r="W156" s="33"/>
      <c r="X156" s="33"/>
      <c r="Y156" s="33"/>
      <c r="Z156" s="33"/>
      <c r="AA156" s="33"/>
      <c r="AB156" s="33"/>
      <c r="AC156" s="33"/>
      <c r="AD156" s="33"/>
      <c r="AE156" s="33"/>
      <c r="AR156" s="155" t="s">
        <v>278</v>
      </c>
      <c r="AT156" s="155" t="s">
        <v>188</v>
      </c>
      <c r="AU156" s="155" t="s">
        <v>79</v>
      </c>
      <c r="AY156" s="18" t="s">
        <v>165</v>
      </c>
      <c r="BE156" s="156">
        <f>IF(N156="základní",J156,0)</f>
        <v>0</v>
      </c>
      <c r="BF156" s="156">
        <f>IF(N156="snížená",J156,0)</f>
        <v>0</v>
      </c>
      <c r="BG156" s="156">
        <f>IF(N156="zákl. přenesená",J156,0)</f>
        <v>0</v>
      </c>
      <c r="BH156" s="156">
        <f>IF(N156="sníž. přenesená",J156,0)</f>
        <v>0</v>
      </c>
      <c r="BI156" s="156">
        <f>IF(N156="nulová",J156,0)</f>
        <v>0</v>
      </c>
      <c r="BJ156" s="18" t="s">
        <v>79</v>
      </c>
      <c r="BK156" s="156">
        <f>ROUND(I156*H156,2)</f>
        <v>0</v>
      </c>
      <c r="BL156" s="18" t="s">
        <v>264</v>
      </c>
      <c r="BM156" s="155" t="s">
        <v>1106</v>
      </c>
    </row>
    <row r="157" spans="1:47" s="2" customFormat="1" ht="12">
      <c r="A157" s="33"/>
      <c r="B157" s="34"/>
      <c r="C157" s="33"/>
      <c r="D157" s="157" t="s">
        <v>177</v>
      </c>
      <c r="E157" s="33"/>
      <c r="F157" s="158" t="s">
        <v>280</v>
      </c>
      <c r="G157" s="33"/>
      <c r="H157" s="33"/>
      <c r="I157" s="159"/>
      <c r="J157" s="33"/>
      <c r="K157" s="33"/>
      <c r="L157" s="34"/>
      <c r="M157" s="160"/>
      <c r="N157" s="161"/>
      <c r="O157" s="54"/>
      <c r="P157" s="54"/>
      <c r="Q157" s="54"/>
      <c r="R157" s="54"/>
      <c r="S157" s="54"/>
      <c r="T157" s="55"/>
      <c r="U157" s="33"/>
      <c r="V157" s="33"/>
      <c r="W157" s="33"/>
      <c r="X157" s="33"/>
      <c r="Y157" s="33"/>
      <c r="Z157" s="33"/>
      <c r="AA157" s="33"/>
      <c r="AB157" s="33"/>
      <c r="AC157" s="33"/>
      <c r="AD157" s="33"/>
      <c r="AE157" s="33"/>
      <c r="AT157" s="18" t="s">
        <v>177</v>
      </c>
      <c r="AU157" s="18" t="s">
        <v>79</v>
      </c>
    </row>
    <row r="158" spans="2:51" s="14" customFormat="1" ht="12">
      <c r="B158" s="170"/>
      <c r="D158" s="163" t="s">
        <v>179</v>
      </c>
      <c r="F158" s="172" t="s">
        <v>1107</v>
      </c>
      <c r="H158" s="173">
        <v>0.133</v>
      </c>
      <c r="I158" s="174"/>
      <c r="L158" s="170"/>
      <c r="M158" s="175"/>
      <c r="N158" s="176"/>
      <c r="O158" s="176"/>
      <c r="P158" s="176"/>
      <c r="Q158" s="176"/>
      <c r="R158" s="176"/>
      <c r="S158" s="176"/>
      <c r="T158" s="177"/>
      <c r="AT158" s="171" t="s">
        <v>179</v>
      </c>
      <c r="AU158" s="171" t="s">
        <v>79</v>
      </c>
      <c r="AV158" s="14" t="s">
        <v>79</v>
      </c>
      <c r="AW158" s="14" t="s">
        <v>4</v>
      </c>
      <c r="AX158" s="14" t="s">
        <v>15</v>
      </c>
      <c r="AY158" s="171" t="s">
        <v>165</v>
      </c>
    </row>
    <row r="159" spans="1:65" s="2" customFormat="1" ht="24.2" customHeight="1">
      <c r="A159" s="33"/>
      <c r="B159" s="143"/>
      <c r="C159" s="144" t="s">
        <v>278</v>
      </c>
      <c r="D159" s="144" t="s">
        <v>171</v>
      </c>
      <c r="E159" s="145" t="s">
        <v>282</v>
      </c>
      <c r="F159" s="146" t="s">
        <v>283</v>
      </c>
      <c r="G159" s="147" t="s">
        <v>174</v>
      </c>
      <c r="H159" s="148">
        <v>414.7</v>
      </c>
      <c r="I159" s="149"/>
      <c r="J159" s="150">
        <f>ROUND(I159*H159,2)</f>
        <v>0</v>
      </c>
      <c r="K159" s="146" t="s">
        <v>175</v>
      </c>
      <c r="L159" s="34"/>
      <c r="M159" s="151" t="s">
        <v>3</v>
      </c>
      <c r="N159" s="152" t="s">
        <v>41</v>
      </c>
      <c r="O159" s="54"/>
      <c r="P159" s="153">
        <f>O159*H159</f>
        <v>0</v>
      </c>
      <c r="Q159" s="153">
        <v>0.00088</v>
      </c>
      <c r="R159" s="153">
        <f>Q159*H159</f>
        <v>0.364936</v>
      </c>
      <c r="S159" s="153">
        <v>0</v>
      </c>
      <c r="T159" s="154">
        <f>S159*H159</f>
        <v>0</v>
      </c>
      <c r="U159" s="33"/>
      <c r="V159" s="33"/>
      <c r="W159" s="33"/>
      <c r="X159" s="33"/>
      <c r="Y159" s="33"/>
      <c r="Z159" s="33"/>
      <c r="AA159" s="33"/>
      <c r="AB159" s="33"/>
      <c r="AC159" s="33"/>
      <c r="AD159" s="33"/>
      <c r="AE159" s="33"/>
      <c r="AR159" s="155" t="s">
        <v>264</v>
      </c>
      <c r="AT159" s="155" t="s">
        <v>171</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1108</v>
      </c>
    </row>
    <row r="160" spans="1:47" s="2" customFormat="1" ht="12">
      <c r="A160" s="33"/>
      <c r="B160" s="34"/>
      <c r="C160" s="33"/>
      <c r="D160" s="157" t="s">
        <v>177</v>
      </c>
      <c r="E160" s="33"/>
      <c r="F160" s="158" t="s">
        <v>285</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1:65" s="2" customFormat="1" ht="44.25" customHeight="1">
      <c r="A161" s="33"/>
      <c r="B161" s="143"/>
      <c r="C161" s="178" t="s">
        <v>455</v>
      </c>
      <c r="D161" s="178" t="s">
        <v>188</v>
      </c>
      <c r="E161" s="179" t="s">
        <v>289</v>
      </c>
      <c r="F161" s="180" t="s">
        <v>290</v>
      </c>
      <c r="G161" s="181" t="s">
        <v>174</v>
      </c>
      <c r="H161" s="182">
        <v>483.333</v>
      </c>
      <c r="I161" s="183"/>
      <c r="J161" s="184">
        <f>ROUND(I161*H161,2)</f>
        <v>0</v>
      </c>
      <c r="K161" s="180" t="s">
        <v>175</v>
      </c>
      <c r="L161" s="185"/>
      <c r="M161" s="186" t="s">
        <v>3</v>
      </c>
      <c r="N161" s="187" t="s">
        <v>41</v>
      </c>
      <c r="O161" s="54"/>
      <c r="P161" s="153">
        <f>O161*H161</f>
        <v>0</v>
      </c>
      <c r="Q161" s="153">
        <v>0.0054</v>
      </c>
      <c r="R161" s="153">
        <f>Q161*H161</f>
        <v>2.6099982</v>
      </c>
      <c r="S161" s="153">
        <v>0</v>
      </c>
      <c r="T161" s="154">
        <f>S161*H161</f>
        <v>0</v>
      </c>
      <c r="U161" s="33"/>
      <c r="V161" s="33"/>
      <c r="W161" s="33"/>
      <c r="X161" s="33"/>
      <c r="Y161" s="33"/>
      <c r="Z161" s="33"/>
      <c r="AA161" s="33"/>
      <c r="AB161" s="33"/>
      <c r="AC161" s="33"/>
      <c r="AD161" s="33"/>
      <c r="AE161" s="33"/>
      <c r="AR161" s="155" t="s">
        <v>278</v>
      </c>
      <c r="AT161" s="155" t="s">
        <v>188</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264</v>
      </c>
      <c r="BM161" s="155" t="s">
        <v>1109</v>
      </c>
    </row>
    <row r="162" spans="1:47" s="2" customFormat="1" ht="12">
      <c r="A162" s="33"/>
      <c r="B162" s="34"/>
      <c r="C162" s="33"/>
      <c r="D162" s="157" t="s">
        <v>177</v>
      </c>
      <c r="E162" s="33"/>
      <c r="F162" s="158" t="s">
        <v>292</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51" s="14" customFormat="1" ht="12">
      <c r="B163" s="170"/>
      <c r="D163" s="163" t="s">
        <v>179</v>
      </c>
      <c r="F163" s="172" t="s">
        <v>1110</v>
      </c>
      <c r="H163" s="173">
        <v>483.333</v>
      </c>
      <c r="I163" s="174"/>
      <c r="L163" s="170"/>
      <c r="M163" s="175"/>
      <c r="N163" s="176"/>
      <c r="O163" s="176"/>
      <c r="P163" s="176"/>
      <c r="Q163" s="176"/>
      <c r="R163" s="176"/>
      <c r="S163" s="176"/>
      <c r="T163" s="177"/>
      <c r="AT163" s="171" t="s">
        <v>179</v>
      </c>
      <c r="AU163" s="171" t="s">
        <v>79</v>
      </c>
      <c r="AV163" s="14" t="s">
        <v>79</v>
      </c>
      <c r="AW163" s="14" t="s">
        <v>4</v>
      </c>
      <c r="AX163" s="14" t="s">
        <v>15</v>
      </c>
      <c r="AY163" s="171" t="s">
        <v>165</v>
      </c>
    </row>
    <row r="164" spans="1:65" s="2" customFormat="1" ht="66.75" customHeight="1">
      <c r="A164" s="33"/>
      <c r="B164" s="143"/>
      <c r="C164" s="144" t="s">
        <v>459</v>
      </c>
      <c r="D164" s="144" t="s">
        <v>171</v>
      </c>
      <c r="E164" s="145" t="s">
        <v>295</v>
      </c>
      <c r="F164" s="146" t="s">
        <v>296</v>
      </c>
      <c r="G164" s="147" t="s">
        <v>297</v>
      </c>
      <c r="H164" s="148">
        <v>60</v>
      </c>
      <c r="I164" s="149"/>
      <c r="J164" s="150">
        <f>ROUND(I164*H164,2)</f>
        <v>0</v>
      </c>
      <c r="K164" s="146" t="s">
        <v>175</v>
      </c>
      <c r="L164" s="34"/>
      <c r="M164" s="151" t="s">
        <v>3</v>
      </c>
      <c r="N164" s="152" t="s">
        <v>41</v>
      </c>
      <c r="O164" s="54"/>
      <c r="P164" s="153">
        <f>O164*H164</f>
        <v>0</v>
      </c>
      <c r="Q164" s="153">
        <v>0</v>
      </c>
      <c r="R164" s="153">
        <f>Q164*H164</f>
        <v>0</v>
      </c>
      <c r="S164" s="153">
        <v>0</v>
      </c>
      <c r="T164" s="154">
        <f>S164*H164</f>
        <v>0</v>
      </c>
      <c r="U164" s="33"/>
      <c r="V164" s="33"/>
      <c r="W164" s="33"/>
      <c r="X164" s="33"/>
      <c r="Y164" s="33"/>
      <c r="Z164" s="33"/>
      <c r="AA164" s="33"/>
      <c r="AB164" s="33"/>
      <c r="AC164" s="33"/>
      <c r="AD164" s="33"/>
      <c r="AE164" s="33"/>
      <c r="AR164" s="155" t="s">
        <v>264</v>
      </c>
      <c r="AT164" s="155" t="s">
        <v>171</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1111</v>
      </c>
    </row>
    <row r="165" spans="1:47" s="2" customFormat="1" ht="12">
      <c r="A165" s="33"/>
      <c r="B165" s="34"/>
      <c r="C165" s="33"/>
      <c r="D165" s="157" t="s">
        <v>177</v>
      </c>
      <c r="E165" s="33"/>
      <c r="F165" s="158" t="s">
        <v>299</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1:65" s="2" customFormat="1" ht="16.5" customHeight="1">
      <c r="A166" s="33"/>
      <c r="B166" s="143"/>
      <c r="C166" s="178" t="s">
        <v>463</v>
      </c>
      <c r="D166" s="178" t="s">
        <v>188</v>
      </c>
      <c r="E166" s="179" t="s">
        <v>301</v>
      </c>
      <c r="F166" s="180" t="s">
        <v>302</v>
      </c>
      <c r="G166" s="181" t="s">
        <v>297</v>
      </c>
      <c r="H166" s="182">
        <v>60</v>
      </c>
      <c r="I166" s="183"/>
      <c r="J166" s="184">
        <f>ROUND(I166*H166,2)</f>
        <v>0</v>
      </c>
      <c r="K166" s="180" t="s">
        <v>3</v>
      </c>
      <c r="L166" s="185"/>
      <c r="M166" s="186" t="s">
        <v>3</v>
      </c>
      <c r="N166" s="187" t="s">
        <v>41</v>
      </c>
      <c r="O166" s="54"/>
      <c r="P166" s="153">
        <f>O166*H166</f>
        <v>0</v>
      </c>
      <c r="Q166" s="153">
        <v>0.00015</v>
      </c>
      <c r="R166" s="153">
        <f>Q166*H166</f>
        <v>0.009</v>
      </c>
      <c r="S166" s="153">
        <v>0</v>
      </c>
      <c r="T166" s="154">
        <f>S166*H166</f>
        <v>0</v>
      </c>
      <c r="U166" s="33"/>
      <c r="V166" s="33"/>
      <c r="W166" s="33"/>
      <c r="X166" s="33"/>
      <c r="Y166" s="33"/>
      <c r="Z166" s="33"/>
      <c r="AA166" s="33"/>
      <c r="AB166" s="33"/>
      <c r="AC166" s="33"/>
      <c r="AD166" s="33"/>
      <c r="AE166" s="33"/>
      <c r="AR166" s="155" t="s">
        <v>278</v>
      </c>
      <c r="AT166" s="155" t="s">
        <v>188</v>
      </c>
      <c r="AU166" s="155" t="s">
        <v>79</v>
      </c>
      <c r="AY166" s="18" t="s">
        <v>165</v>
      </c>
      <c r="BE166" s="156">
        <f>IF(N166="základní",J166,0)</f>
        <v>0</v>
      </c>
      <c r="BF166" s="156">
        <f>IF(N166="snížená",J166,0)</f>
        <v>0</v>
      </c>
      <c r="BG166" s="156">
        <f>IF(N166="zákl. přenesená",J166,0)</f>
        <v>0</v>
      </c>
      <c r="BH166" s="156">
        <f>IF(N166="sníž. přenesená",J166,0)</f>
        <v>0</v>
      </c>
      <c r="BI166" s="156">
        <f>IF(N166="nulová",J166,0)</f>
        <v>0</v>
      </c>
      <c r="BJ166" s="18" t="s">
        <v>79</v>
      </c>
      <c r="BK166" s="156">
        <f>ROUND(I166*H166,2)</f>
        <v>0</v>
      </c>
      <c r="BL166" s="18" t="s">
        <v>264</v>
      </c>
      <c r="BM166" s="155" t="s">
        <v>1112</v>
      </c>
    </row>
    <row r="167" spans="1:65" s="2" customFormat="1" ht="55.5" customHeight="1">
      <c r="A167" s="33"/>
      <c r="B167" s="143"/>
      <c r="C167" s="144" t="s">
        <v>467</v>
      </c>
      <c r="D167" s="144" t="s">
        <v>171</v>
      </c>
      <c r="E167" s="145" t="s">
        <v>305</v>
      </c>
      <c r="F167" s="146" t="s">
        <v>306</v>
      </c>
      <c r="G167" s="147" t="s">
        <v>174</v>
      </c>
      <c r="H167" s="148">
        <v>431.9</v>
      </c>
      <c r="I167" s="149"/>
      <c r="J167" s="150">
        <f>ROUND(I167*H167,2)</f>
        <v>0</v>
      </c>
      <c r="K167" s="146" t="s">
        <v>3</v>
      </c>
      <c r="L167" s="34"/>
      <c r="M167" s="151" t="s">
        <v>3</v>
      </c>
      <c r="N167" s="152" t="s">
        <v>41</v>
      </c>
      <c r="O167" s="54"/>
      <c r="P167" s="153">
        <f>O167*H167</f>
        <v>0</v>
      </c>
      <c r="Q167" s="153">
        <v>0.00014</v>
      </c>
      <c r="R167" s="153">
        <f>Q167*H167</f>
        <v>0.06046599999999999</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1113</v>
      </c>
    </row>
    <row r="168" spans="2:51" s="14" customFormat="1" ht="12">
      <c r="B168" s="170"/>
      <c r="D168" s="163" t="s">
        <v>179</v>
      </c>
      <c r="E168" s="171" t="s">
        <v>3</v>
      </c>
      <c r="F168" s="172" t="s">
        <v>1104</v>
      </c>
      <c r="H168" s="173">
        <v>354.5</v>
      </c>
      <c r="I168" s="174"/>
      <c r="L168" s="170"/>
      <c r="M168" s="175"/>
      <c r="N168" s="176"/>
      <c r="O168" s="176"/>
      <c r="P168" s="176"/>
      <c r="Q168" s="176"/>
      <c r="R168" s="176"/>
      <c r="S168" s="176"/>
      <c r="T168" s="177"/>
      <c r="AT168" s="171" t="s">
        <v>179</v>
      </c>
      <c r="AU168" s="171" t="s">
        <v>79</v>
      </c>
      <c r="AV168" s="14" t="s">
        <v>79</v>
      </c>
      <c r="AW168" s="14" t="s">
        <v>31</v>
      </c>
      <c r="AX168" s="14" t="s">
        <v>69</v>
      </c>
      <c r="AY168" s="171" t="s">
        <v>165</v>
      </c>
    </row>
    <row r="169" spans="2:51" s="14" customFormat="1" ht="12">
      <c r="B169" s="170"/>
      <c r="D169" s="163" t="s">
        <v>179</v>
      </c>
      <c r="E169" s="171" t="s">
        <v>3</v>
      </c>
      <c r="F169" s="172" t="s">
        <v>1114</v>
      </c>
      <c r="H169" s="173">
        <v>77.4</v>
      </c>
      <c r="I169" s="174"/>
      <c r="L169" s="170"/>
      <c r="M169" s="175"/>
      <c r="N169" s="176"/>
      <c r="O169" s="176"/>
      <c r="P169" s="176"/>
      <c r="Q169" s="176"/>
      <c r="R169" s="176"/>
      <c r="S169" s="176"/>
      <c r="T169" s="177"/>
      <c r="AT169" s="171" t="s">
        <v>179</v>
      </c>
      <c r="AU169" s="171" t="s">
        <v>79</v>
      </c>
      <c r="AV169" s="14" t="s">
        <v>79</v>
      </c>
      <c r="AW169" s="14" t="s">
        <v>31</v>
      </c>
      <c r="AX169" s="14" t="s">
        <v>69</v>
      </c>
      <c r="AY169" s="171" t="s">
        <v>165</v>
      </c>
    </row>
    <row r="170" spans="2:51" s="15" customFormat="1" ht="12">
      <c r="B170" s="188"/>
      <c r="D170" s="163" t="s">
        <v>179</v>
      </c>
      <c r="E170" s="189" t="s">
        <v>3</v>
      </c>
      <c r="F170" s="190" t="s">
        <v>288</v>
      </c>
      <c r="H170" s="191">
        <v>431.9</v>
      </c>
      <c r="I170" s="192"/>
      <c r="L170" s="188"/>
      <c r="M170" s="193"/>
      <c r="N170" s="194"/>
      <c r="O170" s="194"/>
      <c r="P170" s="194"/>
      <c r="Q170" s="194"/>
      <c r="R170" s="194"/>
      <c r="S170" s="194"/>
      <c r="T170" s="195"/>
      <c r="AT170" s="189" t="s">
        <v>179</v>
      </c>
      <c r="AU170" s="189" t="s">
        <v>79</v>
      </c>
      <c r="AV170" s="15" t="s">
        <v>92</v>
      </c>
      <c r="AW170" s="15" t="s">
        <v>31</v>
      </c>
      <c r="AX170" s="15" t="s">
        <v>15</v>
      </c>
      <c r="AY170" s="189" t="s">
        <v>165</v>
      </c>
    </row>
    <row r="171" spans="1:65" s="2" customFormat="1" ht="24.2" customHeight="1">
      <c r="A171" s="33"/>
      <c r="B171" s="143"/>
      <c r="C171" s="178" t="s">
        <v>471</v>
      </c>
      <c r="D171" s="178" t="s">
        <v>188</v>
      </c>
      <c r="E171" s="179" t="s">
        <v>310</v>
      </c>
      <c r="F171" s="180" t="s">
        <v>311</v>
      </c>
      <c r="G171" s="181" t="s">
        <v>174</v>
      </c>
      <c r="H171" s="182">
        <v>503.379</v>
      </c>
      <c r="I171" s="183"/>
      <c r="J171" s="184">
        <f>ROUND(I171*H171,2)</f>
        <v>0</v>
      </c>
      <c r="K171" s="180" t="s">
        <v>175</v>
      </c>
      <c r="L171" s="185"/>
      <c r="M171" s="186" t="s">
        <v>3</v>
      </c>
      <c r="N171" s="187" t="s">
        <v>41</v>
      </c>
      <c r="O171" s="54"/>
      <c r="P171" s="153">
        <f>O171*H171</f>
        <v>0</v>
      </c>
      <c r="Q171" s="153">
        <v>0.0019</v>
      </c>
      <c r="R171" s="153">
        <f>Q171*H171</f>
        <v>0.9564201</v>
      </c>
      <c r="S171" s="153">
        <v>0</v>
      </c>
      <c r="T171" s="154">
        <f>S171*H171</f>
        <v>0</v>
      </c>
      <c r="U171" s="33"/>
      <c r="V171" s="33"/>
      <c r="W171" s="33"/>
      <c r="X171" s="33"/>
      <c r="Y171" s="33"/>
      <c r="Z171" s="33"/>
      <c r="AA171" s="33"/>
      <c r="AB171" s="33"/>
      <c r="AC171" s="33"/>
      <c r="AD171" s="33"/>
      <c r="AE171" s="33"/>
      <c r="AR171" s="155" t="s">
        <v>278</v>
      </c>
      <c r="AT171" s="155" t="s">
        <v>188</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1115</v>
      </c>
    </row>
    <row r="172" spans="1:47" s="2" customFormat="1" ht="12">
      <c r="A172" s="33"/>
      <c r="B172" s="34"/>
      <c r="C172" s="33"/>
      <c r="D172" s="157" t="s">
        <v>177</v>
      </c>
      <c r="E172" s="33"/>
      <c r="F172" s="158" t="s">
        <v>313</v>
      </c>
      <c r="G172" s="33"/>
      <c r="H172" s="33"/>
      <c r="I172" s="159"/>
      <c r="J172" s="33"/>
      <c r="K172" s="33"/>
      <c r="L172" s="34"/>
      <c r="M172" s="160"/>
      <c r="N172" s="161"/>
      <c r="O172" s="54"/>
      <c r="P172" s="54"/>
      <c r="Q172" s="54"/>
      <c r="R172" s="54"/>
      <c r="S172" s="54"/>
      <c r="T172" s="55"/>
      <c r="U172" s="33"/>
      <c r="V172" s="33"/>
      <c r="W172" s="33"/>
      <c r="X172" s="33"/>
      <c r="Y172" s="33"/>
      <c r="Z172" s="33"/>
      <c r="AA172" s="33"/>
      <c r="AB172" s="33"/>
      <c r="AC172" s="33"/>
      <c r="AD172" s="33"/>
      <c r="AE172" s="33"/>
      <c r="AT172" s="18" t="s">
        <v>177</v>
      </c>
      <c r="AU172" s="18" t="s">
        <v>79</v>
      </c>
    </row>
    <row r="173" spans="2:51" s="14" customFormat="1" ht="12">
      <c r="B173" s="170"/>
      <c r="D173" s="163" t="s">
        <v>179</v>
      </c>
      <c r="F173" s="172" t="s">
        <v>1116</v>
      </c>
      <c r="H173" s="173">
        <v>503.379</v>
      </c>
      <c r="I173" s="174"/>
      <c r="L173" s="170"/>
      <c r="M173" s="175"/>
      <c r="N173" s="176"/>
      <c r="O173" s="176"/>
      <c r="P173" s="176"/>
      <c r="Q173" s="176"/>
      <c r="R173" s="176"/>
      <c r="S173" s="176"/>
      <c r="T173" s="177"/>
      <c r="AT173" s="171" t="s">
        <v>179</v>
      </c>
      <c r="AU173" s="171" t="s">
        <v>79</v>
      </c>
      <c r="AV173" s="14" t="s">
        <v>79</v>
      </c>
      <c r="AW173" s="14" t="s">
        <v>4</v>
      </c>
      <c r="AX173" s="14" t="s">
        <v>15</v>
      </c>
      <c r="AY173" s="171" t="s">
        <v>165</v>
      </c>
    </row>
    <row r="174" spans="1:65" s="2" customFormat="1" ht="33" customHeight="1">
      <c r="A174" s="33"/>
      <c r="B174" s="143"/>
      <c r="C174" s="144" t="s">
        <v>450</v>
      </c>
      <c r="D174" s="144" t="s">
        <v>171</v>
      </c>
      <c r="E174" s="145" t="s">
        <v>316</v>
      </c>
      <c r="F174" s="146" t="s">
        <v>317</v>
      </c>
      <c r="G174" s="147" t="s">
        <v>174</v>
      </c>
      <c r="H174" s="148">
        <v>431.9</v>
      </c>
      <c r="I174" s="149"/>
      <c r="J174" s="150">
        <f>ROUND(I174*H174,2)</f>
        <v>0</v>
      </c>
      <c r="K174" s="146" t="s">
        <v>175</v>
      </c>
      <c r="L174" s="34"/>
      <c r="M174" s="151" t="s">
        <v>3</v>
      </c>
      <c r="N174" s="152" t="s">
        <v>41</v>
      </c>
      <c r="O174" s="54"/>
      <c r="P174" s="153">
        <f>O174*H174</f>
        <v>0</v>
      </c>
      <c r="Q174" s="153">
        <v>0</v>
      </c>
      <c r="R174" s="153">
        <f>Q174*H174</f>
        <v>0</v>
      </c>
      <c r="S174" s="153">
        <v>0</v>
      </c>
      <c r="T174" s="154">
        <f>S174*H174</f>
        <v>0</v>
      </c>
      <c r="U174" s="33"/>
      <c r="V174" s="33"/>
      <c r="W174" s="33"/>
      <c r="X174" s="33"/>
      <c r="Y174" s="33"/>
      <c r="Z174" s="33"/>
      <c r="AA174" s="33"/>
      <c r="AB174" s="33"/>
      <c r="AC174" s="33"/>
      <c r="AD174" s="33"/>
      <c r="AE174" s="33"/>
      <c r="AR174" s="155" t="s">
        <v>264</v>
      </c>
      <c r="AT174" s="155" t="s">
        <v>171</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1117</v>
      </c>
    </row>
    <row r="175" spans="1:47" s="2" customFormat="1" ht="12">
      <c r="A175" s="33"/>
      <c r="B175" s="34"/>
      <c r="C175" s="33"/>
      <c r="D175" s="157" t="s">
        <v>177</v>
      </c>
      <c r="E175" s="33"/>
      <c r="F175" s="158" t="s">
        <v>319</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1:65" s="2" customFormat="1" ht="24.2" customHeight="1">
      <c r="A176" s="33"/>
      <c r="B176" s="143"/>
      <c r="C176" s="178" t="s">
        <v>401</v>
      </c>
      <c r="D176" s="178" t="s">
        <v>188</v>
      </c>
      <c r="E176" s="179" t="s">
        <v>321</v>
      </c>
      <c r="F176" s="180" t="s">
        <v>322</v>
      </c>
      <c r="G176" s="181" t="s">
        <v>174</v>
      </c>
      <c r="H176" s="182">
        <v>498.845</v>
      </c>
      <c r="I176" s="183"/>
      <c r="J176" s="184">
        <f>ROUND(I176*H176,2)</f>
        <v>0</v>
      </c>
      <c r="K176" s="180" t="s">
        <v>175</v>
      </c>
      <c r="L176" s="185"/>
      <c r="M176" s="186" t="s">
        <v>3</v>
      </c>
      <c r="N176" s="187" t="s">
        <v>41</v>
      </c>
      <c r="O176" s="54"/>
      <c r="P176" s="153">
        <f>O176*H176</f>
        <v>0</v>
      </c>
      <c r="Q176" s="153">
        <v>0.0003</v>
      </c>
      <c r="R176" s="153">
        <f>Q176*H176</f>
        <v>0.1496535</v>
      </c>
      <c r="S176" s="153">
        <v>0</v>
      </c>
      <c r="T176" s="154">
        <f>S176*H176</f>
        <v>0</v>
      </c>
      <c r="U176" s="33"/>
      <c r="V176" s="33"/>
      <c r="W176" s="33"/>
      <c r="X176" s="33"/>
      <c r="Y176" s="33"/>
      <c r="Z176" s="33"/>
      <c r="AA176" s="33"/>
      <c r="AB176" s="33"/>
      <c r="AC176" s="33"/>
      <c r="AD176" s="33"/>
      <c r="AE176" s="33"/>
      <c r="AR176" s="155" t="s">
        <v>278</v>
      </c>
      <c r="AT176" s="155" t="s">
        <v>188</v>
      </c>
      <c r="AU176" s="155" t="s">
        <v>79</v>
      </c>
      <c r="AY176" s="18" t="s">
        <v>165</v>
      </c>
      <c r="BE176" s="156">
        <f>IF(N176="základní",J176,0)</f>
        <v>0</v>
      </c>
      <c r="BF176" s="156">
        <f>IF(N176="snížená",J176,0)</f>
        <v>0</v>
      </c>
      <c r="BG176" s="156">
        <f>IF(N176="zákl. přenesená",J176,0)</f>
        <v>0</v>
      </c>
      <c r="BH176" s="156">
        <f>IF(N176="sníž. přenesená",J176,0)</f>
        <v>0</v>
      </c>
      <c r="BI176" s="156">
        <f>IF(N176="nulová",J176,0)</f>
        <v>0</v>
      </c>
      <c r="BJ176" s="18" t="s">
        <v>79</v>
      </c>
      <c r="BK176" s="156">
        <f>ROUND(I176*H176,2)</f>
        <v>0</v>
      </c>
      <c r="BL176" s="18" t="s">
        <v>264</v>
      </c>
      <c r="BM176" s="155" t="s">
        <v>1118</v>
      </c>
    </row>
    <row r="177" spans="1:47" s="2" customFormat="1" ht="12">
      <c r="A177" s="33"/>
      <c r="B177" s="34"/>
      <c r="C177" s="33"/>
      <c r="D177" s="157" t="s">
        <v>177</v>
      </c>
      <c r="E177" s="33"/>
      <c r="F177" s="158" t="s">
        <v>324</v>
      </c>
      <c r="G177" s="33"/>
      <c r="H177" s="33"/>
      <c r="I177" s="159"/>
      <c r="J177" s="33"/>
      <c r="K177" s="33"/>
      <c r="L177" s="34"/>
      <c r="M177" s="160"/>
      <c r="N177" s="161"/>
      <c r="O177" s="54"/>
      <c r="P177" s="54"/>
      <c r="Q177" s="54"/>
      <c r="R177" s="54"/>
      <c r="S177" s="54"/>
      <c r="T177" s="55"/>
      <c r="U177" s="33"/>
      <c r="V177" s="33"/>
      <c r="W177" s="33"/>
      <c r="X177" s="33"/>
      <c r="Y177" s="33"/>
      <c r="Z177" s="33"/>
      <c r="AA177" s="33"/>
      <c r="AB177" s="33"/>
      <c r="AC177" s="33"/>
      <c r="AD177" s="33"/>
      <c r="AE177" s="33"/>
      <c r="AT177" s="18" t="s">
        <v>177</v>
      </c>
      <c r="AU177" s="18" t="s">
        <v>79</v>
      </c>
    </row>
    <row r="178" spans="2:51" s="14" customFormat="1" ht="12">
      <c r="B178" s="170"/>
      <c r="D178" s="163" t="s">
        <v>179</v>
      </c>
      <c r="F178" s="172" t="s">
        <v>1119</v>
      </c>
      <c r="H178" s="173">
        <v>498.845</v>
      </c>
      <c r="I178" s="174"/>
      <c r="L178" s="170"/>
      <c r="M178" s="175"/>
      <c r="N178" s="176"/>
      <c r="O178" s="176"/>
      <c r="P178" s="176"/>
      <c r="Q178" s="176"/>
      <c r="R178" s="176"/>
      <c r="S178" s="176"/>
      <c r="T178" s="177"/>
      <c r="AT178" s="171" t="s">
        <v>179</v>
      </c>
      <c r="AU178" s="171" t="s">
        <v>79</v>
      </c>
      <c r="AV178" s="14" t="s">
        <v>79</v>
      </c>
      <c r="AW178" s="14" t="s">
        <v>4</v>
      </c>
      <c r="AX178" s="14" t="s">
        <v>15</v>
      </c>
      <c r="AY178" s="171" t="s">
        <v>165</v>
      </c>
    </row>
    <row r="179" spans="1:65" s="2" customFormat="1" ht="49.15" customHeight="1">
      <c r="A179" s="33"/>
      <c r="B179" s="143"/>
      <c r="C179" s="144" t="s">
        <v>406</v>
      </c>
      <c r="D179" s="144" t="s">
        <v>171</v>
      </c>
      <c r="E179" s="145" t="s">
        <v>327</v>
      </c>
      <c r="F179" s="146" t="s">
        <v>328</v>
      </c>
      <c r="G179" s="147" t="s">
        <v>232</v>
      </c>
      <c r="H179" s="148">
        <v>4.283</v>
      </c>
      <c r="I179" s="149"/>
      <c r="J179" s="150">
        <f>ROUND(I179*H179,2)</f>
        <v>0</v>
      </c>
      <c r="K179" s="146" t="s">
        <v>175</v>
      </c>
      <c r="L179" s="34"/>
      <c r="M179" s="151" t="s">
        <v>3</v>
      </c>
      <c r="N179" s="152" t="s">
        <v>41</v>
      </c>
      <c r="O179" s="54"/>
      <c r="P179" s="153">
        <f>O179*H179</f>
        <v>0</v>
      </c>
      <c r="Q179" s="153">
        <v>0</v>
      </c>
      <c r="R179" s="153">
        <f>Q179*H179</f>
        <v>0</v>
      </c>
      <c r="S179" s="153">
        <v>0</v>
      </c>
      <c r="T179" s="154">
        <f>S179*H179</f>
        <v>0</v>
      </c>
      <c r="U179" s="33"/>
      <c r="V179" s="33"/>
      <c r="W179" s="33"/>
      <c r="X179" s="33"/>
      <c r="Y179" s="33"/>
      <c r="Z179" s="33"/>
      <c r="AA179" s="33"/>
      <c r="AB179" s="33"/>
      <c r="AC179" s="33"/>
      <c r="AD179" s="33"/>
      <c r="AE179" s="33"/>
      <c r="AR179" s="155" t="s">
        <v>264</v>
      </c>
      <c r="AT179" s="155" t="s">
        <v>171</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1120</v>
      </c>
    </row>
    <row r="180" spans="1:47" s="2" customFormat="1" ht="12">
      <c r="A180" s="33"/>
      <c r="B180" s="34"/>
      <c r="C180" s="33"/>
      <c r="D180" s="157" t="s">
        <v>177</v>
      </c>
      <c r="E180" s="33"/>
      <c r="F180" s="158" t="s">
        <v>330</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63" s="12" customFormat="1" ht="22.9" customHeight="1">
      <c r="B181" s="130"/>
      <c r="D181" s="131" t="s">
        <v>68</v>
      </c>
      <c r="E181" s="141" t="s">
        <v>331</v>
      </c>
      <c r="F181" s="141" t="s">
        <v>332</v>
      </c>
      <c r="I181" s="133"/>
      <c r="J181" s="142">
        <f>BK181</f>
        <v>0</v>
      </c>
      <c r="L181" s="130"/>
      <c r="M181" s="135"/>
      <c r="N181" s="136"/>
      <c r="O181" s="136"/>
      <c r="P181" s="137">
        <f>SUM(P182:P215)</f>
        <v>0</v>
      </c>
      <c r="Q181" s="136"/>
      <c r="R181" s="137">
        <f>SUM(R182:R215)</f>
        <v>3.308328</v>
      </c>
      <c r="S181" s="136"/>
      <c r="T181" s="138">
        <f>SUM(T182:T215)</f>
        <v>2.8259499999999997</v>
      </c>
      <c r="AR181" s="131" t="s">
        <v>79</v>
      </c>
      <c r="AT181" s="139" t="s">
        <v>68</v>
      </c>
      <c r="AU181" s="139" t="s">
        <v>15</v>
      </c>
      <c r="AY181" s="131" t="s">
        <v>165</v>
      </c>
      <c r="BK181" s="140">
        <f>SUM(BK182:BK215)</f>
        <v>0</v>
      </c>
    </row>
    <row r="182" spans="1:65" s="2" customFormat="1" ht="44.25" customHeight="1">
      <c r="A182" s="33"/>
      <c r="B182" s="143"/>
      <c r="C182" s="144" t="s">
        <v>424</v>
      </c>
      <c r="D182" s="144" t="s">
        <v>171</v>
      </c>
      <c r="E182" s="145" t="s">
        <v>334</v>
      </c>
      <c r="F182" s="146" t="s">
        <v>335</v>
      </c>
      <c r="G182" s="147" t="s">
        <v>174</v>
      </c>
      <c r="H182" s="148">
        <v>51.5</v>
      </c>
      <c r="I182" s="149"/>
      <c r="J182" s="150">
        <f>ROUND(I182*H182,2)</f>
        <v>0</v>
      </c>
      <c r="K182" s="146" t="s">
        <v>175</v>
      </c>
      <c r="L182" s="34"/>
      <c r="M182" s="151" t="s">
        <v>3</v>
      </c>
      <c r="N182" s="152" t="s">
        <v>41</v>
      </c>
      <c r="O182" s="54"/>
      <c r="P182" s="153">
        <f>O182*H182</f>
        <v>0</v>
      </c>
      <c r="Q182" s="153">
        <v>0</v>
      </c>
      <c r="R182" s="153">
        <f>Q182*H182</f>
        <v>0</v>
      </c>
      <c r="S182" s="153">
        <v>0.006</v>
      </c>
      <c r="T182" s="154">
        <f>S182*H182</f>
        <v>0.309</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1121</v>
      </c>
    </row>
    <row r="183" spans="1:47" s="2" customFormat="1" ht="12">
      <c r="A183" s="33"/>
      <c r="B183" s="34"/>
      <c r="C183" s="33"/>
      <c r="D183" s="157" t="s">
        <v>177</v>
      </c>
      <c r="E183" s="33"/>
      <c r="F183" s="158" t="s">
        <v>337</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51" s="14" customFormat="1" ht="12">
      <c r="B184" s="170"/>
      <c r="D184" s="163" t="s">
        <v>179</v>
      </c>
      <c r="E184" s="171" t="s">
        <v>3</v>
      </c>
      <c r="F184" s="172" t="s">
        <v>1122</v>
      </c>
      <c r="H184" s="173">
        <v>19.5</v>
      </c>
      <c r="I184" s="174"/>
      <c r="L184" s="170"/>
      <c r="M184" s="175"/>
      <c r="N184" s="176"/>
      <c r="O184" s="176"/>
      <c r="P184" s="176"/>
      <c r="Q184" s="176"/>
      <c r="R184" s="176"/>
      <c r="S184" s="176"/>
      <c r="T184" s="177"/>
      <c r="AT184" s="171" t="s">
        <v>179</v>
      </c>
      <c r="AU184" s="171" t="s">
        <v>79</v>
      </c>
      <c r="AV184" s="14" t="s">
        <v>79</v>
      </c>
      <c r="AW184" s="14" t="s">
        <v>31</v>
      </c>
      <c r="AX184" s="14" t="s">
        <v>69</v>
      </c>
      <c r="AY184" s="171" t="s">
        <v>165</v>
      </c>
    </row>
    <row r="185" spans="2:51" s="14" customFormat="1" ht="12">
      <c r="B185" s="170"/>
      <c r="D185" s="163" t="s">
        <v>179</v>
      </c>
      <c r="E185" s="171" t="s">
        <v>3</v>
      </c>
      <c r="F185" s="172" t="s">
        <v>1123</v>
      </c>
      <c r="H185" s="173">
        <v>32</v>
      </c>
      <c r="I185" s="174"/>
      <c r="L185" s="170"/>
      <c r="M185" s="175"/>
      <c r="N185" s="176"/>
      <c r="O185" s="176"/>
      <c r="P185" s="176"/>
      <c r="Q185" s="176"/>
      <c r="R185" s="176"/>
      <c r="S185" s="176"/>
      <c r="T185" s="177"/>
      <c r="AT185" s="171" t="s">
        <v>179</v>
      </c>
      <c r="AU185" s="171" t="s">
        <v>79</v>
      </c>
      <c r="AV185" s="14" t="s">
        <v>79</v>
      </c>
      <c r="AW185" s="14" t="s">
        <v>31</v>
      </c>
      <c r="AX185" s="14" t="s">
        <v>69</v>
      </c>
      <c r="AY185" s="171" t="s">
        <v>165</v>
      </c>
    </row>
    <row r="186" spans="2:51" s="15" customFormat="1" ht="12">
      <c r="B186" s="188"/>
      <c r="D186" s="163" t="s">
        <v>179</v>
      </c>
      <c r="E186" s="189" t="s">
        <v>3</v>
      </c>
      <c r="F186" s="190" t="s">
        <v>288</v>
      </c>
      <c r="H186" s="191">
        <v>51.5</v>
      </c>
      <c r="I186" s="192"/>
      <c r="L186" s="188"/>
      <c r="M186" s="193"/>
      <c r="N186" s="194"/>
      <c r="O186" s="194"/>
      <c r="P186" s="194"/>
      <c r="Q186" s="194"/>
      <c r="R186" s="194"/>
      <c r="S186" s="194"/>
      <c r="T186" s="195"/>
      <c r="AT186" s="189" t="s">
        <v>179</v>
      </c>
      <c r="AU186" s="189" t="s">
        <v>79</v>
      </c>
      <c r="AV186" s="15" t="s">
        <v>92</v>
      </c>
      <c r="AW186" s="15" t="s">
        <v>31</v>
      </c>
      <c r="AX186" s="15" t="s">
        <v>15</v>
      </c>
      <c r="AY186" s="189" t="s">
        <v>165</v>
      </c>
    </row>
    <row r="187" spans="1:65" s="2" customFormat="1" ht="44.25" customHeight="1">
      <c r="A187" s="33"/>
      <c r="B187" s="143"/>
      <c r="C187" s="144" t="s">
        <v>430</v>
      </c>
      <c r="D187" s="144" t="s">
        <v>171</v>
      </c>
      <c r="E187" s="145" t="s">
        <v>341</v>
      </c>
      <c r="F187" s="146" t="s">
        <v>342</v>
      </c>
      <c r="G187" s="147" t="s">
        <v>174</v>
      </c>
      <c r="H187" s="148">
        <v>32</v>
      </c>
      <c r="I187" s="149"/>
      <c r="J187" s="150">
        <f>ROUND(I187*H187,2)</f>
        <v>0</v>
      </c>
      <c r="K187" s="146" t="s">
        <v>175</v>
      </c>
      <c r="L187" s="34"/>
      <c r="M187" s="151" t="s">
        <v>3</v>
      </c>
      <c r="N187" s="152" t="s">
        <v>41</v>
      </c>
      <c r="O187" s="54"/>
      <c r="P187" s="153">
        <f>O187*H187</f>
        <v>0</v>
      </c>
      <c r="Q187" s="153">
        <v>0.00606</v>
      </c>
      <c r="R187" s="153">
        <f>Q187*H187</f>
        <v>0.19392</v>
      </c>
      <c r="S187" s="153">
        <v>0</v>
      </c>
      <c r="T187" s="154">
        <f>S187*H187</f>
        <v>0</v>
      </c>
      <c r="U187" s="33"/>
      <c r="V187" s="33"/>
      <c r="W187" s="33"/>
      <c r="X187" s="33"/>
      <c r="Y187" s="33"/>
      <c r="Z187" s="33"/>
      <c r="AA187" s="33"/>
      <c r="AB187" s="33"/>
      <c r="AC187" s="33"/>
      <c r="AD187" s="33"/>
      <c r="AE187" s="33"/>
      <c r="AR187" s="155" t="s">
        <v>264</v>
      </c>
      <c r="AT187" s="155" t="s">
        <v>171</v>
      </c>
      <c r="AU187" s="155" t="s">
        <v>79</v>
      </c>
      <c r="AY187" s="18" t="s">
        <v>165</v>
      </c>
      <c r="BE187" s="156">
        <f>IF(N187="základní",J187,0)</f>
        <v>0</v>
      </c>
      <c r="BF187" s="156">
        <f>IF(N187="snížená",J187,0)</f>
        <v>0</v>
      </c>
      <c r="BG187" s="156">
        <f>IF(N187="zákl. přenesená",J187,0)</f>
        <v>0</v>
      </c>
      <c r="BH187" s="156">
        <f>IF(N187="sníž. přenesená",J187,0)</f>
        <v>0</v>
      </c>
      <c r="BI187" s="156">
        <f>IF(N187="nulová",J187,0)</f>
        <v>0</v>
      </c>
      <c r="BJ187" s="18" t="s">
        <v>79</v>
      </c>
      <c r="BK187" s="156">
        <f>ROUND(I187*H187,2)</f>
        <v>0</v>
      </c>
      <c r="BL187" s="18" t="s">
        <v>264</v>
      </c>
      <c r="BM187" s="155" t="s">
        <v>1124</v>
      </c>
    </row>
    <row r="188" spans="1:47" s="2" customFormat="1" ht="12">
      <c r="A188" s="33"/>
      <c r="B188" s="34"/>
      <c r="C188" s="33"/>
      <c r="D188" s="157" t="s">
        <v>177</v>
      </c>
      <c r="E188" s="33"/>
      <c r="F188" s="158" t="s">
        <v>344</v>
      </c>
      <c r="G188" s="33"/>
      <c r="H188" s="33"/>
      <c r="I188" s="159"/>
      <c r="J188" s="33"/>
      <c r="K188" s="33"/>
      <c r="L188" s="34"/>
      <c r="M188" s="160"/>
      <c r="N188" s="161"/>
      <c r="O188" s="54"/>
      <c r="P188" s="54"/>
      <c r="Q188" s="54"/>
      <c r="R188" s="54"/>
      <c r="S188" s="54"/>
      <c r="T188" s="55"/>
      <c r="U188" s="33"/>
      <c r="V188" s="33"/>
      <c r="W188" s="33"/>
      <c r="X188" s="33"/>
      <c r="Y188" s="33"/>
      <c r="Z188" s="33"/>
      <c r="AA188" s="33"/>
      <c r="AB188" s="33"/>
      <c r="AC188" s="33"/>
      <c r="AD188" s="33"/>
      <c r="AE188" s="33"/>
      <c r="AT188" s="18" t="s">
        <v>177</v>
      </c>
      <c r="AU188" s="18" t="s">
        <v>79</v>
      </c>
    </row>
    <row r="189" spans="2:51" s="14" customFormat="1" ht="12">
      <c r="B189" s="170"/>
      <c r="D189" s="163" t="s">
        <v>179</v>
      </c>
      <c r="E189" s="171" t="s">
        <v>3</v>
      </c>
      <c r="F189" s="172" t="s">
        <v>1123</v>
      </c>
      <c r="H189" s="173">
        <v>32</v>
      </c>
      <c r="I189" s="174"/>
      <c r="L189" s="170"/>
      <c r="M189" s="175"/>
      <c r="N189" s="176"/>
      <c r="O189" s="176"/>
      <c r="P189" s="176"/>
      <c r="Q189" s="176"/>
      <c r="R189" s="176"/>
      <c r="S189" s="176"/>
      <c r="T189" s="177"/>
      <c r="AT189" s="171" t="s">
        <v>179</v>
      </c>
      <c r="AU189" s="171" t="s">
        <v>79</v>
      </c>
      <c r="AV189" s="14" t="s">
        <v>79</v>
      </c>
      <c r="AW189" s="14" t="s">
        <v>31</v>
      </c>
      <c r="AX189" s="14" t="s">
        <v>15</v>
      </c>
      <c r="AY189" s="171" t="s">
        <v>165</v>
      </c>
    </row>
    <row r="190" spans="1:65" s="2" customFormat="1" ht="16.5" customHeight="1">
      <c r="A190" s="33"/>
      <c r="B190" s="143"/>
      <c r="C190" s="178" t="s">
        <v>340</v>
      </c>
      <c r="D190" s="178" t="s">
        <v>188</v>
      </c>
      <c r="E190" s="179" t="s">
        <v>347</v>
      </c>
      <c r="F190" s="180" t="s">
        <v>348</v>
      </c>
      <c r="G190" s="181" t="s">
        <v>174</v>
      </c>
      <c r="H190" s="182">
        <v>33.6</v>
      </c>
      <c r="I190" s="183"/>
      <c r="J190" s="184">
        <f>ROUND(I190*H190,2)</f>
        <v>0</v>
      </c>
      <c r="K190" s="180" t="s">
        <v>175</v>
      </c>
      <c r="L190" s="185"/>
      <c r="M190" s="186" t="s">
        <v>3</v>
      </c>
      <c r="N190" s="187" t="s">
        <v>41</v>
      </c>
      <c r="O190" s="54"/>
      <c r="P190" s="153">
        <f>O190*H190</f>
        <v>0</v>
      </c>
      <c r="Q190" s="153">
        <v>0.00085</v>
      </c>
      <c r="R190" s="153">
        <f>Q190*H190</f>
        <v>0.02856</v>
      </c>
      <c r="S190" s="153">
        <v>0</v>
      </c>
      <c r="T190" s="154">
        <f>S190*H190</f>
        <v>0</v>
      </c>
      <c r="U190" s="33"/>
      <c r="V190" s="33"/>
      <c r="W190" s="33"/>
      <c r="X190" s="33"/>
      <c r="Y190" s="33"/>
      <c r="Z190" s="33"/>
      <c r="AA190" s="33"/>
      <c r="AB190" s="33"/>
      <c r="AC190" s="33"/>
      <c r="AD190" s="33"/>
      <c r="AE190" s="33"/>
      <c r="AR190" s="155" t="s">
        <v>278</v>
      </c>
      <c r="AT190" s="155" t="s">
        <v>188</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1125</v>
      </c>
    </row>
    <row r="191" spans="1:47" s="2" customFormat="1" ht="12">
      <c r="A191" s="33"/>
      <c r="B191" s="34"/>
      <c r="C191" s="33"/>
      <c r="D191" s="157" t="s">
        <v>177</v>
      </c>
      <c r="E191" s="33"/>
      <c r="F191" s="158" t="s">
        <v>350</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2">
      <c r="B192" s="170"/>
      <c r="D192" s="163" t="s">
        <v>179</v>
      </c>
      <c r="F192" s="172" t="s">
        <v>1126</v>
      </c>
      <c r="H192" s="173">
        <v>33.6</v>
      </c>
      <c r="I192" s="174"/>
      <c r="L192" s="170"/>
      <c r="M192" s="175"/>
      <c r="N192" s="176"/>
      <c r="O192" s="176"/>
      <c r="P192" s="176"/>
      <c r="Q192" s="176"/>
      <c r="R192" s="176"/>
      <c r="S192" s="176"/>
      <c r="T192" s="177"/>
      <c r="AT192" s="171" t="s">
        <v>179</v>
      </c>
      <c r="AU192" s="171" t="s">
        <v>79</v>
      </c>
      <c r="AV192" s="14" t="s">
        <v>79</v>
      </c>
      <c r="AW192" s="14" t="s">
        <v>4</v>
      </c>
      <c r="AX192" s="14" t="s">
        <v>15</v>
      </c>
      <c r="AY192" s="171" t="s">
        <v>165</v>
      </c>
    </row>
    <row r="193" spans="1:65" s="2" customFormat="1" ht="49.15" customHeight="1">
      <c r="A193" s="33"/>
      <c r="B193" s="143"/>
      <c r="C193" s="144" t="s">
        <v>516</v>
      </c>
      <c r="D193" s="144" t="s">
        <v>171</v>
      </c>
      <c r="E193" s="145" t="s">
        <v>353</v>
      </c>
      <c r="F193" s="146" t="s">
        <v>354</v>
      </c>
      <c r="G193" s="147" t="s">
        <v>174</v>
      </c>
      <c r="H193" s="148">
        <v>354.5</v>
      </c>
      <c r="I193" s="149"/>
      <c r="J193" s="150">
        <f>ROUND(I193*H193,2)</f>
        <v>0</v>
      </c>
      <c r="K193" s="146" t="s">
        <v>175</v>
      </c>
      <c r="L193" s="34"/>
      <c r="M193" s="151" t="s">
        <v>3</v>
      </c>
      <c r="N193" s="152" t="s">
        <v>41</v>
      </c>
      <c r="O193" s="54"/>
      <c r="P193" s="153">
        <f>O193*H193</f>
        <v>0</v>
      </c>
      <c r="Q193" s="153">
        <v>0</v>
      </c>
      <c r="R193" s="153">
        <f>Q193*H193</f>
        <v>0</v>
      </c>
      <c r="S193" s="153">
        <v>0.0018</v>
      </c>
      <c r="T193" s="154">
        <f>S193*H193</f>
        <v>0.6381</v>
      </c>
      <c r="U193" s="33"/>
      <c r="V193" s="33"/>
      <c r="W193" s="33"/>
      <c r="X193" s="33"/>
      <c r="Y193" s="33"/>
      <c r="Z193" s="33"/>
      <c r="AA193" s="33"/>
      <c r="AB193" s="33"/>
      <c r="AC193" s="33"/>
      <c r="AD193" s="33"/>
      <c r="AE193" s="33"/>
      <c r="AR193" s="155" t="s">
        <v>264</v>
      </c>
      <c r="AT193" s="155" t="s">
        <v>171</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1127</v>
      </c>
    </row>
    <row r="194" spans="1:47" s="2" customFormat="1" ht="12">
      <c r="A194" s="33"/>
      <c r="B194" s="34"/>
      <c r="C194" s="33"/>
      <c r="D194" s="157" t="s">
        <v>177</v>
      </c>
      <c r="E194" s="33"/>
      <c r="F194" s="158" t="s">
        <v>356</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2">
      <c r="B195" s="170"/>
      <c r="D195" s="163" t="s">
        <v>179</v>
      </c>
      <c r="E195" s="171" t="s">
        <v>3</v>
      </c>
      <c r="F195" s="172" t="s">
        <v>1128</v>
      </c>
      <c r="H195" s="173">
        <v>354.5</v>
      </c>
      <c r="I195" s="174"/>
      <c r="L195" s="170"/>
      <c r="M195" s="175"/>
      <c r="N195" s="176"/>
      <c r="O195" s="176"/>
      <c r="P195" s="176"/>
      <c r="Q195" s="176"/>
      <c r="R195" s="176"/>
      <c r="S195" s="176"/>
      <c r="T195" s="177"/>
      <c r="AT195" s="171" t="s">
        <v>179</v>
      </c>
      <c r="AU195" s="171" t="s">
        <v>79</v>
      </c>
      <c r="AV195" s="14" t="s">
        <v>79</v>
      </c>
      <c r="AW195" s="14" t="s">
        <v>31</v>
      </c>
      <c r="AX195" s="14" t="s">
        <v>15</v>
      </c>
      <c r="AY195" s="171" t="s">
        <v>165</v>
      </c>
    </row>
    <row r="196" spans="1:65" s="2" customFormat="1" ht="49.15" customHeight="1">
      <c r="A196" s="33"/>
      <c r="B196" s="143"/>
      <c r="C196" s="144" t="s">
        <v>519</v>
      </c>
      <c r="D196" s="144" t="s">
        <v>171</v>
      </c>
      <c r="E196" s="145" t="s">
        <v>358</v>
      </c>
      <c r="F196" s="146" t="s">
        <v>359</v>
      </c>
      <c r="G196" s="147" t="s">
        <v>174</v>
      </c>
      <c r="H196" s="148">
        <v>354.5</v>
      </c>
      <c r="I196" s="149"/>
      <c r="J196" s="150">
        <f>ROUND(I196*H196,2)</f>
        <v>0</v>
      </c>
      <c r="K196" s="146" t="s">
        <v>175</v>
      </c>
      <c r="L196" s="34"/>
      <c r="M196" s="151" t="s">
        <v>3</v>
      </c>
      <c r="N196" s="152" t="s">
        <v>41</v>
      </c>
      <c r="O196" s="54"/>
      <c r="P196" s="153">
        <f>O196*H196</f>
        <v>0</v>
      </c>
      <c r="Q196" s="153">
        <v>0</v>
      </c>
      <c r="R196" s="153">
        <f>Q196*H196</f>
        <v>0</v>
      </c>
      <c r="S196" s="153">
        <v>0.0053</v>
      </c>
      <c r="T196" s="154">
        <f>S196*H196</f>
        <v>1.87885</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1129</v>
      </c>
    </row>
    <row r="197" spans="1:47" s="2" customFormat="1" ht="12">
      <c r="A197" s="33"/>
      <c r="B197" s="34"/>
      <c r="C197" s="33"/>
      <c r="D197" s="157" t="s">
        <v>177</v>
      </c>
      <c r="E197" s="33"/>
      <c r="F197" s="158" t="s">
        <v>361</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1:65" s="2" customFormat="1" ht="44.25" customHeight="1">
      <c r="A198" s="33"/>
      <c r="B198" s="143"/>
      <c r="C198" s="144" t="s">
        <v>229</v>
      </c>
      <c r="D198" s="144" t="s">
        <v>171</v>
      </c>
      <c r="E198" s="145" t="s">
        <v>362</v>
      </c>
      <c r="F198" s="146" t="s">
        <v>363</v>
      </c>
      <c r="G198" s="147" t="s">
        <v>174</v>
      </c>
      <c r="H198" s="148">
        <v>354.5</v>
      </c>
      <c r="I198" s="149"/>
      <c r="J198" s="150">
        <f>ROUND(I198*H198,2)</f>
        <v>0</v>
      </c>
      <c r="K198" s="146" t="s">
        <v>175</v>
      </c>
      <c r="L198" s="34"/>
      <c r="M198" s="151" t="s">
        <v>3</v>
      </c>
      <c r="N198" s="152" t="s">
        <v>41</v>
      </c>
      <c r="O198" s="54"/>
      <c r="P198" s="153">
        <f>O198*H198</f>
        <v>0</v>
      </c>
      <c r="Q198" s="153">
        <v>0.00058</v>
      </c>
      <c r="R198" s="153">
        <f>Q198*H198</f>
        <v>0.20561000000000001</v>
      </c>
      <c r="S198" s="153">
        <v>0</v>
      </c>
      <c r="T198" s="154">
        <f>S198*H198</f>
        <v>0</v>
      </c>
      <c r="U198" s="33"/>
      <c r="V198" s="33"/>
      <c r="W198" s="33"/>
      <c r="X198" s="33"/>
      <c r="Y198" s="33"/>
      <c r="Z198" s="33"/>
      <c r="AA198" s="33"/>
      <c r="AB198" s="33"/>
      <c r="AC198" s="33"/>
      <c r="AD198" s="33"/>
      <c r="AE198" s="33"/>
      <c r="AR198" s="155" t="s">
        <v>264</v>
      </c>
      <c r="AT198" s="155" t="s">
        <v>171</v>
      </c>
      <c r="AU198" s="155" t="s">
        <v>79</v>
      </c>
      <c r="AY198" s="18" t="s">
        <v>165</v>
      </c>
      <c r="BE198" s="156">
        <f>IF(N198="základní",J198,0)</f>
        <v>0</v>
      </c>
      <c r="BF198" s="156">
        <f>IF(N198="snížená",J198,0)</f>
        <v>0</v>
      </c>
      <c r="BG198" s="156">
        <f>IF(N198="zákl. přenesená",J198,0)</f>
        <v>0</v>
      </c>
      <c r="BH198" s="156">
        <f>IF(N198="sníž. přenesená",J198,0)</f>
        <v>0</v>
      </c>
      <c r="BI198" s="156">
        <f>IF(N198="nulová",J198,0)</f>
        <v>0</v>
      </c>
      <c r="BJ198" s="18" t="s">
        <v>79</v>
      </c>
      <c r="BK198" s="156">
        <f>ROUND(I198*H198,2)</f>
        <v>0</v>
      </c>
      <c r="BL198" s="18" t="s">
        <v>264</v>
      </c>
      <c r="BM198" s="155" t="s">
        <v>1130</v>
      </c>
    </row>
    <row r="199" spans="1:47" s="2" customFormat="1" ht="12">
      <c r="A199" s="33"/>
      <c r="B199" s="34"/>
      <c r="C199" s="33"/>
      <c r="D199" s="157" t="s">
        <v>177</v>
      </c>
      <c r="E199" s="33"/>
      <c r="F199" s="158" t="s">
        <v>365</v>
      </c>
      <c r="G199" s="33"/>
      <c r="H199" s="33"/>
      <c r="I199" s="159"/>
      <c r="J199" s="33"/>
      <c r="K199" s="33"/>
      <c r="L199" s="34"/>
      <c r="M199" s="160"/>
      <c r="N199" s="161"/>
      <c r="O199" s="54"/>
      <c r="P199" s="54"/>
      <c r="Q199" s="54"/>
      <c r="R199" s="54"/>
      <c r="S199" s="54"/>
      <c r="T199" s="55"/>
      <c r="U199" s="33"/>
      <c r="V199" s="33"/>
      <c r="W199" s="33"/>
      <c r="X199" s="33"/>
      <c r="Y199" s="33"/>
      <c r="Z199" s="33"/>
      <c r="AA199" s="33"/>
      <c r="AB199" s="33"/>
      <c r="AC199" s="33"/>
      <c r="AD199" s="33"/>
      <c r="AE199" s="33"/>
      <c r="AT199" s="18" t="s">
        <v>177</v>
      </c>
      <c r="AU199" s="18" t="s">
        <v>79</v>
      </c>
    </row>
    <row r="200" spans="1:65" s="2" customFormat="1" ht="16.5" customHeight="1">
      <c r="A200" s="33"/>
      <c r="B200" s="143"/>
      <c r="C200" s="178" t="s">
        <v>235</v>
      </c>
      <c r="D200" s="178" t="s">
        <v>188</v>
      </c>
      <c r="E200" s="179" t="s">
        <v>366</v>
      </c>
      <c r="F200" s="180" t="s">
        <v>367</v>
      </c>
      <c r="G200" s="181" t="s">
        <v>174</v>
      </c>
      <c r="H200" s="182">
        <v>361.59</v>
      </c>
      <c r="I200" s="183"/>
      <c r="J200" s="184">
        <f>ROUND(I200*H200,2)</f>
        <v>0</v>
      </c>
      <c r="K200" s="180" t="s">
        <v>3</v>
      </c>
      <c r="L200" s="185"/>
      <c r="M200" s="186" t="s">
        <v>3</v>
      </c>
      <c r="N200" s="187" t="s">
        <v>41</v>
      </c>
      <c r="O200" s="54"/>
      <c r="P200" s="153">
        <f>O200*H200</f>
        <v>0</v>
      </c>
      <c r="Q200" s="153">
        <v>0.0042</v>
      </c>
      <c r="R200" s="153">
        <f>Q200*H200</f>
        <v>1.5186779999999998</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1131</v>
      </c>
    </row>
    <row r="201" spans="2:51" s="14" customFormat="1" ht="12">
      <c r="B201" s="170"/>
      <c r="D201" s="163" t="s">
        <v>179</v>
      </c>
      <c r="F201" s="172" t="s">
        <v>1132</v>
      </c>
      <c r="H201" s="173">
        <v>361.59</v>
      </c>
      <c r="I201" s="174"/>
      <c r="L201" s="170"/>
      <c r="M201" s="175"/>
      <c r="N201" s="176"/>
      <c r="O201" s="176"/>
      <c r="P201" s="176"/>
      <c r="Q201" s="176"/>
      <c r="R201" s="176"/>
      <c r="S201" s="176"/>
      <c r="T201" s="177"/>
      <c r="AT201" s="171" t="s">
        <v>179</v>
      </c>
      <c r="AU201" s="171" t="s">
        <v>79</v>
      </c>
      <c r="AV201" s="14" t="s">
        <v>79</v>
      </c>
      <c r="AW201" s="14" t="s">
        <v>4</v>
      </c>
      <c r="AX201" s="14" t="s">
        <v>15</v>
      </c>
      <c r="AY201" s="171" t="s">
        <v>165</v>
      </c>
    </row>
    <row r="202" spans="1:65" s="2" customFormat="1" ht="33" customHeight="1">
      <c r="A202" s="33"/>
      <c r="B202" s="143"/>
      <c r="C202" s="144" t="s">
        <v>8</v>
      </c>
      <c r="D202" s="144" t="s">
        <v>171</v>
      </c>
      <c r="E202" s="145" t="s">
        <v>371</v>
      </c>
      <c r="F202" s="146" t="s">
        <v>372</v>
      </c>
      <c r="G202" s="147" t="s">
        <v>174</v>
      </c>
      <c r="H202" s="148">
        <v>354.5</v>
      </c>
      <c r="I202" s="149"/>
      <c r="J202" s="150">
        <f>ROUND(I202*H202,2)</f>
        <v>0</v>
      </c>
      <c r="K202" s="146" t="s">
        <v>175</v>
      </c>
      <c r="L202" s="34"/>
      <c r="M202" s="151" t="s">
        <v>3</v>
      </c>
      <c r="N202" s="152" t="s">
        <v>41</v>
      </c>
      <c r="O202" s="54"/>
      <c r="P202" s="153">
        <f>O202*H202</f>
        <v>0</v>
      </c>
      <c r="Q202" s="153">
        <v>0.00058</v>
      </c>
      <c r="R202" s="153">
        <f>Q202*H202</f>
        <v>0.20561000000000001</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1133</v>
      </c>
    </row>
    <row r="203" spans="1:47" s="2" customFormat="1" ht="12">
      <c r="A203" s="33"/>
      <c r="B203" s="34"/>
      <c r="C203" s="33"/>
      <c r="D203" s="157" t="s">
        <v>177</v>
      </c>
      <c r="E203" s="33"/>
      <c r="F203" s="158" t="s">
        <v>374</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1:65" s="2" customFormat="1" ht="16.5" customHeight="1">
      <c r="A204" s="33"/>
      <c r="B204" s="143"/>
      <c r="C204" s="178" t="s">
        <v>245</v>
      </c>
      <c r="D204" s="178" t="s">
        <v>188</v>
      </c>
      <c r="E204" s="179" t="s">
        <v>375</v>
      </c>
      <c r="F204" s="180" t="s">
        <v>376</v>
      </c>
      <c r="G204" s="181" t="s">
        <v>377</v>
      </c>
      <c r="H204" s="182">
        <v>37.223</v>
      </c>
      <c r="I204" s="183"/>
      <c r="J204" s="184">
        <f>ROUND(I204*H204,2)</f>
        <v>0</v>
      </c>
      <c r="K204" s="180" t="s">
        <v>3</v>
      </c>
      <c r="L204" s="185"/>
      <c r="M204" s="186" t="s">
        <v>3</v>
      </c>
      <c r="N204" s="187" t="s">
        <v>41</v>
      </c>
      <c r="O204" s="54"/>
      <c r="P204" s="153">
        <f>O204*H204</f>
        <v>0</v>
      </c>
      <c r="Q204" s="153">
        <v>0.03</v>
      </c>
      <c r="R204" s="153">
        <f>Q204*H204</f>
        <v>1.11669</v>
      </c>
      <c r="S204" s="153">
        <v>0</v>
      </c>
      <c r="T204" s="154">
        <f>S204*H204</f>
        <v>0</v>
      </c>
      <c r="U204" s="33"/>
      <c r="V204" s="33"/>
      <c r="W204" s="33"/>
      <c r="X204" s="33"/>
      <c r="Y204" s="33"/>
      <c r="Z204" s="33"/>
      <c r="AA204" s="33"/>
      <c r="AB204" s="33"/>
      <c r="AC204" s="33"/>
      <c r="AD204" s="33"/>
      <c r="AE204" s="33"/>
      <c r="AR204" s="155" t="s">
        <v>278</v>
      </c>
      <c r="AT204" s="155" t="s">
        <v>188</v>
      </c>
      <c r="AU204" s="155" t="s">
        <v>79</v>
      </c>
      <c r="AY204" s="18" t="s">
        <v>165</v>
      </c>
      <c r="BE204" s="156">
        <f>IF(N204="základní",J204,0)</f>
        <v>0</v>
      </c>
      <c r="BF204" s="156">
        <f>IF(N204="snížená",J204,0)</f>
        <v>0</v>
      </c>
      <c r="BG204" s="156">
        <f>IF(N204="zákl. přenesená",J204,0)</f>
        <v>0</v>
      </c>
      <c r="BH204" s="156">
        <f>IF(N204="sníž. přenesená",J204,0)</f>
        <v>0</v>
      </c>
      <c r="BI204" s="156">
        <f>IF(N204="nulová",J204,0)</f>
        <v>0</v>
      </c>
      <c r="BJ204" s="18" t="s">
        <v>79</v>
      </c>
      <c r="BK204" s="156">
        <f>ROUND(I204*H204,2)</f>
        <v>0</v>
      </c>
      <c r="BL204" s="18" t="s">
        <v>264</v>
      </c>
      <c r="BM204" s="155" t="s">
        <v>1134</v>
      </c>
    </row>
    <row r="205" spans="2:51" s="14" customFormat="1" ht="12">
      <c r="B205" s="170"/>
      <c r="D205" s="163" t="s">
        <v>179</v>
      </c>
      <c r="E205" s="171" t="s">
        <v>3</v>
      </c>
      <c r="F205" s="172" t="s">
        <v>1135</v>
      </c>
      <c r="H205" s="173">
        <v>35.45</v>
      </c>
      <c r="I205" s="174"/>
      <c r="L205" s="170"/>
      <c r="M205" s="175"/>
      <c r="N205" s="176"/>
      <c r="O205" s="176"/>
      <c r="P205" s="176"/>
      <c r="Q205" s="176"/>
      <c r="R205" s="176"/>
      <c r="S205" s="176"/>
      <c r="T205" s="177"/>
      <c r="AT205" s="171" t="s">
        <v>179</v>
      </c>
      <c r="AU205" s="171" t="s">
        <v>79</v>
      </c>
      <c r="AV205" s="14" t="s">
        <v>79</v>
      </c>
      <c r="AW205" s="14" t="s">
        <v>31</v>
      </c>
      <c r="AX205" s="14" t="s">
        <v>15</v>
      </c>
      <c r="AY205" s="171" t="s">
        <v>165</v>
      </c>
    </row>
    <row r="206" spans="2:51" s="14" customFormat="1" ht="12">
      <c r="B206" s="170"/>
      <c r="D206" s="163" t="s">
        <v>179</v>
      </c>
      <c r="F206" s="172" t="s">
        <v>1136</v>
      </c>
      <c r="H206" s="173">
        <v>37.223</v>
      </c>
      <c r="I206" s="174"/>
      <c r="L206" s="170"/>
      <c r="M206" s="175"/>
      <c r="N206" s="176"/>
      <c r="O206" s="176"/>
      <c r="P206" s="176"/>
      <c r="Q206" s="176"/>
      <c r="R206" s="176"/>
      <c r="S206" s="176"/>
      <c r="T206" s="177"/>
      <c r="AT206" s="171" t="s">
        <v>179</v>
      </c>
      <c r="AU206" s="171" t="s">
        <v>79</v>
      </c>
      <c r="AV206" s="14" t="s">
        <v>79</v>
      </c>
      <c r="AW206" s="14" t="s">
        <v>4</v>
      </c>
      <c r="AX206" s="14" t="s">
        <v>15</v>
      </c>
      <c r="AY206" s="171" t="s">
        <v>165</v>
      </c>
    </row>
    <row r="207" spans="1:65" s="2" customFormat="1" ht="37.9" customHeight="1">
      <c r="A207" s="33"/>
      <c r="B207" s="143"/>
      <c r="C207" s="144" t="s">
        <v>346</v>
      </c>
      <c r="D207" s="144" t="s">
        <v>171</v>
      </c>
      <c r="E207" s="145" t="s">
        <v>382</v>
      </c>
      <c r="F207" s="146" t="s">
        <v>383</v>
      </c>
      <c r="G207" s="147" t="s">
        <v>384</v>
      </c>
      <c r="H207" s="148">
        <v>65</v>
      </c>
      <c r="I207" s="149"/>
      <c r="J207" s="150">
        <f>ROUND(I207*H207,2)</f>
        <v>0</v>
      </c>
      <c r="K207" s="146" t="s">
        <v>175</v>
      </c>
      <c r="L207" s="34"/>
      <c r="M207" s="151" t="s">
        <v>3</v>
      </c>
      <c r="N207" s="152" t="s">
        <v>41</v>
      </c>
      <c r="O207" s="54"/>
      <c r="P207" s="153">
        <f>O207*H207</f>
        <v>0</v>
      </c>
      <c r="Q207" s="153">
        <v>0.0001</v>
      </c>
      <c r="R207" s="153">
        <f>Q207*H207</f>
        <v>0.006500000000000001</v>
      </c>
      <c r="S207" s="153">
        <v>0</v>
      </c>
      <c r="T207" s="154">
        <f>S207*H207</f>
        <v>0</v>
      </c>
      <c r="U207" s="33"/>
      <c r="V207" s="33"/>
      <c r="W207" s="33"/>
      <c r="X207" s="33"/>
      <c r="Y207" s="33"/>
      <c r="Z207" s="33"/>
      <c r="AA207" s="33"/>
      <c r="AB207" s="33"/>
      <c r="AC207" s="33"/>
      <c r="AD207" s="33"/>
      <c r="AE207" s="33"/>
      <c r="AR207" s="155" t="s">
        <v>264</v>
      </c>
      <c r="AT207" s="155" t="s">
        <v>171</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1137</v>
      </c>
    </row>
    <row r="208" spans="1:47" s="2" customFormat="1" ht="12">
      <c r="A208" s="33"/>
      <c r="B208" s="34"/>
      <c r="C208" s="33"/>
      <c r="D208" s="157" t="s">
        <v>177</v>
      </c>
      <c r="E208" s="33"/>
      <c r="F208" s="158" t="s">
        <v>386</v>
      </c>
      <c r="G208" s="33"/>
      <c r="H208" s="33"/>
      <c r="I208" s="159"/>
      <c r="J208" s="33"/>
      <c r="K208" s="33"/>
      <c r="L208" s="34"/>
      <c r="M208" s="160"/>
      <c r="N208" s="161"/>
      <c r="O208" s="54"/>
      <c r="P208" s="54"/>
      <c r="Q208" s="54"/>
      <c r="R208" s="54"/>
      <c r="S208" s="54"/>
      <c r="T208" s="55"/>
      <c r="U208" s="33"/>
      <c r="V208" s="33"/>
      <c r="W208" s="33"/>
      <c r="X208" s="33"/>
      <c r="Y208" s="33"/>
      <c r="Z208" s="33"/>
      <c r="AA208" s="33"/>
      <c r="AB208" s="33"/>
      <c r="AC208" s="33"/>
      <c r="AD208" s="33"/>
      <c r="AE208" s="33"/>
      <c r="AT208" s="18" t="s">
        <v>177</v>
      </c>
      <c r="AU208" s="18" t="s">
        <v>79</v>
      </c>
    </row>
    <row r="209" spans="2:51" s="14" customFormat="1" ht="12">
      <c r="B209" s="170"/>
      <c r="D209" s="163" t="s">
        <v>179</v>
      </c>
      <c r="E209" s="171" t="s">
        <v>3</v>
      </c>
      <c r="F209" s="172" t="s">
        <v>540</v>
      </c>
      <c r="H209" s="173">
        <v>65</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1:65" s="2" customFormat="1" ht="24.2" customHeight="1">
      <c r="A210" s="33"/>
      <c r="B210" s="143"/>
      <c r="C210" s="178" t="s">
        <v>333</v>
      </c>
      <c r="D210" s="178" t="s">
        <v>188</v>
      </c>
      <c r="E210" s="179" t="s">
        <v>389</v>
      </c>
      <c r="F210" s="180" t="s">
        <v>541</v>
      </c>
      <c r="G210" s="181" t="s">
        <v>377</v>
      </c>
      <c r="H210" s="182">
        <v>1.638</v>
      </c>
      <c r="I210" s="183"/>
      <c r="J210" s="184">
        <f>ROUND(I210*H210,2)</f>
        <v>0</v>
      </c>
      <c r="K210" s="180" t="s">
        <v>175</v>
      </c>
      <c r="L210" s="185"/>
      <c r="M210" s="186" t="s">
        <v>3</v>
      </c>
      <c r="N210" s="187" t="s">
        <v>41</v>
      </c>
      <c r="O210" s="54"/>
      <c r="P210" s="153">
        <f>O210*H210</f>
        <v>0</v>
      </c>
      <c r="Q210" s="153">
        <v>0.02</v>
      </c>
      <c r="R210" s="153">
        <f>Q210*H210</f>
        <v>0.03276</v>
      </c>
      <c r="S210" s="153">
        <v>0</v>
      </c>
      <c r="T210" s="154">
        <f>S210*H210</f>
        <v>0</v>
      </c>
      <c r="U210" s="33"/>
      <c r="V210" s="33"/>
      <c r="W210" s="33"/>
      <c r="X210" s="33"/>
      <c r="Y210" s="33"/>
      <c r="Z210" s="33"/>
      <c r="AA210" s="33"/>
      <c r="AB210" s="33"/>
      <c r="AC210" s="33"/>
      <c r="AD210" s="33"/>
      <c r="AE210" s="33"/>
      <c r="AR210" s="155" t="s">
        <v>278</v>
      </c>
      <c r="AT210" s="155" t="s">
        <v>188</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1138</v>
      </c>
    </row>
    <row r="211" spans="1:47" s="2" customFormat="1" ht="12">
      <c r="A211" s="33"/>
      <c r="B211" s="34"/>
      <c r="C211" s="33"/>
      <c r="D211" s="157" t="s">
        <v>177</v>
      </c>
      <c r="E211" s="33"/>
      <c r="F211" s="158" t="s">
        <v>392</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2">
      <c r="B212" s="170"/>
      <c r="D212" s="163" t="s">
        <v>179</v>
      </c>
      <c r="E212" s="171" t="s">
        <v>3</v>
      </c>
      <c r="F212" s="172" t="s">
        <v>1139</v>
      </c>
      <c r="H212" s="173">
        <v>1.56</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2:51" s="14" customFormat="1" ht="12">
      <c r="B213" s="170"/>
      <c r="D213" s="163" t="s">
        <v>179</v>
      </c>
      <c r="F213" s="172" t="s">
        <v>544</v>
      </c>
      <c r="H213" s="173">
        <v>1.638</v>
      </c>
      <c r="I213" s="174"/>
      <c r="L213" s="170"/>
      <c r="M213" s="175"/>
      <c r="N213" s="176"/>
      <c r="O213" s="176"/>
      <c r="P213" s="176"/>
      <c r="Q213" s="176"/>
      <c r="R213" s="176"/>
      <c r="S213" s="176"/>
      <c r="T213" s="177"/>
      <c r="AT213" s="171" t="s">
        <v>179</v>
      </c>
      <c r="AU213" s="171" t="s">
        <v>79</v>
      </c>
      <c r="AV213" s="14" t="s">
        <v>79</v>
      </c>
      <c r="AW213" s="14" t="s">
        <v>4</v>
      </c>
      <c r="AX213" s="14" t="s">
        <v>15</v>
      </c>
      <c r="AY213" s="171" t="s">
        <v>165</v>
      </c>
    </row>
    <row r="214" spans="1:65" s="2" customFormat="1" ht="44.25" customHeight="1">
      <c r="A214" s="33"/>
      <c r="B214" s="143"/>
      <c r="C214" s="144" t="s">
        <v>437</v>
      </c>
      <c r="D214" s="144" t="s">
        <v>171</v>
      </c>
      <c r="E214" s="145" t="s">
        <v>395</v>
      </c>
      <c r="F214" s="146" t="s">
        <v>396</v>
      </c>
      <c r="G214" s="147" t="s">
        <v>232</v>
      </c>
      <c r="H214" s="148">
        <v>3.308</v>
      </c>
      <c r="I214" s="149"/>
      <c r="J214" s="150">
        <f>ROUND(I214*H214,2)</f>
        <v>0</v>
      </c>
      <c r="K214" s="146" t="s">
        <v>175</v>
      </c>
      <c r="L214" s="34"/>
      <c r="M214" s="151" t="s">
        <v>3</v>
      </c>
      <c r="N214" s="152" t="s">
        <v>41</v>
      </c>
      <c r="O214" s="54"/>
      <c r="P214" s="153">
        <f>O214*H214</f>
        <v>0</v>
      </c>
      <c r="Q214" s="153">
        <v>0</v>
      </c>
      <c r="R214" s="153">
        <f>Q214*H214</f>
        <v>0</v>
      </c>
      <c r="S214" s="153">
        <v>0</v>
      </c>
      <c r="T214" s="154">
        <f>S214*H214</f>
        <v>0</v>
      </c>
      <c r="U214" s="33"/>
      <c r="V214" s="33"/>
      <c r="W214" s="33"/>
      <c r="X214" s="33"/>
      <c r="Y214" s="33"/>
      <c r="Z214" s="33"/>
      <c r="AA214" s="33"/>
      <c r="AB214" s="33"/>
      <c r="AC214" s="33"/>
      <c r="AD214" s="33"/>
      <c r="AE214" s="33"/>
      <c r="AR214" s="155" t="s">
        <v>264</v>
      </c>
      <c r="AT214" s="155" t="s">
        <v>171</v>
      </c>
      <c r="AU214" s="155" t="s">
        <v>79</v>
      </c>
      <c r="AY214" s="18" t="s">
        <v>165</v>
      </c>
      <c r="BE214" s="156">
        <f>IF(N214="základní",J214,0)</f>
        <v>0</v>
      </c>
      <c r="BF214" s="156">
        <f>IF(N214="snížená",J214,0)</f>
        <v>0</v>
      </c>
      <c r="BG214" s="156">
        <f>IF(N214="zákl. přenesená",J214,0)</f>
        <v>0</v>
      </c>
      <c r="BH214" s="156">
        <f>IF(N214="sníž. přenesená",J214,0)</f>
        <v>0</v>
      </c>
      <c r="BI214" s="156">
        <f>IF(N214="nulová",J214,0)</f>
        <v>0</v>
      </c>
      <c r="BJ214" s="18" t="s">
        <v>79</v>
      </c>
      <c r="BK214" s="156">
        <f>ROUND(I214*H214,2)</f>
        <v>0</v>
      </c>
      <c r="BL214" s="18" t="s">
        <v>264</v>
      </c>
      <c r="BM214" s="155" t="s">
        <v>1140</v>
      </c>
    </row>
    <row r="215" spans="1:47" s="2" customFormat="1" ht="12">
      <c r="A215" s="33"/>
      <c r="B215" s="34"/>
      <c r="C215" s="33"/>
      <c r="D215" s="157" t="s">
        <v>177</v>
      </c>
      <c r="E215" s="33"/>
      <c r="F215" s="158" t="s">
        <v>398</v>
      </c>
      <c r="G215" s="33"/>
      <c r="H215" s="33"/>
      <c r="I215" s="159"/>
      <c r="J215" s="33"/>
      <c r="K215" s="33"/>
      <c r="L215" s="34"/>
      <c r="M215" s="160"/>
      <c r="N215" s="161"/>
      <c r="O215" s="54"/>
      <c r="P215" s="54"/>
      <c r="Q215" s="54"/>
      <c r="R215" s="54"/>
      <c r="S215" s="54"/>
      <c r="T215" s="55"/>
      <c r="U215" s="33"/>
      <c r="V215" s="33"/>
      <c r="W215" s="33"/>
      <c r="X215" s="33"/>
      <c r="Y215" s="33"/>
      <c r="Z215" s="33"/>
      <c r="AA215" s="33"/>
      <c r="AB215" s="33"/>
      <c r="AC215" s="33"/>
      <c r="AD215" s="33"/>
      <c r="AE215" s="33"/>
      <c r="AT215" s="18" t="s">
        <v>177</v>
      </c>
      <c r="AU215" s="18" t="s">
        <v>79</v>
      </c>
    </row>
    <row r="216" spans="2:63" s="12" customFormat="1" ht="22.9" customHeight="1">
      <c r="B216" s="130"/>
      <c r="D216" s="131" t="s">
        <v>68</v>
      </c>
      <c r="E216" s="141" t="s">
        <v>399</v>
      </c>
      <c r="F216" s="141" t="s">
        <v>400</v>
      </c>
      <c r="I216" s="133"/>
      <c r="J216" s="142">
        <f>BK216</f>
        <v>0</v>
      </c>
      <c r="L216" s="130"/>
      <c r="M216" s="135"/>
      <c r="N216" s="136"/>
      <c r="O216" s="136"/>
      <c r="P216" s="137">
        <f>SUM(P217:P220)</f>
        <v>0</v>
      </c>
      <c r="Q216" s="136"/>
      <c r="R216" s="137">
        <f>SUM(R217:R220)</f>
        <v>0.01368</v>
      </c>
      <c r="S216" s="136"/>
      <c r="T216" s="138">
        <f>SUM(T217:T220)</f>
        <v>0.0682</v>
      </c>
      <c r="AR216" s="131" t="s">
        <v>79</v>
      </c>
      <c r="AT216" s="139" t="s">
        <v>68</v>
      </c>
      <c r="AU216" s="139" t="s">
        <v>15</v>
      </c>
      <c r="AY216" s="131" t="s">
        <v>165</v>
      </c>
      <c r="BK216" s="140">
        <f>SUM(BK217:BK220)</f>
        <v>0</v>
      </c>
    </row>
    <row r="217" spans="1:65" s="2" customFormat="1" ht="24.2" customHeight="1">
      <c r="A217" s="33"/>
      <c r="B217" s="143"/>
      <c r="C217" s="144" t="s">
        <v>320</v>
      </c>
      <c r="D217" s="144" t="s">
        <v>171</v>
      </c>
      <c r="E217" s="145" t="s">
        <v>402</v>
      </c>
      <c r="F217" s="146" t="s">
        <v>403</v>
      </c>
      <c r="G217" s="147" t="s">
        <v>297</v>
      </c>
      <c r="H217" s="148">
        <v>4</v>
      </c>
      <c r="I217" s="149"/>
      <c r="J217" s="150">
        <f>ROUND(I217*H217,2)</f>
        <v>0</v>
      </c>
      <c r="K217" s="146" t="s">
        <v>175</v>
      </c>
      <c r="L217" s="34"/>
      <c r="M217" s="151" t="s">
        <v>3</v>
      </c>
      <c r="N217" s="152" t="s">
        <v>41</v>
      </c>
      <c r="O217" s="54"/>
      <c r="P217" s="153">
        <f>O217*H217</f>
        <v>0</v>
      </c>
      <c r="Q217" s="153">
        <v>0</v>
      </c>
      <c r="R217" s="153">
        <f>Q217*H217</f>
        <v>0</v>
      </c>
      <c r="S217" s="153">
        <v>0.01705</v>
      </c>
      <c r="T217" s="154">
        <f>S217*H217</f>
        <v>0.0682</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1141</v>
      </c>
    </row>
    <row r="218" spans="1:47" s="2" customFormat="1" ht="12">
      <c r="A218" s="33"/>
      <c r="B218" s="34"/>
      <c r="C218" s="33"/>
      <c r="D218" s="157" t="s">
        <v>177</v>
      </c>
      <c r="E218" s="33"/>
      <c r="F218" s="158" t="s">
        <v>405</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1:65" s="2" customFormat="1" ht="24.2" customHeight="1">
      <c r="A219" s="33"/>
      <c r="B219" s="143"/>
      <c r="C219" s="144" t="s">
        <v>326</v>
      </c>
      <c r="D219" s="144" t="s">
        <v>171</v>
      </c>
      <c r="E219" s="145" t="s">
        <v>407</v>
      </c>
      <c r="F219" s="146" t="s">
        <v>408</v>
      </c>
      <c r="G219" s="147" t="s">
        <v>297</v>
      </c>
      <c r="H219" s="148">
        <v>4</v>
      </c>
      <c r="I219" s="149"/>
      <c r="J219" s="150">
        <f>ROUND(I219*H219,2)</f>
        <v>0</v>
      </c>
      <c r="K219" s="146" t="s">
        <v>175</v>
      </c>
      <c r="L219" s="34"/>
      <c r="M219" s="151" t="s">
        <v>3</v>
      </c>
      <c r="N219" s="152" t="s">
        <v>41</v>
      </c>
      <c r="O219" s="54"/>
      <c r="P219" s="153">
        <f>O219*H219</f>
        <v>0</v>
      </c>
      <c r="Q219" s="153">
        <v>0.00342</v>
      </c>
      <c r="R219" s="153">
        <f>Q219*H219</f>
        <v>0.01368</v>
      </c>
      <c r="S219" s="153">
        <v>0</v>
      </c>
      <c r="T219" s="154">
        <f>S219*H219</f>
        <v>0</v>
      </c>
      <c r="U219" s="33"/>
      <c r="V219" s="33"/>
      <c r="W219" s="33"/>
      <c r="X219" s="33"/>
      <c r="Y219" s="33"/>
      <c r="Z219" s="33"/>
      <c r="AA219" s="33"/>
      <c r="AB219" s="33"/>
      <c r="AC219" s="33"/>
      <c r="AD219" s="33"/>
      <c r="AE219" s="33"/>
      <c r="AR219" s="155" t="s">
        <v>264</v>
      </c>
      <c r="AT219" s="155" t="s">
        <v>171</v>
      </c>
      <c r="AU219" s="155" t="s">
        <v>79</v>
      </c>
      <c r="AY219" s="18" t="s">
        <v>165</v>
      </c>
      <c r="BE219" s="156">
        <f>IF(N219="základní",J219,0)</f>
        <v>0</v>
      </c>
      <c r="BF219" s="156">
        <f>IF(N219="snížená",J219,0)</f>
        <v>0</v>
      </c>
      <c r="BG219" s="156">
        <f>IF(N219="zákl. přenesená",J219,0)</f>
        <v>0</v>
      </c>
      <c r="BH219" s="156">
        <f>IF(N219="sníž. přenesená",J219,0)</f>
        <v>0</v>
      </c>
      <c r="BI219" s="156">
        <f>IF(N219="nulová",J219,0)</f>
        <v>0</v>
      </c>
      <c r="BJ219" s="18" t="s">
        <v>79</v>
      </c>
      <c r="BK219" s="156">
        <f>ROUND(I219*H219,2)</f>
        <v>0</v>
      </c>
      <c r="BL219" s="18" t="s">
        <v>264</v>
      </c>
      <c r="BM219" s="155" t="s">
        <v>1142</v>
      </c>
    </row>
    <row r="220" spans="1:47" s="2" customFormat="1" ht="12">
      <c r="A220" s="33"/>
      <c r="B220" s="34"/>
      <c r="C220" s="33"/>
      <c r="D220" s="157" t="s">
        <v>177</v>
      </c>
      <c r="E220" s="33"/>
      <c r="F220" s="158" t="s">
        <v>410</v>
      </c>
      <c r="G220" s="33"/>
      <c r="H220" s="33"/>
      <c r="I220" s="159"/>
      <c r="J220" s="33"/>
      <c r="K220" s="33"/>
      <c r="L220" s="34"/>
      <c r="M220" s="160"/>
      <c r="N220" s="161"/>
      <c r="O220" s="54"/>
      <c r="P220" s="54"/>
      <c r="Q220" s="54"/>
      <c r="R220" s="54"/>
      <c r="S220" s="54"/>
      <c r="T220" s="55"/>
      <c r="U220" s="33"/>
      <c r="V220" s="33"/>
      <c r="W220" s="33"/>
      <c r="X220" s="33"/>
      <c r="Y220" s="33"/>
      <c r="Z220" s="33"/>
      <c r="AA220" s="33"/>
      <c r="AB220" s="33"/>
      <c r="AC220" s="33"/>
      <c r="AD220" s="33"/>
      <c r="AE220" s="33"/>
      <c r="AT220" s="18" t="s">
        <v>177</v>
      </c>
      <c r="AU220" s="18" t="s">
        <v>79</v>
      </c>
    </row>
    <row r="221" spans="2:63" s="12" customFormat="1" ht="22.9" customHeight="1">
      <c r="B221" s="130"/>
      <c r="D221" s="131" t="s">
        <v>68</v>
      </c>
      <c r="E221" s="141" t="s">
        <v>416</v>
      </c>
      <c r="F221" s="141" t="s">
        <v>417</v>
      </c>
      <c r="I221" s="133"/>
      <c r="J221" s="142">
        <f>BK221</f>
        <v>0</v>
      </c>
      <c r="L221" s="130"/>
      <c r="M221" s="135"/>
      <c r="N221" s="136"/>
      <c r="O221" s="136"/>
      <c r="P221" s="137">
        <f>P222</f>
        <v>0</v>
      </c>
      <c r="Q221" s="136"/>
      <c r="R221" s="137">
        <f>R222</f>
        <v>0</v>
      </c>
      <c r="S221" s="136"/>
      <c r="T221" s="138">
        <f>T222</f>
        <v>0</v>
      </c>
      <c r="AR221" s="131" t="s">
        <v>79</v>
      </c>
      <c r="AT221" s="139" t="s">
        <v>68</v>
      </c>
      <c r="AU221" s="139" t="s">
        <v>15</v>
      </c>
      <c r="AY221" s="131" t="s">
        <v>165</v>
      </c>
      <c r="BK221" s="140">
        <f>BK222</f>
        <v>0</v>
      </c>
    </row>
    <row r="222" spans="1:65" s="2" customFormat="1" ht="24.2" customHeight="1">
      <c r="A222" s="33"/>
      <c r="B222" s="143"/>
      <c r="C222" s="144" t="s">
        <v>209</v>
      </c>
      <c r="D222" s="144" t="s">
        <v>171</v>
      </c>
      <c r="E222" s="145" t="s">
        <v>419</v>
      </c>
      <c r="F222" s="146" t="s">
        <v>420</v>
      </c>
      <c r="G222" s="147" t="s">
        <v>212</v>
      </c>
      <c r="H222" s="148">
        <v>1</v>
      </c>
      <c r="I222" s="149"/>
      <c r="J222" s="150">
        <f>ROUND(I222*H222,2)</f>
        <v>0</v>
      </c>
      <c r="K222" s="146" t="s">
        <v>3</v>
      </c>
      <c r="L222" s="34"/>
      <c r="M222" s="151" t="s">
        <v>3</v>
      </c>
      <c r="N222" s="152" t="s">
        <v>41</v>
      </c>
      <c r="O222" s="54"/>
      <c r="P222" s="153">
        <f>O222*H222</f>
        <v>0</v>
      </c>
      <c r="Q222" s="153">
        <v>0</v>
      </c>
      <c r="R222" s="153">
        <f>Q222*H222</f>
        <v>0</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1143</v>
      </c>
    </row>
    <row r="223" spans="2:63" s="12" customFormat="1" ht="22.9" customHeight="1">
      <c r="B223" s="130"/>
      <c r="D223" s="131" t="s">
        <v>68</v>
      </c>
      <c r="E223" s="141" t="s">
        <v>422</v>
      </c>
      <c r="F223" s="141" t="s">
        <v>423</v>
      </c>
      <c r="I223" s="133"/>
      <c r="J223" s="142">
        <f>BK223</f>
        <v>0</v>
      </c>
      <c r="L223" s="130"/>
      <c r="M223" s="135"/>
      <c r="N223" s="136"/>
      <c r="O223" s="136"/>
      <c r="P223" s="137">
        <f>SUM(P224:P236)</f>
        <v>0</v>
      </c>
      <c r="Q223" s="136"/>
      <c r="R223" s="137">
        <f>SUM(R224:R236)</f>
        <v>0.64495</v>
      </c>
      <c r="S223" s="136"/>
      <c r="T223" s="138">
        <f>SUM(T224:T236)</f>
        <v>0</v>
      </c>
      <c r="AR223" s="131" t="s">
        <v>79</v>
      </c>
      <c r="AT223" s="139" t="s">
        <v>68</v>
      </c>
      <c r="AU223" s="139" t="s">
        <v>15</v>
      </c>
      <c r="AY223" s="131" t="s">
        <v>165</v>
      </c>
      <c r="BK223" s="140">
        <f>SUM(BK224:BK236)</f>
        <v>0</v>
      </c>
    </row>
    <row r="224" spans="1:65" s="2" customFormat="1" ht="16.5" customHeight="1">
      <c r="A224" s="33"/>
      <c r="B224" s="143"/>
      <c r="C224" s="144" t="s">
        <v>381</v>
      </c>
      <c r="D224" s="144" t="s">
        <v>171</v>
      </c>
      <c r="E224" s="145" t="s">
        <v>425</v>
      </c>
      <c r="F224" s="146" t="s">
        <v>426</v>
      </c>
      <c r="G224" s="147" t="s">
        <v>384</v>
      </c>
      <c r="H224" s="148">
        <v>130</v>
      </c>
      <c r="I224" s="149"/>
      <c r="J224" s="150">
        <f>ROUND(I224*H224,2)</f>
        <v>0</v>
      </c>
      <c r="K224" s="146" t="s">
        <v>3</v>
      </c>
      <c r="L224" s="34"/>
      <c r="M224" s="151" t="s">
        <v>3</v>
      </c>
      <c r="N224" s="152" t="s">
        <v>41</v>
      </c>
      <c r="O224" s="54"/>
      <c r="P224" s="153">
        <f>O224*H224</f>
        <v>0</v>
      </c>
      <c r="Q224" s="153">
        <v>2E-05</v>
      </c>
      <c r="R224" s="153">
        <f>Q224*H224</f>
        <v>0.0026000000000000003</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1144</v>
      </c>
    </row>
    <row r="225" spans="2:51" s="13" customFormat="1" ht="12">
      <c r="B225" s="162"/>
      <c r="D225" s="163" t="s">
        <v>179</v>
      </c>
      <c r="E225" s="164" t="s">
        <v>3</v>
      </c>
      <c r="F225" s="165" t="s">
        <v>428</v>
      </c>
      <c r="H225" s="164" t="s">
        <v>3</v>
      </c>
      <c r="I225" s="166"/>
      <c r="L225" s="162"/>
      <c r="M225" s="167"/>
      <c r="N225" s="168"/>
      <c r="O225" s="168"/>
      <c r="P225" s="168"/>
      <c r="Q225" s="168"/>
      <c r="R225" s="168"/>
      <c r="S225" s="168"/>
      <c r="T225" s="169"/>
      <c r="AT225" s="164" t="s">
        <v>179</v>
      </c>
      <c r="AU225" s="164" t="s">
        <v>79</v>
      </c>
      <c r="AV225" s="13" t="s">
        <v>15</v>
      </c>
      <c r="AW225" s="13" t="s">
        <v>31</v>
      </c>
      <c r="AX225" s="13" t="s">
        <v>69</v>
      </c>
      <c r="AY225" s="164" t="s">
        <v>165</v>
      </c>
    </row>
    <row r="226" spans="2:51" s="14" customFormat="1" ht="12">
      <c r="B226" s="170"/>
      <c r="D226" s="163" t="s">
        <v>179</v>
      </c>
      <c r="E226" s="171" t="s">
        <v>3</v>
      </c>
      <c r="F226" s="172" t="s">
        <v>551</v>
      </c>
      <c r="H226" s="173">
        <v>130</v>
      </c>
      <c r="I226" s="174"/>
      <c r="L226" s="170"/>
      <c r="M226" s="175"/>
      <c r="N226" s="176"/>
      <c r="O226" s="176"/>
      <c r="P226" s="176"/>
      <c r="Q226" s="176"/>
      <c r="R226" s="176"/>
      <c r="S226" s="176"/>
      <c r="T226" s="177"/>
      <c r="AT226" s="171" t="s">
        <v>179</v>
      </c>
      <c r="AU226" s="171" t="s">
        <v>79</v>
      </c>
      <c r="AV226" s="14" t="s">
        <v>79</v>
      </c>
      <c r="AW226" s="14" t="s">
        <v>31</v>
      </c>
      <c r="AX226" s="14" t="s">
        <v>15</v>
      </c>
      <c r="AY226" s="171" t="s">
        <v>165</v>
      </c>
    </row>
    <row r="227" spans="1:65" s="2" customFormat="1" ht="16.5" customHeight="1">
      <c r="A227" s="33"/>
      <c r="B227" s="143"/>
      <c r="C227" s="178" t="s">
        <v>388</v>
      </c>
      <c r="D227" s="178" t="s">
        <v>188</v>
      </c>
      <c r="E227" s="179" t="s">
        <v>431</v>
      </c>
      <c r="F227" s="180" t="s">
        <v>432</v>
      </c>
      <c r="G227" s="181" t="s">
        <v>377</v>
      </c>
      <c r="H227" s="182">
        <v>0.343</v>
      </c>
      <c r="I227" s="183"/>
      <c r="J227" s="184">
        <f>ROUND(I227*H227,2)</f>
        <v>0</v>
      </c>
      <c r="K227" s="180" t="s">
        <v>175</v>
      </c>
      <c r="L227" s="185"/>
      <c r="M227" s="186" t="s">
        <v>3</v>
      </c>
      <c r="N227" s="187" t="s">
        <v>41</v>
      </c>
      <c r="O227" s="54"/>
      <c r="P227" s="153">
        <f>O227*H227</f>
        <v>0</v>
      </c>
      <c r="Q227" s="153">
        <v>0.55</v>
      </c>
      <c r="R227" s="153">
        <f>Q227*H227</f>
        <v>0.18865000000000004</v>
      </c>
      <c r="S227" s="153">
        <v>0</v>
      </c>
      <c r="T227" s="154">
        <f>S227*H227</f>
        <v>0</v>
      </c>
      <c r="U227" s="33"/>
      <c r="V227" s="33"/>
      <c r="W227" s="33"/>
      <c r="X227" s="33"/>
      <c r="Y227" s="33"/>
      <c r="Z227" s="33"/>
      <c r="AA227" s="33"/>
      <c r="AB227" s="33"/>
      <c r="AC227" s="33"/>
      <c r="AD227" s="33"/>
      <c r="AE227" s="33"/>
      <c r="AR227" s="155" t="s">
        <v>278</v>
      </c>
      <c r="AT227" s="155" t="s">
        <v>188</v>
      </c>
      <c r="AU227" s="155" t="s">
        <v>79</v>
      </c>
      <c r="AY227" s="18" t="s">
        <v>165</v>
      </c>
      <c r="BE227" s="156">
        <f>IF(N227="základní",J227,0)</f>
        <v>0</v>
      </c>
      <c r="BF227" s="156">
        <f>IF(N227="snížená",J227,0)</f>
        <v>0</v>
      </c>
      <c r="BG227" s="156">
        <f>IF(N227="zákl. přenesená",J227,0)</f>
        <v>0</v>
      </c>
      <c r="BH227" s="156">
        <f>IF(N227="sníž. přenesená",J227,0)</f>
        <v>0</v>
      </c>
      <c r="BI227" s="156">
        <f>IF(N227="nulová",J227,0)</f>
        <v>0</v>
      </c>
      <c r="BJ227" s="18" t="s">
        <v>79</v>
      </c>
      <c r="BK227" s="156">
        <f>ROUND(I227*H227,2)</f>
        <v>0</v>
      </c>
      <c r="BL227" s="18" t="s">
        <v>264</v>
      </c>
      <c r="BM227" s="155" t="s">
        <v>1145</v>
      </c>
    </row>
    <row r="228" spans="1:47" s="2" customFormat="1" ht="12">
      <c r="A228" s="33"/>
      <c r="B228" s="34"/>
      <c r="C228" s="33"/>
      <c r="D228" s="157" t="s">
        <v>177</v>
      </c>
      <c r="E228" s="33"/>
      <c r="F228" s="158" t="s">
        <v>434</v>
      </c>
      <c r="G228" s="33"/>
      <c r="H228" s="33"/>
      <c r="I228" s="159"/>
      <c r="J228" s="33"/>
      <c r="K228" s="33"/>
      <c r="L228" s="34"/>
      <c r="M228" s="160"/>
      <c r="N228" s="161"/>
      <c r="O228" s="54"/>
      <c r="P228" s="54"/>
      <c r="Q228" s="54"/>
      <c r="R228" s="54"/>
      <c r="S228" s="54"/>
      <c r="T228" s="55"/>
      <c r="U228" s="33"/>
      <c r="V228" s="33"/>
      <c r="W228" s="33"/>
      <c r="X228" s="33"/>
      <c r="Y228" s="33"/>
      <c r="Z228" s="33"/>
      <c r="AA228" s="33"/>
      <c r="AB228" s="33"/>
      <c r="AC228" s="33"/>
      <c r="AD228" s="33"/>
      <c r="AE228" s="33"/>
      <c r="AT228" s="18" t="s">
        <v>177</v>
      </c>
      <c r="AU228" s="18" t="s">
        <v>79</v>
      </c>
    </row>
    <row r="229" spans="2:51" s="14" customFormat="1" ht="12">
      <c r="B229" s="170"/>
      <c r="D229" s="163" t="s">
        <v>179</v>
      </c>
      <c r="E229" s="171" t="s">
        <v>3</v>
      </c>
      <c r="F229" s="172" t="s">
        <v>1146</v>
      </c>
      <c r="H229" s="173">
        <v>0.312</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2:51" s="14" customFormat="1" ht="12">
      <c r="B230" s="170"/>
      <c r="D230" s="163" t="s">
        <v>179</v>
      </c>
      <c r="F230" s="172" t="s">
        <v>554</v>
      </c>
      <c r="H230" s="173">
        <v>0.343</v>
      </c>
      <c r="I230" s="174"/>
      <c r="L230" s="170"/>
      <c r="M230" s="175"/>
      <c r="N230" s="176"/>
      <c r="O230" s="176"/>
      <c r="P230" s="176"/>
      <c r="Q230" s="176"/>
      <c r="R230" s="176"/>
      <c r="S230" s="176"/>
      <c r="T230" s="177"/>
      <c r="AT230" s="171" t="s">
        <v>179</v>
      </c>
      <c r="AU230" s="171" t="s">
        <v>79</v>
      </c>
      <c r="AV230" s="14" t="s">
        <v>79</v>
      </c>
      <c r="AW230" s="14" t="s">
        <v>4</v>
      </c>
      <c r="AX230" s="14" t="s">
        <v>15</v>
      </c>
      <c r="AY230" s="171" t="s">
        <v>165</v>
      </c>
    </row>
    <row r="231" spans="1:65" s="2" customFormat="1" ht="49.15" customHeight="1">
      <c r="A231" s="33"/>
      <c r="B231" s="143"/>
      <c r="C231" s="144" t="s">
        <v>9</v>
      </c>
      <c r="D231" s="144" t="s">
        <v>171</v>
      </c>
      <c r="E231" s="145" t="s">
        <v>438</v>
      </c>
      <c r="F231" s="146" t="s">
        <v>439</v>
      </c>
      <c r="G231" s="147" t="s">
        <v>174</v>
      </c>
      <c r="H231" s="148">
        <v>32.5</v>
      </c>
      <c r="I231" s="149"/>
      <c r="J231" s="150">
        <f>ROUND(I231*H231,2)</f>
        <v>0</v>
      </c>
      <c r="K231" s="146" t="s">
        <v>175</v>
      </c>
      <c r="L231" s="34"/>
      <c r="M231" s="151" t="s">
        <v>3</v>
      </c>
      <c r="N231" s="152" t="s">
        <v>41</v>
      </c>
      <c r="O231" s="54"/>
      <c r="P231" s="153">
        <f>O231*H231</f>
        <v>0</v>
      </c>
      <c r="Q231" s="153">
        <v>0.01396</v>
      </c>
      <c r="R231" s="153">
        <f>Q231*H231</f>
        <v>0.4537</v>
      </c>
      <c r="S231" s="153">
        <v>0</v>
      </c>
      <c r="T231" s="154">
        <f>S231*H231</f>
        <v>0</v>
      </c>
      <c r="U231" s="33"/>
      <c r="V231" s="33"/>
      <c r="W231" s="33"/>
      <c r="X231" s="33"/>
      <c r="Y231" s="33"/>
      <c r="Z231" s="33"/>
      <c r="AA231" s="33"/>
      <c r="AB231" s="33"/>
      <c r="AC231" s="33"/>
      <c r="AD231" s="33"/>
      <c r="AE231" s="33"/>
      <c r="AR231" s="155" t="s">
        <v>264</v>
      </c>
      <c r="AT231" s="155" t="s">
        <v>171</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1147</v>
      </c>
    </row>
    <row r="232" spans="1:47" s="2" customFormat="1" ht="12">
      <c r="A232" s="33"/>
      <c r="B232" s="34"/>
      <c r="C232" s="33"/>
      <c r="D232" s="157" t="s">
        <v>177</v>
      </c>
      <c r="E232" s="33"/>
      <c r="F232" s="158" t="s">
        <v>441</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3" customFormat="1" ht="12">
      <c r="B233" s="162"/>
      <c r="D233" s="163" t="s">
        <v>179</v>
      </c>
      <c r="E233" s="164" t="s">
        <v>3</v>
      </c>
      <c r="F233" s="165" t="s">
        <v>428</v>
      </c>
      <c r="H233" s="164" t="s">
        <v>3</v>
      </c>
      <c r="I233" s="166"/>
      <c r="L233" s="162"/>
      <c r="M233" s="167"/>
      <c r="N233" s="168"/>
      <c r="O233" s="168"/>
      <c r="P233" s="168"/>
      <c r="Q233" s="168"/>
      <c r="R233" s="168"/>
      <c r="S233" s="168"/>
      <c r="T233" s="169"/>
      <c r="AT233" s="164" t="s">
        <v>179</v>
      </c>
      <c r="AU233" s="164" t="s">
        <v>79</v>
      </c>
      <c r="AV233" s="13" t="s">
        <v>15</v>
      </c>
      <c r="AW233" s="13" t="s">
        <v>31</v>
      </c>
      <c r="AX233" s="13" t="s">
        <v>69</v>
      </c>
      <c r="AY233" s="164" t="s">
        <v>165</v>
      </c>
    </row>
    <row r="234" spans="2:51" s="14" customFormat="1" ht="12">
      <c r="B234" s="170"/>
      <c r="D234" s="163" t="s">
        <v>179</v>
      </c>
      <c r="E234" s="171" t="s">
        <v>3</v>
      </c>
      <c r="F234" s="172" t="s">
        <v>556</v>
      </c>
      <c r="H234" s="173">
        <v>32.5</v>
      </c>
      <c r="I234" s="174"/>
      <c r="L234" s="170"/>
      <c r="M234" s="175"/>
      <c r="N234" s="176"/>
      <c r="O234" s="176"/>
      <c r="P234" s="176"/>
      <c r="Q234" s="176"/>
      <c r="R234" s="176"/>
      <c r="S234" s="176"/>
      <c r="T234" s="177"/>
      <c r="AT234" s="171" t="s">
        <v>179</v>
      </c>
      <c r="AU234" s="171" t="s">
        <v>79</v>
      </c>
      <c r="AV234" s="14" t="s">
        <v>79</v>
      </c>
      <c r="AW234" s="14" t="s">
        <v>31</v>
      </c>
      <c r="AX234" s="14" t="s">
        <v>15</v>
      </c>
      <c r="AY234" s="171" t="s">
        <v>165</v>
      </c>
    </row>
    <row r="235" spans="1:65" s="2" customFormat="1" ht="49.15" customHeight="1">
      <c r="A235" s="33"/>
      <c r="B235" s="143"/>
      <c r="C235" s="144" t="s">
        <v>264</v>
      </c>
      <c r="D235" s="144" t="s">
        <v>171</v>
      </c>
      <c r="E235" s="145" t="s">
        <v>444</v>
      </c>
      <c r="F235" s="146" t="s">
        <v>445</v>
      </c>
      <c r="G235" s="147" t="s">
        <v>232</v>
      </c>
      <c r="H235" s="148">
        <v>0.645</v>
      </c>
      <c r="I235" s="149"/>
      <c r="J235" s="150">
        <f>ROUND(I235*H235,2)</f>
        <v>0</v>
      </c>
      <c r="K235" s="146" t="s">
        <v>175</v>
      </c>
      <c r="L235" s="34"/>
      <c r="M235" s="151" t="s">
        <v>3</v>
      </c>
      <c r="N235" s="152" t="s">
        <v>41</v>
      </c>
      <c r="O235" s="54"/>
      <c r="P235" s="153">
        <f>O235*H235</f>
        <v>0</v>
      </c>
      <c r="Q235" s="153">
        <v>0</v>
      </c>
      <c r="R235" s="153">
        <f>Q235*H235</f>
        <v>0</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1148</v>
      </c>
    </row>
    <row r="236" spans="1:47" s="2" customFormat="1" ht="12">
      <c r="A236" s="33"/>
      <c r="B236" s="34"/>
      <c r="C236" s="33"/>
      <c r="D236" s="157" t="s">
        <v>177</v>
      </c>
      <c r="E236" s="33"/>
      <c r="F236" s="158" t="s">
        <v>447</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63" s="12" customFormat="1" ht="22.9" customHeight="1">
      <c r="B237" s="130"/>
      <c r="D237" s="131" t="s">
        <v>68</v>
      </c>
      <c r="E237" s="141" t="s">
        <v>448</v>
      </c>
      <c r="F237" s="141" t="s">
        <v>449</v>
      </c>
      <c r="I237" s="133"/>
      <c r="J237" s="142">
        <f>BK237</f>
        <v>0</v>
      </c>
      <c r="L237" s="130"/>
      <c r="M237" s="135"/>
      <c r="N237" s="136"/>
      <c r="O237" s="136"/>
      <c r="P237" s="137">
        <f>SUM(P238:P246)</f>
        <v>0</v>
      </c>
      <c r="Q237" s="136"/>
      <c r="R237" s="137">
        <f>SUM(R238:R246)</f>
        <v>0</v>
      </c>
      <c r="S237" s="136"/>
      <c r="T237" s="138">
        <f>SUM(T238:T246)</f>
        <v>0.12415</v>
      </c>
      <c r="AR237" s="131" t="s">
        <v>79</v>
      </c>
      <c r="AT237" s="139" t="s">
        <v>68</v>
      </c>
      <c r="AU237" s="139" t="s">
        <v>15</v>
      </c>
      <c r="AY237" s="131" t="s">
        <v>165</v>
      </c>
      <c r="BK237" s="140">
        <f>SUM(BK238:BK246)</f>
        <v>0</v>
      </c>
    </row>
    <row r="238" spans="1:65" s="2" customFormat="1" ht="24.2" customHeight="1">
      <c r="A238" s="33"/>
      <c r="B238" s="143"/>
      <c r="C238" s="144" t="s">
        <v>315</v>
      </c>
      <c r="D238" s="144" t="s">
        <v>171</v>
      </c>
      <c r="E238" s="145" t="s">
        <v>451</v>
      </c>
      <c r="F238" s="146" t="s">
        <v>452</v>
      </c>
      <c r="G238" s="147" t="s">
        <v>384</v>
      </c>
      <c r="H238" s="148">
        <v>65</v>
      </c>
      <c r="I238" s="149"/>
      <c r="J238" s="150">
        <f>ROUND(I238*H238,2)</f>
        <v>0</v>
      </c>
      <c r="K238" s="146" t="s">
        <v>175</v>
      </c>
      <c r="L238" s="34"/>
      <c r="M238" s="151" t="s">
        <v>3</v>
      </c>
      <c r="N238" s="152" t="s">
        <v>41</v>
      </c>
      <c r="O238" s="54"/>
      <c r="P238" s="153">
        <f>O238*H238</f>
        <v>0</v>
      </c>
      <c r="Q238" s="153">
        <v>0</v>
      </c>
      <c r="R238" s="153">
        <f>Q238*H238</f>
        <v>0</v>
      </c>
      <c r="S238" s="153">
        <v>0.00191</v>
      </c>
      <c r="T238" s="154">
        <f>S238*H238</f>
        <v>0.12415</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1149</v>
      </c>
    </row>
    <row r="239" spans="1:47" s="2" customFormat="1" ht="12">
      <c r="A239" s="33"/>
      <c r="B239" s="34"/>
      <c r="C239" s="33"/>
      <c r="D239" s="157" t="s">
        <v>177</v>
      </c>
      <c r="E239" s="33"/>
      <c r="F239" s="158" t="s">
        <v>454</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1:65" s="2" customFormat="1" ht="24.2" customHeight="1">
      <c r="A240" s="33"/>
      <c r="B240" s="143"/>
      <c r="C240" s="144" t="s">
        <v>15</v>
      </c>
      <c r="D240" s="144" t="s">
        <v>171</v>
      </c>
      <c r="E240" s="145" t="s">
        <v>456</v>
      </c>
      <c r="F240" s="146" t="s">
        <v>457</v>
      </c>
      <c r="G240" s="147" t="s">
        <v>384</v>
      </c>
      <c r="H240" s="148">
        <v>128</v>
      </c>
      <c r="I240" s="149"/>
      <c r="J240" s="150">
        <f aca="true" t="shared" si="0" ref="J240:J245">ROUND(I240*H240,2)</f>
        <v>0</v>
      </c>
      <c r="K240" s="146" t="s">
        <v>3</v>
      </c>
      <c r="L240" s="34"/>
      <c r="M240" s="151" t="s">
        <v>3</v>
      </c>
      <c r="N240" s="152" t="s">
        <v>41</v>
      </c>
      <c r="O240" s="54"/>
      <c r="P240" s="153">
        <f aca="true" t="shared" si="1" ref="P240:P245">O240*H240</f>
        <v>0</v>
      </c>
      <c r="Q240" s="153">
        <v>0</v>
      </c>
      <c r="R240" s="153">
        <f aca="true" t="shared" si="2" ref="R240:R245">Q240*H240</f>
        <v>0</v>
      </c>
      <c r="S240" s="153">
        <v>0</v>
      </c>
      <c r="T240" s="154">
        <f aca="true" t="shared" si="3" ref="T240:T245">S240*H240</f>
        <v>0</v>
      </c>
      <c r="U240" s="33"/>
      <c r="V240" s="33"/>
      <c r="W240" s="33"/>
      <c r="X240" s="33"/>
      <c r="Y240" s="33"/>
      <c r="Z240" s="33"/>
      <c r="AA240" s="33"/>
      <c r="AB240" s="33"/>
      <c r="AC240" s="33"/>
      <c r="AD240" s="33"/>
      <c r="AE240" s="33"/>
      <c r="AR240" s="155" t="s">
        <v>264</v>
      </c>
      <c r="AT240" s="155" t="s">
        <v>171</v>
      </c>
      <c r="AU240" s="155" t="s">
        <v>79</v>
      </c>
      <c r="AY240" s="18" t="s">
        <v>165</v>
      </c>
      <c r="BE240" s="156">
        <f aca="true" t="shared" si="4" ref="BE240:BE245">IF(N240="základní",J240,0)</f>
        <v>0</v>
      </c>
      <c r="BF240" s="156">
        <f aca="true" t="shared" si="5" ref="BF240:BF245">IF(N240="snížená",J240,0)</f>
        <v>0</v>
      </c>
      <c r="BG240" s="156">
        <f aca="true" t="shared" si="6" ref="BG240:BG245">IF(N240="zákl. přenesená",J240,0)</f>
        <v>0</v>
      </c>
      <c r="BH240" s="156">
        <f aca="true" t="shared" si="7" ref="BH240:BH245">IF(N240="sníž. přenesená",J240,0)</f>
        <v>0</v>
      </c>
      <c r="BI240" s="156">
        <f aca="true" t="shared" si="8" ref="BI240:BI245">IF(N240="nulová",J240,0)</f>
        <v>0</v>
      </c>
      <c r="BJ240" s="18" t="s">
        <v>79</v>
      </c>
      <c r="BK240" s="156">
        <f aca="true" t="shared" si="9" ref="BK240:BK245">ROUND(I240*H240,2)</f>
        <v>0</v>
      </c>
      <c r="BL240" s="18" t="s">
        <v>264</v>
      </c>
      <c r="BM240" s="155" t="s">
        <v>1150</v>
      </c>
    </row>
    <row r="241" spans="1:65" s="2" customFormat="1" ht="24.2" customHeight="1">
      <c r="A241" s="33"/>
      <c r="B241" s="143"/>
      <c r="C241" s="144" t="s">
        <v>79</v>
      </c>
      <c r="D241" s="144" t="s">
        <v>171</v>
      </c>
      <c r="E241" s="145" t="s">
        <v>460</v>
      </c>
      <c r="F241" s="146" t="s">
        <v>664</v>
      </c>
      <c r="G241" s="147" t="s">
        <v>384</v>
      </c>
      <c r="H241" s="148">
        <v>25</v>
      </c>
      <c r="I241" s="149"/>
      <c r="J241" s="150">
        <f t="shared" si="0"/>
        <v>0</v>
      </c>
      <c r="K241" s="146" t="s">
        <v>3</v>
      </c>
      <c r="L241" s="34"/>
      <c r="M241" s="151" t="s">
        <v>3</v>
      </c>
      <c r="N241" s="152" t="s">
        <v>41</v>
      </c>
      <c r="O241" s="54"/>
      <c r="P241" s="153">
        <f t="shared" si="1"/>
        <v>0</v>
      </c>
      <c r="Q241" s="153">
        <v>0</v>
      </c>
      <c r="R241" s="153">
        <f t="shared" si="2"/>
        <v>0</v>
      </c>
      <c r="S241" s="153">
        <v>0</v>
      </c>
      <c r="T241" s="154">
        <f t="shared" si="3"/>
        <v>0</v>
      </c>
      <c r="U241" s="33"/>
      <c r="V241" s="33"/>
      <c r="W241" s="33"/>
      <c r="X241" s="33"/>
      <c r="Y241" s="33"/>
      <c r="Z241" s="33"/>
      <c r="AA241" s="33"/>
      <c r="AB241" s="33"/>
      <c r="AC241" s="33"/>
      <c r="AD241" s="33"/>
      <c r="AE241" s="33"/>
      <c r="AR241" s="155" t="s">
        <v>264</v>
      </c>
      <c r="AT241" s="155" t="s">
        <v>171</v>
      </c>
      <c r="AU241" s="155" t="s">
        <v>79</v>
      </c>
      <c r="AY241" s="18" t="s">
        <v>165</v>
      </c>
      <c r="BE241" s="156">
        <f t="shared" si="4"/>
        <v>0</v>
      </c>
      <c r="BF241" s="156">
        <f t="shared" si="5"/>
        <v>0</v>
      </c>
      <c r="BG241" s="156">
        <f t="shared" si="6"/>
        <v>0</v>
      </c>
      <c r="BH241" s="156">
        <f t="shared" si="7"/>
        <v>0</v>
      </c>
      <c r="BI241" s="156">
        <f t="shared" si="8"/>
        <v>0</v>
      </c>
      <c r="BJ241" s="18" t="s">
        <v>79</v>
      </c>
      <c r="BK241" s="156">
        <f t="shared" si="9"/>
        <v>0</v>
      </c>
      <c r="BL241" s="18" t="s">
        <v>264</v>
      </c>
      <c r="BM241" s="155" t="s">
        <v>1151</v>
      </c>
    </row>
    <row r="242" spans="1:65" s="2" customFormat="1" ht="24.2" customHeight="1">
      <c r="A242" s="33"/>
      <c r="B242" s="143"/>
      <c r="C242" s="144" t="s">
        <v>89</v>
      </c>
      <c r="D242" s="144" t="s">
        <v>171</v>
      </c>
      <c r="E242" s="145" t="s">
        <v>464</v>
      </c>
      <c r="F242" s="146" t="s">
        <v>465</v>
      </c>
      <c r="G242" s="147" t="s">
        <v>384</v>
      </c>
      <c r="H242" s="148">
        <v>25</v>
      </c>
      <c r="I242" s="149"/>
      <c r="J242" s="150">
        <f t="shared" si="0"/>
        <v>0</v>
      </c>
      <c r="K242" s="146" t="s">
        <v>3</v>
      </c>
      <c r="L242" s="34"/>
      <c r="M242" s="151" t="s">
        <v>3</v>
      </c>
      <c r="N242" s="152" t="s">
        <v>41</v>
      </c>
      <c r="O242" s="54"/>
      <c r="P242" s="153">
        <f t="shared" si="1"/>
        <v>0</v>
      </c>
      <c r="Q242" s="153">
        <v>0</v>
      </c>
      <c r="R242" s="153">
        <f t="shared" si="2"/>
        <v>0</v>
      </c>
      <c r="S242" s="153">
        <v>0</v>
      </c>
      <c r="T242" s="154">
        <f t="shared" si="3"/>
        <v>0</v>
      </c>
      <c r="U242" s="33"/>
      <c r="V242" s="33"/>
      <c r="W242" s="33"/>
      <c r="X242" s="33"/>
      <c r="Y242" s="33"/>
      <c r="Z242" s="33"/>
      <c r="AA242" s="33"/>
      <c r="AB242" s="33"/>
      <c r="AC242" s="33"/>
      <c r="AD242" s="33"/>
      <c r="AE242" s="33"/>
      <c r="AR242" s="155" t="s">
        <v>264</v>
      </c>
      <c r="AT242" s="155" t="s">
        <v>171</v>
      </c>
      <c r="AU242" s="155" t="s">
        <v>79</v>
      </c>
      <c r="AY242" s="18" t="s">
        <v>165</v>
      </c>
      <c r="BE242" s="156">
        <f t="shared" si="4"/>
        <v>0</v>
      </c>
      <c r="BF242" s="156">
        <f t="shared" si="5"/>
        <v>0</v>
      </c>
      <c r="BG242" s="156">
        <f t="shared" si="6"/>
        <v>0</v>
      </c>
      <c r="BH242" s="156">
        <f t="shared" si="7"/>
        <v>0</v>
      </c>
      <c r="BI242" s="156">
        <f t="shared" si="8"/>
        <v>0</v>
      </c>
      <c r="BJ242" s="18" t="s">
        <v>79</v>
      </c>
      <c r="BK242" s="156">
        <f t="shared" si="9"/>
        <v>0</v>
      </c>
      <c r="BL242" s="18" t="s">
        <v>264</v>
      </c>
      <c r="BM242" s="155" t="s">
        <v>1152</v>
      </c>
    </row>
    <row r="243" spans="1:65" s="2" customFormat="1" ht="24.2" customHeight="1">
      <c r="A243" s="33"/>
      <c r="B243" s="143"/>
      <c r="C243" s="144" t="s">
        <v>166</v>
      </c>
      <c r="D243" s="144" t="s">
        <v>171</v>
      </c>
      <c r="E243" s="145" t="s">
        <v>468</v>
      </c>
      <c r="F243" s="146" t="s">
        <v>469</v>
      </c>
      <c r="G243" s="147" t="s">
        <v>384</v>
      </c>
      <c r="H243" s="148">
        <v>65</v>
      </c>
      <c r="I243" s="149"/>
      <c r="J243" s="150">
        <f t="shared" si="0"/>
        <v>0</v>
      </c>
      <c r="K243" s="146" t="s">
        <v>3</v>
      </c>
      <c r="L243" s="34"/>
      <c r="M243" s="151" t="s">
        <v>3</v>
      </c>
      <c r="N243" s="152" t="s">
        <v>41</v>
      </c>
      <c r="O243" s="54"/>
      <c r="P243" s="153">
        <f t="shared" si="1"/>
        <v>0</v>
      </c>
      <c r="Q243" s="153">
        <v>0</v>
      </c>
      <c r="R243" s="153">
        <f t="shared" si="2"/>
        <v>0</v>
      </c>
      <c r="S243" s="153">
        <v>0</v>
      </c>
      <c r="T243" s="154">
        <f t="shared" si="3"/>
        <v>0</v>
      </c>
      <c r="U243" s="33"/>
      <c r="V243" s="33"/>
      <c r="W243" s="33"/>
      <c r="X243" s="33"/>
      <c r="Y243" s="33"/>
      <c r="Z243" s="33"/>
      <c r="AA243" s="33"/>
      <c r="AB243" s="33"/>
      <c r="AC243" s="33"/>
      <c r="AD243" s="33"/>
      <c r="AE243" s="33"/>
      <c r="AR243" s="155" t="s">
        <v>264</v>
      </c>
      <c r="AT243" s="155" t="s">
        <v>171</v>
      </c>
      <c r="AU243" s="155" t="s">
        <v>79</v>
      </c>
      <c r="AY243" s="18" t="s">
        <v>165</v>
      </c>
      <c r="BE243" s="156">
        <f t="shared" si="4"/>
        <v>0</v>
      </c>
      <c r="BF243" s="156">
        <f t="shared" si="5"/>
        <v>0</v>
      </c>
      <c r="BG243" s="156">
        <f t="shared" si="6"/>
        <v>0</v>
      </c>
      <c r="BH243" s="156">
        <f t="shared" si="7"/>
        <v>0</v>
      </c>
      <c r="BI243" s="156">
        <f t="shared" si="8"/>
        <v>0</v>
      </c>
      <c r="BJ243" s="18" t="s">
        <v>79</v>
      </c>
      <c r="BK243" s="156">
        <f t="shared" si="9"/>
        <v>0</v>
      </c>
      <c r="BL243" s="18" t="s">
        <v>264</v>
      </c>
      <c r="BM243" s="155" t="s">
        <v>1153</v>
      </c>
    </row>
    <row r="244" spans="1:65" s="2" customFormat="1" ht="24.2" customHeight="1">
      <c r="A244" s="33"/>
      <c r="B244" s="143"/>
      <c r="C244" s="144" t="s">
        <v>370</v>
      </c>
      <c r="D244" s="144" t="s">
        <v>171</v>
      </c>
      <c r="E244" s="145" t="s">
        <v>472</v>
      </c>
      <c r="F244" s="146" t="s">
        <v>473</v>
      </c>
      <c r="G244" s="147" t="s">
        <v>384</v>
      </c>
      <c r="H244" s="148">
        <v>128</v>
      </c>
      <c r="I244" s="149"/>
      <c r="J244" s="150">
        <f t="shared" si="0"/>
        <v>0</v>
      </c>
      <c r="K244" s="146" t="s">
        <v>3</v>
      </c>
      <c r="L244" s="34"/>
      <c r="M244" s="151" t="s">
        <v>3</v>
      </c>
      <c r="N244" s="152" t="s">
        <v>41</v>
      </c>
      <c r="O244" s="54"/>
      <c r="P244" s="153">
        <f t="shared" si="1"/>
        <v>0</v>
      </c>
      <c r="Q244" s="153">
        <v>0</v>
      </c>
      <c r="R244" s="153">
        <f t="shared" si="2"/>
        <v>0</v>
      </c>
      <c r="S244" s="153">
        <v>0</v>
      </c>
      <c r="T244" s="154">
        <f t="shared" si="3"/>
        <v>0</v>
      </c>
      <c r="U244" s="33"/>
      <c r="V244" s="33"/>
      <c r="W244" s="33"/>
      <c r="X244" s="33"/>
      <c r="Y244" s="33"/>
      <c r="Z244" s="33"/>
      <c r="AA244" s="33"/>
      <c r="AB244" s="33"/>
      <c r="AC244" s="33"/>
      <c r="AD244" s="33"/>
      <c r="AE244" s="33"/>
      <c r="AR244" s="155" t="s">
        <v>264</v>
      </c>
      <c r="AT244" s="155" t="s">
        <v>171</v>
      </c>
      <c r="AU244" s="155" t="s">
        <v>79</v>
      </c>
      <c r="AY244" s="18" t="s">
        <v>165</v>
      </c>
      <c r="BE244" s="156">
        <f t="shared" si="4"/>
        <v>0</v>
      </c>
      <c r="BF244" s="156">
        <f t="shared" si="5"/>
        <v>0</v>
      </c>
      <c r="BG244" s="156">
        <f t="shared" si="6"/>
        <v>0</v>
      </c>
      <c r="BH244" s="156">
        <f t="shared" si="7"/>
        <v>0</v>
      </c>
      <c r="BI244" s="156">
        <f t="shared" si="8"/>
        <v>0</v>
      </c>
      <c r="BJ244" s="18" t="s">
        <v>79</v>
      </c>
      <c r="BK244" s="156">
        <f t="shared" si="9"/>
        <v>0</v>
      </c>
      <c r="BL244" s="18" t="s">
        <v>264</v>
      </c>
      <c r="BM244" s="155" t="s">
        <v>1154</v>
      </c>
    </row>
    <row r="245" spans="1:65" s="2" customFormat="1" ht="44.25" customHeight="1">
      <c r="A245" s="33"/>
      <c r="B245" s="143"/>
      <c r="C245" s="144" t="s">
        <v>304</v>
      </c>
      <c r="D245" s="144" t="s">
        <v>171</v>
      </c>
      <c r="E245" s="145" t="s">
        <v>475</v>
      </c>
      <c r="F245" s="146" t="s">
        <v>476</v>
      </c>
      <c r="G245" s="147" t="s">
        <v>477</v>
      </c>
      <c r="H245" s="196"/>
      <c r="I245" s="149"/>
      <c r="J245" s="150">
        <f t="shared" si="0"/>
        <v>0</v>
      </c>
      <c r="K245" s="146" t="s">
        <v>175</v>
      </c>
      <c r="L245" s="34"/>
      <c r="M245" s="151" t="s">
        <v>3</v>
      </c>
      <c r="N245" s="152" t="s">
        <v>41</v>
      </c>
      <c r="O245" s="54"/>
      <c r="P245" s="153">
        <f t="shared" si="1"/>
        <v>0</v>
      </c>
      <c r="Q245" s="153">
        <v>0</v>
      </c>
      <c r="R245" s="153">
        <f t="shared" si="2"/>
        <v>0</v>
      </c>
      <c r="S245" s="153">
        <v>0</v>
      </c>
      <c r="T245" s="154">
        <f t="shared" si="3"/>
        <v>0</v>
      </c>
      <c r="U245" s="33"/>
      <c r="V245" s="33"/>
      <c r="W245" s="33"/>
      <c r="X245" s="33"/>
      <c r="Y245" s="33"/>
      <c r="Z245" s="33"/>
      <c r="AA245" s="33"/>
      <c r="AB245" s="33"/>
      <c r="AC245" s="33"/>
      <c r="AD245" s="33"/>
      <c r="AE245" s="33"/>
      <c r="AR245" s="155" t="s">
        <v>264</v>
      </c>
      <c r="AT245" s="155" t="s">
        <v>171</v>
      </c>
      <c r="AU245" s="155" t="s">
        <v>79</v>
      </c>
      <c r="AY245" s="18" t="s">
        <v>165</v>
      </c>
      <c r="BE245" s="156">
        <f t="shared" si="4"/>
        <v>0</v>
      </c>
      <c r="BF245" s="156">
        <f t="shared" si="5"/>
        <v>0</v>
      </c>
      <c r="BG245" s="156">
        <f t="shared" si="6"/>
        <v>0</v>
      </c>
      <c r="BH245" s="156">
        <f t="shared" si="7"/>
        <v>0</v>
      </c>
      <c r="BI245" s="156">
        <f t="shared" si="8"/>
        <v>0</v>
      </c>
      <c r="BJ245" s="18" t="s">
        <v>79</v>
      </c>
      <c r="BK245" s="156">
        <f t="shared" si="9"/>
        <v>0</v>
      </c>
      <c r="BL245" s="18" t="s">
        <v>264</v>
      </c>
      <c r="BM245" s="155" t="s">
        <v>1155</v>
      </c>
    </row>
    <row r="246" spans="1:47" s="2" customFormat="1" ht="12">
      <c r="A246" s="33"/>
      <c r="B246" s="34"/>
      <c r="C246" s="33"/>
      <c r="D246" s="157" t="s">
        <v>177</v>
      </c>
      <c r="E246" s="33"/>
      <c r="F246" s="158" t="s">
        <v>479</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480</v>
      </c>
      <c r="F247" s="141" t="s">
        <v>481</v>
      </c>
      <c r="I247" s="133"/>
      <c r="J247" s="142">
        <f>BK247</f>
        <v>0</v>
      </c>
      <c r="L247" s="130"/>
      <c r="M247" s="135"/>
      <c r="N247" s="136"/>
      <c r="O247" s="136"/>
      <c r="P247" s="137">
        <f>SUM(P248:P249)</f>
        <v>0</v>
      </c>
      <c r="Q247" s="136"/>
      <c r="R247" s="137">
        <f>SUM(R248:R249)</f>
        <v>0.06046599999999999</v>
      </c>
      <c r="S247" s="136"/>
      <c r="T247" s="138">
        <f>SUM(T248:T249)</f>
        <v>0</v>
      </c>
      <c r="AR247" s="131" t="s">
        <v>79</v>
      </c>
      <c r="AT247" s="139" t="s">
        <v>68</v>
      </c>
      <c r="AU247" s="139" t="s">
        <v>15</v>
      </c>
      <c r="AY247" s="131" t="s">
        <v>165</v>
      </c>
      <c r="BK247" s="140">
        <f>SUM(BK248:BK249)</f>
        <v>0</v>
      </c>
    </row>
    <row r="248" spans="1:65" s="2" customFormat="1" ht="16.5" customHeight="1">
      <c r="A248" s="33"/>
      <c r="B248" s="143"/>
      <c r="C248" s="144" t="s">
        <v>418</v>
      </c>
      <c r="D248" s="144" t="s">
        <v>171</v>
      </c>
      <c r="E248" s="145" t="s">
        <v>482</v>
      </c>
      <c r="F248" s="146" t="s">
        <v>483</v>
      </c>
      <c r="G248" s="147" t="s">
        <v>174</v>
      </c>
      <c r="H248" s="148">
        <v>431.9</v>
      </c>
      <c r="I248" s="149"/>
      <c r="J248" s="150">
        <f>ROUND(I248*H248,2)</f>
        <v>0</v>
      </c>
      <c r="K248" s="146" t="s">
        <v>175</v>
      </c>
      <c r="L248" s="34"/>
      <c r="M248" s="151" t="s">
        <v>3</v>
      </c>
      <c r="N248" s="152" t="s">
        <v>41</v>
      </c>
      <c r="O248" s="54"/>
      <c r="P248" s="153">
        <f>O248*H248</f>
        <v>0</v>
      </c>
      <c r="Q248" s="153">
        <v>0.00014</v>
      </c>
      <c r="R248" s="153">
        <f>Q248*H248</f>
        <v>0.06046599999999999</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1156</v>
      </c>
    </row>
    <row r="249" spans="1:47" s="2" customFormat="1" ht="12">
      <c r="A249" s="33"/>
      <c r="B249" s="34"/>
      <c r="C249" s="33"/>
      <c r="D249" s="157" t="s">
        <v>177</v>
      </c>
      <c r="E249" s="33"/>
      <c r="F249" s="158" t="s">
        <v>485</v>
      </c>
      <c r="G249" s="33"/>
      <c r="H249" s="33"/>
      <c r="I249" s="159"/>
      <c r="J249" s="33"/>
      <c r="K249" s="33"/>
      <c r="L249" s="34"/>
      <c r="M249" s="160"/>
      <c r="N249" s="161"/>
      <c r="O249" s="54"/>
      <c r="P249" s="54"/>
      <c r="Q249" s="54"/>
      <c r="R249" s="54"/>
      <c r="S249" s="54"/>
      <c r="T249" s="55"/>
      <c r="U249" s="33"/>
      <c r="V249" s="33"/>
      <c r="W249" s="33"/>
      <c r="X249" s="33"/>
      <c r="Y249" s="33"/>
      <c r="Z249" s="33"/>
      <c r="AA249" s="33"/>
      <c r="AB249" s="33"/>
      <c r="AC249" s="33"/>
      <c r="AD249" s="33"/>
      <c r="AE249" s="33"/>
      <c r="AT249" s="18" t="s">
        <v>177</v>
      </c>
      <c r="AU249" s="18" t="s">
        <v>79</v>
      </c>
    </row>
    <row r="250" spans="2:63" s="12" customFormat="1" ht="25.9" customHeight="1">
      <c r="B250" s="130"/>
      <c r="D250" s="131" t="s">
        <v>68</v>
      </c>
      <c r="E250" s="132" t="s">
        <v>120</v>
      </c>
      <c r="F250" s="132" t="s">
        <v>486</v>
      </c>
      <c r="I250" s="133"/>
      <c r="J250" s="134">
        <f>BK250</f>
        <v>0</v>
      </c>
      <c r="L250" s="130"/>
      <c r="M250" s="135"/>
      <c r="N250" s="136"/>
      <c r="O250" s="136"/>
      <c r="P250" s="137">
        <f>P251</f>
        <v>0</v>
      </c>
      <c r="Q250" s="136"/>
      <c r="R250" s="137">
        <f>R251</f>
        <v>0</v>
      </c>
      <c r="S250" s="136"/>
      <c r="T250" s="138">
        <f>T251</f>
        <v>0</v>
      </c>
      <c r="AR250" s="131" t="s">
        <v>95</v>
      </c>
      <c r="AT250" s="139" t="s">
        <v>68</v>
      </c>
      <c r="AU250" s="139" t="s">
        <v>69</v>
      </c>
      <c r="AY250" s="131" t="s">
        <v>165</v>
      </c>
      <c r="BK250" s="140">
        <f>BK251</f>
        <v>0</v>
      </c>
    </row>
    <row r="251" spans="1:65" s="2" customFormat="1" ht="24.2" customHeight="1">
      <c r="A251" s="33"/>
      <c r="B251" s="143"/>
      <c r="C251" s="144" t="s">
        <v>411</v>
      </c>
      <c r="D251" s="144" t="s">
        <v>171</v>
      </c>
      <c r="E251" s="145" t="s">
        <v>488</v>
      </c>
      <c r="F251" s="146" t="s">
        <v>489</v>
      </c>
      <c r="G251" s="147" t="s">
        <v>212</v>
      </c>
      <c r="H251" s="148">
        <v>1</v>
      </c>
      <c r="I251" s="149"/>
      <c r="J251" s="150">
        <f>ROUND(I251*H251,2)</f>
        <v>0</v>
      </c>
      <c r="K251" s="146" t="s">
        <v>3</v>
      </c>
      <c r="L251" s="34"/>
      <c r="M251" s="197" t="s">
        <v>3</v>
      </c>
      <c r="N251" s="198" t="s">
        <v>41</v>
      </c>
      <c r="O251" s="199"/>
      <c r="P251" s="200">
        <f>O251*H251</f>
        <v>0</v>
      </c>
      <c r="Q251" s="200">
        <v>0</v>
      </c>
      <c r="R251" s="200">
        <f>Q251*H251</f>
        <v>0</v>
      </c>
      <c r="S251" s="200">
        <v>0</v>
      </c>
      <c r="T251" s="201">
        <f>S251*H251</f>
        <v>0</v>
      </c>
      <c r="U251" s="33"/>
      <c r="V251" s="33"/>
      <c r="W251" s="33"/>
      <c r="X251" s="33"/>
      <c r="Y251" s="33"/>
      <c r="Z251" s="33"/>
      <c r="AA251" s="33"/>
      <c r="AB251" s="33"/>
      <c r="AC251" s="33"/>
      <c r="AD251" s="33"/>
      <c r="AE251" s="33"/>
      <c r="AR251" s="155" t="s">
        <v>92</v>
      </c>
      <c r="AT251" s="155" t="s">
        <v>171</v>
      </c>
      <c r="AU251" s="155" t="s">
        <v>15</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92</v>
      </c>
      <c r="BM251" s="155" t="s">
        <v>1157</v>
      </c>
    </row>
    <row r="252" spans="1:31" s="2" customFormat="1" ht="6.95" customHeight="1">
      <c r="A252" s="33"/>
      <c r="B252" s="43"/>
      <c r="C252" s="44"/>
      <c r="D252" s="44"/>
      <c r="E252" s="44"/>
      <c r="F252" s="44"/>
      <c r="G252" s="44"/>
      <c r="H252" s="44"/>
      <c r="I252" s="44"/>
      <c r="J252" s="44"/>
      <c r="K252" s="44"/>
      <c r="L252" s="34"/>
      <c r="M252" s="33"/>
      <c r="O252" s="33"/>
      <c r="P252" s="33"/>
      <c r="Q252" s="33"/>
      <c r="R252" s="33"/>
      <c r="S252" s="33"/>
      <c r="T252" s="33"/>
      <c r="U252" s="33"/>
      <c r="V252" s="33"/>
      <c r="W252" s="33"/>
      <c r="X252" s="33"/>
      <c r="Y252" s="33"/>
      <c r="Z252" s="33"/>
      <c r="AA252" s="33"/>
      <c r="AB252" s="33"/>
      <c r="AC252" s="33"/>
      <c r="AD252" s="33"/>
      <c r="AE252" s="33"/>
    </row>
  </sheetData>
  <autoFilter ref="C102:K251"/>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3" r:id="rId2" display="https://podminky.urs.cz/item/CS_URS_2021_02/622211021"/>
    <hyperlink ref="F115" r:id="rId3" display="https://podminky.urs.cz/item/CS_URS_2021_02/28375938"/>
    <hyperlink ref="F118" r:id="rId4" display="https://podminky.urs.cz/item/CS_URS_2021_02/622251101"/>
    <hyperlink ref="F120" r:id="rId5" display="https://podminky.urs.cz/item/CS_URS_2021_02/622531012"/>
    <hyperlink ref="F126" r:id="rId6" display="https://podminky.urs.cz/item/CS_URS_2021_02/966080103"/>
    <hyperlink ref="F134" r:id="rId7" display="https://podminky.urs.cz/item/CS_URS_2021_02/997013213"/>
    <hyperlink ref="F136" r:id="rId8" display="https://podminky.urs.cz/item/CS_URS_2021_02/997013501"/>
    <hyperlink ref="F138" r:id="rId9" display="https://podminky.urs.cz/item/CS_URS_2021_02/997013509"/>
    <hyperlink ref="F141" r:id="rId10" display="https://podminky.urs.cz/item/CS_URS_2021_02/997013631"/>
    <hyperlink ref="F144" r:id="rId11" display="https://podminky.urs.cz/item/CS_URS_2021_02/998018002"/>
    <hyperlink ref="F148" r:id="rId12" display="https://podminky.urs.cz/item/CS_URS_2021_02/712340831"/>
    <hyperlink ref="F150" r:id="rId13" display="https://podminky.urs.cz/item/CS_URS_2021_02/712363803"/>
    <hyperlink ref="F152" r:id="rId14" display="https://podminky.urs.cz/item/CS_URS_2021_02/712311101"/>
    <hyperlink ref="F157" r:id="rId15" display="https://podminky.urs.cz/item/CS_URS_2021_02/11163150"/>
    <hyperlink ref="F160" r:id="rId16" display="https://podminky.urs.cz/item/CS_URS_2021_02/712341559"/>
    <hyperlink ref="F162" r:id="rId17" display="https://podminky.urs.cz/item/CS_URS_2021_02/62853004"/>
    <hyperlink ref="F165" r:id="rId18" display="https://podminky.urs.cz/item/CS_URS_2021_02/712363122"/>
    <hyperlink ref="F172" r:id="rId19" display="https://podminky.urs.cz/item/CS_URS_2021_02/28322012"/>
    <hyperlink ref="F175" r:id="rId20" display="https://podminky.urs.cz/item/CS_URS_2021_02/712391171"/>
    <hyperlink ref="F177" r:id="rId21" display="https://podminky.urs.cz/item/CS_URS_2021_02/69311068"/>
    <hyperlink ref="F180" r:id="rId22" display="https://podminky.urs.cz/item/CS_URS_2021_02/998712102"/>
    <hyperlink ref="F183" r:id="rId23" display="https://podminky.urs.cz/item/CS_URS_2021_02/713130851"/>
    <hyperlink ref="F188" r:id="rId24" display="https://podminky.urs.cz/item/CS_URS_2021_02/713131143"/>
    <hyperlink ref="F191" r:id="rId25" display="https://podminky.urs.cz/item/CS_URS_2021_02/28375933"/>
    <hyperlink ref="F194" r:id="rId26" display="https://podminky.urs.cz/item/CS_URS_2021_02/713140861"/>
    <hyperlink ref="F197" r:id="rId27" display="https://podminky.urs.cz/item/CS_URS_2021_02/713140863"/>
    <hyperlink ref="F199" r:id="rId28" display="https://podminky.urs.cz/item/CS_URS_2021_02/713141135"/>
    <hyperlink ref="F203" r:id="rId29" display="https://podminky.urs.cz/item/CS_URS_2021_02/713141335"/>
    <hyperlink ref="F208" r:id="rId30" display="https://podminky.urs.cz/item/CS_URS_2021_02/713141351"/>
    <hyperlink ref="F211" r:id="rId31" display="https://podminky.urs.cz/item/CS_URS_2021_02/28376141"/>
    <hyperlink ref="F215" r:id="rId32" display="https://podminky.urs.cz/item/CS_URS_2021_02/998713102"/>
    <hyperlink ref="F218" r:id="rId33" display="https://podminky.urs.cz/item/CS_URS_2021_02/721210822"/>
    <hyperlink ref="F220" r:id="rId34" display="https://podminky.urs.cz/item/CS_URS_2021_02/721233212"/>
    <hyperlink ref="F228" r:id="rId35" display="https://podminky.urs.cz/item/CS_URS_2021_02/60514114"/>
    <hyperlink ref="F232" r:id="rId36" display="https://podminky.urs.cz/item/CS_URS_2021_02/762361312"/>
    <hyperlink ref="F236" r:id="rId37" display="https://podminky.urs.cz/item/CS_URS_2021_02/998762102"/>
    <hyperlink ref="F239" r:id="rId38" display="https://podminky.urs.cz/item/CS_URS_2021_02/764002841"/>
    <hyperlink ref="F246" r:id="rId39" display="https://podminky.urs.cz/item/CS_URS_2021_02/998764202"/>
    <hyperlink ref="F249" r:id="rId40"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Petra Krásná</cp:lastModifiedBy>
  <dcterms:created xsi:type="dcterms:W3CDTF">2021-07-15T09:40:11Z</dcterms:created>
  <dcterms:modified xsi:type="dcterms:W3CDTF">2021-12-20T07:46:52Z</dcterms:modified>
  <cp:category/>
  <cp:version/>
  <cp:contentType/>
  <cp:contentStatus/>
</cp:coreProperties>
</file>