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30" yWindow="90" windowWidth="15660" windowHeight="12435" activeTab="1"/>
  </bookViews>
  <sheets>
    <sheet name="Krycí list" sheetId="5" r:id="rId1"/>
    <sheet name="SO 101" sheetId="7" r:id="rId2"/>
    <sheet name="SO 101-VRN" sheetId="4" r:id="rId3"/>
    <sheet name="SO 301" sheetId="6" r:id="rId4"/>
    <sheet name="SO 401" sheetId="8" r:id="rId5"/>
  </sheets>
  <externalReferences>
    <externalReference r:id="rId8"/>
    <externalReference r:id="rId9"/>
    <externalReference r:id="rId10"/>
  </externalReferences>
  <definedNames>
    <definedName name="blbec" localSheetId="1">#REF!</definedName>
    <definedName name="blbec" localSheetId="2">#REF!</definedName>
    <definedName name="blbec" localSheetId="3">#REF!</definedName>
    <definedName name="blbec" localSheetId="4">#REF!</definedName>
    <definedName name="blbec">#REF!</definedName>
    <definedName name="cisloobjektu" localSheetId="0">'[2]Krycí list'!$A$5</definedName>
    <definedName name="cisloobjektu">'[3]Krycí list'!$A$5</definedName>
    <definedName name="cislostavby" localSheetId="0">'[2]Krycí list'!$A$7</definedName>
    <definedName name="cislostavby">'[3]Krycí list'!$A$7</definedName>
    <definedName name="Dil" localSheetId="1">#REF!</definedName>
    <definedName name="Dil" localSheetId="2">#REF!</definedName>
    <definedName name="Dil" localSheetId="3">#REF!</definedName>
    <definedName name="Dil" localSheetId="4">#REF!</definedName>
    <definedName name="Dil">#REF!</definedName>
    <definedName name="Dodavka" localSheetId="0">'[2]Rekapitulace'!$G$8</definedName>
    <definedName name="Dodavka">'[3]Rekapitulace'!$G$8</definedName>
    <definedName name="Dodavka0" localSheetId="0">#REF!</definedName>
    <definedName name="Dodavka0" localSheetId="1">#REF!</definedName>
    <definedName name="Dodavka0" localSheetId="2">#REF!</definedName>
    <definedName name="Dodavka0" localSheetId="3">#REF!</definedName>
    <definedName name="Dodavka0" localSheetId="4">#REF!</definedName>
    <definedName name="Dodavka0">#REF!</definedName>
    <definedName name="HSV" localSheetId="0">'[2]Rekapitulace'!$E$8</definedName>
    <definedName name="HSV">'[3]Rekapitulace'!$E$8</definedName>
    <definedName name="HSV0" localSheetId="0">#REF!</definedName>
    <definedName name="HSV0" localSheetId="1">#REF!</definedName>
    <definedName name="HSV0" localSheetId="2">#REF!</definedName>
    <definedName name="HSV0" localSheetId="3">#REF!</definedName>
    <definedName name="HSV0" localSheetId="4">#REF!</definedName>
    <definedName name="HSV0">#REF!</definedName>
    <definedName name="HZS" localSheetId="0">'[2]Rekapitulace'!$I$8</definedName>
    <definedName name="HZS">'[3]Rekapitulace'!$I$8</definedName>
    <definedName name="HZS0" localSheetId="0">#REF!</definedName>
    <definedName name="HZS0" localSheetId="1">#REF!</definedName>
    <definedName name="HZS0" localSheetId="2">#REF!</definedName>
    <definedName name="HZS0" localSheetId="3">#REF!</definedName>
    <definedName name="HZS0" localSheetId="4">#REF!</definedName>
    <definedName name="HZS0">#REF!</definedName>
    <definedName name="Mont" localSheetId="0">'[2]Rekapitulace'!$H$8</definedName>
    <definedName name="Mont">'[3]Rekapitulace'!$H$8</definedName>
    <definedName name="Montaz0" localSheetId="0">#REF!</definedName>
    <definedName name="Montaz0" localSheetId="1">#REF!</definedName>
    <definedName name="Montaz0" localSheetId="2">#REF!</definedName>
    <definedName name="Montaz0" localSheetId="3">#REF!</definedName>
    <definedName name="Montaz0" localSheetId="4">#REF!</definedName>
    <definedName name="Montaz0">#REF!</definedName>
    <definedName name="nazevobjektu" localSheetId="0">'[2]Krycí list'!$C$5</definedName>
    <definedName name="nazevobjektu">'[3]Krycí list'!$C$5</definedName>
    <definedName name="nazevstavby" localSheetId="0">'[2]Krycí list'!$C$7</definedName>
    <definedName name="nazevstavby">'[3]Krycí list'!$C$7</definedName>
    <definedName name="_xlnm.Print_Area" localSheetId="0">'Krycí list'!$A$1:$F$53</definedName>
    <definedName name="_xlnm.Print_Area" localSheetId="1">'SO 101'!$A$1:$I$67</definedName>
    <definedName name="_xlnm.Print_Area" localSheetId="2">'SO 101-VRN'!$A$1:$G$23</definedName>
    <definedName name="_xlnm.Print_Area" localSheetId="3">'SO 301'!$A$1:$I$54</definedName>
    <definedName name="_xlnm.Print_Area" localSheetId="4">'SO 401'!$A$1:$I$54</definedName>
    <definedName name="PocetMJ" localSheetId="0">'[2]Krycí list'!$G$6</definedName>
    <definedName name="PocetMJ">'[3]Krycí list'!$G$6</definedName>
    <definedName name="Projektant" localSheetId="0">'[2]Krycí list'!$C$8</definedName>
    <definedName name="Projektant">'[3]Krycí list'!$C$8</definedName>
    <definedName name="PSV" localSheetId="0">'[2]Rekapitulace'!$F$8</definedName>
    <definedName name="PSV">'[3]Rekapitulace'!$F$8</definedName>
    <definedName name="PSV0" localSheetId="0">#REF!</definedName>
    <definedName name="PSV0" localSheetId="1">#REF!</definedName>
    <definedName name="PSV0" localSheetId="2">#REF!</definedName>
    <definedName name="PSV0" localSheetId="3">#REF!</definedName>
    <definedName name="PSV0" localSheetId="4">#REF!</definedName>
    <definedName name="PSV0">#REF!</definedName>
    <definedName name="SazbaDPH1" localSheetId="0">'[2]Krycí list'!$C$30</definedName>
    <definedName name="SazbaDPH1">'[3]Krycí list'!$C$30</definedName>
    <definedName name="SazbaDPH2" localSheetId="0">'[2]Krycí list'!$C$32</definedName>
    <definedName name="SazbaDPH2">'[3]Krycí list'!$C$32</definedName>
    <definedName name="SloupecCC" localSheetId="1">#REF!</definedName>
    <definedName name="SloupecCC" localSheetId="2">#REF!</definedName>
    <definedName name="SloupecCC" localSheetId="3">#REF!</definedName>
    <definedName name="SloupecCC" localSheetId="4">#REF!</definedName>
    <definedName name="SloupecCC">#REF!</definedName>
    <definedName name="SloupecCisloPol" localSheetId="1">#REF!</definedName>
    <definedName name="SloupecCisloPol" localSheetId="2">#REF!</definedName>
    <definedName name="SloupecCisloPol" localSheetId="3">#REF!</definedName>
    <definedName name="SloupecCisloPol" localSheetId="4">#REF!</definedName>
    <definedName name="SloupecCisloPol">#REF!</definedName>
    <definedName name="SloupecJC" localSheetId="1">#REF!</definedName>
    <definedName name="SloupecJC" localSheetId="2">#REF!</definedName>
    <definedName name="SloupecJC" localSheetId="3">#REF!</definedName>
    <definedName name="SloupecJC" localSheetId="4">#REF!</definedName>
    <definedName name="SloupecJC">#REF!</definedName>
    <definedName name="SloupecMJ" localSheetId="1">#REF!</definedName>
    <definedName name="SloupecMJ" localSheetId="2">#REF!</definedName>
    <definedName name="SloupecMJ" localSheetId="3">#REF!</definedName>
    <definedName name="SloupecMJ" localSheetId="4">#REF!</definedName>
    <definedName name="SloupecMJ">#REF!</definedName>
    <definedName name="SloupecMnozstvi" localSheetId="1">#REF!</definedName>
    <definedName name="SloupecMnozstvi" localSheetId="2">#REF!</definedName>
    <definedName name="SloupecMnozstvi" localSheetId="3">#REF!</definedName>
    <definedName name="SloupecMnozstvi" localSheetId="4">#REF!</definedName>
    <definedName name="SloupecMnozstvi">#REF!</definedName>
    <definedName name="SloupecNazPol" localSheetId="1">#REF!</definedName>
    <definedName name="SloupecNazPol" localSheetId="2">#REF!</definedName>
    <definedName name="SloupecNazPol" localSheetId="3">#REF!</definedName>
    <definedName name="SloupecNazPol" localSheetId="4">#REF!</definedName>
    <definedName name="SloupecNazPol">#REF!</definedName>
    <definedName name="SloupecPC" localSheetId="1">#REF!</definedName>
    <definedName name="SloupecPC" localSheetId="2">#REF!</definedName>
    <definedName name="SloupecPC" localSheetId="3">#REF!</definedName>
    <definedName name="SloupecPC" localSheetId="4">#REF!</definedName>
    <definedName name="SloupecPC">#REF!</definedName>
    <definedName name="Typ" localSheetId="0">#REF!</definedName>
    <definedName name="Typ" localSheetId="1">#REF!</definedName>
    <definedName name="Typ" localSheetId="2">#REF!</definedName>
    <definedName name="Typ" localSheetId="3">#REF!</definedName>
    <definedName name="Typ" localSheetId="4">#REF!</definedName>
    <definedName name="Typ">#REF!</definedName>
    <definedName name="VRN" localSheetId="0">'[2]Rekapitulace'!$H$14</definedName>
    <definedName name="VRN">'[3]Rekapitulace'!$H$14</definedName>
    <definedName name="VRNKc" localSheetId="1">#REF!</definedName>
    <definedName name="VRNKc" localSheetId="2">#REF!</definedName>
    <definedName name="VRNKc" localSheetId="3">#REF!</definedName>
    <definedName name="VRNKc" localSheetId="4">#REF!</definedName>
    <definedName name="VRNKc">#REF!</definedName>
    <definedName name="VRNnazev" localSheetId="1">#REF!</definedName>
    <definedName name="VRNnazev" localSheetId="2">#REF!</definedName>
    <definedName name="VRNnazev" localSheetId="3">#REF!</definedName>
    <definedName name="VRNnazev" localSheetId="4">#REF!</definedName>
    <definedName name="VRNnazev">#REF!</definedName>
    <definedName name="VRNproc" localSheetId="1">#REF!</definedName>
    <definedName name="VRNproc" localSheetId="2">#REF!</definedName>
    <definedName name="VRNproc" localSheetId="3">#REF!</definedName>
    <definedName name="VRNproc" localSheetId="4">#REF!</definedName>
    <definedName name="VRNproc">#REF!</definedName>
    <definedName name="VRNzakl" localSheetId="1">#REF!</definedName>
    <definedName name="VRNzakl" localSheetId="2">#REF!</definedName>
    <definedName name="VRNzakl" localSheetId="3">#REF!</definedName>
    <definedName name="VRNzakl" localSheetId="4">#REF!</definedName>
    <definedName name="VRNzakl">#REF!</definedName>
  </definedNames>
  <calcPr calcId="162913"/>
</workbook>
</file>

<file path=xl/sharedStrings.xml><?xml version="1.0" encoding="utf-8"?>
<sst xmlns="http://schemas.openxmlformats.org/spreadsheetml/2006/main" count="456" uniqueCount="272">
  <si>
    <t>18130-1101</t>
  </si>
  <si>
    <t>Rozprostření a urovnání ornice v rovině do 500 m2 tl. do100mm</t>
  </si>
  <si>
    <t>m2</t>
  </si>
  <si>
    <t>m3</t>
  </si>
  <si>
    <t>12220-2209</t>
  </si>
  <si>
    <t>16270-1105</t>
  </si>
  <si>
    <t xml:space="preserve">Vodorovné přemístění výkopku z horniny tř. 1 až 4 bez naložení přes 9 000 do 10 000m </t>
  </si>
  <si>
    <t>17120-1201</t>
  </si>
  <si>
    <t xml:space="preserve">Uložení sypaniny na skládky </t>
  </si>
  <si>
    <t>17120-1211</t>
  </si>
  <si>
    <t>Poplatek za uložení odpadu ze sypaniny na skládce (skládkovné)</t>
  </si>
  <si>
    <t>t</t>
  </si>
  <si>
    <t>18195-1102</t>
  </si>
  <si>
    <t xml:space="preserve">Úprava pláně vyrovnáním v hor 1 až 4 se zhutněním </t>
  </si>
  <si>
    <t>56485-1111</t>
  </si>
  <si>
    <t xml:space="preserve">Podklad ze štěrkodrti s rozprostřením a zhutněním tl. 150mm </t>
  </si>
  <si>
    <t>Dlažba zámková betonová tl 80mm přírodní</t>
  </si>
  <si>
    <t>ks</t>
  </si>
  <si>
    <t>m</t>
  </si>
  <si>
    <t>91613-1213</t>
  </si>
  <si>
    <t>Osazení silničního obrubníku betonového stojatého s boční opěrou z betonu do lože z betonu</t>
  </si>
  <si>
    <t>Betonový obrubník silniční 100x15x25</t>
  </si>
  <si>
    <t>Betonový obrubník nájezdový 100x15x15</t>
  </si>
  <si>
    <t>91411-1111</t>
  </si>
  <si>
    <t xml:space="preserve">Montáž svislé dopravní značky základní, velikosti do 1m2, objímkami na sloupky </t>
  </si>
  <si>
    <t>91451-1112</t>
  </si>
  <si>
    <t>Montáž sloupku dopravních značek délky do 3,5 m do hliníkové patky</t>
  </si>
  <si>
    <t>91973-5112</t>
  </si>
  <si>
    <t>Řezání stávajícího živičného krytu hloubky přes 50 do 100mm</t>
  </si>
  <si>
    <t>91912-2112</t>
  </si>
  <si>
    <t xml:space="preserve">Utěsnění dilatační spáry zálivkou s těs profilem š 10 mm hl 25 mm </t>
  </si>
  <si>
    <t>99822-3011</t>
  </si>
  <si>
    <t xml:space="preserve">Přesun hmot pro komunikace dlážděné do 200m </t>
  </si>
  <si>
    <t>99822-5111</t>
  </si>
  <si>
    <t xml:space="preserve">Přesun hmot pro komunikace živičné do 200m </t>
  </si>
  <si>
    <t xml:space="preserve">Položkový rozpočet </t>
  </si>
  <si>
    <t>Stavba :</t>
  </si>
  <si>
    <t>Rozpočet:</t>
  </si>
  <si>
    <t>Objekt :</t>
  </si>
  <si>
    <t>Cenová soustava:</t>
  </si>
  <si>
    <t xml:space="preserve">JKSO: </t>
  </si>
  <si>
    <t>822 27 7 5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</si>
  <si>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</si>
  <si>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</si>
  <si>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</si>
  <si>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</si>
  <si>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</si>
  <si>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</si>
  <si>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</si>
  <si>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jedn. hmotnost</t>
  </si>
  <si>
    <t>celkem hmotnost</t>
  </si>
  <si>
    <t>1</t>
  </si>
  <si>
    <t xml:space="preserve">Zemní práce </t>
  </si>
  <si>
    <t>56</t>
  </si>
  <si>
    <t xml:space="preserve">Podkladní vrstvy komunikací </t>
  </si>
  <si>
    <t>59</t>
  </si>
  <si>
    <t xml:space="preserve">Kryty pozemních komunikací </t>
  </si>
  <si>
    <t>8</t>
  </si>
  <si>
    <t>Trubní vedení</t>
  </si>
  <si>
    <t>91</t>
  </si>
  <si>
    <t>Doplňující konstrukce a práce</t>
  </si>
  <si>
    <t>3,6 (ben/--)</t>
  </si>
  <si>
    <t>99</t>
  </si>
  <si>
    <t xml:space="preserve">Přesun hmot </t>
  </si>
  <si>
    <t>Celkem bez DPH</t>
  </si>
  <si>
    <t>SO 101 - komunikace</t>
  </si>
  <si>
    <t>592 45213</t>
  </si>
  <si>
    <t>592 17031</t>
  </si>
  <si>
    <t>592 17029</t>
  </si>
  <si>
    <t>404 45481</t>
  </si>
  <si>
    <t>404 45256</t>
  </si>
  <si>
    <t xml:space="preserve">Svorka upínací na sloupek </t>
  </si>
  <si>
    <t>Patka pro sloupek</t>
  </si>
  <si>
    <t>SO 101 - VRN</t>
  </si>
  <si>
    <t>Vedlejší rozpočtové náklady</t>
  </si>
  <si>
    <t>kpl</t>
  </si>
  <si>
    <t>Dopravní opatření</t>
  </si>
  <si>
    <t>Vytýčení inženýrských sítí</t>
  </si>
  <si>
    <t>Zařízení staveniště</t>
  </si>
  <si>
    <t>Geodetické práce</t>
  </si>
  <si>
    <t>Provádění zkoušek</t>
  </si>
  <si>
    <t xml:space="preserve">Dokumentace zkutečného provedení </t>
  </si>
  <si>
    <t>Územní vlivy</t>
  </si>
  <si>
    <t>KRYCÍ LIST ROZPOČTU</t>
  </si>
  <si>
    <t xml:space="preserve">Stavba: </t>
  </si>
  <si>
    <t xml:space="preserve">Projektant: </t>
  </si>
  <si>
    <t>Ing. Miloslav Bárta</t>
  </si>
  <si>
    <t>JKSO:</t>
  </si>
  <si>
    <t>822 2935</t>
  </si>
  <si>
    <t xml:space="preserve">SKP: </t>
  </si>
  <si>
    <t>Počet m.j.:</t>
  </si>
  <si>
    <t>Objednatel:</t>
  </si>
  <si>
    <t>Náklady na m.j.:</t>
  </si>
  <si>
    <t>Zakázkové číslo:</t>
  </si>
  <si>
    <t xml:space="preserve">Počet listů: </t>
  </si>
  <si>
    <t xml:space="preserve">Zhotovitel: </t>
  </si>
  <si>
    <t xml:space="preserve">Náklady hlavy II. a III. </t>
  </si>
  <si>
    <t>Náklady hlavy VI.</t>
  </si>
  <si>
    <t>HSV celkem</t>
  </si>
  <si>
    <t>VRN celkem</t>
  </si>
  <si>
    <t xml:space="preserve">PSV celkem </t>
  </si>
  <si>
    <t>ZRN celkem</t>
  </si>
  <si>
    <t xml:space="preserve">HZS celkem </t>
  </si>
  <si>
    <t>ZRN + HZS</t>
  </si>
  <si>
    <t>ZRN+HZS+VRN</t>
  </si>
  <si>
    <t xml:space="preserve">Vypracoval: </t>
  </si>
  <si>
    <t xml:space="preserve">Za zhotovitele: </t>
  </si>
  <si>
    <t xml:space="preserve">Za objednatele: </t>
  </si>
  <si>
    <t xml:space="preserve">Jméno: </t>
  </si>
  <si>
    <t xml:space="preserve">Datum: </t>
  </si>
  <si>
    <t xml:space="preserve">Podpis: </t>
  </si>
  <si>
    <t>Základ pro DPH</t>
  </si>
  <si>
    <t>DPH</t>
  </si>
  <si>
    <t xml:space="preserve">CENA ZA STAVBU CELKEM </t>
  </si>
  <si>
    <t xml:space="preserve">Poznámka: </t>
  </si>
  <si>
    <t xml:space="preserve">Sejmutí ornice s přemístěním na vzd 100 m </t>
  </si>
  <si>
    <t>12110-1102</t>
  </si>
  <si>
    <t>Zřízení vpusti kanal uliční z bet dílů typ UV nízký</t>
  </si>
  <si>
    <t>89594-1211</t>
  </si>
  <si>
    <t>Příplatek za lepivost k hloubení rýh v hor 3</t>
  </si>
  <si>
    <t>13220-1109</t>
  </si>
  <si>
    <t xml:space="preserve">Obsypání potrubí strojně sypaninou </t>
  </si>
  <si>
    <t>17515-1101</t>
  </si>
  <si>
    <t xml:space="preserve">Sloupek ocelový D 60, délky 3,5 m </t>
  </si>
  <si>
    <t>404 45225</t>
  </si>
  <si>
    <t>404 45240</t>
  </si>
  <si>
    <t>Víčko plastové na sloupek D60</t>
  </si>
  <si>
    <t>404 45253</t>
  </si>
  <si>
    <t xml:space="preserve">Dopravní značka svislá </t>
  </si>
  <si>
    <t>Vpusť uliční dno s výtokem betonové</t>
  </si>
  <si>
    <t>592 23822</t>
  </si>
  <si>
    <t xml:space="preserve">Skruž uliční přechodová </t>
  </si>
  <si>
    <t>592 23866</t>
  </si>
  <si>
    <t xml:space="preserve">Koš nízký pro uliční vpusť </t>
  </si>
  <si>
    <t>592 23870</t>
  </si>
  <si>
    <t>Mříž litinová vtoková 500x500</t>
  </si>
  <si>
    <t>552 42320</t>
  </si>
  <si>
    <t>Přesun hmot pro trubní vedení</t>
  </si>
  <si>
    <t>99827-4101</t>
  </si>
  <si>
    <t xml:space="preserve">Příplatek za lepivost </t>
  </si>
  <si>
    <t>46</t>
  </si>
  <si>
    <t>87135-0410</t>
  </si>
  <si>
    <t>Trubka pragma SN 10 DN 200</t>
  </si>
  <si>
    <t>87136-0410</t>
  </si>
  <si>
    <t>Trubka pragma SN 10 DN 250</t>
  </si>
  <si>
    <t>Montáž odboček na kanalizačním potrubí z PP trub korugovaných DN 250</t>
  </si>
  <si>
    <t>87736-0420</t>
  </si>
  <si>
    <t>Odbočka  DN 250/200</t>
  </si>
  <si>
    <t xml:space="preserve">Kolín, Čechovy sady - rozšíření parkovacích míst </t>
  </si>
  <si>
    <t>URS 2019/2</t>
  </si>
  <si>
    <t>Odstranění křovin a stromů průměru kmene do 100 mm i s kořeny z celkové plochy do 1000 m2</t>
  </si>
  <si>
    <t>11120-1101</t>
  </si>
  <si>
    <t>12220-2201</t>
  </si>
  <si>
    <t xml:space="preserve">Odkopávky a prokopávky nezapažené v horninách tř.3 do 100 m3 s naložením </t>
  </si>
  <si>
    <t>13220-1101</t>
  </si>
  <si>
    <t>Hloubení rýh š do 600 mm v hor 3 do 100 m3</t>
  </si>
  <si>
    <t>15110-1102</t>
  </si>
  <si>
    <t>Zřízení příložného pažení a rozepření stěn rýh hl do 4 m</t>
  </si>
  <si>
    <t>15110-1112</t>
  </si>
  <si>
    <t>Odstranění příložného pažení a rozepření stěn rýh hl do 4 m</t>
  </si>
  <si>
    <t>Kladení zámkové dlažby pozemních komunikací tl 80 mm skupiny A pl přes 300 m2</t>
  </si>
  <si>
    <t>59621-2213</t>
  </si>
  <si>
    <t>Příplatek za kombinaci dvou barev u betonových dlažeb pozemních komunikací tl 80 mm skupiny A</t>
  </si>
  <si>
    <t>59621-2214</t>
  </si>
  <si>
    <t>Kladení zámkové dlažby komunikací pro pěší tl 60 mm skupiny A pl do 50 m2</t>
  </si>
  <si>
    <t>59621-1110</t>
  </si>
  <si>
    <t>Dlažba zámková betonová tl 60mm přírodní</t>
  </si>
  <si>
    <t>Vyspravení podkladu po překopech ing sítí plochy do 15 m2 štěrkopískem tl. 250 mm</t>
  </si>
  <si>
    <t>56690-1124</t>
  </si>
  <si>
    <t>Vyspravení krytu komunikací po překopech plochy do 15 m2 asfaltovým betonem ACO (AB) tl 70 mm</t>
  </si>
  <si>
    <t>57234-0112</t>
  </si>
  <si>
    <t>Vyspravení podkladu po překopech ing sítí plochy do 15 m2 obalovaným kamenivem ACP (OK) tl. 100 mm</t>
  </si>
  <si>
    <t>56690-1161</t>
  </si>
  <si>
    <t>11</t>
  </si>
  <si>
    <t>Přípravné a přidružené práce</t>
  </si>
  <si>
    <t>Odstranění podkladu z kameniva těženého tl 300 mm při překopech strojně pl do 15 m2</t>
  </si>
  <si>
    <t>11310-7423</t>
  </si>
  <si>
    <t>Odstranění podkladu živičných tl 100 mm při překopech strojně pl do 15 m2</t>
  </si>
  <si>
    <t>11310-7442</t>
  </si>
  <si>
    <t>Odstranění podkladu z kameniva těženého tl 100 mm strojně pl přes 200 m2</t>
  </si>
  <si>
    <t>11310-7211</t>
  </si>
  <si>
    <t>Odstranění podkladu živičného tl 50 mm strojně pl přes 200 m2</t>
  </si>
  <si>
    <t>11310-7241</t>
  </si>
  <si>
    <t>Vytrhání obrub krajníků nebo obrubníků stojatých</t>
  </si>
  <si>
    <t>11320-2111</t>
  </si>
  <si>
    <t>ROO1</t>
  </si>
  <si>
    <t>Odstranění herních prvků</t>
  </si>
  <si>
    <t>Odstranění oplocení výšky do 4,0 m</t>
  </si>
  <si>
    <t>ROO2</t>
  </si>
  <si>
    <t>Montáž kanalizačního potrubí korugovaného SN 8 z polypropylenu DN 200</t>
  </si>
  <si>
    <t>Montáž kanalizačního potrubí korugovaného SN 8 z polypropylenu DN 250</t>
  </si>
  <si>
    <t>Uložení sypaniny z hornin soudržných do násypů zhutněných do 95 % PS</t>
  </si>
  <si>
    <t>17110-2101</t>
  </si>
  <si>
    <t>592 45212</t>
  </si>
  <si>
    <t>Vodorovná doprava suti ze sypkých materiálů do 1 km</t>
  </si>
  <si>
    <t>99722-1551</t>
  </si>
  <si>
    <t>Příplatek ZKD 1 km u vodorovné dopravy suti ze sypkých materiálů</t>
  </si>
  <si>
    <t>99722-1559</t>
  </si>
  <si>
    <t>Nakládání suti na dopravní prostředky pro vodorovnou dopravu</t>
  </si>
  <si>
    <t>99722-1611</t>
  </si>
  <si>
    <t>Poplatek za uložení na skládce (skládkovné) stavebního odpadu betonového kód odpadu 170 101</t>
  </si>
  <si>
    <t>99722-1815</t>
  </si>
  <si>
    <t>Poplatek za uložení na skládce (skládkovné) odpadu asfaltového bez dehtu kód odpadu 170 302</t>
  </si>
  <si>
    <t>99722-1845</t>
  </si>
  <si>
    <t>Poplatek za uložení na skládce (skládkovné) zeminy a kameniva kód odpadu 170 504</t>
  </si>
  <si>
    <t>99722-1855</t>
  </si>
  <si>
    <t>SO 301 - odvodnění</t>
  </si>
  <si>
    <t>SO 401 - VO</t>
  </si>
  <si>
    <t>Hloubení nezapažených jam pro stožáry veřejného osvětlení ručně v hornině tř 3</t>
  </si>
  <si>
    <t>46005-0703</t>
  </si>
  <si>
    <t>Zemní práce elektro</t>
  </si>
  <si>
    <t>Základové konstrukce ze ŽB tř. C 25/30</t>
  </si>
  <si>
    <t>46008-0035</t>
  </si>
  <si>
    <t>Hloubení kabelových zapažených i nezapažených rýh ručně š 40 cm, hl 80 cm, v hornině tř 3</t>
  </si>
  <si>
    <t>46015-0063</t>
  </si>
  <si>
    <t>Lože kabelů z písku nebo štěrkopísku tl 5 cm nad kabel, kryté plastovou deskou, š lože do 50 cm</t>
  </si>
  <si>
    <t>46042-1072</t>
  </si>
  <si>
    <t>Krytí kabelů výstražnou fólií šířky 20 cm</t>
  </si>
  <si>
    <t>46049-0011</t>
  </si>
  <si>
    <t>Zásyp rýh ručně šířky 40 cm, hloubky 30 cm, z horniny třídy 3</t>
  </si>
  <si>
    <t>46056-0013</t>
  </si>
  <si>
    <t>Montáž trubek ochranných plastových ohebných do 50 mm uložených do rýhy</t>
  </si>
  <si>
    <t>46052-0172</t>
  </si>
  <si>
    <t>Zřízení podkladní vrstvy vozovky a chodníku ze sypaniny se zhutněním tloušťky do 15 cm</t>
  </si>
  <si>
    <t>46065-0032</t>
  </si>
  <si>
    <t>Zřízení krytu vozovky a chodníku z litého asfaltu tloušťky do 5 cm</t>
  </si>
  <si>
    <t>46065-0133</t>
  </si>
  <si>
    <t>21</t>
  </si>
  <si>
    <t>Elektromontáže</t>
  </si>
  <si>
    <t>Montáž svítidlo výbojkové průmyslové nebo venkovní na výložník</t>
  </si>
  <si>
    <t>21020-2013</t>
  </si>
  <si>
    <t>Montáž stožárů osvětlení ocelových samostatně stojících délky do 12 m</t>
  </si>
  <si>
    <t>21020-4011</t>
  </si>
  <si>
    <t>Montáž výložníků osvětlení jednoramenných sloupových hmotnosti přes 35 kg</t>
  </si>
  <si>
    <t>21020-4104</t>
  </si>
  <si>
    <t>Montáž výložníků osvětlení dvouramenných sloupových hmotnosti přes 70 kg</t>
  </si>
  <si>
    <t>21020-4106</t>
  </si>
  <si>
    <t>Montáž elektrovýzbroje stožárů osvětlení 1 okruh</t>
  </si>
  <si>
    <t>21020-4201</t>
  </si>
  <si>
    <t>Montáž uzemňovacího vedení vodičů FeZn pomocí svorek v zemi páskou do 120 mm2 ve městské zástavbě</t>
  </si>
  <si>
    <t>21022-0020</t>
  </si>
  <si>
    <t>CYKY  J 4x10 mm2 + zatažení do chráničky</t>
  </si>
  <si>
    <t xml:space="preserve">CYKY O 3x1,5  mm2 </t>
  </si>
  <si>
    <t>vedení FeZn-D10 (0,63 kg/m)</t>
  </si>
  <si>
    <t xml:space="preserve">SP svorka připojovací, 1 šroub </t>
  </si>
  <si>
    <t>stožárová svorkovnice SR 721-27 Z/Cu, kryt IP20, poj. patrona 6A, M27</t>
  </si>
  <si>
    <t>svítidlo typ Safír 1 + recykl. poplatek</t>
  </si>
  <si>
    <t xml:space="preserve">stožár  K7 (7 m) - 133/89/60 Z </t>
  </si>
  <si>
    <t>podružný materiál</t>
  </si>
  <si>
    <t>Hodinové sazby</t>
  </si>
  <si>
    <t>vysokozdvižná plošina</t>
  </si>
  <si>
    <t>hod</t>
  </si>
  <si>
    <t>autojeřáb do výšky 12m</t>
  </si>
  <si>
    <t>odpojení stavajiciho VO</t>
  </si>
  <si>
    <t>napojení nového VO na stavajici zařízení</t>
  </si>
  <si>
    <t>revizni technik</t>
  </si>
  <si>
    <t>Demontáže</t>
  </si>
  <si>
    <t>stožár osvětlovací do 10m</t>
  </si>
  <si>
    <t xml:space="preserve">svítidlo výbojkové venkovní </t>
  </si>
  <si>
    <t>elektrovýzbroj stožárů do 2 okruhů</t>
  </si>
  <si>
    <t>výložník SK 1-1250</t>
  </si>
  <si>
    <t>výložník TRBC - 1000 Z</t>
  </si>
  <si>
    <t>Vodorovné dopravní značení dělící čáry souvislé š 125 mm základní žlutá barva</t>
  </si>
  <si>
    <t>91511-1115</t>
  </si>
  <si>
    <t>Předznačení vodorovného liniového značení</t>
  </si>
  <si>
    <t>91561-1111</t>
  </si>
  <si>
    <t>Kolín, Čechovy sady - parkoviště 2 etapa</t>
  </si>
  <si>
    <t>Obec Kolín</t>
  </si>
  <si>
    <t>592 45203</t>
  </si>
  <si>
    <t>Dlažba zámková betonová tl 80mm červená</t>
  </si>
  <si>
    <t>593 45119</t>
  </si>
  <si>
    <t>Dlažba zámková betonová tl 60mm slepecká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</si>
</sst>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0.000"/>
    <numFmt numFmtId="165" formatCode="[$-405]mmmm\ yy;@"/>
    <numFmt numFmtId="166" formatCode="#,##0.000"/>
    <numFmt numFmtId="167" formatCode="#,##0.00000"/>
    <numFmt numFmtId="168" formatCode="#,##0.0"/>
    <numFmt numFmtId="169" formatCode="#,##0.00\ &quot;Kč&quot;"/>
  </numFmts>
  <fonts count="25">
    <font>
      <sz val="10"/>
      <color theme="1"/>
      <name val="Arial Narrow"/>
      <family val="2"/>
    </font>
    <font>
      <sz val="10"/>
      <name val="Arial"/>
      <family val="2"/>
    </font>
    <font>
      <sz val="10"/>
      <color rgb="FFFF0000"/>
      <name val="Arial Narrow"/>
      <family val="2"/>
    </font>
    <font>
      <sz val="10"/>
      <name val="Arial CE"/>
      <family val="2"/>
    </font>
    <font>
      <sz val="10"/>
      <name val="Arial Narrow"/>
      <family val="2"/>
    </font>
    <font>
      <i/>
      <sz val="10"/>
      <name val="Arial Narrow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b/>
      <sz val="10"/>
      <name val="Arial Narrow"/>
      <family val="2"/>
    </font>
    <font>
      <b/>
      <sz val="10"/>
      <name val="Arial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  <font>
      <sz val="10"/>
      <color theme="0" tint="-0.3499799966812134"/>
      <name val="Arial CE"/>
      <family val="2"/>
    </font>
    <font>
      <sz val="10"/>
      <color theme="0" tint="-0.3499799966812134"/>
      <name val="Arial Narrow"/>
      <family val="2"/>
    </font>
    <font>
      <i/>
      <sz val="8"/>
      <name val="Arial CE"/>
      <family val="2"/>
    </font>
    <font>
      <i/>
      <sz val="9"/>
      <name val="Arial CE"/>
      <family val="2"/>
    </font>
    <font>
      <sz val="8"/>
      <name val="Trebuchet MS"/>
      <family val="2"/>
    </font>
    <font>
      <sz val="8"/>
      <name val="MS Sans Serif"/>
      <family val="2"/>
    </font>
    <font>
      <b/>
      <sz val="14"/>
      <color theme="1"/>
      <name val="Arial Narrow"/>
      <family val="2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  <font>
      <sz val="10"/>
      <color rgb="FF000000"/>
      <name val="Arial Narrow"/>
      <family val="2"/>
    </font>
    <font>
      <i/>
      <sz val="10"/>
      <color rgb="FF0070C0"/>
      <name val="Arial Narrow"/>
      <family val="2"/>
    </font>
    <font>
      <sz val="10"/>
      <color rgb="FF0070C0"/>
      <name val="Arial Narrow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7F7F7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double"/>
      <bottom/>
    </border>
    <border>
      <left style="thin"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 style="double"/>
      <top/>
      <bottom style="double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medium"/>
      <bottom style="medium"/>
    </border>
    <border>
      <left style="double"/>
      <right/>
      <top style="double"/>
      <bottom/>
    </border>
    <border>
      <left/>
      <right style="thin"/>
      <top style="double"/>
      <bottom/>
    </border>
    <border>
      <left style="double"/>
      <right/>
      <top/>
      <bottom style="double"/>
    </border>
    <border>
      <left/>
      <right style="thin"/>
      <top/>
      <bottom style="double"/>
    </border>
    <border>
      <left style="thin"/>
      <right/>
      <top/>
      <bottom style="double"/>
    </border>
  </borders>
  <cellStyleXfs count="3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12" fillId="0" borderId="0">
      <alignment/>
      <protection/>
    </xf>
    <xf numFmtId="0" fontId="1" fillId="0" borderId="0">
      <alignment/>
      <protection/>
    </xf>
    <xf numFmtId="0" fontId="17" fillId="0" borderId="0">
      <alignment/>
      <protection locked="0"/>
    </xf>
    <xf numFmtId="0" fontId="17" fillId="0" borderId="0">
      <alignment/>
      <protection locked="0"/>
    </xf>
    <xf numFmtId="0" fontId="3" fillId="0" borderId="0">
      <alignment/>
      <protection/>
    </xf>
    <xf numFmtId="0" fontId="18" fillId="0" borderId="0">
      <alignment/>
      <protection locked="0"/>
    </xf>
    <xf numFmtId="0" fontId="18" fillId="0" borderId="0">
      <alignment/>
      <protection locked="0"/>
    </xf>
    <xf numFmtId="0" fontId="3" fillId="0" borderId="0">
      <alignment/>
      <protection/>
    </xf>
    <xf numFmtId="0" fontId="1" fillId="0" borderId="0">
      <alignment/>
      <protection/>
    </xf>
    <xf numFmtId="0" fontId="18" fillId="0" borderId="0">
      <alignment/>
      <protection locked="0"/>
    </xf>
    <xf numFmtId="0" fontId="18" fillId="0" borderId="0">
      <alignment/>
      <protection locked="0"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 applyFont="0" applyFill="0" applyBorder="0" applyAlignment="0" applyProtection="0"/>
  </cellStyleXfs>
  <cellXfs count="257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4" fillId="0" borderId="1" xfId="20" applyFont="1" applyBorder="1" applyAlignment="1">
      <alignment horizontal="center"/>
      <protection/>
    </xf>
    <xf numFmtId="49" fontId="4" fillId="0" borderId="1" xfId="20" applyNumberFormat="1" applyFont="1" applyFill="1" applyBorder="1" applyAlignment="1">
      <alignment horizontal="left"/>
      <protection/>
    </xf>
    <xf numFmtId="0" fontId="4" fillId="0" borderId="1" xfId="21" applyFont="1" applyFill="1" applyBorder="1" applyAlignment="1" applyProtection="1">
      <alignment horizontal="left" wrapText="1"/>
      <protection locked="0"/>
    </xf>
    <xf numFmtId="0" fontId="4" fillId="0" borderId="1" xfId="21" applyFont="1" applyBorder="1" applyAlignment="1" applyProtection="1">
      <alignment horizontal="center" wrapText="1"/>
      <protection locked="0"/>
    </xf>
    <xf numFmtId="0" fontId="4" fillId="0" borderId="1" xfId="20" applyFont="1" applyFill="1" applyBorder="1" applyAlignment="1">
      <alignment vertical="top" wrapText="1"/>
      <protection/>
    </xf>
    <xf numFmtId="0" fontId="4" fillId="0" borderId="0" xfId="0" applyFont="1"/>
    <xf numFmtId="0" fontId="4" fillId="0" borderId="1" xfId="0" applyFont="1" applyBorder="1"/>
    <xf numFmtId="0" fontId="4" fillId="0" borderId="1" xfId="20" applyFont="1" applyFill="1" applyBorder="1" applyAlignment="1">
      <alignment wrapText="1"/>
      <protection/>
    </xf>
    <xf numFmtId="0" fontId="3" fillId="0" borderId="0" xfId="20">
      <alignment/>
      <protection/>
    </xf>
    <xf numFmtId="0" fontId="1" fillId="0" borderId="0" xfId="20" applyFont="1">
      <alignment/>
      <protection/>
    </xf>
    <xf numFmtId="0" fontId="7" fillId="0" borderId="0" xfId="20" applyFont="1" applyAlignment="1">
      <alignment horizontal="centerContinuous"/>
      <protection/>
    </xf>
    <xf numFmtId="0" fontId="8" fillId="0" borderId="0" xfId="20" applyFont="1" applyAlignment="1">
      <alignment horizontal="centerContinuous"/>
      <protection/>
    </xf>
    <xf numFmtId="0" fontId="8" fillId="0" borderId="0" xfId="20" applyFont="1" applyAlignment="1">
      <alignment horizontal="right"/>
      <protection/>
    </xf>
    <xf numFmtId="0" fontId="9" fillId="0" borderId="2" xfId="20" applyFont="1" applyBorder="1">
      <alignment/>
      <protection/>
    </xf>
    <xf numFmtId="0" fontId="4" fillId="0" borderId="2" xfId="20" applyFont="1" applyBorder="1">
      <alignment/>
      <protection/>
    </xf>
    <xf numFmtId="0" fontId="4" fillId="0" borderId="3" xfId="20" applyFont="1" applyBorder="1" applyAlignment="1">
      <alignment horizontal="left"/>
      <protection/>
    </xf>
    <xf numFmtId="165" fontId="4" fillId="0" borderId="2" xfId="20" applyNumberFormat="1" applyFont="1" applyBorder="1" applyAlignment="1">
      <alignment horizontal="left"/>
      <protection/>
    </xf>
    <xf numFmtId="165" fontId="4" fillId="0" borderId="4" xfId="20" applyNumberFormat="1" applyFont="1" applyBorder="1" applyAlignment="1">
      <alignment horizontal="left"/>
      <protection/>
    </xf>
    <xf numFmtId="0" fontId="9" fillId="0" borderId="5" xfId="20" applyFont="1" applyBorder="1">
      <alignment/>
      <protection/>
    </xf>
    <xf numFmtId="0" fontId="4" fillId="0" borderId="5" xfId="20" applyFont="1" applyBorder="1">
      <alignment/>
      <protection/>
    </xf>
    <xf numFmtId="4" fontId="9" fillId="0" borderId="6" xfId="20" applyNumberFormat="1" applyFont="1" applyBorder="1" applyAlignment="1">
      <alignment shrinkToFit="1"/>
      <protection/>
    </xf>
    <xf numFmtId="49" fontId="1" fillId="0" borderId="0" xfId="20" applyNumberFormat="1" applyFont="1" applyBorder="1" applyAlignment="1">
      <alignment horizontal="center"/>
      <protection/>
    </xf>
    <xf numFmtId="0" fontId="1" fillId="0" borderId="0" xfId="20" applyFont="1" applyBorder="1" applyAlignment="1">
      <alignment horizontal="center"/>
      <protection/>
    </xf>
    <xf numFmtId="0" fontId="10" fillId="0" borderId="0" xfId="20" applyFont="1" applyBorder="1">
      <alignment/>
      <protection/>
    </xf>
    <xf numFmtId="0" fontId="1" fillId="0" borderId="0" xfId="20" applyFont="1" applyBorder="1" applyAlignment="1">
      <alignment/>
      <protection/>
    </xf>
    <xf numFmtId="4" fontId="4" fillId="0" borderId="0" xfId="20" applyNumberFormat="1" applyFont="1" applyBorder="1" applyAlignment="1">
      <alignment horizontal="center"/>
      <protection/>
    </xf>
    <xf numFmtId="0" fontId="4" fillId="0" borderId="0" xfId="20" applyFont="1" applyBorder="1" applyAlignment="1">
      <alignment horizontal="center"/>
      <protection/>
    </xf>
    <xf numFmtId="0" fontId="9" fillId="0" borderId="0" xfId="20" applyFont="1" applyBorder="1" applyAlignment="1">
      <alignment horizontal="center"/>
      <protection/>
    </xf>
    <xf numFmtId="0" fontId="3" fillId="0" borderId="0" xfId="20" applyAlignment="1">
      <alignment/>
      <protection/>
    </xf>
    <xf numFmtId="0" fontId="11" fillId="0" borderId="0" xfId="20" applyFont="1">
      <alignment/>
      <protection/>
    </xf>
    <xf numFmtId="0" fontId="1" fillId="0" borderId="0" xfId="20" applyFont="1" applyAlignment="1">
      <alignment/>
      <protection/>
    </xf>
    <xf numFmtId="0" fontId="1" fillId="0" borderId="0" xfId="20" applyFont="1" applyAlignment="1">
      <alignment horizontal="right"/>
      <protection/>
    </xf>
    <xf numFmtId="49" fontId="11" fillId="2" borderId="1" xfId="20" applyNumberFormat="1" applyFont="1" applyFill="1" applyBorder="1">
      <alignment/>
      <protection/>
    </xf>
    <xf numFmtId="0" fontId="11" fillId="2" borderId="7" xfId="20" applyFont="1" applyFill="1" applyBorder="1" applyAlignment="1">
      <alignment horizontal="center"/>
      <protection/>
    </xf>
    <xf numFmtId="0" fontId="11" fillId="2" borderId="7" xfId="20" applyNumberFormat="1" applyFont="1" applyFill="1" applyBorder="1" applyAlignment="1">
      <alignment horizontal="center"/>
      <protection/>
    </xf>
    <xf numFmtId="0" fontId="11" fillId="2" borderId="1" xfId="20" applyFont="1" applyFill="1" applyBorder="1" applyAlignment="1">
      <alignment horizontal="center"/>
      <protection/>
    </xf>
    <xf numFmtId="0" fontId="0" fillId="3" borderId="1" xfId="22" applyFont="1" applyFill="1" applyBorder="1" applyAlignment="1">
      <alignment horizontal="center" wrapText="1"/>
      <protection/>
    </xf>
    <xf numFmtId="0" fontId="4" fillId="0" borderId="8" xfId="20" applyFont="1" applyBorder="1" applyAlignment="1">
      <alignment horizontal="center"/>
      <protection/>
    </xf>
    <xf numFmtId="49" fontId="4" fillId="0" borderId="9" xfId="20" applyNumberFormat="1" applyFont="1" applyBorder="1" applyAlignment="1">
      <alignment horizontal="left"/>
      <protection/>
    </xf>
    <xf numFmtId="0" fontId="4" fillId="0" borderId="9" xfId="20" applyFont="1" applyBorder="1" applyAlignment="1">
      <alignment wrapText="1"/>
      <protection/>
    </xf>
    <xf numFmtId="49" fontId="4" fillId="0" borderId="9" xfId="20" applyNumberFormat="1" applyFont="1" applyBorder="1" applyAlignment="1">
      <alignment horizontal="center" shrinkToFit="1"/>
      <protection/>
    </xf>
    <xf numFmtId="4" fontId="4" fillId="0" borderId="9" xfId="20" applyNumberFormat="1" applyFont="1" applyFill="1" applyBorder="1" applyAlignment="1">
      <alignment horizontal="right"/>
      <protection/>
    </xf>
    <xf numFmtId="4" fontId="4" fillId="0" borderId="9" xfId="20" applyNumberFormat="1" applyFont="1" applyBorder="1" applyAlignment="1">
      <alignment horizontal="right"/>
      <protection/>
    </xf>
    <xf numFmtId="4" fontId="4" fillId="0" borderId="9" xfId="20" applyNumberFormat="1" applyFont="1" applyBorder="1" applyAlignment="1">
      <alignment/>
      <protection/>
    </xf>
    <xf numFmtId="0" fontId="4" fillId="0" borderId="9" xfId="20" applyFont="1" applyBorder="1" applyAlignment="1">
      <alignment/>
      <protection/>
    </xf>
    <xf numFmtId="0" fontId="4" fillId="0" borderId="10" xfId="20" applyFont="1" applyBorder="1" applyAlignment="1">
      <alignment/>
      <protection/>
    </xf>
    <xf numFmtId="0" fontId="13" fillId="0" borderId="0" xfId="20" applyFont="1" applyAlignment="1">
      <alignment/>
      <protection/>
    </xf>
    <xf numFmtId="0" fontId="4" fillId="0" borderId="11" xfId="20" applyFont="1" applyBorder="1" applyAlignment="1">
      <alignment horizontal="center"/>
      <protection/>
    </xf>
    <xf numFmtId="49" fontId="9" fillId="0" borderId="12" xfId="20" applyNumberFormat="1" applyFont="1" applyBorder="1" applyAlignment="1">
      <alignment horizontal="left"/>
      <protection/>
    </xf>
    <xf numFmtId="0" fontId="9" fillId="0" borderId="12" xfId="20" applyFont="1" applyBorder="1" applyAlignment="1">
      <alignment wrapText="1"/>
      <protection/>
    </xf>
    <xf numFmtId="0" fontId="4" fillId="0" borderId="12" xfId="20" applyFont="1" applyBorder="1" applyAlignment="1">
      <alignment horizontal="center"/>
      <protection/>
    </xf>
    <xf numFmtId="166" fontId="4" fillId="0" borderId="12" xfId="20" applyNumberFormat="1" applyFont="1" applyFill="1" applyBorder="1">
      <alignment/>
      <protection/>
    </xf>
    <xf numFmtId="4" fontId="4" fillId="0" borderId="12" xfId="20" applyNumberFormat="1" applyFont="1" applyBorder="1">
      <alignment/>
      <protection/>
    </xf>
    <xf numFmtId="4" fontId="9" fillId="0" borderId="12" xfId="21" applyNumberFormat="1" applyFont="1" applyBorder="1" applyAlignment="1" applyProtection="1">
      <alignment horizontal="right" vertical="center" wrapText="1"/>
      <protection/>
    </xf>
    <xf numFmtId="167" fontId="4" fillId="0" borderId="12" xfId="20" applyNumberFormat="1" applyFont="1" applyBorder="1">
      <alignment/>
      <protection/>
    </xf>
    <xf numFmtId="167" fontId="4" fillId="0" borderId="13" xfId="20" applyNumberFormat="1" applyFont="1" applyBorder="1">
      <alignment/>
      <protection/>
    </xf>
    <xf numFmtId="166" fontId="4" fillId="0" borderId="1" xfId="20" applyNumberFormat="1" applyFont="1" applyFill="1" applyBorder="1">
      <alignment/>
      <protection/>
    </xf>
    <xf numFmtId="4" fontId="4" fillId="0" borderId="1" xfId="20" applyNumberFormat="1" applyFont="1" applyBorder="1">
      <alignment/>
      <protection/>
    </xf>
    <xf numFmtId="167" fontId="4" fillId="0" borderId="1" xfId="20" applyNumberFormat="1" applyFont="1" applyBorder="1">
      <alignment/>
      <protection/>
    </xf>
    <xf numFmtId="167" fontId="4" fillId="0" borderId="1" xfId="20" applyNumberFormat="1" applyFont="1" applyBorder="1" applyAlignment="1">
      <alignment/>
      <protection/>
    </xf>
    <xf numFmtId="0" fontId="3" fillId="0" borderId="0" xfId="20" applyFont="1" applyAlignment="1">
      <alignment/>
      <protection/>
    </xf>
    <xf numFmtId="0" fontId="4" fillId="0" borderId="0" xfId="20" applyFont="1" applyAlignment="1">
      <alignment/>
      <protection/>
    </xf>
    <xf numFmtId="166" fontId="4" fillId="0" borderId="1" xfId="21" applyNumberFormat="1" applyFont="1" applyFill="1" applyBorder="1" applyAlignment="1" applyProtection="1">
      <alignment horizontal="right"/>
      <protection locked="0"/>
    </xf>
    <xf numFmtId="166" fontId="4" fillId="0" borderId="1" xfId="20" applyNumberFormat="1" applyFont="1" applyFill="1" applyBorder="1" applyAlignment="1">
      <alignment horizontal="right"/>
      <protection/>
    </xf>
    <xf numFmtId="49" fontId="4" fillId="0" borderId="9" xfId="20" applyNumberFormat="1" applyFont="1" applyFill="1" applyBorder="1" applyAlignment="1">
      <alignment horizontal="left"/>
      <protection/>
    </xf>
    <xf numFmtId="0" fontId="4" fillId="0" borderId="0" xfId="21" applyFont="1" applyFill="1" applyBorder="1" applyAlignment="1" applyProtection="1">
      <alignment horizontal="left" wrapText="1"/>
      <protection locked="0"/>
    </xf>
    <xf numFmtId="0" fontId="4" fillId="0" borderId="0" xfId="21" applyFont="1" applyBorder="1" applyAlignment="1" applyProtection="1">
      <alignment horizontal="center" wrapText="1"/>
      <protection locked="0"/>
    </xf>
    <xf numFmtId="4" fontId="4" fillId="0" borderId="0" xfId="21" applyNumberFormat="1" applyFont="1" applyFill="1" applyBorder="1" applyAlignment="1" applyProtection="1">
      <alignment horizontal="right"/>
      <protection locked="0"/>
    </xf>
    <xf numFmtId="4" fontId="4" fillId="0" borderId="0" xfId="21" applyNumberFormat="1" applyFont="1" applyBorder="1" applyAlignment="1" applyProtection="1">
      <alignment horizontal="right"/>
      <protection locked="0"/>
    </xf>
    <xf numFmtId="4" fontId="4" fillId="0" borderId="0" xfId="20" applyNumberFormat="1" applyFont="1" applyBorder="1" applyAlignment="1">
      <alignment/>
      <protection/>
    </xf>
    <xf numFmtId="0" fontId="4" fillId="0" borderId="0" xfId="20" applyFont="1" applyBorder="1" applyAlignment="1">
      <alignment/>
      <protection/>
    </xf>
    <xf numFmtId="0" fontId="4" fillId="0" borderId="14" xfId="20" applyFont="1" applyBorder="1" applyAlignment="1">
      <alignment/>
      <protection/>
    </xf>
    <xf numFmtId="49" fontId="9" fillId="0" borderId="12" xfId="20" applyNumberFormat="1" applyFont="1" applyFill="1" applyBorder="1" applyAlignment="1">
      <alignment horizontal="left"/>
      <protection/>
    </xf>
    <xf numFmtId="0" fontId="9" fillId="0" borderId="12" xfId="20" applyFont="1" applyFill="1" applyBorder="1">
      <alignment/>
      <protection/>
    </xf>
    <xf numFmtId="0" fontId="4" fillId="0" borderId="12" xfId="21" applyFont="1" applyBorder="1" applyAlignment="1" applyProtection="1">
      <alignment horizontal="center" wrapText="1"/>
      <protection locked="0"/>
    </xf>
    <xf numFmtId="4" fontId="4" fillId="0" borderId="12" xfId="21" applyNumberFormat="1" applyFont="1" applyBorder="1" applyAlignment="1" applyProtection="1">
      <alignment horizontal="right"/>
      <protection locked="0"/>
    </xf>
    <xf numFmtId="4" fontId="9" fillId="0" borderId="12" xfId="20" applyNumberFormat="1" applyFont="1" applyBorder="1" applyAlignment="1">
      <alignment/>
      <protection/>
    </xf>
    <xf numFmtId="167" fontId="4" fillId="0" borderId="14" xfId="20" applyNumberFormat="1" applyFont="1" applyBorder="1" applyAlignment="1">
      <alignment/>
      <protection/>
    </xf>
    <xf numFmtId="4" fontId="4" fillId="0" borderId="1" xfId="20" applyNumberFormat="1" applyFont="1" applyBorder="1" applyAlignment="1">
      <alignment/>
      <protection/>
    </xf>
    <xf numFmtId="164" fontId="4" fillId="0" borderId="1" xfId="20" applyNumberFormat="1" applyFont="1" applyFill="1" applyBorder="1" applyAlignment="1">
      <alignment/>
      <protection/>
    </xf>
    <xf numFmtId="0" fontId="4" fillId="0" borderId="9" xfId="21" applyFont="1" applyBorder="1" applyAlignment="1" applyProtection="1">
      <alignment horizontal="center" wrapText="1"/>
      <protection locked="0"/>
    </xf>
    <xf numFmtId="4" fontId="4" fillId="0" borderId="9" xfId="21" applyNumberFormat="1" applyFont="1" applyBorder="1" applyAlignment="1" applyProtection="1">
      <alignment horizontal="right"/>
      <protection locked="0"/>
    </xf>
    <xf numFmtId="167" fontId="4" fillId="0" borderId="0" xfId="20" applyNumberFormat="1" applyFont="1" applyBorder="1" applyAlignment="1">
      <alignment/>
      <protection/>
    </xf>
    <xf numFmtId="167" fontId="4" fillId="0" borderId="13" xfId="20" applyNumberFormat="1" applyFont="1" applyBorder="1" applyAlignment="1">
      <alignment/>
      <protection/>
    </xf>
    <xf numFmtId="166" fontId="4" fillId="0" borderId="0" xfId="21" applyNumberFormat="1" applyFont="1" applyFill="1" applyBorder="1" applyAlignment="1" applyProtection="1">
      <alignment horizontal="right"/>
      <protection locked="0"/>
    </xf>
    <xf numFmtId="0" fontId="3" fillId="0" borderId="0" xfId="20" applyBorder="1" applyAlignment="1">
      <alignment/>
      <protection/>
    </xf>
    <xf numFmtId="0" fontId="4" fillId="0" borderId="12" xfId="20" applyFont="1" applyBorder="1">
      <alignment/>
      <protection/>
    </xf>
    <xf numFmtId="166" fontId="4" fillId="0" borderId="0" xfId="20" applyNumberFormat="1" applyFont="1" applyFill="1" applyBorder="1">
      <alignment/>
      <protection/>
    </xf>
    <xf numFmtId="4" fontId="4" fillId="0" borderId="0" xfId="20" applyNumberFormat="1" applyFont="1" applyBorder="1">
      <alignment/>
      <protection/>
    </xf>
    <xf numFmtId="167" fontId="4" fillId="0" borderId="0" xfId="20" applyNumberFormat="1" applyFont="1" applyBorder="1">
      <alignment/>
      <protection/>
    </xf>
    <xf numFmtId="167" fontId="4" fillId="0" borderId="14" xfId="20" applyNumberFormat="1" applyFont="1" applyFill="1" applyBorder="1" applyAlignment="1">
      <alignment/>
      <protection/>
    </xf>
    <xf numFmtId="0" fontId="4" fillId="0" borderId="15" xfId="20" applyFont="1" applyFill="1" applyBorder="1" applyAlignment="1">
      <alignment horizontal="center"/>
      <protection/>
    </xf>
    <xf numFmtId="0" fontId="4" fillId="0" borderId="0" xfId="20" applyFont="1" applyFill="1" applyBorder="1">
      <alignment/>
      <protection/>
    </xf>
    <xf numFmtId="0" fontId="4" fillId="0" borderId="0" xfId="20" applyFont="1" applyFill="1" applyBorder="1" applyAlignment="1">
      <alignment horizontal="center"/>
      <protection/>
    </xf>
    <xf numFmtId="4" fontId="4" fillId="0" borderId="0" xfId="20" applyNumberFormat="1" applyFont="1" applyFill="1" applyBorder="1">
      <alignment/>
      <protection/>
    </xf>
    <xf numFmtId="167" fontId="4" fillId="0" borderId="0" xfId="20" applyNumberFormat="1" applyFont="1" applyFill="1" applyBorder="1">
      <alignment/>
      <protection/>
    </xf>
    <xf numFmtId="0" fontId="3" fillId="0" borderId="0" xfId="20" applyFill="1" applyAlignment="1">
      <alignment/>
      <protection/>
    </xf>
    <xf numFmtId="0" fontId="3" fillId="0" borderId="0" xfId="20" applyFont="1" applyFill="1" applyAlignment="1">
      <alignment/>
      <protection/>
    </xf>
    <xf numFmtId="0" fontId="13" fillId="0" borderId="0" xfId="20" applyFont="1" applyFill="1" applyAlignment="1">
      <alignment/>
      <protection/>
    </xf>
    <xf numFmtId="0" fontId="9" fillId="0" borderId="0" xfId="20" applyFont="1" applyFill="1" applyBorder="1">
      <alignment/>
      <protection/>
    </xf>
    <xf numFmtId="166" fontId="4" fillId="0" borderId="0" xfId="20" applyNumberFormat="1" applyFont="1" applyFill="1" applyBorder="1" applyAlignment="1">
      <alignment horizontal="right"/>
      <protection/>
    </xf>
    <xf numFmtId="4" fontId="9" fillId="0" borderId="0" xfId="20" applyNumberFormat="1" applyFont="1" applyBorder="1">
      <alignment/>
      <protection/>
    </xf>
    <xf numFmtId="0" fontId="4" fillId="0" borderId="15" xfId="20" applyFont="1" applyBorder="1" applyAlignment="1">
      <alignment horizontal="center"/>
      <protection/>
    </xf>
    <xf numFmtId="49" fontId="4" fillId="0" borderId="0" xfId="20" applyNumberFormat="1" applyFont="1" applyFill="1" applyBorder="1" applyAlignment="1">
      <alignment horizontal="left"/>
      <protection/>
    </xf>
    <xf numFmtId="0" fontId="5" fillId="0" borderId="0" xfId="20" applyFont="1" applyFill="1" applyBorder="1" applyAlignment="1">
      <alignment wrapText="1"/>
      <protection/>
    </xf>
    <xf numFmtId="0" fontId="9" fillId="0" borderId="0" xfId="21" applyFont="1" applyFill="1" applyBorder="1" applyAlignment="1" applyProtection="1">
      <alignment horizontal="left" wrapText="1"/>
      <protection locked="0"/>
    </xf>
    <xf numFmtId="0" fontId="9" fillId="0" borderId="12" xfId="20" applyFont="1" applyFill="1" applyBorder="1" applyAlignment="1">
      <alignment wrapText="1"/>
      <protection/>
    </xf>
    <xf numFmtId="166" fontId="4" fillId="0" borderId="0" xfId="20" applyNumberFormat="1" applyFont="1" applyFill="1" applyAlignment="1">
      <alignment/>
      <protection/>
    </xf>
    <xf numFmtId="0" fontId="4" fillId="0" borderId="9" xfId="21" applyFont="1" applyFill="1" applyBorder="1" applyAlignment="1" applyProtection="1">
      <alignment horizontal="left" wrapText="1"/>
      <protection locked="0"/>
    </xf>
    <xf numFmtId="4" fontId="4" fillId="0" borderId="9" xfId="21" applyNumberFormat="1" applyFont="1" applyFill="1" applyBorder="1" applyAlignment="1" applyProtection="1">
      <alignment horizontal="right"/>
      <protection locked="0"/>
    </xf>
    <xf numFmtId="4" fontId="4" fillId="0" borderId="9" xfId="20" applyNumberFormat="1" applyFont="1" applyBorder="1">
      <alignment/>
      <protection/>
    </xf>
    <xf numFmtId="167" fontId="4" fillId="0" borderId="9" xfId="20" applyNumberFormat="1" applyFont="1" applyBorder="1">
      <alignment/>
      <protection/>
    </xf>
    <xf numFmtId="0" fontId="3" fillId="0" borderId="10" xfId="20" applyFont="1" applyBorder="1" applyAlignment="1">
      <alignment/>
      <protection/>
    </xf>
    <xf numFmtId="0" fontId="9" fillId="0" borderId="12" xfId="21" applyFont="1" applyFill="1" applyBorder="1" applyAlignment="1" applyProtection="1">
      <alignment horizontal="left" wrapText="1"/>
      <protection locked="0"/>
    </xf>
    <xf numFmtId="166" fontId="4" fillId="0" borderId="12" xfId="21" applyNumberFormat="1" applyFont="1" applyFill="1" applyBorder="1" applyAlignment="1" applyProtection="1">
      <alignment horizontal="right"/>
      <protection locked="0"/>
    </xf>
    <xf numFmtId="167" fontId="4" fillId="0" borderId="12" xfId="20" applyNumberFormat="1" applyFont="1" applyBorder="1" applyAlignment="1">
      <alignment/>
      <protection/>
    </xf>
    <xf numFmtId="0" fontId="4" fillId="0" borderId="9" xfId="20" applyFont="1" applyBorder="1" applyAlignment="1">
      <alignment horizontal="center"/>
      <protection/>
    </xf>
    <xf numFmtId="0" fontId="4" fillId="0" borderId="0" xfId="20" applyFont="1">
      <alignment/>
      <protection/>
    </xf>
    <xf numFmtId="0" fontId="4" fillId="0" borderId="0" xfId="20" applyFont="1" applyAlignment="1">
      <alignment horizontal="right"/>
      <protection/>
    </xf>
    <xf numFmtId="4" fontId="9" fillId="0" borderId="0" xfId="20" applyNumberFormat="1" applyFont="1">
      <alignment/>
      <protection/>
    </xf>
    <xf numFmtId="0" fontId="14" fillId="0" borderId="0" xfId="20" applyFont="1">
      <alignment/>
      <protection/>
    </xf>
    <xf numFmtId="168" fontId="14" fillId="0" borderId="0" xfId="20" applyNumberFormat="1" applyFont="1">
      <alignment/>
      <protection/>
    </xf>
    <xf numFmtId="4" fontId="4" fillId="0" borderId="0" xfId="20" applyNumberFormat="1" applyFont="1">
      <alignment/>
      <protection/>
    </xf>
    <xf numFmtId="0" fontId="13" fillId="0" borderId="0" xfId="20" applyFont="1">
      <alignment/>
      <protection/>
    </xf>
    <xf numFmtId="0" fontId="9" fillId="0" borderId="0" xfId="20" applyFont="1" applyAlignment="1">
      <alignment horizontal="right"/>
      <protection/>
    </xf>
    <xf numFmtId="168" fontId="4" fillId="0" borderId="0" xfId="20" applyNumberFormat="1" applyFont="1">
      <alignment/>
      <protection/>
    </xf>
    <xf numFmtId="0" fontId="15" fillId="0" borderId="0" xfId="20" applyFont="1" applyAlignment="1">
      <alignment/>
      <protection/>
    </xf>
    <xf numFmtId="0" fontId="3" fillId="0" borderId="0" xfId="20" applyAlignment="1">
      <alignment horizontal="right"/>
      <protection/>
    </xf>
    <xf numFmtId="0" fontId="3" fillId="0" borderId="0" xfId="20" applyBorder="1">
      <alignment/>
      <protection/>
    </xf>
    <xf numFmtId="0" fontId="16" fillId="0" borderId="0" xfId="20" applyFont="1" applyBorder="1">
      <alignment/>
      <protection/>
    </xf>
    <xf numFmtId="3" fontId="16" fillId="0" borderId="0" xfId="20" applyNumberFormat="1" applyFont="1" applyBorder="1" applyAlignment="1">
      <alignment horizontal="right"/>
      <protection/>
    </xf>
    <xf numFmtId="0" fontId="15" fillId="0" borderId="0" xfId="20" applyFont="1" applyBorder="1" applyAlignment="1">
      <alignment/>
      <protection/>
    </xf>
    <xf numFmtId="0" fontId="3" fillId="0" borderId="0" xfId="20" applyBorder="1" applyAlignment="1">
      <alignment horizontal="right"/>
      <protection/>
    </xf>
    <xf numFmtId="4" fontId="16" fillId="0" borderId="0" xfId="20" applyNumberFormat="1" applyFont="1" applyBorder="1">
      <alignment/>
      <protection/>
    </xf>
    <xf numFmtId="0" fontId="2" fillId="0" borderId="0" xfId="20" applyFont="1" applyBorder="1" applyAlignment="1">
      <alignment horizontal="center"/>
      <protection/>
    </xf>
    <xf numFmtId="0" fontId="4" fillId="0" borderId="1" xfId="21" applyFont="1" applyFill="1" applyBorder="1" applyAlignment="1" applyProtection="1">
      <alignment vertical="center" wrapText="1"/>
      <protection/>
    </xf>
    <xf numFmtId="49" fontId="4" fillId="0" borderId="1" xfId="20" applyNumberFormat="1" applyFont="1" applyFill="1" applyBorder="1" applyAlignment="1">
      <alignment horizontal="left" vertical="top"/>
      <protection/>
    </xf>
    <xf numFmtId="0" fontId="4" fillId="0" borderId="1" xfId="20" applyFont="1" applyFill="1" applyBorder="1">
      <alignment/>
      <protection/>
    </xf>
    <xf numFmtId="4" fontId="9" fillId="0" borderId="0" xfId="20" applyNumberFormat="1" applyFont="1" applyFill="1" applyBorder="1" applyAlignment="1">
      <alignment/>
      <protection/>
    </xf>
    <xf numFmtId="164" fontId="4" fillId="0" borderId="15" xfId="0" applyNumberFormat="1" applyFont="1" applyBorder="1"/>
    <xf numFmtId="0" fontId="3" fillId="0" borderId="0" xfId="20" applyFont="1" applyBorder="1" applyAlignment="1">
      <alignment/>
      <protection/>
    </xf>
    <xf numFmtId="164" fontId="4" fillId="0" borderId="15" xfId="20" applyNumberFormat="1" applyFont="1" applyBorder="1" applyAlignment="1">
      <alignment horizontal="right"/>
      <protection/>
    </xf>
    <xf numFmtId="0" fontId="4" fillId="0" borderId="0" xfId="20" applyFont="1" applyFill="1" applyBorder="1" applyAlignment="1">
      <alignment/>
      <protection/>
    </xf>
    <xf numFmtId="164" fontId="4" fillId="0" borderId="15" xfId="20" applyNumberFormat="1" applyFont="1" applyBorder="1" applyAlignment="1">
      <alignment/>
      <protection/>
    </xf>
    <xf numFmtId="0" fontId="4" fillId="0" borderId="15" xfId="20" applyFont="1" applyBorder="1" applyAlignment="1">
      <alignment/>
      <protection/>
    </xf>
    <xf numFmtId="0" fontId="14" fillId="0" borderId="0" xfId="20" applyFont="1" applyBorder="1">
      <alignment/>
      <protection/>
    </xf>
    <xf numFmtId="0" fontId="13" fillId="0" borderId="0" xfId="20" applyFont="1" applyBorder="1">
      <alignment/>
      <protection/>
    </xf>
    <xf numFmtId="0" fontId="0" fillId="0" borderId="0" xfId="0" applyBorder="1"/>
    <xf numFmtId="0" fontId="0" fillId="0" borderId="16" xfId="0" applyBorder="1"/>
    <xf numFmtId="0" fontId="0" fillId="0" borderId="17" xfId="0" applyBorder="1"/>
    <xf numFmtId="0" fontId="0" fillId="0" borderId="1" xfId="0" applyBorder="1" applyAlignment="1">
      <alignment horizontal="left"/>
    </xf>
    <xf numFmtId="0" fontId="21" fillId="0" borderId="17" xfId="0" applyFont="1" applyBorder="1"/>
    <xf numFmtId="0" fontId="21" fillId="0" borderId="18" xfId="0" applyFont="1" applyBorder="1"/>
    <xf numFmtId="0" fontId="21" fillId="0" borderId="16" xfId="0" applyFont="1" applyBorder="1"/>
    <xf numFmtId="0" fontId="21" fillId="0" borderId="13" xfId="0" applyFont="1" applyBorder="1"/>
    <xf numFmtId="0" fontId="21" fillId="0" borderId="7" xfId="0" applyFont="1" applyBorder="1"/>
    <xf numFmtId="0" fontId="0" fillId="0" borderId="19" xfId="0" applyBorder="1"/>
    <xf numFmtId="0" fontId="0" fillId="0" borderId="20" xfId="0" applyBorder="1"/>
    <xf numFmtId="0" fontId="21" fillId="0" borderId="0" xfId="0" applyFont="1"/>
    <xf numFmtId="0" fontId="0" fillId="0" borderId="21" xfId="0" applyBorder="1"/>
    <xf numFmtId="0" fontId="0" fillId="0" borderId="9" xfId="0" applyBorder="1"/>
    <xf numFmtId="0" fontId="21" fillId="0" borderId="18" xfId="0" applyFont="1" applyBorder="1" applyAlignment="1">
      <alignment/>
    </xf>
    <xf numFmtId="0" fontId="0" fillId="0" borderId="11" xfId="0" applyBorder="1"/>
    <xf numFmtId="0" fontId="0" fillId="0" borderId="22" xfId="0" applyBorder="1" applyAlignment="1">
      <alignment/>
    </xf>
    <xf numFmtId="0" fontId="0" fillId="0" borderId="8" xfId="0" applyBorder="1"/>
    <xf numFmtId="0" fontId="0" fillId="0" borderId="10" xfId="0" applyBorder="1"/>
    <xf numFmtId="0" fontId="0" fillId="0" borderId="15" xfId="0" applyBorder="1"/>
    <xf numFmtId="0" fontId="0" fillId="0" borderId="14" xfId="0" applyBorder="1"/>
    <xf numFmtId="0" fontId="0" fillId="0" borderId="13" xfId="0" applyBorder="1"/>
    <xf numFmtId="0" fontId="0" fillId="0" borderId="12" xfId="0" applyBorder="1"/>
    <xf numFmtId="0" fontId="0" fillId="0" borderId="1" xfId="0" applyFill="1" applyBorder="1"/>
    <xf numFmtId="0" fontId="4" fillId="0" borderId="1" xfId="21" applyFont="1" applyFill="1" applyBorder="1" applyAlignment="1" applyProtection="1">
      <alignment horizontal="center" wrapText="1"/>
      <protection locked="0"/>
    </xf>
    <xf numFmtId="0" fontId="4" fillId="0" borderId="1" xfId="20" applyFont="1" applyFill="1" applyBorder="1" applyAlignment="1">
      <alignment horizontal="center"/>
      <protection/>
    </xf>
    <xf numFmtId="49" fontId="4" fillId="0" borderId="1" xfId="20" applyNumberFormat="1" applyFont="1" applyFill="1" applyBorder="1" applyAlignment="1">
      <alignment horizontal="center" shrinkToFit="1"/>
      <protection/>
    </xf>
    <xf numFmtId="0" fontId="4" fillId="0" borderId="1" xfId="0" applyFont="1" applyFill="1" applyBorder="1"/>
    <xf numFmtId="0" fontId="0" fillId="0" borderId="1" xfId="0" applyFill="1" applyBorder="1" applyAlignment="1">
      <alignment horizontal="center"/>
    </xf>
    <xf numFmtId="0" fontId="22" fillId="4" borderId="1" xfId="0" applyFont="1" applyFill="1" applyBorder="1" applyAlignment="1">
      <alignment vertical="top"/>
    </xf>
    <xf numFmtId="0" fontId="4" fillId="4" borderId="1" xfId="0" applyFont="1" applyFill="1" applyBorder="1" applyAlignment="1">
      <alignment vertical="top"/>
    </xf>
    <xf numFmtId="0" fontId="4" fillId="5" borderId="1" xfId="0" applyFont="1" applyFill="1" applyBorder="1" applyAlignment="1">
      <alignment vertical="top"/>
    </xf>
    <xf numFmtId="0" fontId="4" fillId="0" borderId="9" xfId="21" applyFont="1" applyFill="1" applyBorder="1" applyAlignment="1" applyProtection="1">
      <alignment horizontal="center" wrapText="1"/>
      <protection locked="0"/>
    </xf>
    <xf numFmtId="166" fontId="4" fillId="0" borderId="9" xfId="21" applyNumberFormat="1" applyFont="1" applyFill="1" applyBorder="1" applyAlignment="1" applyProtection="1">
      <alignment horizontal="right"/>
      <protection locked="0"/>
    </xf>
    <xf numFmtId="167" fontId="4" fillId="0" borderId="9" xfId="20" applyNumberFormat="1" applyFont="1" applyBorder="1" applyAlignment="1">
      <alignment/>
      <protection/>
    </xf>
    <xf numFmtId="167" fontId="4" fillId="0" borderId="10" xfId="20" applyNumberFormat="1" applyFont="1" applyBorder="1" applyAlignment="1">
      <alignment/>
      <protection/>
    </xf>
    <xf numFmtId="49" fontId="4" fillId="0" borderId="9" xfId="20" applyNumberFormat="1" applyFont="1" applyFill="1" applyBorder="1" applyAlignment="1">
      <alignment horizontal="left" vertical="top"/>
      <protection/>
    </xf>
    <xf numFmtId="0" fontId="4" fillId="0" borderId="0" xfId="20" applyFont="1" applyFill="1" applyBorder="1" applyAlignment="1">
      <alignment vertical="top" wrapText="1"/>
      <protection/>
    </xf>
    <xf numFmtId="49" fontId="4" fillId="0" borderId="0" xfId="20" applyNumberFormat="1" applyFont="1" applyFill="1" applyBorder="1" applyAlignment="1">
      <alignment horizontal="center" shrinkToFit="1"/>
      <protection/>
    </xf>
    <xf numFmtId="4" fontId="4" fillId="0" borderId="0" xfId="20" applyNumberFormat="1" applyFont="1" applyFill="1" applyBorder="1" applyAlignment="1">
      <alignment horizontal="right"/>
      <protection/>
    </xf>
    <xf numFmtId="49" fontId="9" fillId="0" borderId="0" xfId="20" applyNumberFormat="1" applyFont="1" applyFill="1" applyBorder="1" applyAlignment="1">
      <alignment horizontal="left"/>
      <protection/>
    </xf>
    <xf numFmtId="0" fontId="4" fillId="0" borderId="0" xfId="20" applyFont="1" applyBorder="1">
      <alignment/>
      <protection/>
    </xf>
    <xf numFmtId="49" fontId="23" fillId="0" borderId="1" xfId="20" applyNumberFormat="1" applyFont="1" applyFill="1" applyBorder="1" applyAlignment="1">
      <alignment horizontal="left"/>
      <protection/>
    </xf>
    <xf numFmtId="0" fontId="23" fillId="0" borderId="1" xfId="21" applyFont="1" applyFill="1" applyBorder="1" applyAlignment="1" applyProtection="1">
      <alignment horizontal="left" wrapText="1"/>
      <protection locked="0"/>
    </xf>
    <xf numFmtId="49" fontId="24" fillId="0" borderId="1" xfId="20" applyNumberFormat="1" applyFont="1" applyFill="1" applyBorder="1" applyAlignment="1">
      <alignment horizontal="left"/>
      <protection/>
    </xf>
    <xf numFmtId="0" fontId="23" fillId="4" borderId="1" xfId="0" applyFont="1" applyFill="1" applyBorder="1" applyAlignment="1">
      <alignment vertical="top"/>
    </xf>
    <xf numFmtId="0" fontId="23" fillId="0" borderId="1" xfId="20" applyFont="1" applyFill="1" applyBorder="1" applyAlignment="1">
      <alignment wrapText="1"/>
      <protection/>
    </xf>
    <xf numFmtId="49" fontId="24" fillId="0" borderId="1" xfId="20" applyNumberFormat="1" applyFont="1" applyFill="1" applyBorder="1" applyAlignment="1">
      <alignment horizontal="left" vertical="top"/>
      <protection/>
    </xf>
    <xf numFmtId="164" fontId="4" fillId="0" borderId="0" xfId="20" applyNumberFormat="1" applyFont="1" applyBorder="1" applyAlignment="1">
      <alignment/>
      <protection/>
    </xf>
    <xf numFmtId="0" fontId="4" fillId="0" borderId="1" xfId="20" applyFont="1" applyBorder="1">
      <alignment/>
      <protection/>
    </xf>
    <xf numFmtId="0" fontId="4" fillId="0" borderId="1" xfId="0" applyFont="1" applyFill="1" applyBorder="1" applyAlignment="1">
      <alignment vertical="top"/>
    </xf>
    <xf numFmtId="49" fontId="4" fillId="0" borderId="0" xfId="20" applyNumberFormat="1" applyFont="1" applyFill="1" applyBorder="1" applyAlignment="1">
      <alignment horizontal="left" vertical="top"/>
      <protection/>
    </xf>
    <xf numFmtId="0" fontId="4" fillId="0" borderId="1" xfId="20" applyFont="1" applyBorder="1" applyAlignment="1">
      <alignment/>
      <protection/>
    </xf>
    <xf numFmtId="0" fontId="3" fillId="0" borderId="1" xfId="20" applyFill="1" applyBorder="1" applyAlignment="1">
      <alignment/>
      <protection/>
    </xf>
    <xf numFmtId="49" fontId="22" fillId="0" borderId="1" xfId="0" applyNumberFormat="1" applyFont="1" applyFill="1" applyBorder="1" applyAlignment="1">
      <alignment horizontal="left"/>
    </xf>
    <xf numFmtId="49" fontId="23" fillId="0" borderId="1" xfId="0" applyNumberFormat="1" applyFont="1" applyFill="1" applyBorder="1" applyAlignment="1">
      <alignment horizontal="left"/>
    </xf>
    <xf numFmtId="4" fontId="4" fillId="6" borderId="1" xfId="20" applyNumberFormat="1" applyFont="1" applyFill="1" applyBorder="1">
      <alignment/>
      <protection/>
    </xf>
    <xf numFmtId="4" fontId="4" fillId="6" borderId="1" xfId="21" applyNumberFormat="1" applyFont="1" applyFill="1" applyBorder="1" applyAlignment="1" applyProtection="1">
      <alignment horizontal="right"/>
      <protection locked="0"/>
    </xf>
    <xf numFmtId="4" fontId="4" fillId="6" borderId="1" xfId="20" applyNumberFormat="1" applyFont="1" applyFill="1" applyBorder="1" applyAlignment="1">
      <alignment horizontal="right"/>
      <protection/>
    </xf>
    <xf numFmtId="2" fontId="4" fillId="6" borderId="1" xfId="20" applyNumberFormat="1" applyFont="1" applyFill="1" applyBorder="1" applyAlignment="1">
      <alignment/>
      <protection/>
    </xf>
    <xf numFmtId="2" fontId="4" fillId="6" borderId="1" xfId="20" applyNumberFormat="1" applyFont="1" applyFill="1" applyBorder="1">
      <alignment/>
      <protection/>
    </xf>
    <xf numFmtId="0" fontId="20" fillId="0" borderId="18" xfId="0" applyFont="1" applyBorder="1" applyAlignment="1">
      <alignment horizontal="left"/>
    </xf>
    <xf numFmtId="0" fontId="20" fillId="0" borderId="23" xfId="0" applyFont="1" applyBorder="1" applyAlignment="1">
      <alignment horizontal="left"/>
    </xf>
    <xf numFmtId="169" fontId="21" fillId="0" borderId="23" xfId="0" applyNumberFormat="1" applyFont="1" applyBorder="1" applyAlignment="1">
      <alignment horizontal="center"/>
    </xf>
    <xf numFmtId="0" fontId="21" fillId="0" borderId="24" xfId="0" applyFont="1" applyBorder="1" applyAlignment="1">
      <alignment horizontal="center"/>
    </xf>
    <xf numFmtId="0" fontId="21" fillId="0" borderId="1" xfId="0" applyFont="1" applyBorder="1" applyAlignment="1">
      <alignment horizontal="left"/>
    </xf>
    <xf numFmtId="9" fontId="21" fillId="0" borderId="1" xfId="0" applyNumberFormat="1" applyFont="1" applyBorder="1" applyAlignment="1">
      <alignment horizontal="center"/>
    </xf>
    <xf numFmtId="0" fontId="21" fillId="0" borderId="1" xfId="0" applyFont="1" applyBorder="1" applyAlignment="1">
      <alignment horizontal="center"/>
    </xf>
    <xf numFmtId="169" fontId="21" fillId="0" borderId="1" xfId="0" applyNumberFormat="1" applyFont="1" applyBorder="1" applyAlignment="1">
      <alignment horizontal="center"/>
    </xf>
    <xf numFmtId="0" fontId="21" fillId="0" borderId="16" xfId="0" applyFont="1" applyBorder="1" applyAlignment="1">
      <alignment horizontal="left"/>
    </xf>
    <xf numFmtId="9" fontId="21" fillId="0" borderId="16" xfId="0" applyNumberFormat="1" applyFont="1" applyBorder="1" applyAlignment="1">
      <alignment horizontal="center"/>
    </xf>
    <xf numFmtId="0" fontId="21" fillId="0" borderId="16" xfId="0" applyFont="1" applyBorder="1" applyAlignment="1">
      <alignment horizontal="center"/>
    </xf>
    <xf numFmtId="169" fontId="21" fillId="0" borderId="16" xfId="0" applyNumberFormat="1" applyFont="1" applyBorder="1" applyAlignment="1">
      <alignment horizontal="center"/>
    </xf>
    <xf numFmtId="4" fontId="21" fillId="0" borderId="23" xfId="0" applyNumberFormat="1" applyFont="1" applyBorder="1" applyAlignment="1">
      <alignment horizontal="center"/>
    </xf>
    <xf numFmtId="4" fontId="21" fillId="0" borderId="25" xfId="0" applyNumberFormat="1" applyFont="1" applyBorder="1" applyAlignment="1">
      <alignment horizontal="center"/>
    </xf>
    <xf numFmtId="0" fontId="21" fillId="0" borderId="26" xfId="0" applyFon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25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4" fontId="21" fillId="0" borderId="17" xfId="0" applyNumberFormat="1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4" fontId="21" fillId="0" borderId="16" xfId="0" applyNumberFormat="1" applyFont="1" applyBorder="1" applyAlignment="1">
      <alignment horizontal="center"/>
    </xf>
    <xf numFmtId="0" fontId="21" fillId="0" borderId="17" xfId="0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20" fillId="0" borderId="23" xfId="0" applyFont="1" applyBorder="1" applyAlignment="1">
      <alignment horizontal="center"/>
    </xf>
    <xf numFmtId="0" fontId="20" fillId="0" borderId="24" xfId="0" applyFont="1" applyBorder="1" applyAlignment="1">
      <alignment horizontal="center"/>
    </xf>
    <xf numFmtId="0" fontId="20" fillId="0" borderId="27" xfId="0" applyFont="1" applyBorder="1" applyAlignment="1">
      <alignment horizontal="left"/>
    </xf>
    <xf numFmtId="0" fontId="20" fillId="0" borderId="24" xfId="0" applyFont="1" applyBorder="1" applyAlignment="1">
      <alignment horizontal="left"/>
    </xf>
    <xf numFmtId="0" fontId="19" fillId="0" borderId="0" xfId="0" applyFont="1" applyAlignment="1">
      <alignment horizontal="center"/>
    </xf>
    <xf numFmtId="0" fontId="0" fillId="0" borderId="20" xfId="0" applyBorder="1" applyAlignment="1">
      <alignment horizontal="left"/>
    </xf>
    <xf numFmtId="0" fontId="0" fillId="0" borderId="22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" xfId="0" applyBorder="1" applyAlignment="1">
      <alignment horizontal="center"/>
    </xf>
    <xf numFmtId="0" fontId="6" fillId="0" borderId="0" xfId="20" applyFont="1" applyAlignment="1">
      <alignment horizontal="center"/>
      <protection/>
    </xf>
    <xf numFmtId="0" fontId="4" fillId="0" borderId="28" xfId="20" applyFont="1" applyBorder="1" applyAlignment="1">
      <alignment horizontal="center"/>
      <protection/>
    </xf>
    <xf numFmtId="0" fontId="4" fillId="0" borderId="29" xfId="20" applyFont="1" applyBorder="1" applyAlignment="1">
      <alignment horizontal="center"/>
      <protection/>
    </xf>
    <xf numFmtId="49" fontId="4" fillId="0" borderId="30" xfId="20" applyNumberFormat="1" applyFont="1" applyBorder="1" applyAlignment="1">
      <alignment horizontal="center"/>
      <protection/>
    </xf>
    <xf numFmtId="0" fontId="4" fillId="0" borderId="31" xfId="20" applyFont="1" applyBorder="1" applyAlignment="1">
      <alignment horizontal="center"/>
      <protection/>
    </xf>
    <xf numFmtId="4" fontId="4" fillId="0" borderId="32" xfId="20" applyNumberFormat="1" applyFont="1" applyBorder="1" applyAlignment="1">
      <alignment/>
      <protection/>
    </xf>
    <xf numFmtId="4" fontId="4" fillId="0" borderId="5" xfId="20" applyNumberFormat="1" applyFont="1" applyBorder="1" applyAlignment="1">
      <alignment/>
      <protection/>
    </xf>
    <xf numFmtId="166" fontId="4" fillId="0" borderId="1" xfId="20" applyNumberFormat="1" applyFont="1" applyBorder="1">
      <alignment/>
      <protection/>
    </xf>
  </cellXfs>
  <cellStyles count="2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POL.XLS" xfId="20"/>
    <cellStyle name="normální 2 2" xfId="21"/>
    <cellStyle name="normální 2" xfId="22"/>
    <cellStyle name="Normální 10" xfId="23"/>
    <cellStyle name="Normální 11" xfId="24"/>
    <cellStyle name="Normální 12" xfId="25"/>
    <cellStyle name="normální 2 3" xfId="26"/>
    <cellStyle name="normální 3" xfId="27"/>
    <cellStyle name="normální 3 2" xfId="28"/>
    <cellStyle name="normální 3 2 2" xfId="29"/>
    <cellStyle name="normální 3 3" xfId="30"/>
    <cellStyle name="normální 4" xfId="31"/>
    <cellStyle name="normální 5" xfId="32"/>
    <cellStyle name="Normální 6" xfId="33"/>
    <cellStyle name="Normální 7" xfId="34"/>
    <cellStyle name="Normální 8" xfId="35"/>
    <cellStyle name="Normální 9" xfId="36"/>
    <cellStyle name="Währung 2" xfId="3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arta\Documents\A-&#382;ivnost\A-Podnik&#225;n&#237;\A-Komunikace\U.%20Janovice\V&#253;kresy\3-RDS\UJ-Jir%20-%20N&#283;m%202018%20-%20rozpo&#269;et%20zm&#283;na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arta\Documents\A-&#382;ivnost\A-Podnik&#225;n&#237;\A-Komunikace\VLKANE&#268;\Kozohlody\Ceny\A-Moje\E-Silnice\Zak&#225;zky\zak&#225;zky%20proveden&#233;\1928%20Poln&#237;%20cesta%20HPC%201%20v%20k.&#250;.%20Kluck&#233;%20Chvalovice\cena%20p&#367;vodn&#237;\SO%20001V&#353;eobecn&#233;%20polo&#382;ky%20Kluck&#233;%20Chvalovic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arta\Documents\A-&#382;ivnost\A-Podnik&#225;n&#237;\A-Komunikace\U.%20Janovice\V&#253;kresy\3-RDS\A-Moje\E-Silnice\Zak&#225;zky\zak&#225;zky%20proveden&#233;\1928%20Poln&#237;%20cesta%20HPC%201%20v%20k.&#250;.%20Kluck&#233;%20Chvalovice\cena%20p&#367;vodn&#237;\SO%20001V&#353;eobecn&#233;%20polo&#382;ky%20Kluck&#233;%20Chvalovic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VRN"/>
      <sheetName val="SO 101-Rozp"/>
      <sheetName val="SO 102-Rozp"/>
      <sheetName val="SO 401-Rozp"/>
      <sheetName val="SO 801-Rozp"/>
      <sheetName val="VVn 0-170"/>
      <sheetName val="SO 101n-0-170"/>
      <sheetName val="VVs 0-170"/>
      <sheetName val="SO 101s-0-17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Položky"/>
    </sheetNames>
    <sheetDataSet>
      <sheetData sheetId="0">
        <row r="5">
          <cell r="A5" t="str">
            <v>SO 001</v>
          </cell>
          <cell r="C5" t="str">
            <v>Všeobecné položky</v>
          </cell>
        </row>
        <row r="6">
          <cell r="G6">
            <v>0</v>
          </cell>
        </row>
        <row r="8">
          <cell r="C8" t="str">
            <v>OPTIMA s.r.o.</v>
          </cell>
        </row>
        <row r="30">
          <cell r="C30">
            <v>20</v>
          </cell>
        </row>
        <row r="32">
          <cell r="C32">
            <v>0</v>
          </cell>
        </row>
      </sheetData>
      <sheetData sheetId="1">
        <row r="8">
          <cell r="E8">
            <v>63000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</row>
        <row r="14">
          <cell r="H14">
            <v>0</v>
          </cell>
        </row>
      </sheetData>
      <sheetData sheetId="2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Položky"/>
    </sheetNames>
    <sheetDataSet>
      <sheetData sheetId="0">
        <row r="5">
          <cell r="A5" t="str">
            <v>SO 001</v>
          </cell>
          <cell r="C5" t="str">
            <v>Všeobecné položky</v>
          </cell>
        </row>
        <row r="6">
          <cell r="G6">
            <v>0</v>
          </cell>
        </row>
        <row r="8">
          <cell r="C8" t="str">
            <v>OPTIMA s.r.o.</v>
          </cell>
        </row>
        <row r="30">
          <cell r="C30">
            <v>20</v>
          </cell>
        </row>
        <row r="32">
          <cell r="C32">
            <v>0</v>
          </cell>
        </row>
      </sheetData>
      <sheetData sheetId="1">
        <row r="8">
          <cell r="E8">
            <v>63000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</row>
        <row r="14">
          <cell r="H14">
            <v>0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43"/>
  <sheetViews>
    <sheetView view="pageBreakPreview" zoomScaleSheetLayoutView="100" workbookViewId="0" topLeftCell="A1">
      <selection activeCell="B17" sqref="B17:C17"/>
    </sheetView>
  </sheetViews>
  <sheetFormatPr defaultColWidth="9.33203125" defaultRowHeight="12.75"/>
  <cols>
    <col min="1" max="6" width="16.66015625" style="0" customWidth="1"/>
  </cols>
  <sheetData>
    <row r="2" spans="1:6" ht="18">
      <c r="A2" s="244" t="s">
        <v>83</v>
      </c>
      <c r="B2" s="244"/>
      <c r="C2" s="244"/>
      <c r="D2" s="244"/>
      <c r="E2" s="244"/>
      <c r="F2" s="244"/>
    </row>
    <row r="4" spans="1:6" ht="12.75">
      <c r="A4" s="1" t="s">
        <v>84</v>
      </c>
      <c r="B4" s="227" t="s">
        <v>266</v>
      </c>
      <c r="C4" s="245"/>
      <c r="D4" s="245"/>
      <c r="E4" s="245"/>
      <c r="F4" s="228"/>
    </row>
    <row r="6" spans="1:6" ht="12.75">
      <c r="A6" s="1" t="s">
        <v>85</v>
      </c>
      <c r="B6" s="227" t="s">
        <v>86</v>
      </c>
      <c r="C6" s="245"/>
      <c r="D6" s="228"/>
      <c r="E6" s="1" t="s">
        <v>87</v>
      </c>
      <c r="F6" s="1" t="s">
        <v>88</v>
      </c>
    </row>
    <row r="7" spans="1:6" ht="12.75">
      <c r="A7" s="150"/>
      <c r="B7" s="246"/>
      <c r="C7" s="230"/>
      <c r="D7" s="231"/>
      <c r="E7" s="151" t="s">
        <v>89</v>
      </c>
      <c r="F7" s="151"/>
    </row>
    <row r="8" spans="2:6" ht="12.75">
      <c r="B8" s="247"/>
      <c r="C8" s="247"/>
      <c r="D8" s="247"/>
      <c r="E8" s="151" t="s">
        <v>90</v>
      </c>
      <c r="F8" s="151"/>
    </row>
    <row r="9" spans="1:6" ht="12.75">
      <c r="A9" s="1" t="s">
        <v>91</v>
      </c>
      <c r="B9" s="227" t="s">
        <v>267</v>
      </c>
      <c r="C9" s="245"/>
      <c r="D9" s="228"/>
      <c r="E9" s="1" t="s">
        <v>92</v>
      </c>
      <c r="F9" s="1"/>
    </row>
    <row r="10" spans="1:6" ht="12.75">
      <c r="A10" s="151"/>
      <c r="B10" s="246"/>
      <c r="C10" s="230"/>
      <c r="D10" s="231"/>
      <c r="E10" s="1" t="s">
        <v>93</v>
      </c>
      <c r="F10" s="1"/>
    </row>
    <row r="11" spans="1:6" ht="12.75">
      <c r="A11" s="152"/>
      <c r="B11" s="248"/>
      <c r="C11" s="248"/>
      <c r="D11" s="248"/>
      <c r="E11" s="1" t="s">
        <v>94</v>
      </c>
      <c r="F11" s="153">
        <v>4</v>
      </c>
    </row>
    <row r="12" spans="1:4" ht="12.75">
      <c r="A12" s="1" t="s">
        <v>95</v>
      </c>
      <c r="B12" s="248"/>
      <c r="C12" s="248"/>
      <c r="D12" s="248"/>
    </row>
    <row r="13" spans="1:4" ht="12.75">
      <c r="A13" s="151"/>
      <c r="B13" s="246"/>
      <c r="C13" s="230"/>
      <c r="D13" s="231"/>
    </row>
    <row r="14" spans="1:4" ht="12.75">
      <c r="A14" s="152"/>
      <c r="B14" s="248"/>
      <c r="C14" s="248"/>
      <c r="D14" s="248"/>
    </row>
    <row r="15" ht="13.5" thickBot="1"/>
    <row r="16" spans="1:6" ht="16.5" thickBot="1">
      <c r="A16" s="239" t="s">
        <v>96</v>
      </c>
      <c r="B16" s="240"/>
      <c r="C16" s="241"/>
      <c r="D16" s="242" t="s">
        <v>97</v>
      </c>
      <c r="E16" s="212"/>
      <c r="F16" s="243"/>
    </row>
    <row r="17" spans="1:6" ht="16.5" thickBot="1">
      <c r="A17" s="154" t="s">
        <v>98</v>
      </c>
      <c r="B17" s="235">
        <f>'SO 101'!G64</f>
        <v>0</v>
      </c>
      <c r="C17" s="236"/>
      <c r="D17" s="155" t="s">
        <v>99</v>
      </c>
      <c r="E17" s="223">
        <f>'SO 101-VRN'!G20</f>
        <v>0</v>
      </c>
      <c r="F17" s="214"/>
    </row>
    <row r="18" spans="1:6" ht="16.5" thickBot="1">
      <c r="A18" s="156" t="s">
        <v>100</v>
      </c>
      <c r="B18" s="237">
        <f>'SO 301'!G51+'SO 401'!G51</f>
        <v>0</v>
      </c>
      <c r="C18" s="221"/>
      <c r="D18" s="157"/>
      <c r="E18" s="238"/>
      <c r="F18" s="238"/>
    </row>
    <row r="19" spans="1:6" ht="16.5" thickBot="1">
      <c r="A19" s="155" t="s">
        <v>101</v>
      </c>
      <c r="B19" s="223">
        <f>B17+B18</f>
        <v>0</v>
      </c>
      <c r="C19" s="214"/>
      <c r="D19" s="158"/>
      <c r="E19" s="217"/>
      <c r="F19" s="217"/>
    </row>
    <row r="20" spans="1:6" ht="13.5" thickBot="1">
      <c r="A20" s="159"/>
      <c r="B20" s="229"/>
      <c r="C20" s="229"/>
      <c r="D20" s="160"/>
      <c r="E20" s="230"/>
      <c r="F20" s="231"/>
    </row>
    <row r="21" spans="1:7" ht="16.5" thickBot="1">
      <c r="A21" s="155" t="s">
        <v>102</v>
      </c>
      <c r="B21" s="223"/>
      <c r="C21" s="214"/>
      <c r="D21" s="158"/>
      <c r="E21" s="217"/>
      <c r="F21" s="217"/>
      <c r="G21" s="161"/>
    </row>
    <row r="22" spans="1:6" ht="13.5" thickBot="1">
      <c r="A22" s="162"/>
      <c r="B22" s="232"/>
      <c r="C22" s="232"/>
      <c r="D22" s="163"/>
      <c r="E22" s="233"/>
      <c r="F22" s="234"/>
    </row>
    <row r="23" spans="1:6" ht="16.5" thickBot="1">
      <c r="A23" s="155" t="s">
        <v>103</v>
      </c>
      <c r="B23" s="223">
        <f>B21+B19</f>
        <v>0</v>
      </c>
      <c r="C23" s="214"/>
      <c r="D23" s="164" t="s">
        <v>104</v>
      </c>
      <c r="E23" s="224">
        <f>B23+E17</f>
        <v>0</v>
      </c>
      <c r="F23" s="225"/>
    </row>
    <row r="25" ht="12.75">
      <c r="A25" s="165"/>
    </row>
    <row r="26" spans="1:6" ht="12.75">
      <c r="A26" s="1" t="s">
        <v>105</v>
      </c>
      <c r="B26" s="226" t="s">
        <v>106</v>
      </c>
      <c r="C26" s="226"/>
      <c r="D26" s="166"/>
      <c r="E26" s="227" t="s">
        <v>107</v>
      </c>
      <c r="F26" s="228"/>
    </row>
    <row r="27" spans="1:6" ht="12.75">
      <c r="A27" s="151"/>
      <c r="B27" s="167"/>
      <c r="C27" s="168"/>
      <c r="D27" s="151"/>
      <c r="E27" s="163"/>
      <c r="F27" s="168"/>
    </row>
    <row r="28" spans="1:6" ht="12.75">
      <c r="A28" s="169" t="s">
        <v>108</v>
      </c>
      <c r="B28" s="169"/>
      <c r="C28" s="170"/>
      <c r="D28" s="162" t="s">
        <v>108</v>
      </c>
      <c r="E28" s="150"/>
      <c r="F28" s="170"/>
    </row>
    <row r="29" spans="1:6" ht="12.75">
      <c r="A29" s="169"/>
      <c r="B29" s="169"/>
      <c r="C29" s="170"/>
      <c r="D29" s="162"/>
      <c r="E29" s="150"/>
      <c r="F29" s="170"/>
    </row>
    <row r="30" spans="1:6" ht="12.75">
      <c r="A30" s="169" t="s">
        <v>109</v>
      </c>
      <c r="B30" s="169"/>
      <c r="C30" s="170"/>
      <c r="D30" s="162" t="s">
        <v>109</v>
      </c>
      <c r="E30" s="150"/>
      <c r="F30" s="170"/>
    </row>
    <row r="31" spans="1:6" ht="12.75">
      <c r="A31" s="169"/>
      <c r="B31" s="169"/>
      <c r="C31" s="170"/>
      <c r="D31" s="162"/>
      <c r="E31" s="150"/>
      <c r="F31" s="170"/>
    </row>
    <row r="32" spans="1:6" ht="12.75">
      <c r="A32" s="169" t="s">
        <v>110</v>
      </c>
      <c r="B32" s="169"/>
      <c r="C32" s="170"/>
      <c r="D32" s="162" t="s">
        <v>110</v>
      </c>
      <c r="E32" s="150"/>
      <c r="F32" s="170"/>
    </row>
    <row r="33" spans="1:6" ht="12.75">
      <c r="A33" s="162"/>
      <c r="B33" s="169"/>
      <c r="C33" s="170"/>
      <c r="D33" s="162"/>
      <c r="E33" s="150"/>
      <c r="F33" s="170"/>
    </row>
    <row r="34" spans="1:6" ht="12.75">
      <c r="A34" s="152"/>
      <c r="B34" s="165"/>
      <c r="C34" s="171"/>
      <c r="D34" s="152"/>
      <c r="E34" s="172"/>
      <c r="F34" s="171"/>
    </row>
    <row r="36" spans="1:6" ht="15.75">
      <c r="A36" s="215" t="s">
        <v>111</v>
      </c>
      <c r="B36" s="215"/>
      <c r="C36" s="216">
        <v>0</v>
      </c>
      <c r="D36" s="217"/>
      <c r="E36" s="218">
        <v>0</v>
      </c>
      <c r="F36" s="218"/>
    </row>
    <row r="37" spans="1:6" ht="15.75">
      <c r="A37" s="215" t="s">
        <v>111</v>
      </c>
      <c r="B37" s="215"/>
      <c r="C37" s="216">
        <v>0.15</v>
      </c>
      <c r="D37" s="217"/>
      <c r="E37" s="218">
        <v>0</v>
      </c>
      <c r="F37" s="218"/>
    </row>
    <row r="38" spans="1:6" ht="15.75">
      <c r="A38" s="215" t="s">
        <v>112</v>
      </c>
      <c r="B38" s="215"/>
      <c r="C38" s="216">
        <v>0.15</v>
      </c>
      <c r="D38" s="217"/>
      <c r="E38" s="218">
        <f>E37*0.15</f>
        <v>0</v>
      </c>
      <c r="F38" s="218"/>
    </row>
    <row r="39" spans="1:6" ht="15.75">
      <c r="A39" s="215" t="s">
        <v>111</v>
      </c>
      <c r="B39" s="215"/>
      <c r="C39" s="216">
        <v>0.21</v>
      </c>
      <c r="D39" s="217"/>
      <c r="E39" s="218">
        <f>E23</f>
        <v>0</v>
      </c>
      <c r="F39" s="218"/>
    </row>
    <row r="40" spans="1:6" ht="16.5" thickBot="1">
      <c r="A40" s="219" t="s">
        <v>112</v>
      </c>
      <c r="B40" s="219"/>
      <c r="C40" s="220">
        <v>0.21</v>
      </c>
      <c r="D40" s="221"/>
      <c r="E40" s="222">
        <f>E39*0.21</f>
        <v>0</v>
      </c>
      <c r="F40" s="222"/>
    </row>
    <row r="41" spans="1:6" ht="16.5" thickBot="1">
      <c r="A41" s="211" t="s">
        <v>113</v>
      </c>
      <c r="B41" s="212"/>
      <c r="C41" s="212"/>
      <c r="D41" s="212"/>
      <c r="E41" s="213">
        <f>E40+E39</f>
        <v>0</v>
      </c>
      <c r="F41" s="214"/>
    </row>
    <row r="43" ht="12.75">
      <c r="A43" t="s">
        <v>114</v>
      </c>
    </row>
  </sheetData>
  <mergeCells count="46">
    <mergeCell ref="A16:C16"/>
    <mergeCell ref="D16:F16"/>
    <mergeCell ref="A2:F2"/>
    <mergeCell ref="B4:F4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B17:C17"/>
    <mergeCell ref="E17:F17"/>
    <mergeCell ref="B18:C18"/>
    <mergeCell ref="E18:F18"/>
    <mergeCell ref="B19:C19"/>
    <mergeCell ref="E19:F19"/>
    <mergeCell ref="B20:C20"/>
    <mergeCell ref="E20:F20"/>
    <mergeCell ref="B21:C21"/>
    <mergeCell ref="E21:F21"/>
    <mergeCell ref="B22:C22"/>
    <mergeCell ref="E22:F22"/>
    <mergeCell ref="B23:C23"/>
    <mergeCell ref="E23:F23"/>
    <mergeCell ref="B26:C26"/>
    <mergeCell ref="E26:F26"/>
    <mergeCell ref="A36:B36"/>
    <mergeCell ref="C36:D36"/>
    <mergeCell ref="E36:F36"/>
    <mergeCell ref="A37:B37"/>
    <mergeCell ref="C37:D37"/>
    <mergeCell ref="E37:F37"/>
    <mergeCell ref="A38:B38"/>
    <mergeCell ref="C38:D38"/>
    <mergeCell ref="E38:F38"/>
    <mergeCell ref="A41:D41"/>
    <mergeCell ref="E41:F41"/>
    <mergeCell ref="A39:B39"/>
    <mergeCell ref="C39:D39"/>
    <mergeCell ref="E39:F39"/>
    <mergeCell ref="A40:B40"/>
    <mergeCell ref="C40:D40"/>
    <mergeCell ref="E40:F40"/>
  </mergeCells>
  <printOptions/>
  <pageMargins left="0.7" right="0.7" top="0.787401575" bottom="0.787401575" header="0.3" footer="0.3"/>
  <pageSetup horizontalDpi="600" verticalDpi="600" orientation="portrait" paperSize="51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7"/>
  <sheetViews>
    <sheetView tabSelected="1" view="pageBreakPreview" zoomScaleSheetLayoutView="100" workbookViewId="0" topLeftCell="A28">
      <selection activeCell="K26" sqref="K26"/>
    </sheetView>
  </sheetViews>
  <sheetFormatPr defaultColWidth="9.33203125" defaultRowHeight="12.75"/>
  <cols>
    <col min="1" max="1" width="5.16015625" style="11" customWidth="1"/>
    <col min="2" max="2" width="13.16015625" style="11" customWidth="1"/>
    <col min="3" max="3" width="82.66015625" style="11" bestFit="1" customWidth="1"/>
    <col min="4" max="4" width="5" style="11" bestFit="1" customWidth="1"/>
    <col min="5" max="5" width="11.83203125" style="130" bestFit="1" customWidth="1"/>
    <col min="6" max="6" width="14" style="11" bestFit="1" customWidth="1"/>
    <col min="7" max="7" width="12" style="11" bestFit="1" customWidth="1"/>
    <col min="8" max="8" width="8.33203125" style="11" bestFit="1" customWidth="1"/>
    <col min="9" max="9" width="11.66015625" style="11" bestFit="1" customWidth="1"/>
    <col min="10" max="10" width="11.83203125" style="11" customWidth="1"/>
    <col min="11" max="11" width="22.16015625" style="11" bestFit="1" customWidth="1"/>
    <col min="12" max="16384" width="9.33203125" style="11" customWidth="1"/>
  </cols>
  <sheetData>
    <row r="1" spans="1:7" ht="15.75">
      <c r="A1" s="249" t="s">
        <v>35</v>
      </c>
      <c r="B1" s="249"/>
      <c r="C1" s="249"/>
      <c r="D1" s="249"/>
      <c r="E1" s="249"/>
      <c r="F1" s="249"/>
      <c r="G1" s="249"/>
    </row>
    <row r="2" spans="1:7" ht="14.25" customHeight="1" thickBot="1">
      <c r="A2" s="12"/>
      <c r="B2" s="13"/>
      <c r="C2" s="14"/>
      <c r="D2" s="14"/>
      <c r="E2" s="15"/>
      <c r="F2" s="14"/>
      <c r="G2" s="14"/>
    </row>
    <row r="3" spans="1:7" ht="13.5" thickTop="1">
      <c r="A3" s="250" t="s">
        <v>36</v>
      </c>
      <c r="B3" s="251"/>
      <c r="C3" s="16" t="s">
        <v>148</v>
      </c>
      <c r="D3" s="17"/>
      <c r="E3" s="18" t="s">
        <v>37</v>
      </c>
      <c r="F3" s="19"/>
      <c r="G3" s="20">
        <v>43800</v>
      </c>
    </row>
    <row r="4" spans="1:7" ht="13.5" thickBot="1">
      <c r="A4" s="252" t="s">
        <v>38</v>
      </c>
      <c r="B4" s="253"/>
      <c r="C4" s="21" t="s">
        <v>65</v>
      </c>
      <c r="D4" s="22"/>
      <c r="E4" s="254" t="s">
        <v>39</v>
      </c>
      <c r="F4" s="255"/>
      <c r="G4" s="23" t="s">
        <v>149</v>
      </c>
    </row>
    <row r="5" spans="1:11" ht="13.5" thickTop="1">
      <c r="A5" s="24"/>
      <c r="B5" s="25"/>
      <c r="C5" s="26"/>
      <c r="D5" s="27"/>
      <c r="E5" s="28" t="s">
        <v>40</v>
      </c>
      <c r="F5" s="29" t="s">
        <v>41</v>
      </c>
      <c r="G5" s="30"/>
      <c r="H5" s="31"/>
      <c r="I5" s="31"/>
      <c r="J5" s="31"/>
      <c r="K5" s="31"/>
    </row>
    <row r="6" spans="1:11" ht="12.75">
      <c r="A6" s="32"/>
      <c r="B6" s="12"/>
      <c r="C6" s="12"/>
      <c r="D6" s="33"/>
      <c r="E6" s="34"/>
      <c r="F6" s="33"/>
      <c r="G6" s="33"/>
      <c r="H6" s="31"/>
      <c r="I6" s="31"/>
      <c r="J6" s="31"/>
      <c r="K6" s="31"/>
    </row>
    <row r="7" spans="1:9" ht="25.5">
      <c r="A7" s="35" t="s">
        <v>42</v>
      </c>
      <c r="B7" s="36" t="s">
        <v>43</v>
      </c>
      <c r="C7" s="36" t="s">
        <v>44</v>
      </c>
      <c r="D7" s="36" t="s">
        <v>45</v>
      </c>
      <c r="E7" s="37" t="s">
        <v>46</v>
      </c>
      <c r="F7" s="36" t="s">
        <v>47</v>
      </c>
      <c r="G7" s="38" t="s">
        <v>48</v>
      </c>
      <c r="H7" s="39" t="s">
        <v>49</v>
      </c>
      <c r="I7" s="39" t="s">
        <v>50</v>
      </c>
    </row>
    <row r="8" spans="1:11" s="31" customFormat="1" ht="12.75">
      <c r="A8" s="40"/>
      <c r="B8" s="41"/>
      <c r="C8" s="42"/>
      <c r="D8" s="43"/>
      <c r="E8" s="44"/>
      <c r="F8" s="45"/>
      <c r="G8" s="46"/>
      <c r="H8" s="47"/>
      <c r="I8" s="48"/>
      <c r="J8" s="49"/>
      <c r="K8" s="49"/>
    </row>
    <row r="9" spans="1:11" s="31" customFormat="1" ht="12.75">
      <c r="A9" s="50"/>
      <c r="B9" s="51" t="s">
        <v>51</v>
      </c>
      <c r="C9" s="52" t="s">
        <v>52</v>
      </c>
      <c r="D9" s="53"/>
      <c r="E9" s="54"/>
      <c r="F9" s="55"/>
      <c r="G9" s="56">
        <f>SUM(G10:G19)</f>
        <v>0</v>
      </c>
      <c r="H9" s="57"/>
      <c r="I9" s="58"/>
      <c r="J9" s="49"/>
      <c r="K9" s="49"/>
    </row>
    <row r="10" spans="1:11" s="31" customFormat="1" ht="12.75">
      <c r="A10" s="3">
        <v>1</v>
      </c>
      <c r="B10" s="180" t="s">
        <v>151</v>
      </c>
      <c r="C10" s="179" t="s">
        <v>150</v>
      </c>
      <c r="D10" s="3" t="s">
        <v>2</v>
      </c>
      <c r="E10" s="59">
        <v>7</v>
      </c>
      <c r="F10" s="206"/>
      <c r="G10" s="60">
        <f aca="true" t="shared" si="0" ref="G10:G19">F10*E10</f>
        <v>0</v>
      </c>
      <c r="H10" s="61">
        <v>0</v>
      </c>
      <c r="I10" s="62">
        <f aca="true" t="shared" si="1" ref="I10:I19">H10*E10</f>
        <v>0</v>
      </c>
      <c r="J10" s="49"/>
      <c r="K10" s="49"/>
    </row>
    <row r="11" spans="1:11" s="31" customFormat="1" ht="12.75">
      <c r="A11" s="3">
        <v>2</v>
      </c>
      <c r="B11" s="4" t="s">
        <v>116</v>
      </c>
      <c r="C11" s="10" t="s">
        <v>115</v>
      </c>
      <c r="D11" s="175" t="s">
        <v>3</v>
      </c>
      <c r="E11" s="59">
        <f>(34.1+33.9+38.5+13)*0.1</f>
        <v>11.950000000000001</v>
      </c>
      <c r="F11" s="206"/>
      <c r="G11" s="60">
        <f t="shared" si="0"/>
        <v>0</v>
      </c>
      <c r="H11" s="61">
        <v>0</v>
      </c>
      <c r="I11" s="62">
        <f t="shared" si="1"/>
        <v>0</v>
      </c>
      <c r="J11" s="49"/>
      <c r="K11" s="49"/>
    </row>
    <row r="12" spans="1:11" s="31" customFormat="1" ht="12.75">
      <c r="A12" s="3">
        <v>3</v>
      </c>
      <c r="B12" s="177" t="s">
        <v>0</v>
      </c>
      <c r="C12" s="177" t="s">
        <v>1</v>
      </c>
      <c r="D12" s="178" t="s">
        <v>2</v>
      </c>
      <c r="E12" s="59">
        <f>(16+24+16+12)*0.5</f>
        <v>34</v>
      </c>
      <c r="F12" s="206"/>
      <c r="G12" s="60">
        <f t="shared" si="0"/>
        <v>0</v>
      </c>
      <c r="H12" s="61">
        <v>0</v>
      </c>
      <c r="I12" s="62">
        <f t="shared" si="1"/>
        <v>0</v>
      </c>
      <c r="J12" s="49"/>
      <c r="K12" s="49"/>
    </row>
    <row r="13" spans="1:11" s="31" customFormat="1" ht="12.75">
      <c r="A13" s="3">
        <v>4</v>
      </c>
      <c r="B13" s="4" t="s">
        <v>152</v>
      </c>
      <c r="C13" s="138" t="s">
        <v>153</v>
      </c>
      <c r="D13" s="175" t="s">
        <v>3</v>
      </c>
      <c r="E13" s="59">
        <f>(20+16.3+23.5+28.9)*0.4</f>
        <v>35.48</v>
      </c>
      <c r="F13" s="206"/>
      <c r="G13" s="60">
        <f t="shared" si="0"/>
        <v>0</v>
      </c>
      <c r="H13" s="61">
        <v>0</v>
      </c>
      <c r="I13" s="62">
        <f t="shared" si="1"/>
        <v>0</v>
      </c>
      <c r="J13" s="142"/>
      <c r="K13" s="8"/>
    </row>
    <row r="14" spans="1:11" s="31" customFormat="1" ht="12.75">
      <c r="A14" s="3">
        <v>5</v>
      </c>
      <c r="B14" s="4" t="s">
        <v>4</v>
      </c>
      <c r="C14" s="138" t="s">
        <v>139</v>
      </c>
      <c r="D14" s="175" t="s">
        <v>3</v>
      </c>
      <c r="E14" s="59">
        <f>E13</f>
        <v>35.48</v>
      </c>
      <c r="F14" s="206"/>
      <c r="G14" s="60">
        <f t="shared" si="0"/>
        <v>0</v>
      </c>
      <c r="H14" s="61">
        <v>0</v>
      </c>
      <c r="I14" s="62">
        <f t="shared" si="1"/>
        <v>0</v>
      </c>
      <c r="J14" s="143"/>
      <c r="K14" s="63"/>
    </row>
    <row r="15" spans="1:11" s="31" customFormat="1" ht="12.75">
      <c r="A15" s="3">
        <v>6</v>
      </c>
      <c r="B15" s="200" t="s">
        <v>192</v>
      </c>
      <c r="C15" s="179" t="s">
        <v>191</v>
      </c>
      <c r="D15" s="174" t="s">
        <v>3</v>
      </c>
      <c r="E15" s="65">
        <f>(12+5.5*3*0.5)</f>
        <v>20.25</v>
      </c>
      <c r="F15" s="207"/>
      <c r="G15" s="60">
        <f t="shared" si="0"/>
        <v>0</v>
      </c>
      <c r="H15" s="61">
        <v>0</v>
      </c>
      <c r="I15" s="62">
        <f t="shared" si="1"/>
        <v>0</v>
      </c>
      <c r="J15" s="143"/>
      <c r="K15" s="63"/>
    </row>
    <row r="16" spans="1:11" s="31" customFormat="1" ht="12.75">
      <c r="A16" s="3">
        <v>7</v>
      </c>
      <c r="B16" s="139" t="s">
        <v>5</v>
      </c>
      <c r="C16" s="7" t="s">
        <v>6</v>
      </c>
      <c r="D16" s="176" t="s">
        <v>3</v>
      </c>
      <c r="E16" s="66">
        <f>E13</f>
        <v>35.48</v>
      </c>
      <c r="F16" s="208"/>
      <c r="G16" s="60">
        <f t="shared" si="0"/>
        <v>0</v>
      </c>
      <c r="H16" s="61">
        <v>0</v>
      </c>
      <c r="I16" s="62">
        <f t="shared" si="1"/>
        <v>0</v>
      </c>
      <c r="J16" s="143"/>
      <c r="K16" s="63"/>
    </row>
    <row r="17" spans="1:12" s="31" customFormat="1" ht="12.75">
      <c r="A17" s="3">
        <v>8</v>
      </c>
      <c r="B17" s="139" t="s">
        <v>7</v>
      </c>
      <c r="C17" s="7" t="s">
        <v>8</v>
      </c>
      <c r="D17" s="176" t="s">
        <v>3</v>
      </c>
      <c r="E17" s="66">
        <f>E16</f>
        <v>35.48</v>
      </c>
      <c r="F17" s="208"/>
      <c r="G17" s="60">
        <f t="shared" si="0"/>
        <v>0</v>
      </c>
      <c r="H17" s="61">
        <v>0</v>
      </c>
      <c r="I17" s="62">
        <f t="shared" si="1"/>
        <v>0</v>
      </c>
      <c r="J17" s="143"/>
      <c r="K17" s="63"/>
      <c r="L17" s="49"/>
    </row>
    <row r="18" spans="1:12" s="31" customFormat="1" ht="12.75">
      <c r="A18" s="3">
        <v>9</v>
      </c>
      <c r="B18" s="139" t="s">
        <v>9</v>
      </c>
      <c r="C18" s="7" t="s">
        <v>10</v>
      </c>
      <c r="D18" s="176" t="s">
        <v>11</v>
      </c>
      <c r="E18" s="66">
        <f>E17*1.8</f>
        <v>63.864</v>
      </c>
      <c r="F18" s="208"/>
      <c r="G18" s="60">
        <f t="shared" si="0"/>
        <v>0</v>
      </c>
      <c r="H18" s="61">
        <v>0</v>
      </c>
      <c r="I18" s="62">
        <f t="shared" si="1"/>
        <v>0</v>
      </c>
      <c r="J18" s="143"/>
      <c r="K18" s="63"/>
      <c r="L18" s="49"/>
    </row>
    <row r="19" spans="1:12" s="31" customFormat="1" ht="12.75">
      <c r="A19" s="3">
        <v>10</v>
      </c>
      <c r="B19" s="139" t="s">
        <v>12</v>
      </c>
      <c r="C19" s="7" t="s">
        <v>13</v>
      </c>
      <c r="D19" s="176" t="s">
        <v>2</v>
      </c>
      <c r="E19" s="59">
        <f>19.7*16+23.5+28.9+11.4+2*1.5*0.8</f>
        <v>381.3999999999999</v>
      </c>
      <c r="F19" s="208"/>
      <c r="G19" s="60">
        <f t="shared" si="0"/>
        <v>0</v>
      </c>
      <c r="H19" s="61">
        <v>0</v>
      </c>
      <c r="I19" s="62">
        <f t="shared" si="1"/>
        <v>0</v>
      </c>
      <c r="J19" s="143"/>
      <c r="K19" s="63"/>
      <c r="L19" s="49"/>
    </row>
    <row r="20" spans="1:12" s="31" customFormat="1" ht="12.75">
      <c r="A20" s="40"/>
      <c r="B20" s="186"/>
      <c r="C20" s="187"/>
      <c r="D20" s="188"/>
      <c r="E20" s="103"/>
      <c r="F20" s="189"/>
      <c r="G20" s="91"/>
      <c r="H20" s="92"/>
      <c r="I20" s="80"/>
      <c r="J20" s="143"/>
      <c r="K20" s="63"/>
      <c r="L20" s="49"/>
    </row>
    <row r="21" spans="1:12" s="31" customFormat="1" ht="12.75">
      <c r="A21" s="105"/>
      <c r="B21" s="190" t="s">
        <v>173</v>
      </c>
      <c r="C21" s="102" t="s">
        <v>174</v>
      </c>
      <c r="D21" s="191"/>
      <c r="E21" s="90"/>
      <c r="F21" s="91"/>
      <c r="G21" s="141">
        <f>SUM(G22:G26)</f>
        <v>0</v>
      </c>
      <c r="H21" s="92"/>
      <c r="I21" s="93">
        <f>SUM(I22:I26)</f>
        <v>92.48698</v>
      </c>
      <c r="J21" s="143"/>
      <c r="K21" s="63"/>
      <c r="L21" s="49"/>
    </row>
    <row r="22" spans="1:12" s="31" customFormat="1" ht="12.75">
      <c r="A22" s="3">
        <v>11</v>
      </c>
      <c r="B22" s="173" t="s">
        <v>180</v>
      </c>
      <c r="C22" s="1" t="s">
        <v>179</v>
      </c>
      <c r="D22" s="3" t="s">
        <v>2</v>
      </c>
      <c r="E22" s="59">
        <f>12.8*22.7</f>
        <v>290.56</v>
      </c>
      <c r="F22" s="206"/>
      <c r="G22" s="60">
        <f aca="true" t="shared" si="2" ref="G22:G26">F22*E22</f>
        <v>0</v>
      </c>
      <c r="H22" s="61">
        <v>0.16</v>
      </c>
      <c r="I22" s="62">
        <f aca="true" t="shared" si="3" ref="I22:I26">H22*E22</f>
        <v>46.4896</v>
      </c>
      <c r="J22" s="143"/>
      <c r="K22" s="63"/>
      <c r="L22" s="49"/>
    </row>
    <row r="23" spans="1:12" s="31" customFormat="1" ht="12.75">
      <c r="A23" s="3">
        <v>12</v>
      </c>
      <c r="B23" s="173" t="s">
        <v>182</v>
      </c>
      <c r="C23" s="1" t="s">
        <v>181</v>
      </c>
      <c r="D23" s="3" t="s">
        <v>2</v>
      </c>
      <c r="E23" s="59">
        <f>E22</f>
        <v>290.56</v>
      </c>
      <c r="F23" s="206"/>
      <c r="G23" s="60">
        <f t="shared" si="2"/>
        <v>0</v>
      </c>
      <c r="H23" s="61">
        <v>0.098</v>
      </c>
      <c r="I23" s="62">
        <f t="shared" si="3"/>
        <v>28.474880000000002</v>
      </c>
      <c r="J23" s="143"/>
      <c r="K23" s="63"/>
      <c r="L23" s="49"/>
    </row>
    <row r="24" spans="1:12" s="31" customFormat="1" ht="12.75">
      <c r="A24" s="3">
        <v>13</v>
      </c>
      <c r="B24" s="173" t="s">
        <v>184</v>
      </c>
      <c r="C24" s="1" t="s">
        <v>183</v>
      </c>
      <c r="D24" s="176" t="s">
        <v>18</v>
      </c>
      <c r="E24" s="66">
        <f>11.7+11+13+11.9+11+12.8</f>
        <v>71.4</v>
      </c>
      <c r="F24" s="208"/>
      <c r="G24" s="60">
        <f t="shared" si="2"/>
        <v>0</v>
      </c>
      <c r="H24" s="61">
        <v>0.205</v>
      </c>
      <c r="I24" s="62">
        <f t="shared" si="3"/>
        <v>14.637</v>
      </c>
      <c r="J24" s="143"/>
      <c r="K24" s="63"/>
      <c r="L24" s="49"/>
    </row>
    <row r="25" spans="1:12" s="31" customFormat="1" ht="12.75">
      <c r="A25" s="3">
        <v>14</v>
      </c>
      <c r="B25" s="173" t="s">
        <v>185</v>
      </c>
      <c r="C25" s="1" t="s">
        <v>186</v>
      </c>
      <c r="D25" s="176" t="s">
        <v>17</v>
      </c>
      <c r="E25" s="66">
        <v>2</v>
      </c>
      <c r="F25" s="208"/>
      <c r="G25" s="60">
        <f t="shared" si="2"/>
        <v>0</v>
      </c>
      <c r="H25" s="61">
        <v>0.16</v>
      </c>
      <c r="I25" s="62">
        <f t="shared" si="3"/>
        <v>0.32</v>
      </c>
      <c r="J25" s="143"/>
      <c r="K25" s="63"/>
      <c r="L25" s="49"/>
    </row>
    <row r="26" spans="1:12" s="31" customFormat="1" ht="12.75">
      <c r="A26" s="3">
        <v>15</v>
      </c>
      <c r="B26" s="1" t="s">
        <v>188</v>
      </c>
      <c r="C26" s="1" t="s">
        <v>187</v>
      </c>
      <c r="D26" s="176" t="s">
        <v>18</v>
      </c>
      <c r="E26" s="66">
        <f>49.5+20.7+3.1</f>
        <v>73.3</v>
      </c>
      <c r="F26" s="208"/>
      <c r="G26" s="60">
        <f t="shared" si="2"/>
        <v>0</v>
      </c>
      <c r="H26" s="61">
        <v>0.035</v>
      </c>
      <c r="I26" s="62">
        <f t="shared" si="3"/>
        <v>2.5655</v>
      </c>
      <c r="J26" s="143"/>
      <c r="K26" s="63"/>
      <c r="L26" s="49"/>
    </row>
    <row r="27" spans="1:12" s="31" customFormat="1" ht="12.75">
      <c r="A27" s="105"/>
      <c r="B27" s="106"/>
      <c r="C27" s="68"/>
      <c r="D27" s="69"/>
      <c r="E27" s="70"/>
      <c r="F27" s="71"/>
      <c r="G27" s="72"/>
      <c r="H27" s="73"/>
      <c r="I27" s="74"/>
      <c r="J27" s="143"/>
      <c r="K27" s="63"/>
      <c r="L27" s="49"/>
    </row>
    <row r="28" spans="1:12" s="31" customFormat="1" ht="12.75">
      <c r="A28" s="50"/>
      <c r="B28" s="75" t="s">
        <v>53</v>
      </c>
      <c r="C28" s="76" t="s">
        <v>54</v>
      </c>
      <c r="D28" s="89"/>
      <c r="E28" s="90"/>
      <c r="F28" s="91"/>
      <c r="G28" s="141">
        <f>SUM(G29:G29)</f>
        <v>0</v>
      </c>
      <c r="H28" s="92"/>
      <c r="I28" s="93">
        <f>SUM(I29:I29)</f>
        <v>209.67505999999997</v>
      </c>
      <c r="J28" s="73"/>
      <c r="K28" s="63"/>
      <c r="L28" s="49"/>
    </row>
    <row r="29" spans="1:12" s="31" customFormat="1" ht="12.75">
      <c r="A29" s="3">
        <v>16</v>
      </c>
      <c r="B29" s="4" t="s">
        <v>14</v>
      </c>
      <c r="C29" s="140" t="s">
        <v>15</v>
      </c>
      <c r="D29" s="175" t="s">
        <v>2</v>
      </c>
      <c r="E29" s="59">
        <f>2*(19.7*16+23.5+28.9)+11.4+2*1.5*0.8</f>
        <v>748.9999999999999</v>
      </c>
      <c r="F29" s="206"/>
      <c r="G29" s="81">
        <f>F29*E29</f>
        <v>0</v>
      </c>
      <c r="H29" s="61">
        <v>0.27994</v>
      </c>
      <c r="I29" s="62">
        <f aca="true" t="shared" si="4" ref="I29">H29*E29</f>
        <v>209.67505999999997</v>
      </c>
      <c r="J29" s="88"/>
      <c r="K29" s="64"/>
      <c r="L29" s="49"/>
    </row>
    <row r="30" spans="1:12" s="99" customFormat="1" ht="12.75">
      <c r="A30" s="94"/>
      <c r="B30" s="67"/>
      <c r="C30" s="95"/>
      <c r="D30" s="96"/>
      <c r="E30" s="90"/>
      <c r="F30" s="97"/>
      <c r="H30" s="98"/>
      <c r="J30" s="145"/>
      <c r="K30" s="100"/>
      <c r="L30" s="101"/>
    </row>
    <row r="31" spans="1:12" s="31" customFormat="1" ht="12.75">
      <c r="A31" s="50"/>
      <c r="B31" s="75" t="s">
        <v>55</v>
      </c>
      <c r="C31" s="102" t="s">
        <v>56</v>
      </c>
      <c r="D31" s="29"/>
      <c r="E31" s="103"/>
      <c r="F31" s="91"/>
      <c r="G31" s="104">
        <f>SUM(G32:G38)</f>
        <v>0</v>
      </c>
      <c r="H31" s="92"/>
      <c r="I31" s="80">
        <f>SUM(I32:I38)</f>
        <v>107.4274209</v>
      </c>
      <c r="J31" s="73"/>
      <c r="K31" s="63"/>
      <c r="L31" s="49"/>
    </row>
    <row r="32" spans="1:11" s="31" customFormat="1" ht="12.75">
      <c r="A32" s="3">
        <v>17</v>
      </c>
      <c r="B32" s="1" t="s">
        <v>161</v>
      </c>
      <c r="C32" s="1" t="s">
        <v>160</v>
      </c>
      <c r="D32" s="175" t="s">
        <v>2</v>
      </c>
      <c r="E32" s="59">
        <f>19.7*16+23.5+28.9+11.4+2*1.5*0.8+13.493*2</f>
        <v>408.3859999999999</v>
      </c>
      <c r="F32" s="206"/>
      <c r="G32" s="81">
        <f>F32*E32</f>
        <v>0</v>
      </c>
      <c r="H32" s="61">
        <v>0.08565</v>
      </c>
      <c r="I32" s="62">
        <f>H32*E32</f>
        <v>34.978260899999995</v>
      </c>
      <c r="J32" s="146"/>
      <c r="K32" s="64"/>
    </row>
    <row r="33" spans="1:11" s="31" customFormat="1" ht="12.75">
      <c r="A33" s="3">
        <v>18</v>
      </c>
      <c r="B33" s="1" t="s">
        <v>163</v>
      </c>
      <c r="C33" s="1" t="s">
        <v>162</v>
      </c>
      <c r="D33" s="175" t="s">
        <v>2</v>
      </c>
      <c r="E33" s="59">
        <f>E34</f>
        <v>392.842</v>
      </c>
      <c r="F33" s="206"/>
      <c r="G33" s="81">
        <f>F33*E33</f>
        <v>0</v>
      </c>
      <c r="H33" s="61">
        <v>0</v>
      </c>
      <c r="I33" s="62">
        <f>H33*E33</f>
        <v>0</v>
      </c>
      <c r="J33" s="198"/>
      <c r="K33" s="64"/>
    </row>
    <row r="34" spans="1:10" s="31" customFormat="1" ht="12.75">
      <c r="A34" s="3">
        <v>19</v>
      </c>
      <c r="B34" s="194" t="s">
        <v>66</v>
      </c>
      <c r="C34" s="196" t="s">
        <v>16</v>
      </c>
      <c r="D34" s="175" t="s">
        <v>2</v>
      </c>
      <c r="E34" s="59">
        <v>392.842</v>
      </c>
      <c r="F34" s="206"/>
      <c r="G34" s="81">
        <f>F34*E34</f>
        <v>0</v>
      </c>
      <c r="H34" s="61">
        <v>0.176</v>
      </c>
      <c r="I34" s="62">
        <f>H34*E34</f>
        <v>69.140192</v>
      </c>
      <c r="J34" s="88"/>
    </row>
    <row r="35" spans="1:10" s="31" customFormat="1" ht="12.75">
      <c r="A35" s="3">
        <v>20</v>
      </c>
      <c r="B35" s="196" t="s">
        <v>268</v>
      </c>
      <c r="C35" s="196" t="s">
        <v>269</v>
      </c>
      <c r="D35" s="3" t="s">
        <v>2</v>
      </c>
      <c r="E35" s="256">
        <f>13.1*1.03</f>
        <v>13.493</v>
      </c>
      <c r="F35" s="206"/>
      <c r="G35" s="60">
        <f aca="true" t="shared" si="5" ref="G35">F35*E35</f>
        <v>0</v>
      </c>
      <c r="H35" s="61">
        <v>0.176</v>
      </c>
      <c r="I35" s="61">
        <f>H35*E35</f>
        <v>2.374768</v>
      </c>
      <c r="J35" s="88"/>
    </row>
    <row r="36" spans="1:10" s="31" customFormat="1" ht="12.75">
      <c r="A36" s="3">
        <v>21</v>
      </c>
      <c r="B36" s="1" t="s">
        <v>165</v>
      </c>
      <c r="C36" s="1" t="s">
        <v>164</v>
      </c>
      <c r="D36" s="175" t="s">
        <v>2</v>
      </c>
      <c r="E36" s="256">
        <f>2*1.5*0.8+1.5*0.8*2+3*0.4*2</f>
        <v>7.200000000000001</v>
      </c>
      <c r="F36" s="206"/>
      <c r="G36" s="81">
        <f>F36*E36</f>
        <v>0</v>
      </c>
      <c r="H36" s="61">
        <v>0.08425</v>
      </c>
      <c r="I36" s="62">
        <f aca="true" t="shared" si="6" ref="I36:I38">H36*E36</f>
        <v>0.6066000000000001</v>
      </c>
      <c r="J36" s="88"/>
    </row>
    <row r="37" spans="1:10" s="31" customFormat="1" ht="12.75">
      <c r="A37" s="3">
        <v>22</v>
      </c>
      <c r="B37" s="194" t="s">
        <v>270</v>
      </c>
      <c r="C37" s="196" t="s">
        <v>271</v>
      </c>
      <c r="D37" s="3" t="s">
        <v>2</v>
      </c>
      <c r="E37" s="256">
        <f>(1.5*0.8*2+3*0.4*2)*1.05</f>
        <v>5.040000000000001</v>
      </c>
      <c r="F37" s="206"/>
      <c r="G37" s="81"/>
      <c r="H37" s="61"/>
      <c r="I37" s="62"/>
      <c r="J37" s="88"/>
    </row>
    <row r="38" spans="1:10" s="31" customFormat="1" ht="12.75">
      <c r="A38" s="3">
        <v>23</v>
      </c>
      <c r="B38" s="194" t="s">
        <v>193</v>
      </c>
      <c r="C38" s="196" t="s">
        <v>166</v>
      </c>
      <c r="D38" s="175" t="s">
        <v>2</v>
      </c>
      <c r="E38" s="256">
        <f>2*1.5*0.8*1.05</f>
        <v>2.5200000000000005</v>
      </c>
      <c r="F38" s="206"/>
      <c r="G38" s="81">
        <f>F38*E38</f>
        <v>0</v>
      </c>
      <c r="H38" s="61">
        <v>0.13</v>
      </c>
      <c r="I38" s="62">
        <f t="shared" si="6"/>
        <v>0.32760000000000006</v>
      </c>
      <c r="J38" s="88"/>
    </row>
    <row r="39" spans="1:10" s="31" customFormat="1" ht="12.75">
      <c r="A39" s="105"/>
      <c r="B39" s="106"/>
      <c r="C39" s="107"/>
      <c r="D39" s="29"/>
      <c r="E39" s="90"/>
      <c r="F39" s="91"/>
      <c r="G39" s="72"/>
      <c r="H39" s="92"/>
      <c r="I39" s="85"/>
      <c r="J39" s="88"/>
    </row>
    <row r="40" spans="1:11" s="31" customFormat="1" ht="12.75">
      <c r="A40" s="50"/>
      <c r="B40" s="75" t="s">
        <v>59</v>
      </c>
      <c r="C40" s="109" t="s">
        <v>60</v>
      </c>
      <c r="D40" s="53"/>
      <c r="E40" s="54"/>
      <c r="F40" s="55"/>
      <c r="G40" s="56">
        <f>SUM(G41:G52)</f>
        <v>0</v>
      </c>
      <c r="H40" s="57"/>
      <c r="I40" s="86">
        <f>SUM(I41:I52)</f>
        <v>21.770431199999997</v>
      </c>
      <c r="J40" s="73"/>
      <c r="K40" s="63"/>
    </row>
    <row r="41" spans="1:11" s="31" customFormat="1" ht="12.75">
      <c r="A41" s="3">
        <v>24</v>
      </c>
      <c r="B41" s="4" t="s">
        <v>19</v>
      </c>
      <c r="C41" s="10" t="s">
        <v>20</v>
      </c>
      <c r="D41" s="175" t="s">
        <v>18</v>
      </c>
      <c r="E41" s="59">
        <f>3.7+2.5+24.2+5+0.8+2.5+1.6+4.8+21.5+2.3+1.5+2.1+5+1.5+1.5+3.2+3.5+5</f>
        <v>92.19999999999999</v>
      </c>
      <c r="F41" s="206"/>
      <c r="G41" s="81">
        <f>F41*E41</f>
        <v>0</v>
      </c>
      <c r="H41" s="61">
        <v>0.1554</v>
      </c>
      <c r="I41" s="62">
        <f>H41*E41</f>
        <v>14.327879999999999</v>
      </c>
      <c r="J41" s="144"/>
      <c r="K41" s="63"/>
    </row>
    <row r="42" spans="1:11" s="31" customFormat="1" ht="12.75">
      <c r="A42" s="3">
        <v>25</v>
      </c>
      <c r="B42" s="192" t="s">
        <v>67</v>
      </c>
      <c r="C42" s="196" t="s">
        <v>21</v>
      </c>
      <c r="D42" s="175" t="s">
        <v>17</v>
      </c>
      <c r="E42" s="110">
        <f>(3.7+2.5+24.2+5+0.8+2.5+1.6+4.8+21.5+2.3+1.5+2.1+5)*1.02</f>
        <v>79.04999999999998</v>
      </c>
      <c r="F42" s="206"/>
      <c r="G42" s="81">
        <f>F42*E42</f>
        <v>0</v>
      </c>
      <c r="H42" s="61">
        <v>0.0821</v>
      </c>
      <c r="I42" s="62">
        <f>H42*E42</f>
        <v>6.490004999999999</v>
      </c>
      <c r="J42" s="146"/>
      <c r="K42" s="64"/>
    </row>
    <row r="43" spans="1:11" s="31" customFormat="1" ht="12.75">
      <c r="A43" s="3">
        <v>26</v>
      </c>
      <c r="B43" s="192" t="s">
        <v>68</v>
      </c>
      <c r="C43" s="196" t="s">
        <v>22</v>
      </c>
      <c r="D43" s="175" t="s">
        <v>17</v>
      </c>
      <c r="E43" s="82">
        <f>(1.5+1.5+3.2+3.5+5)*1.02</f>
        <v>14.994</v>
      </c>
      <c r="F43" s="206"/>
      <c r="G43" s="81">
        <f aca="true" t="shared" si="7" ref="G43:G52">F43*E43</f>
        <v>0</v>
      </c>
      <c r="H43" s="61">
        <v>0.0483</v>
      </c>
      <c r="I43" s="62">
        <f aca="true" t="shared" si="8" ref="I43:I52">H43*E43</f>
        <v>0.7242102</v>
      </c>
      <c r="J43" s="73"/>
      <c r="K43" s="64"/>
    </row>
    <row r="44" spans="1:13" s="31" customFormat="1" ht="12.75">
      <c r="A44" s="3">
        <v>27</v>
      </c>
      <c r="B44" s="139" t="s">
        <v>23</v>
      </c>
      <c r="C44" s="7" t="s">
        <v>24</v>
      </c>
      <c r="D44" s="176" t="s">
        <v>17</v>
      </c>
      <c r="E44" s="59">
        <v>3</v>
      </c>
      <c r="F44" s="206"/>
      <c r="G44" s="81">
        <f t="shared" si="7"/>
        <v>0</v>
      </c>
      <c r="H44" s="61">
        <v>0.0007</v>
      </c>
      <c r="I44" s="62">
        <f t="shared" si="8"/>
        <v>0.0021</v>
      </c>
      <c r="J44" s="147"/>
      <c r="K44" s="63"/>
      <c r="L44" s="49"/>
      <c r="M44" s="49"/>
    </row>
    <row r="45" spans="1:13" s="31" customFormat="1" ht="12.75">
      <c r="A45" s="3">
        <v>28</v>
      </c>
      <c r="B45" s="197" t="s">
        <v>69</v>
      </c>
      <c r="C45" s="196" t="s">
        <v>128</v>
      </c>
      <c r="D45" s="176" t="s">
        <v>17</v>
      </c>
      <c r="E45" s="59">
        <v>3</v>
      </c>
      <c r="F45" s="206"/>
      <c r="G45" s="81">
        <f t="shared" si="7"/>
        <v>0</v>
      </c>
      <c r="H45" s="61">
        <v>0</v>
      </c>
      <c r="I45" s="62">
        <f t="shared" si="8"/>
        <v>0</v>
      </c>
      <c r="J45" s="73"/>
      <c r="K45" s="63"/>
      <c r="L45" s="49"/>
      <c r="M45" s="49"/>
    </row>
    <row r="46" spans="1:13" s="31" customFormat="1" ht="12.75">
      <c r="A46" s="3">
        <v>29</v>
      </c>
      <c r="B46" s="139" t="s">
        <v>25</v>
      </c>
      <c r="C46" s="10" t="s">
        <v>26</v>
      </c>
      <c r="D46" s="176" t="s">
        <v>17</v>
      </c>
      <c r="E46" s="59">
        <v>2</v>
      </c>
      <c r="F46" s="206"/>
      <c r="G46" s="81">
        <f t="shared" si="7"/>
        <v>0</v>
      </c>
      <c r="H46" s="61">
        <v>0.11241</v>
      </c>
      <c r="I46" s="62">
        <f t="shared" si="8"/>
        <v>0.22482</v>
      </c>
      <c r="J46" s="73"/>
      <c r="K46" s="63"/>
      <c r="L46" s="49"/>
      <c r="M46" s="49"/>
    </row>
    <row r="47" spans="1:13" s="31" customFormat="1" ht="12.75">
      <c r="A47" s="3">
        <v>30</v>
      </c>
      <c r="B47" s="197" t="s">
        <v>124</v>
      </c>
      <c r="C47" s="196" t="s">
        <v>123</v>
      </c>
      <c r="D47" s="176" t="s">
        <v>17</v>
      </c>
      <c r="E47" s="59">
        <f>E46</f>
        <v>2</v>
      </c>
      <c r="F47" s="206"/>
      <c r="G47" s="81">
        <f t="shared" si="7"/>
        <v>0</v>
      </c>
      <c r="H47" s="61">
        <v>0</v>
      </c>
      <c r="I47" s="62">
        <f t="shared" si="8"/>
        <v>0</v>
      </c>
      <c r="J47" s="73"/>
      <c r="K47" s="63"/>
      <c r="L47" s="49"/>
      <c r="M47" s="49"/>
    </row>
    <row r="48" spans="1:13" s="31" customFormat="1" ht="12.75">
      <c r="A48" s="3">
        <v>31</v>
      </c>
      <c r="B48" s="197" t="s">
        <v>127</v>
      </c>
      <c r="C48" s="196" t="s">
        <v>126</v>
      </c>
      <c r="D48" s="176" t="s">
        <v>17</v>
      </c>
      <c r="E48" s="59">
        <f>E47</f>
        <v>2</v>
      </c>
      <c r="F48" s="206"/>
      <c r="G48" s="81">
        <f t="shared" si="7"/>
        <v>0</v>
      </c>
      <c r="H48" s="61">
        <v>0.0001</v>
      </c>
      <c r="I48" s="62">
        <f t="shared" si="8"/>
        <v>0.0002</v>
      </c>
      <c r="J48" s="73"/>
      <c r="K48" s="63"/>
      <c r="L48" s="49"/>
      <c r="M48" s="49"/>
    </row>
    <row r="49" spans="1:13" s="31" customFormat="1" ht="12.75">
      <c r="A49" s="3">
        <v>32</v>
      </c>
      <c r="B49" s="197" t="s">
        <v>70</v>
      </c>
      <c r="C49" s="196" t="s">
        <v>71</v>
      </c>
      <c r="D49" s="176" t="s">
        <v>17</v>
      </c>
      <c r="E49" s="59">
        <f>E45</f>
        <v>3</v>
      </c>
      <c r="F49" s="206"/>
      <c r="G49" s="81">
        <f t="shared" si="7"/>
        <v>0</v>
      </c>
      <c r="H49" s="61">
        <v>0</v>
      </c>
      <c r="I49" s="62">
        <f t="shared" si="8"/>
        <v>0</v>
      </c>
      <c r="J49" s="73"/>
      <c r="K49" s="63"/>
      <c r="L49" s="49"/>
      <c r="M49" s="49"/>
    </row>
    <row r="50" spans="1:13" s="31" customFormat="1" ht="12.75">
      <c r="A50" s="3">
        <v>33</v>
      </c>
      <c r="B50" s="197" t="s">
        <v>125</v>
      </c>
      <c r="C50" s="196" t="s">
        <v>72</v>
      </c>
      <c r="D50" s="176" t="s">
        <v>17</v>
      </c>
      <c r="E50" s="59">
        <f>E47</f>
        <v>2</v>
      </c>
      <c r="F50" s="206"/>
      <c r="G50" s="81">
        <f t="shared" si="7"/>
        <v>0</v>
      </c>
      <c r="H50" s="61">
        <v>0</v>
      </c>
      <c r="I50" s="62">
        <f t="shared" si="8"/>
        <v>0</v>
      </c>
      <c r="J50" s="73"/>
      <c r="K50" s="63"/>
      <c r="L50" s="49"/>
      <c r="M50" s="49"/>
    </row>
    <row r="51" spans="1:13" s="31" customFormat="1" ht="12.75">
      <c r="A51" s="3">
        <v>34</v>
      </c>
      <c r="B51" s="1" t="s">
        <v>263</v>
      </c>
      <c r="C51" s="1" t="s">
        <v>262</v>
      </c>
      <c r="D51" s="176" t="s">
        <v>18</v>
      </c>
      <c r="E51" s="59">
        <f>2*2+4*2.8</f>
        <v>15.2</v>
      </c>
      <c r="F51" s="206"/>
      <c r="G51" s="81">
        <f t="shared" si="7"/>
        <v>0</v>
      </c>
      <c r="H51" s="61">
        <v>8E-05</v>
      </c>
      <c r="I51" s="62">
        <f t="shared" si="8"/>
        <v>0.001216</v>
      </c>
      <c r="J51" s="73"/>
      <c r="K51" s="63"/>
      <c r="L51" s="49"/>
      <c r="M51" s="49"/>
    </row>
    <row r="52" spans="1:13" s="31" customFormat="1" ht="12.75">
      <c r="A52" s="3">
        <v>35</v>
      </c>
      <c r="B52" s="1" t="s">
        <v>265</v>
      </c>
      <c r="C52" s="1" t="s">
        <v>264</v>
      </c>
      <c r="D52" s="176" t="s">
        <v>18</v>
      </c>
      <c r="E52" s="59">
        <f>E51</f>
        <v>15.2</v>
      </c>
      <c r="F52" s="206"/>
      <c r="G52" s="81">
        <f t="shared" si="7"/>
        <v>0</v>
      </c>
      <c r="H52" s="61">
        <v>0</v>
      </c>
      <c r="I52" s="62">
        <f t="shared" si="8"/>
        <v>0</v>
      </c>
      <c r="J52" s="73"/>
      <c r="K52" s="63"/>
      <c r="L52" s="49"/>
      <c r="M52" s="49"/>
    </row>
    <row r="53" spans="1:13" s="31" customFormat="1" ht="12.75">
      <c r="A53" s="40"/>
      <c r="B53" s="67"/>
      <c r="C53" s="111"/>
      <c r="D53" s="182"/>
      <c r="E53" s="183"/>
      <c r="F53" s="112"/>
      <c r="G53" s="46"/>
      <c r="H53" s="184"/>
      <c r="I53" s="185"/>
      <c r="J53" s="73"/>
      <c r="K53" s="63"/>
      <c r="L53" s="49"/>
      <c r="M53" s="49"/>
    </row>
    <row r="54" spans="1:13" s="31" customFormat="1" ht="12.75">
      <c r="A54" s="50"/>
      <c r="B54" s="75" t="s">
        <v>62</v>
      </c>
      <c r="C54" s="116" t="s">
        <v>63</v>
      </c>
      <c r="D54" s="77"/>
      <c r="E54" s="117"/>
      <c r="F54" s="78"/>
      <c r="G54" s="79">
        <f>SUM(G55:G61)</f>
        <v>0</v>
      </c>
      <c r="H54" s="118"/>
      <c r="I54" s="86"/>
      <c r="J54" s="73"/>
      <c r="K54" s="63"/>
      <c r="L54" s="49"/>
      <c r="M54" s="49"/>
    </row>
    <row r="55" spans="1:13" s="31" customFormat="1" ht="12.75">
      <c r="A55" s="3">
        <v>36</v>
      </c>
      <c r="B55" s="1" t="s">
        <v>195</v>
      </c>
      <c r="C55" s="1" t="s">
        <v>194</v>
      </c>
      <c r="D55" s="6" t="s">
        <v>11</v>
      </c>
      <c r="E55" s="65">
        <f>E57</f>
        <v>104.23848000000001</v>
      </c>
      <c r="F55" s="207"/>
      <c r="G55" s="81">
        <f aca="true" t="shared" si="9" ref="G55:G60">F55*E55</f>
        <v>0</v>
      </c>
      <c r="H55" s="62">
        <v>0</v>
      </c>
      <c r="I55" s="62">
        <f aca="true" t="shared" si="10" ref="I55:I61">H55*E55</f>
        <v>0</v>
      </c>
      <c r="J55" s="73"/>
      <c r="K55" s="63"/>
      <c r="L55" s="49"/>
      <c r="M55" s="49"/>
    </row>
    <row r="56" spans="1:13" s="31" customFormat="1" ht="12.75">
      <c r="A56" s="3">
        <v>37</v>
      </c>
      <c r="B56" s="1" t="s">
        <v>197</v>
      </c>
      <c r="C56" s="1" t="s">
        <v>196</v>
      </c>
      <c r="D56" s="6" t="s">
        <v>11</v>
      </c>
      <c r="E56" s="65">
        <f>E55*15</f>
        <v>1563.5772000000002</v>
      </c>
      <c r="F56" s="207"/>
      <c r="G56" s="81">
        <f t="shared" si="9"/>
        <v>0</v>
      </c>
      <c r="H56" s="62">
        <v>0</v>
      </c>
      <c r="I56" s="62">
        <f t="shared" si="10"/>
        <v>0</v>
      </c>
      <c r="J56" s="73"/>
      <c r="K56" s="63"/>
      <c r="L56" s="49"/>
      <c r="M56" s="49"/>
    </row>
    <row r="57" spans="1:13" s="31" customFormat="1" ht="12.75">
      <c r="A57" s="3">
        <v>38</v>
      </c>
      <c r="B57" s="1" t="s">
        <v>199</v>
      </c>
      <c r="C57" s="1" t="s">
        <v>198</v>
      </c>
      <c r="D57" s="6" t="s">
        <v>11</v>
      </c>
      <c r="E57" s="65">
        <f>E58+E59+E60</f>
        <v>104.23848000000001</v>
      </c>
      <c r="F57" s="207"/>
      <c r="G57" s="81">
        <f t="shared" si="9"/>
        <v>0</v>
      </c>
      <c r="H57" s="62">
        <v>0</v>
      </c>
      <c r="I57" s="62">
        <f t="shared" si="10"/>
        <v>0</v>
      </c>
      <c r="J57" s="73"/>
      <c r="K57" s="63"/>
      <c r="L57" s="49"/>
      <c r="M57" s="49"/>
    </row>
    <row r="58" spans="1:13" s="31" customFormat="1" ht="12.75">
      <c r="A58" s="3">
        <v>39</v>
      </c>
      <c r="B58" s="1" t="s">
        <v>201</v>
      </c>
      <c r="C58" s="1" t="s">
        <v>200</v>
      </c>
      <c r="D58" s="6" t="s">
        <v>11</v>
      </c>
      <c r="E58" s="65">
        <f>I24</f>
        <v>14.637</v>
      </c>
      <c r="F58" s="207"/>
      <c r="G58" s="81">
        <f t="shared" si="9"/>
        <v>0</v>
      </c>
      <c r="H58" s="62">
        <v>0</v>
      </c>
      <c r="I58" s="62">
        <f t="shared" si="10"/>
        <v>0</v>
      </c>
      <c r="J58" s="73"/>
      <c r="K58" s="63"/>
      <c r="L58" s="49"/>
      <c r="M58" s="49"/>
    </row>
    <row r="59" spans="1:13" s="31" customFormat="1" ht="12.75">
      <c r="A59" s="3">
        <v>40</v>
      </c>
      <c r="B59" s="1" t="s">
        <v>203</v>
      </c>
      <c r="C59" s="1" t="s">
        <v>202</v>
      </c>
      <c r="D59" s="6" t="s">
        <v>11</v>
      </c>
      <c r="E59" s="65">
        <f>I23</f>
        <v>28.474880000000002</v>
      </c>
      <c r="F59" s="207"/>
      <c r="G59" s="81">
        <f t="shared" si="9"/>
        <v>0</v>
      </c>
      <c r="H59" s="62">
        <v>0</v>
      </c>
      <c r="I59" s="62">
        <f t="shared" si="10"/>
        <v>0</v>
      </c>
      <c r="J59" s="73"/>
      <c r="K59" s="63"/>
      <c r="L59" s="49"/>
      <c r="M59" s="49"/>
    </row>
    <row r="60" spans="1:13" s="31" customFormat="1" ht="12.75">
      <c r="A60" s="3">
        <v>41</v>
      </c>
      <c r="B60" s="1" t="s">
        <v>205</v>
      </c>
      <c r="C60" s="1" t="s">
        <v>204</v>
      </c>
      <c r="D60" s="6" t="s">
        <v>11</v>
      </c>
      <c r="E60" s="65">
        <f>I22+I24</f>
        <v>61.1266</v>
      </c>
      <c r="F60" s="207"/>
      <c r="G60" s="81">
        <f t="shared" si="9"/>
        <v>0</v>
      </c>
      <c r="H60" s="62">
        <v>0</v>
      </c>
      <c r="I60" s="62">
        <f t="shared" si="10"/>
        <v>0</v>
      </c>
      <c r="J60" s="73"/>
      <c r="K60" s="63"/>
      <c r="L60" s="49"/>
      <c r="M60" s="49"/>
    </row>
    <row r="61" spans="1:11" s="31" customFormat="1" ht="12.75">
      <c r="A61" s="3">
        <v>42</v>
      </c>
      <c r="B61" s="4" t="s">
        <v>31</v>
      </c>
      <c r="C61" s="10" t="s">
        <v>32</v>
      </c>
      <c r="D61" s="3" t="s">
        <v>11</v>
      </c>
      <c r="E61" s="59">
        <f>I31+I40+I28</f>
        <v>338.8729121</v>
      </c>
      <c r="F61" s="206"/>
      <c r="G61" s="81">
        <f>F61*E61</f>
        <v>0</v>
      </c>
      <c r="H61" s="61">
        <v>0</v>
      </c>
      <c r="I61" s="62">
        <f t="shared" si="10"/>
        <v>0</v>
      </c>
      <c r="J61" s="73"/>
      <c r="K61" s="63"/>
    </row>
    <row r="62" spans="1:11" s="31" customFormat="1" ht="12.75">
      <c r="A62" s="29"/>
      <c r="B62" s="99"/>
      <c r="C62" s="99"/>
      <c r="E62" s="63"/>
      <c r="F62" s="63"/>
      <c r="G62" s="63"/>
      <c r="J62" s="73"/>
      <c r="K62" s="63"/>
    </row>
    <row r="63" spans="1:11" s="31" customFormat="1" ht="12.75">
      <c r="A63" s="29"/>
      <c r="B63" s="99"/>
      <c r="C63" s="99"/>
      <c r="E63" s="63"/>
      <c r="F63" s="63"/>
      <c r="G63" s="63"/>
      <c r="J63" s="73"/>
      <c r="K63" s="63"/>
    </row>
    <row r="64" spans="3:11" s="120" customFormat="1" ht="12.75">
      <c r="C64" s="121" t="s">
        <v>64</v>
      </c>
      <c r="G64" s="122">
        <f>G9+G40+G31+G54+G28+G21</f>
        <v>0</v>
      </c>
      <c r="I64" s="122"/>
      <c r="J64" s="148"/>
      <c r="K64" s="124"/>
    </row>
    <row r="65" spans="1:11" ht="12.75">
      <c r="A65" s="120"/>
      <c r="B65" s="120"/>
      <c r="C65" s="121"/>
      <c r="D65" s="120"/>
      <c r="E65" s="120"/>
      <c r="F65" s="120"/>
      <c r="G65" s="125"/>
      <c r="H65" s="120"/>
      <c r="I65" s="125"/>
      <c r="J65" s="149"/>
      <c r="K65" s="124"/>
    </row>
    <row r="66" spans="1:11" ht="12.75">
      <c r="A66" s="120"/>
      <c r="B66" s="120"/>
      <c r="C66" s="127"/>
      <c r="D66" s="120"/>
      <c r="E66" s="120"/>
      <c r="F66" s="120"/>
      <c r="G66" s="122"/>
      <c r="H66" s="120"/>
      <c r="I66" s="122"/>
      <c r="J66" s="131"/>
      <c r="K66" s="128"/>
    </row>
    <row r="67" spans="3:10" ht="12.75">
      <c r="C67" s="121"/>
      <c r="E67" s="11"/>
      <c r="G67" s="125"/>
      <c r="J67" s="131"/>
    </row>
    <row r="68" ht="12.75">
      <c r="E68" s="11"/>
    </row>
    <row r="69" ht="12.75">
      <c r="E69" s="11"/>
    </row>
    <row r="70" ht="12.75">
      <c r="E70" s="11"/>
    </row>
    <row r="71" ht="12.75">
      <c r="E71" s="11"/>
    </row>
    <row r="72" ht="12.75">
      <c r="E72" s="11"/>
    </row>
    <row r="73" ht="12.75">
      <c r="E73" s="11"/>
    </row>
    <row r="74" ht="12.75">
      <c r="E74" s="11"/>
    </row>
    <row r="75" ht="12.75">
      <c r="E75" s="11"/>
    </row>
    <row r="76" ht="12.75">
      <c r="E76" s="11"/>
    </row>
    <row r="77" ht="12.75">
      <c r="E77" s="11"/>
    </row>
    <row r="78" ht="12.75">
      <c r="E78" s="11"/>
    </row>
    <row r="79" ht="12.75">
      <c r="E79" s="11"/>
    </row>
    <row r="80" spans="1:2" ht="12.75">
      <c r="A80" s="129"/>
      <c r="B80" s="129"/>
    </row>
    <row r="81" spans="1:5" ht="12.75">
      <c r="A81" s="131"/>
      <c r="B81" s="131"/>
      <c r="C81" s="132"/>
      <c r="D81" s="132"/>
      <c r="E81" s="133"/>
    </row>
    <row r="82" spans="1:5" ht="12.75">
      <c r="A82" s="134"/>
      <c r="B82" s="134"/>
      <c r="C82" s="131"/>
      <c r="D82" s="131"/>
      <c r="E82" s="135"/>
    </row>
    <row r="83" spans="1:5" ht="12.75">
      <c r="A83" s="131"/>
      <c r="B83" s="131"/>
      <c r="C83" s="131"/>
      <c r="D83" s="131"/>
      <c r="E83" s="135"/>
    </row>
    <row r="84" spans="1:7" ht="12.75">
      <c r="A84" s="131"/>
      <c r="B84" s="131"/>
      <c r="C84" s="131"/>
      <c r="D84" s="131"/>
      <c r="E84" s="135"/>
      <c r="F84" s="136"/>
      <c r="G84" s="136"/>
    </row>
    <row r="85" spans="1:7" ht="12.75">
      <c r="A85" s="131"/>
      <c r="B85" s="131"/>
      <c r="C85" s="131"/>
      <c r="D85" s="131"/>
      <c r="E85" s="135"/>
      <c r="F85" s="131"/>
      <c r="G85" s="131"/>
    </row>
    <row r="86" spans="1:7" ht="12.75">
      <c r="A86" s="131"/>
      <c r="B86" s="131"/>
      <c r="C86" s="131"/>
      <c r="D86" s="131"/>
      <c r="E86" s="135"/>
      <c r="F86" s="131"/>
      <c r="G86" s="131"/>
    </row>
    <row r="87" spans="1:7" ht="12.75">
      <c r="A87" s="131"/>
      <c r="B87" s="131"/>
      <c r="C87" s="131"/>
      <c r="D87" s="131"/>
      <c r="E87" s="135"/>
      <c r="F87" s="131"/>
      <c r="G87" s="131"/>
    </row>
    <row r="88" spans="1:7" ht="12.75">
      <c r="A88" s="131"/>
      <c r="B88" s="131"/>
      <c r="C88" s="131"/>
      <c r="D88" s="131"/>
      <c r="E88" s="135"/>
      <c r="F88" s="131"/>
      <c r="G88" s="131"/>
    </row>
    <row r="89" spans="1:7" ht="12.75">
      <c r="A89" s="131"/>
      <c r="B89" s="131"/>
      <c r="C89" s="131"/>
      <c r="D89" s="131"/>
      <c r="E89" s="135"/>
      <c r="F89" s="131"/>
      <c r="G89" s="131"/>
    </row>
    <row r="90" spans="1:7" ht="12.75">
      <c r="A90" s="131"/>
      <c r="B90" s="131"/>
      <c r="C90" s="131"/>
      <c r="D90" s="131"/>
      <c r="E90" s="135"/>
      <c r="F90" s="131"/>
      <c r="G90" s="131"/>
    </row>
    <row r="91" spans="1:7" ht="12.75">
      <c r="A91" s="131"/>
      <c r="B91" s="131"/>
      <c r="C91" s="131"/>
      <c r="D91" s="131"/>
      <c r="E91" s="135"/>
      <c r="F91" s="131"/>
      <c r="G91" s="131"/>
    </row>
    <row r="92" spans="1:7" ht="12.75">
      <c r="A92" s="131"/>
      <c r="B92" s="131"/>
      <c r="C92" s="131"/>
      <c r="D92" s="131"/>
      <c r="E92" s="135"/>
      <c r="F92" s="131"/>
      <c r="G92" s="131"/>
    </row>
    <row r="93" spans="1:7" ht="12.75">
      <c r="A93" s="131"/>
      <c r="B93" s="131"/>
      <c r="C93" s="131"/>
      <c r="D93" s="131"/>
      <c r="E93" s="135"/>
      <c r="F93" s="131"/>
      <c r="G93" s="131"/>
    </row>
    <row r="94" spans="1:7" ht="12.75">
      <c r="A94" s="131"/>
      <c r="B94" s="131"/>
      <c r="C94" s="131"/>
      <c r="D94" s="131"/>
      <c r="E94" s="135"/>
      <c r="F94" s="131"/>
      <c r="G94" s="131"/>
    </row>
    <row r="95" spans="6:7" ht="12.75">
      <c r="F95" s="131"/>
      <c r="G95" s="131"/>
    </row>
    <row r="96" spans="6:7" ht="12.75">
      <c r="F96" s="131"/>
      <c r="G96" s="131"/>
    </row>
    <row r="97" spans="6:7" ht="12.75">
      <c r="F97" s="131"/>
      <c r="G97" s="131"/>
    </row>
  </sheetData>
  <mergeCells count="4">
    <mergeCell ref="A1:G1"/>
    <mergeCell ref="A3:B3"/>
    <mergeCell ref="A4:B4"/>
    <mergeCell ref="E4:F4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"/>
  <sheetViews>
    <sheetView view="pageBreakPreview" zoomScaleSheetLayoutView="100" workbookViewId="0" topLeftCell="A1">
      <selection activeCell="C18" sqref="C18"/>
    </sheetView>
  </sheetViews>
  <sheetFormatPr defaultColWidth="9.33203125" defaultRowHeight="12.75"/>
  <cols>
    <col min="1" max="1" width="5.16015625" style="11" customWidth="1"/>
    <col min="2" max="2" width="13.16015625" style="11" customWidth="1"/>
    <col min="3" max="3" width="82.66015625" style="11" bestFit="1" customWidth="1"/>
    <col min="4" max="4" width="5" style="11" bestFit="1" customWidth="1"/>
    <col min="5" max="5" width="11.83203125" style="130" bestFit="1" customWidth="1"/>
    <col min="6" max="6" width="14" style="11" bestFit="1" customWidth="1"/>
    <col min="7" max="7" width="12" style="11" bestFit="1" customWidth="1"/>
    <col min="8" max="8" width="11.83203125" style="11" customWidth="1"/>
    <col min="9" max="9" width="22.16015625" style="11" bestFit="1" customWidth="1"/>
    <col min="10" max="16384" width="9.33203125" style="11" customWidth="1"/>
  </cols>
  <sheetData>
    <row r="1" spans="1:7" ht="15.75">
      <c r="A1" s="249" t="s">
        <v>35</v>
      </c>
      <c r="B1" s="249"/>
      <c r="C1" s="249"/>
      <c r="D1" s="249"/>
      <c r="E1" s="249"/>
      <c r="F1" s="249"/>
      <c r="G1" s="249"/>
    </row>
    <row r="2" spans="1:7" ht="14.25" customHeight="1" thickBot="1">
      <c r="A2" s="12"/>
      <c r="B2" s="13"/>
      <c r="C2" s="14"/>
      <c r="D2" s="14"/>
      <c r="E2" s="15"/>
      <c r="F2" s="14"/>
      <c r="G2" s="14"/>
    </row>
    <row r="3" spans="1:7" ht="13.5" thickTop="1">
      <c r="A3" s="250" t="s">
        <v>36</v>
      </c>
      <c r="B3" s="251"/>
      <c r="C3" s="16" t="s">
        <v>148</v>
      </c>
      <c r="D3" s="17"/>
      <c r="E3" s="18" t="s">
        <v>37</v>
      </c>
      <c r="F3" s="19"/>
      <c r="G3" s="20">
        <v>43800</v>
      </c>
    </row>
    <row r="4" spans="1:7" ht="13.5" thickBot="1">
      <c r="A4" s="252" t="s">
        <v>38</v>
      </c>
      <c r="B4" s="253"/>
      <c r="C4" s="21" t="s">
        <v>73</v>
      </c>
      <c r="D4" s="22"/>
      <c r="E4" s="254" t="s">
        <v>39</v>
      </c>
      <c r="F4" s="255"/>
      <c r="G4" s="23" t="s">
        <v>149</v>
      </c>
    </row>
    <row r="5" spans="1:9" ht="13.5" thickTop="1">
      <c r="A5" s="24"/>
      <c r="B5" s="25"/>
      <c r="C5" s="26"/>
      <c r="D5" s="27"/>
      <c r="E5" s="28" t="s">
        <v>40</v>
      </c>
      <c r="F5" s="137" t="s">
        <v>41</v>
      </c>
      <c r="G5" s="30"/>
      <c r="H5" s="31"/>
      <c r="I5" s="31"/>
    </row>
    <row r="6" spans="1:9" ht="12.75">
      <c r="A6" s="32"/>
      <c r="B6" s="12"/>
      <c r="C6" s="12"/>
      <c r="D6" s="33"/>
      <c r="E6" s="34"/>
      <c r="F6" s="33"/>
      <c r="G6" s="33"/>
      <c r="H6" s="31"/>
      <c r="I6" s="31"/>
    </row>
    <row r="7" spans="1:7" ht="12.75">
      <c r="A7" s="35" t="s">
        <v>42</v>
      </c>
      <c r="B7" s="36" t="s">
        <v>43</v>
      </c>
      <c r="C7" s="36" t="s">
        <v>44</v>
      </c>
      <c r="D7" s="36" t="s">
        <v>45</v>
      </c>
      <c r="E7" s="37" t="s">
        <v>46</v>
      </c>
      <c r="F7" s="36" t="s">
        <v>47</v>
      </c>
      <c r="G7" s="38" t="s">
        <v>48</v>
      </c>
    </row>
    <row r="8" spans="1:9" s="31" customFormat="1" ht="12.75">
      <c r="A8" s="40"/>
      <c r="B8" s="41"/>
      <c r="C8" s="42"/>
      <c r="D8" s="43"/>
      <c r="E8" s="44"/>
      <c r="F8" s="45"/>
      <c r="G8" s="46"/>
      <c r="H8" s="49"/>
      <c r="I8" s="49"/>
    </row>
    <row r="9" spans="1:9" s="31" customFormat="1" ht="12.75">
      <c r="A9" s="50"/>
      <c r="B9" s="51" t="s">
        <v>51</v>
      </c>
      <c r="C9" s="52" t="s">
        <v>74</v>
      </c>
      <c r="D9" s="53"/>
      <c r="E9" s="54"/>
      <c r="F9" s="55"/>
      <c r="G9" s="56">
        <f>SUM(G10:G16)</f>
        <v>0</v>
      </c>
      <c r="H9" s="49"/>
      <c r="I9" s="49"/>
    </row>
    <row r="10" spans="1:9" s="31" customFormat="1" ht="12.75">
      <c r="A10" s="50">
        <v>1</v>
      </c>
      <c r="B10" s="9"/>
      <c r="C10" s="9" t="s">
        <v>76</v>
      </c>
      <c r="D10" s="2" t="s">
        <v>75</v>
      </c>
      <c r="E10" s="59">
        <v>1</v>
      </c>
      <c r="F10" s="206"/>
      <c r="G10" s="60">
        <f aca="true" t="shared" si="0" ref="G10:G16">F10*E10</f>
        <v>0</v>
      </c>
      <c r="H10" s="49"/>
      <c r="I10" s="49"/>
    </row>
    <row r="11" spans="1:9" s="31" customFormat="1" ht="12.75">
      <c r="A11" s="50">
        <v>2</v>
      </c>
      <c r="B11" s="4"/>
      <c r="C11" s="138" t="s">
        <v>77</v>
      </c>
      <c r="D11" s="2" t="s">
        <v>75</v>
      </c>
      <c r="E11" s="59">
        <v>1</v>
      </c>
      <c r="F11" s="206"/>
      <c r="G11" s="60">
        <f t="shared" si="0"/>
        <v>0</v>
      </c>
      <c r="H11" s="142"/>
      <c r="I11" s="8"/>
    </row>
    <row r="12" spans="1:9" s="31" customFormat="1" ht="12.75">
      <c r="A12" s="50">
        <v>3</v>
      </c>
      <c r="B12" s="4"/>
      <c r="C12" s="138" t="s">
        <v>78</v>
      </c>
      <c r="D12" s="2" t="s">
        <v>75</v>
      </c>
      <c r="E12" s="59">
        <v>1</v>
      </c>
      <c r="F12" s="206"/>
      <c r="G12" s="60">
        <f t="shared" si="0"/>
        <v>0</v>
      </c>
      <c r="H12" s="63"/>
      <c r="I12" s="63"/>
    </row>
    <row r="13" spans="1:9" s="31" customFormat="1" ht="12.75">
      <c r="A13" s="50">
        <v>4</v>
      </c>
      <c r="B13" s="5"/>
      <c r="C13" s="5" t="s">
        <v>79</v>
      </c>
      <c r="D13" s="2" t="s">
        <v>75</v>
      </c>
      <c r="E13" s="65">
        <v>1</v>
      </c>
      <c r="F13" s="207"/>
      <c r="G13" s="60">
        <f t="shared" si="0"/>
        <v>0</v>
      </c>
      <c r="H13" s="63"/>
      <c r="I13" s="63"/>
    </row>
    <row r="14" spans="1:9" s="31" customFormat="1" ht="12.75">
      <c r="A14" s="50">
        <v>5</v>
      </c>
      <c r="B14" s="139"/>
      <c r="C14" s="7" t="s">
        <v>80</v>
      </c>
      <c r="D14" s="2" t="s">
        <v>75</v>
      </c>
      <c r="E14" s="66">
        <v>1</v>
      </c>
      <c r="F14" s="208"/>
      <c r="G14" s="60">
        <f t="shared" si="0"/>
        <v>0</v>
      </c>
      <c r="H14" s="63"/>
      <c r="I14" s="63"/>
    </row>
    <row r="15" spans="1:10" s="31" customFormat="1" ht="12.75">
      <c r="A15" s="50">
        <v>6</v>
      </c>
      <c r="B15" s="139"/>
      <c r="C15" s="7" t="s">
        <v>81</v>
      </c>
      <c r="D15" s="2" t="s">
        <v>75</v>
      </c>
      <c r="E15" s="66">
        <v>1</v>
      </c>
      <c r="F15" s="208"/>
      <c r="G15" s="60">
        <f t="shared" si="0"/>
        <v>0</v>
      </c>
      <c r="H15" s="63"/>
      <c r="I15" s="63"/>
      <c r="J15" s="49"/>
    </row>
    <row r="16" spans="1:10" s="31" customFormat="1" ht="12.75">
      <c r="A16" s="50">
        <v>7</v>
      </c>
      <c r="B16" s="139"/>
      <c r="C16" s="7" t="s">
        <v>82</v>
      </c>
      <c r="D16" s="2" t="s">
        <v>75</v>
      </c>
      <c r="E16" s="66">
        <v>1</v>
      </c>
      <c r="F16" s="208"/>
      <c r="G16" s="60">
        <f t="shared" si="0"/>
        <v>0</v>
      </c>
      <c r="H16" s="63"/>
      <c r="I16" s="63"/>
      <c r="J16" s="49"/>
    </row>
    <row r="17" spans="1:10" s="31" customFormat="1" ht="12.75">
      <c r="A17" s="119"/>
      <c r="B17" s="67"/>
      <c r="C17" s="68"/>
      <c r="D17" s="69"/>
      <c r="E17" s="70"/>
      <c r="F17" s="71"/>
      <c r="G17" s="72"/>
      <c r="H17" s="63"/>
      <c r="I17" s="63"/>
      <c r="J17" s="49"/>
    </row>
    <row r="18" spans="1:9" s="31" customFormat="1" ht="12.75">
      <c r="A18" s="29"/>
      <c r="B18" s="99"/>
      <c r="C18" s="99"/>
      <c r="E18" s="63"/>
      <c r="F18" s="63"/>
      <c r="G18" s="63"/>
      <c r="H18" s="64"/>
      <c r="I18" s="63"/>
    </row>
    <row r="19" spans="1:9" s="31" customFormat="1" ht="12.75">
      <c r="A19" s="29"/>
      <c r="B19" s="99"/>
      <c r="C19" s="99"/>
      <c r="E19" s="63"/>
      <c r="F19" s="63"/>
      <c r="G19" s="63"/>
      <c r="H19" s="64"/>
      <c r="I19" s="63"/>
    </row>
    <row r="20" spans="3:9" s="120" customFormat="1" ht="12.75">
      <c r="C20" s="121" t="s">
        <v>64</v>
      </c>
      <c r="G20" s="122">
        <f>G9</f>
        <v>0</v>
      </c>
      <c r="H20" s="123"/>
      <c r="I20" s="124"/>
    </row>
    <row r="21" spans="1:9" ht="12.75">
      <c r="A21" s="120"/>
      <c r="B21" s="120"/>
      <c r="C21" s="121"/>
      <c r="D21" s="120"/>
      <c r="E21" s="120"/>
      <c r="F21" s="120"/>
      <c r="G21" s="125"/>
      <c r="H21" s="126"/>
      <c r="I21" s="124"/>
    </row>
    <row r="22" spans="1:9" ht="12.75">
      <c r="A22" s="120"/>
      <c r="B22" s="120"/>
      <c r="C22" s="127"/>
      <c r="D22" s="120"/>
      <c r="E22" s="120"/>
      <c r="F22" s="120"/>
      <c r="G22" s="122"/>
      <c r="I22" s="128"/>
    </row>
    <row r="23" spans="3:7" ht="12.75">
      <c r="C23" s="121"/>
      <c r="E23" s="11"/>
      <c r="G23" s="125"/>
    </row>
    <row r="24" ht="12.75">
      <c r="E24" s="11"/>
    </row>
    <row r="25" ht="12.75">
      <c r="E25" s="11"/>
    </row>
    <row r="26" ht="12.75">
      <c r="E26" s="11"/>
    </row>
    <row r="27" ht="12.75">
      <c r="E27" s="11"/>
    </row>
    <row r="28" ht="12.75">
      <c r="E28" s="11"/>
    </row>
    <row r="29" ht="12.75">
      <c r="E29" s="11"/>
    </row>
    <row r="30" ht="12.75">
      <c r="E30" s="11"/>
    </row>
    <row r="31" ht="12.75">
      <c r="E31" s="11"/>
    </row>
    <row r="32" ht="12.75">
      <c r="E32" s="11"/>
    </row>
    <row r="33" ht="12.75">
      <c r="E33" s="11"/>
    </row>
    <row r="34" ht="12.75">
      <c r="E34" s="11"/>
    </row>
    <row r="35" ht="12.75">
      <c r="E35" s="11"/>
    </row>
    <row r="36" spans="1:2" ht="12.75">
      <c r="A36" s="129"/>
      <c r="B36" s="129"/>
    </row>
    <row r="37" spans="1:5" ht="12.75">
      <c r="A37" s="131"/>
      <c r="B37" s="131"/>
      <c r="C37" s="132"/>
      <c r="D37" s="132"/>
      <c r="E37" s="133"/>
    </row>
    <row r="38" spans="1:5" ht="12.75">
      <c r="A38" s="134"/>
      <c r="B38" s="134"/>
      <c r="C38" s="131"/>
      <c r="D38" s="131"/>
      <c r="E38" s="135"/>
    </row>
    <row r="39" spans="1:5" ht="12.75">
      <c r="A39" s="131"/>
      <c r="B39" s="131"/>
      <c r="C39" s="131"/>
      <c r="D39" s="131"/>
      <c r="E39" s="135"/>
    </row>
    <row r="40" spans="1:7" ht="12.75">
      <c r="A40" s="131"/>
      <c r="B40" s="131"/>
      <c r="C40" s="131"/>
      <c r="D40" s="131"/>
      <c r="E40" s="135"/>
      <c r="F40" s="136"/>
      <c r="G40" s="136"/>
    </row>
    <row r="41" spans="1:7" ht="12.75">
      <c r="A41" s="131"/>
      <c r="B41" s="131"/>
      <c r="C41" s="131"/>
      <c r="D41" s="131"/>
      <c r="E41" s="135"/>
      <c r="F41" s="131"/>
      <c r="G41" s="131"/>
    </row>
    <row r="42" spans="1:7" ht="12.75">
      <c r="A42" s="131"/>
      <c r="B42" s="131"/>
      <c r="C42" s="131"/>
      <c r="D42" s="131"/>
      <c r="E42" s="135"/>
      <c r="F42" s="131"/>
      <c r="G42" s="131"/>
    </row>
    <row r="43" spans="1:7" ht="12.75">
      <c r="A43" s="131"/>
      <c r="B43" s="131"/>
      <c r="C43" s="131"/>
      <c r="D43" s="131"/>
      <c r="E43" s="135"/>
      <c r="F43" s="131"/>
      <c r="G43" s="131"/>
    </row>
    <row r="44" spans="1:7" ht="12.75">
      <c r="A44" s="131"/>
      <c r="B44" s="131"/>
      <c r="C44" s="131"/>
      <c r="D44" s="131"/>
      <c r="E44" s="135"/>
      <c r="F44" s="131"/>
      <c r="G44" s="131"/>
    </row>
    <row r="45" spans="1:7" ht="12.75">
      <c r="A45" s="131"/>
      <c r="B45" s="131"/>
      <c r="C45" s="131"/>
      <c r="D45" s="131"/>
      <c r="E45" s="135"/>
      <c r="F45" s="131"/>
      <c r="G45" s="131"/>
    </row>
    <row r="46" spans="1:7" ht="12.75">
      <c r="A46" s="131"/>
      <c r="B46" s="131"/>
      <c r="C46" s="131"/>
      <c r="D46" s="131"/>
      <c r="E46" s="135"/>
      <c r="F46" s="131"/>
      <c r="G46" s="131"/>
    </row>
    <row r="47" spans="1:7" ht="12.75">
      <c r="A47" s="131"/>
      <c r="B47" s="131"/>
      <c r="C47" s="131"/>
      <c r="D47" s="131"/>
      <c r="E47" s="135"/>
      <c r="F47" s="131"/>
      <c r="G47" s="131"/>
    </row>
    <row r="48" spans="1:7" ht="12.75">
      <c r="A48" s="131"/>
      <c r="B48" s="131"/>
      <c r="C48" s="131"/>
      <c r="D48" s="131"/>
      <c r="E48" s="135"/>
      <c r="F48" s="131"/>
      <c r="G48" s="131"/>
    </row>
    <row r="49" spans="1:7" ht="12.75">
      <c r="A49" s="131"/>
      <c r="B49" s="131"/>
      <c r="C49" s="131"/>
      <c r="D49" s="131"/>
      <c r="E49" s="135"/>
      <c r="F49" s="131"/>
      <c r="G49" s="131"/>
    </row>
    <row r="50" spans="1:7" ht="12.75">
      <c r="A50" s="131"/>
      <c r="B50" s="131"/>
      <c r="C50" s="131"/>
      <c r="D50" s="131"/>
      <c r="E50" s="135"/>
      <c r="F50" s="131"/>
      <c r="G50" s="131"/>
    </row>
    <row r="51" spans="6:7" ht="12.75">
      <c r="F51" s="131"/>
      <c r="G51" s="131"/>
    </row>
    <row r="52" spans="6:7" ht="12.75">
      <c r="F52" s="131"/>
      <c r="G52" s="131"/>
    </row>
    <row r="53" spans="6:7" ht="12.75">
      <c r="F53" s="131"/>
      <c r="G53" s="131"/>
    </row>
  </sheetData>
  <mergeCells count="4">
    <mergeCell ref="A1:G1"/>
    <mergeCell ref="A3:B3"/>
    <mergeCell ref="A4:B4"/>
    <mergeCell ref="E4:F4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4"/>
  <sheetViews>
    <sheetView view="pageBreakPreview" zoomScaleSheetLayoutView="100" workbookViewId="0" topLeftCell="A13">
      <selection activeCell="G51" sqref="G51"/>
    </sheetView>
  </sheetViews>
  <sheetFormatPr defaultColWidth="9.33203125" defaultRowHeight="12.75"/>
  <cols>
    <col min="1" max="1" width="5.16015625" style="11" customWidth="1"/>
    <col min="2" max="2" width="13.16015625" style="11" customWidth="1"/>
    <col min="3" max="3" width="82.66015625" style="11" bestFit="1" customWidth="1"/>
    <col min="4" max="4" width="5" style="11" bestFit="1" customWidth="1"/>
    <col min="5" max="5" width="11.83203125" style="130" bestFit="1" customWidth="1"/>
    <col min="6" max="6" width="14" style="11" bestFit="1" customWidth="1"/>
    <col min="7" max="7" width="12" style="11" bestFit="1" customWidth="1"/>
    <col min="8" max="8" width="8.33203125" style="11" bestFit="1" customWidth="1"/>
    <col min="9" max="9" width="11.66015625" style="11" bestFit="1" customWidth="1"/>
    <col min="10" max="10" width="11.83203125" style="11" customWidth="1"/>
    <col min="11" max="11" width="22.16015625" style="11" bestFit="1" customWidth="1"/>
    <col min="12" max="16384" width="9.33203125" style="11" customWidth="1"/>
  </cols>
  <sheetData>
    <row r="1" spans="1:7" ht="15.75">
      <c r="A1" s="249" t="s">
        <v>35</v>
      </c>
      <c r="B1" s="249"/>
      <c r="C1" s="249"/>
      <c r="D1" s="249"/>
      <c r="E1" s="249"/>
      <c r="F1" s="249"/>
      <c r="G1" s="249"/>
    </row>
    <row r="2" spans="1:7" ht="14.25" customHeight="1" thickBot="1">
      <c r="A2" s="12"/>
      <c r="B2" s="13"/>
      <c r="C2" s="14"/>
      <c r="D2" s="14"/>
      <c r="E2" s="15"/>
      <c r="F2" s="14"/>
      <c r="G2" s="14"/>
    </row>
    <row r="3" spans="1:7" ht="13.5" thickTop="1">
      <c r="A3" s="250" t="s">
        <v>36</v>
      </c>
      <c r="B3" s="251"/>
      <c r="C3" s="16" t="s">
        <v>148</v>
      </c>
      <c r="D3" s="17"/>
      <c r="E3" s="18" t="s">
        <v>37</v>
      </c>
      <c r="F3" s="19"/>
      <c r="G3" s="20">
        <v>43800</v>
      </c>
    </row>
    <row r="4" spans="1:7" ht="13.5" thickBot="1">
      <c r="A4" s="252" t="s">
        <v>38</v>
      </c>
      <c r="B4" s="253"/>
      <c r="C4" s="21" t="s">
        <v>206</v>
      </c>
      <c r="D4" s="22"/>
      <c r="E4" s="254" t="s">
        <v>39</v>
      </c>
      <c r="F4" s="255"/>
      <c r="G4" s="23" t="s">
        <v>149</v>
      </c>
    </row>
    <row r="5" spans="1:11" ht="13.5" thickTop="1">
      <c r="A5" s="24"/>
      <c r="B5" s="25"/>
      <c r="C5" s="26"/>
      <c r="D5" s="27"/>
      <c r="E5" s="28" t="s">
        <v>40</v>
      </c>
      <c r="F5" s="29" t="s">
        <v>41</v>
      </c>
      <c r="G5" s="30"/>
      <c r="H5" s="31"/>
      <c r="I5" s="31"/>
      <c r="J5" s="31"/>
      <c r="K5" s="31"/>
    </row>
    <row r="6" spans="1:11" ht="12.75">
      <c r="A6" s="32"/>
      <c r="B6" s="12"/>
      <c r="C6" s="12"/>
      <c r="D6" s="33"/>
      <c r="E6" s="34"/>
      <c r="F6" s="33"/>
      <c r="G6" s="33"/>
      <c r="H6" s="31"/>
      <c r="I6" s="31"/>
      <c r="J6" s="31"/>
      <c r="K6" s="31"/>
    </row>
    <row r="7" spans="1:9" ht="25.5">
      <c r="A7" s="35" t="s">
        <v>42</v>
      </c>
      <c r="B7" s="36" t="s">
        <v>43</v>
      </c>
      <c r="C7" s="36" t="s">
        <v>44</v>
      </c>
      <c r="D7" s="36" t="s">
        <v>45</v>
      </c>
      <c r="E7" s="37" t="s">
        <v>46</v>
      </c>
      <c r="F7" s="36" t="s">
        <v>47</v>
      </c>
      <c r="G7" s="38" t="s">
        <v>48</v>
      </c>
      <c r="H7" s="39" t="s">
        <v>49</v>
      </c>
      <c r="I7" s="39" t="s">
        <v>50</v>
      </c>
    </row>
    <row r="8" spans="1:11" s="31" customFormat="1" ht="12.75">
      <c r="A8" s="40"/>
      <c r="B8" s="41"/>
      <c r="C8" s="42"/>
      <c r="D8" s="43"/>
      <c r="E8" s="44"/>
      <c r="F8" s="45"/>
      <c r="G8" s="46"/>
      <c r="H8" s="47"/>
      <c r="I8" s="48"/>
      <c r="J8" s="49"/>
      <c r="K8" s="49"/>
    </row>
    <row r="9" spans="1:11" s="31" customFormat="1" ht="12.75">
      <c r="A9" s="50"/>
      <c r="B9" s="51" t="s">
        <v>51</v>
      </c>
      <c r="C9" s="52" t="s">
        <v>52</v>
      </c>
      <c r="D9" s="53"/>
      <c r="E9" s="54"/>
      <c r="F9" s="55"/>
      <c r="G9" s="56">
        <f>SUM(G10:G17)</f>
        <v>0</v>
      </c>
      <c r="H9" s="57"/>
      <c r="I9" s="93">
        <f>SUM(I10:I17)</f>
        <v>0.037399999999999996</v>
      </c>
      <c r="J9" s="49"/>
      <c r="K9" s="49"/>
    </row>
    <row r="10" spans="1:11" s="31" customFormat="1" ht="12.75">
      <c r="A10" s="50">
        <v>1</v>
      </c>
      <c r="B10" s="5" t="s">
        <v>154</v>
      </c>
      <c r="C10" s="5" t="s">
        <v>155</v>
      </c>
      <c r="D10" s="174" t="s">
        <v>3</v>
      </c>
      <c r="E10" s="65">
        <f>(19.3+0.5)*0.6*1.5+2*3.14*0.5*0.5*1.5+2*2*3</f>
        <v>32.175</v>
      </c>
      <c r="F10" s="207"/>
      <c r="G10" s="60">
        <f aca="true" t="shared" si="0" ref="G10:G17">F10*E10</f>
        <v>0</v>
      </c>
      <c r="H10" s="61">
        <v>0</v>
      </c>
      <c r="I10" s="62">
        <f aca="true" t="shared" si="1" ref="I10:I17">H10*E10</f>
        <v>0</v>
      </c>
      <c r="J10" s="143"/>
      <c r="K10" s="63"/>
    </row>
    <row r="11" spans="1:11" s="31" customFormat="1" ht="12.75">
      <c r="A11" s="50">
        <v>2</v>
      </c>
      <c r="B11" s="5" t="s">
        <v>120</v>
      </c>
      <c r="C11" s="5" t="s">
        <v>119</v>
      </c>
      <c r="D11" s="174" t="s">
        <v>3</v>
      </c>
      <c r="E11" s="65">
        <f>E10</f>
        <v>32.175</v>
      </c>
      <c r="F11" s="207"/>
      <c r="G11" s="60">
        <f t="shared" si="0"/>
        <v>0</v>
      </c>
      <c r="H11" s="61">
        <v>0</v>
      </c>
      <c r="I11" s="62">
        <f t="shared" si="1"/>
        <v>0</v>
      </c>
      <c r="J11" s="143"/>
      <c r="K11" s="63"/>
    </row>
    <row r="12" spans="1:11" s="31" customFormat="1" ht="12.75">
      <c r="A12" s="50">
        <v>3</v>
      </c>
      <c r="B12" s="200" t="s">
        <v>156</v>
      </c>
      <c r="C12" s="179" t="s">
        <v>157</v>
      </c>
      <c r="D12" s="174" t="s">
        <v>2</v>
      </c>
      <c r="E12" s="65">
        <f>10*2+2*4*3</f>
        <v>44</v>
      </c>
      <c r="F12" s="207"/>
      <c r="G12" s="60">
        <f t="shared" si="0"/>
        <v>0</v>
      </c>
      <c r="H12" s="61">
        <v>0.00085</v>
      </c>
      <c r="I12" s="62">
        <f t="shared" si="1"/>
        <v>0.037399999999999996</v>
      </c>
      <c r="J12" s="143"/>
      <c r="K12" s="63"/>
    </row>
    <row r="13" spans="1:11" s="31" customFormat="1" ht="12.75">
      <c r="A13" s="50">
        <v>4</v>
      </c>
      <c r="B13" s="200" t="s">
        <v>158</v>
      </c>
      <c r="C13" s="180" t="s">
        <v>159</v>
      </c>
      <c r="D13" s="174" t="s">
        <v>2</v>
      </c>
      <c r="E13" s="65">
        <f>E12</f>
        <v>44</v>
      </c>
      <c r="F13" s="207"/>
      <c r="G13" s="60">
        <f t="shared" si="0"/>
        <v>0</v>
      </c>
      <c r="H13" s="61">
        <v>0</v>
      </c>
      <c r="I13" s="62">
        <f t="shared" si="1"/>
        <v>0</v>
      </c>
      <c r="J13" s="143"/>
      <c r="K13" s="63"/>
    </row>
    <row r="14" spans="1:11" s="31" customFormat="1" ht="12.75">
      <c r="A14" s="50">
        <v>5</v>
      </c>
      <c r="B14" s="5" t="s">
        <v>122</v>
      </c>
      <c r="C14" s="5" t="s">
        <v>121</v>
      </c>
      <c r="D14" s="174" t="s">
        <v>3</v>
      </c>
      <c r="E14" s="65">
        <f>20*0.6*0.8+2*2*3</f>
        <v>21.6</v>
      </c>
      <c r="F14" s="207"/>
      <c r="G14" s="60">
        <f t="shared" si="0"/>
        <v>0</v>
      </c>
      <c r="H14" s="61">
        <v>0</v>
      </c>
      <c r="I14" s="62">
        <f t="shared" si="1"/>
        <v>0</v>
      </c>
      <c r="J14" s="143"/>
      <c r="K14" s="63"/>
    </row>
    <row r="15" spans="1:11" s="31" customFormat="1" ht="12.75">
      <c r="A15" s="50">
        <v>6</v>
      </c>
      <c r="B15" s="139" t="s">
        <v>5</v>
      </c>
      <c r="C15" s="7" t="s">
        <v>6</v>
      </c>
      <c r="D15" s="176" t="s">
        <v>3</v>
      </c>
      <c r="E15" s="66">
        <f>E10-E14</f>
        <v>10.574999999999996</v>
      </c>
      <c r="F15" s="208"/>
      <c r="G15" s="60">
        <f t="shared" si="0"/>
        <v>0</v>
      </c>
      <c r="H15" s="61">
        <v>0</v>
      </c>
      <c r="I15" s="62">
        <f t="shared" si="1"/>
        <v>0</v>
      </c>
      <c r="J15" s="143"/>
      <c r="K15" s="63"/>
    </row>
    <row r="16" spans="1:12" s="31" customFormat="1" ht="12.75">
      <c r="A16" s="50">
        <v>7</v>
      </c>
      <c r="B16" s="139" t="s">
        <v>7</v>
      </c>
      <c r="C16" s="7" t="s">
        <v>8</v>
      </c>
      <c r="D16" s="176" t="s">
        <v>3</v>
      </c>
      <c r="E16" s="66">
        <f>E15</f>
        <v>10.574999999999996</v>
      </c>
      <c r="F16" s="208"/>
      <c r="G16" s="60">
        <f t="shared" si="0"/>
        <v>0</v>
      </c>
      <c r="H16" s="61">
        <v>0</v>
      </c>
      <c r="I16" s="62">
        <f t="shared" si="1"/>
        <v>0</v>
      </c>
      <c r="J16" s="143"/>
      <c r="K16" s="63"/>
      <c r="L16" s="49"/>
    </row>
    <row r="17" spans="1:12" s="31" customFormat="1" ht="12.75">
      <c r="A17" s="50">
        <v>8</v>
      </c>
      <c r="B17" s="139" t="s">
        <v>9</v>
      </c>
      <c r="C17" s="7" t="s">
        <v>10</v>
      </c>
      <c r="D17" s="176" t="s">
        <v>11</v>
      </c>
      <c r="E17" s="66">
        <f>E16*1.8</f>
        <v>19.034999999999993</v>
      </c>
      <c r="F17" s="208"/>
      <c r="G17" s="60">
        <f t="shared" si="0"/>
        <v>0</v>
      </c>
      <c r="H17" s="61">
        <v>0</v>
      </c>
      <c r="I17" s="62">
        <f t="shared" si="1"/>
        <v>0</v>
      </c>
      <c r="J17" s="143"/>
      <c r="K17" s="63"/>
      <c r="L17" s="49"/>
    </row>
    <row r="18" spans="1:12" s="31" customFormat="1" ht="12.75">
      <c r="A18" s="40"/>
      <c r="B18" s="186"/>
      <c r="C18" s="187"/>
      <c r="D18" s="188"/>
      <c r="E18" s="103"/>
      <c r="F18" s="189"/>
      <c r="G18" s="91"/>
      <c r="H18" s="92"/>
      <c r="I18" s="80"/>
      <c r="J18" s="143"/>
      <c r="K18" s="63"/>
      <c r="L18" s="49"/>
    </row>
    <row r="19" spans="1:12" s="31" customFormat="1" ht="12.75">
      <c r="A19" s="105"/>
      <c r="B19" s="190" t="s">
        <v>173</v>
      </c>
      <c r="C19" s="102" t="s">
        <v>174</v>
      </c>
      <c r="D19" s="191"/>
      <c r="E19" s="90"/>
      <c r="F19" s="91"/>
      <c r="G19" s="141">
        <f>SUM(G20:G21)</f>
        <v>0</v>
      </c>
      <c r="H19" s="92"/>
      <c r="I19" s="93">
        <f>SUM(I20:I21)</f>
        <v>8.715</v>
      </c>
      <c r="J19" s="143"/>
      <c r="K19" s="63"/>
      <c r="L19" s="49"/>
    </row>
    <row r="20" spans="1:12" s="31" customFormat="1" ht="12.75">
      <c r="A20" s="3">
        <v>9</v>
      </c>
      <c r="B20" s="1" t="s">
        <v>176</v>
      </c>
      <c r="C20" s="1" t="s">
        <v>175</v>
      </c>
      <c r="D20" s="3" t="s">
        <v>2</v>
      </c>
      <c r="E20" s="59">
        <v>15</v>
      </c>
      <c r="F20" s="206"/>
      <c r="G20" s="60">
        <f aca="true" t="shared" si="2" ref="G20:G21">F20*E20</f>
        <v>0</v>
      </c>
      <c r="H20" s="61">
        <v>0.4</v>
      </c>
      <c r="I20" s="62">
        <f aca="true" t="shared" si="3" ref="I20:I21">H20*E20</f>
        <v>6</v>
      </c>
      <c r="J20" s="143"/>
      <c r="K20" s="63"/>
      <c r="L20" s="49"/>
    </row>
    <row r="21" spans="1:12" s="31" customFormat="1" ht="12.75">
      <c r="A21" s="3">
        <v>10</v>
      </c>
      <c r="B21" s="1" t="s">
        <v>178</v>
      </c>
      <c r="C21" s="1" t="s">
        <v>177</v>
      </c>
      <c r="D21" s="3" t="s">
        <v>2</v>
      </c>
      <c r="E21" s="59">
        <f>E20</f>
        <v>15</v>
      </c>
      <c r="F21" s="206"/>
      <c r="G21" s="60">
        <f t="shared" si="2"/>
        <v>0</v>
      </c>
      <c r="H21" s="61">
        <v>0.181</v>
      </c>
      <c r="I21" s="62">
        <f t="shared" si="3"/>
        <v>2.715</v>
      </c>
      <c r="J21" s="143"/>
      <c r="K21" s="63"/>
      <c r="L21" s="49"/>
    </row>
    <row r="22" spans="1:12" s="31" customFormat="1" ht="12.75">
      <c r="A22" s="105"/>
      <c r="B22" s="106"/>
      <c r="C22" s="68"/>
      <c r="D22" s="69"/>
      <c r="E22" s="70"/>
      <c r="F22" s="71"/>
      <c r="G22" s="72"/>
      <c r="H22" s="73"/>
      <c r="I22" s="74"/>
      <c r="J22" s="143"/>
      <c r="K22" s="63"/>
      <c r="L22" s="49"/>
    </row>
    <row r="23" spans="1:12" s="31" customFormat="1" ht="12.75">
      <c r="A23" s="50"/>
      <c r="B23" s="75" t="s">
        <v>53</v>
      </c>
      <c r="C23" s="76" t="s">
        <v>54</v>
      </c>
      <c r="D23" s="89"/>
      <c r="E23" s="90"/>
      <c r="F23" s="91"/>
      <c r="G23" s="141">
        <f>SUM(G24:G26)</f>
        <v>0</v>
      </c>
      <c r="H23" s="92"/>
      <c r="I23" s="93">
        <f>SUM(I24:I26)</f>
        <v>13.949100000000001</v>
      </c>
      <c r="J23" s="73"/>
      <c r="K23" s="63"/>
      <c r="L23" s="49"/>
    </row>
    <row r="24" spans="1:12" s="31" customFormat="1" ht="12.75">
      <c r="A24" s="3">
        <v>11</v>
      </c>
      <c r="B24" s="181" t="s">
        <v>168</v>
      </c>
      <c r="C24" s="181" t="s">
        <v>167</v>
      </c>
      <c r="D24" s="175" t="s">
        <v>2</v>
      </c>
      <c r="E24" s="59">
        <f>5*3</f>
        <v>15</v>
      </c>
      <c r="F24" s="206"/>
      <c r="G24" s="81">
        <f>F24*E24</f>
        <v>0</v>
      </c>
      <c r="H24" s="61">
        <v>0.45873</v>
      </c>
      <c r="I24" s="62">
        <f aca="true" t="shared" si="4" ref="I24:I26">H24*E24</f>
        <v>6.88095</v>
      </c>
      <c r="J24" s="88"/>
      <c r="K24" s="64"/>
      <c r="L24" s="49"/>
    </row>
    <row r="25" spans="1:12" s="31" customFormat="1" ht="12.75">
      <c r="A25" s="3">
        <v>12</v>
      </c>
      <c r="B25" s="180" t="s">
        <v>172</v>
      </c>
      <c r="C25" s="180" t="s">
        <v>171</v>
      </c>
      <c r="D25" s="175" t="s">
        <v>2</v>
      </c>
      <c r="E25" s="59">
        <f>E24</f>
        <v>15</v>
      </c>
      <c r="F25" s="206"/>
      <c r="G25" s="81">
        <f aca="true" t="shared" si="5" ref="G25:G26">F25*E25</f>
        <v>0</v>
      </c>
      <c r="H25" s="61">
        <v>0.26376</v>
      </c>
      <c r="I25" s="62">
        <f t="shared" si="4"/>
        <v>3.9564</v>
      </c>
      <c r="J25" s="88"/>
      <c r="K25" s="64"/>
      <c r="L25" s="49"/>
    </row>
    <row r="26" spans="1:12" s="31" customFormat="1" ht="12.75">
      <c r="A26" s="3">
        <v>13</v>
      </c>
      <c r="B26" s="180" t="s">
        <v>170</v>
      </c>
      <c r="C26" s="180" t="s">
        <v>169</v>
      </c>
      <c r="D26" s="175" t="s">
        <v>2</v>
      </c>
      <c r="E26" s="59">
        <f>E25</f>
        <v>15</v>
      </c>
      <c r="F26" s="206"/>
      <c r="G26" s="81">
        <f t="shared" si="5"/>
        <v>0</v>
      </c>
      <c r="H26" s="61">
        <v>0.20745</v>
      </c>
      <c r="I26" s="62">
        <f t="shared" si="4"/>
        <v>3.11175</v>
      </c>
      <c r="J26" s="88"/>
      <c r="K26" s="64"/>
      <c r="L26" s="49"/>
    </row>
    <row r="27" spans="1:12" s="99" customFormat="1" ht="12.75">
      <c r="A27" s="94"/>
      <c r="B27" s="67"/>
      <c r="C27" s="95"/>
      <c r="D27" s="96"/>
      <c r="E27" s="90"/>
      <c r="F27" s="97"/>
      <c r="H27" s="98"/>
      <c r="J27" s="145"/>
      <c r="K27" s="100"/>
      <c r="L27" s="101"/>
    </row>
    <row r="28" spans="1:11" s="31" customFormat="1" ht="12.75">
      <c r="A28" s="50"/>
      <c r="B28" s="75" t="s">
        <v>57</v>
      </c>
      <c r="C28" s="108" t="s">
        <v>58</v>
      </c>
      <c r="D28" s="69"/>
      <c r="E28" s="87"/>
      <c r="F28" s="71"/>
      <c r="G28" s="79">
        <f>SUM(G29:G39)</f>
        <v>0</v>
      </c>
      <c r="H28" s="85"/>
      <c r="I28" s="86">
        <f>SUM(I29:I39)</f>
        <v>1.558495</v>
      </c>
      <c r="J28" s="73"/>
      <c r="K28" s="63"/>
    </row>
    <row r="29" spans="1:11" s="31" customFormat="1" ht="12.75">
      <c r="A29" s="3">
        <v>14</v>
      </c>
      <c r="B29" s="180" t="s">
        <v>141</v>
      </c>
      <c r="C29" s="180" t="s">
        <v>189</v>
      </c>
      <c r="D29" s="174" t="s">
        <v>18</v>
      </c>
      <c r="E29" s="65">
        <v>13.9</v>
      </c>
      <c r="F29" s="207"/>
      <c r="G29" s="81">
        <f aca="true" t="shared" si="6" ref="G29:G39">F29*E29</f>
        <v>0</v>
      </c>
      <c r="H29" s="62">
        <f>H30/2</f>
        <v>0.00275</v>
      </c>
      <c r="I29" s="62">
        <f aca="true" t="shared" si="7" ref="I29:I39">H29*E29</f>
        <v>0.038225</v>
      </c>
      <c r="J29" s="73"/>
      <c r="K29" s="63"/>
    </row>
    <row r="30" spans="1:11" s="31" customFormat="1" ht="12.75">
      <c r="A30" s="3">
        <v>15</v>
      </c>
      <c r="B30" s="180"/>
      <c r="C30" s="195" t="s">
        <v>142</v>
      </c>
      <c r="D30" s="174" t="s">
        <v>18</v>
      </c>
      <c r="E30" s="65">
        <f>E29</f>
        <v>13.9</v>
      </c>
      <c r="F30" s="207"/>
      <c r="G30" s="81">
        <f t="shared" si="6"/>
        <v>0</v>
      </c>
      <c r="H30" s="62">
        <v>0.0055</v>
      </c>
      <c r="I30" s="62">
        <f t="shared" si="7"/>
        <v>0.07645</v>
      </c>
      <c r="J30" s="73"/>
      <c r="K30" s="63"/>
    </row>
    <row r="31" spans="1:11" s="31" customFormat="1" ht="12.75">
      <c r="A31" s="3">
        <v>16</v>
      </c>
      <c r="B31" s="181" t="s">
        <v>143</v>
      </c>
      <c r="C31" s="181" t="s">
        <v>190</v>
      </c>
      <c r="D31" s="174" t="s">
        <v>18</v>
      </c>
      <c r="E31" s="65">
        <v>5.4</v>
      </c>
      <c r="F31" s="207"/>
      <c r="G31" s="81">
        <f t="shared" si="6"/>
        <v>0</v>
      </c>
      <c r="H31" s="62">
        <f>H32/2</f>
        <v>0.0036</v>
      </c>
      <c r="I31" s="62">
        <f t="shared" si="7"/>
        <v>0.019440000000000002</v>
      </c>
      <c r="J31" s="73"/>
      <c r="K31" s="63"/>
    </row>
    <row r="32" spans="1:11" s="31" customFormat="1" ht="12.75">
      <c r="A32" s="3">
        <v>17</v>
      </c>
      <c r="B32" s="180"/>
      <c r="C32" s="195" t="s">
        <v>144</v>
      </c>
      <c r="D32" s="174" t="s">
        <v>18</v>
      </c>
      <c r="E32" s="65">
        <f>E31</f>
        <v>5.4</v>
      </c>
      <c r="F32" s="207"/>
      <c r="G32" s="81">
        <f t="shared" si="6"/>
        <v>0</v>
      </c>
      <c r="H32" s="62">
        <v>0.0072</v>
      </c>
      <c r="I32" s="62">
        <f t="shared" si="7"/>
        <v>0.038880000000000005</v>
      </c>
      <c r="J32" s="73"/>
      <c r="K32" s="63"/>
    </row>
    <row r="33" spans="1:11" s="31" customFormat="1" ht="12.75">
      <c r="A33" s="3">
        <v>18</v>
      </c>
      <c r="B33" s="181" t="s">
        <v>146</v>
      </c>
      <c r="C33" s="181" t="s">
        <v>145</v>
      </c>
      <c r="D33" s="174" t="s">
        <v>17</v>
      </c>
      <c r="E33" s="65">
        <v>1</v>
      </c>
      <c r="F33" s="207"/>
      <c r="G33" s="81">
        <f t="shared" si="6"/>
        <v>0</v>
      </c>
      <c r="H33" s="62">
        <f>H34/2</f>
        <v>0.0035</v>
      </c>
      <c r="I33" s="62">
        <f t="shared" si="7"/>
        <v>0.0035</v>
      </c>
      <c r="J33" s="73"/>
      <c r="K33" s="63"/>
    </row>
    <row r="34" spans="1:11" s="31" customFormat="1" ht="12.75">
      <c r="A34" s="3">
        <v>19</v>
      </c>
      <c r="B34" s="180"/>
      <c r="C34" s="195" t="s">
        <v>147</v>
      </c>
      <c r="D34" s="174" t="s">
        <v>17</v>
      </c>
      <c r="E34" s="65">
        <f>E33</f>
        <v>1</v>
      </c>
      <c r="F34" s="207"/>
      <c r="G34" s="81">
        <f t="shared" si="6"/>
        <v>0</v>
      </c>
      <c r="H34" s="62">
        <v>0.007</v>
      </c>
      <c r="I34" s="62">
        <f t="shared" si="7"/>
        <v>0.007</v>
      </c>
      <c r="J34" s="73"/>
      <c r="K34" s="63"/>
    </row>
    <row r="35" spans="1:11" s="31" customFormat="1" ht="12.75">
      <c r="A35" s="3">
        <v>20</v>
      </c>
      <c r="B35" s="4" t="s">
        <v>118</v>
      </c>
      <c r="C35" s="5" t="s">
        <v>117</v>
      </c>
      <c r="D35" s="174" t="s">
        <v>17</v>
      </c>
      <c r="E35" s="65">
        <v>2</v>
      </c>
      <c r="F35" s="207"/>
      <c r="G35" s="81">
        <f t="shared" si="6"/>
        <v>0</v>
      </c>
      <c r="H35" s="62">
        <v>0.3409</v>
      </c>
      <c r="I35" s="62">
        <f t="shared" si="7"/>
        <v>0.6818</v>
      </c>
      <c r="J35" s="73"/>
      <c r="K35" s="63"/>
    </row>
    <row r="36" spans="1:11" s="31" customFormat="1" ht="12.75">
      <c r="A36" s="3">
        <v>21</v>
      </c>
      <c r="B36" s="192" t="s">
        <v>130</v>
      </c>
      <c r="C36" s="193" t="s">
        <v>129</v>
      </c>
      <c r="D36" s="174" t="s">
        <v>17</v>
      </c>
      <c r="E36" s="65">
        <v>2</v>
      </c>
      <c r="F36" s="207"/>
      <c r="G36" s="81">
        <f t="shared" si="6"/>
        <v>0</v>
      </c>
      <c r="H36" s="62">
        <v>0.232</v>
      </c>
      <c r="I36" s="62">
        <f t="shared" si="7"/>
        <v>0.464</v>
      </c>
      <c r="J36" s="73"/>
      <c r="K36" s="63"/>
    </row>
    <row r="37" spans="1:11" s="31" customFormat="1" ht="12.75">
      <c r="A37" s="3">
        <v>22</v>
      </c>
      <c r="B37" s="192" t="s">
        <v>132</v>
      </c>
      <c r="C37" s="193" t="s">
        <v>131</v>
      </c>
      <c r="D37" s="174" t="s">
        <v>17</v>
      </c>
      <c r="E37" s="65">
        <f>E35</f>
        <v>2</v>
      </c>
      <c r="F37" s="207"/>
      <c r="G37" s="81">
        <f t="shared" si="6"/>
        <v>0</v>
      </c>
      <c r="H37" s="62">
        <v>0.061</v>
      </c>
      <c r="I37" s="62">
        <f t="shared" si="7"/>
        <v>0.122</v>
      </c>
      <c r="J37" s="73"/>
      <c r="K37" s="63"/>
    </row>
    <row r="38" spans="1:11" s="31" customFormat="1" ht="12.75">
      <c r="A38" s="3">
        <v>23</v>
      </c>
      <c r="B38" s="192" t="s">
        <v>134</v>
      </c>
      <c r="C38" s="193" t="s">
        <v>133</v>
      </c>
      <c r="D38" s="174" t="s">
        <v>17</v>
      </c>
      <c r="E38" s="65">
        <f>E35</f>
        <v>2</v>
      </c>
      <c r="F38" s="207"/>
      <c r="G38" s="81">
        <f t="shared" si="6"/>
        <v>0</v>
      </c>
      <c r="H38" s="62">
        <v>0.003</v>
      </c>
      <c r="I38" s="62">
        <f t="shared" si="7"/>
        <v>0.006</v>
      </c>
      <c r="J38" s="73"/>
      <c r="K38" s="63"/>
    </row>
    <row r="39" spans="1:11" s="31" customFormat="1" ht="12.75">
      <c r="A39" s="3">
        <v>24</v>
      </c>
      <c r="B39" s="192" t="s">
        <v>136</v>
      </c>
      <c r="C39" s="193" t="s">
        <v>135</v>
      </c>
      <c r="D39" s="174" t="s">
        <v>17</v>
      </c>
      <c r="E39" s="65">
        <f>E35</f>
        <v>2</v>
      </c>
      <c r="F39" s="207"/>
      <c r="G39" s="81">
        <f t="shared" si="6"/>
        <v>0</v>
      </c>
      <c r="H39" s="62">
        <v>0.0506</v>
      </c>
      <c r="I39" s="62">
        <f t="shared" si="7"/>
        <v>0.1012</v>
      </c>
      <c r="J39" s="73"/>
      <c r="K39" s="63"/>
    </row>
    <row r="40" spans="1:11" s="31" customFormat="1" ht="12.75">
      <c r="A40" s="105"/>
      <c r="B40" s="68"/>
      <c r="C40" s="68"/>
      <c r="D40" s="69"/>
      <c r="E40" s="70"/>
      <c r="F40" s="71"/>
      <c r="G40" s="91"/>
      <c r="H40" s="92"/>
      <c r="J40" s="73"/>
      <c r="K40" s="63"/>
    </row>
    <row r="41" spans="1:11" s="31" customFormat="1" ht="12.75">
      <c r="A41" s="50"/>
      <c r="B41" s="75" t="s">
        <v>59</v>
      </c>
      <c r="C41" s="109" t="s">
        <v>60</v>
      </c>
      <c r="D41" s="53"/>
      <c r="E41" s="54"/>
      <c r="F41" s="55"/>
      <c r="G41" s="56">
        <f>SUM(G42:G43)</f>
        <v>0</v>
      </c>
      <c r="H41" s="57"/>
      <c r="I41" s="86">
        <f>SUM(I42:I43)</f>
        <v>0.00143</v>
      </c>
      <c r="J41" s="73"/>
      <c r="K41" s="63"/>
    </row>
    <row r="42" spans="1:13" s="31" customFormat="1" ht="12.75">
      <c r="A42" s="3">
        <v>25</v>
      </c>
      <c r="B42" s="4" t="s">
        <v>27</v>
      </c>
      <c r="C42" s="5" t="s">
        <v>28</v>
      </c>
      <c r="D42" s="174" t="s">
        <v>18</v>
      </c>
      <c r="E42" s="65">
        <f>5+3+5</f>
        <v>13</v>
      </c>
      <c r="F42" s="207"/>
      <c r="G42" s="81">
        <f aca="true" t="shared" si="8" ref="G42:G43">F42*E42</f>
        <v>0</v>
      </c>
      <c r="H42" s="62">
        <v>0</v>
      </c>
      <c r="I42" s="62">
        <f aca="true" t="shared" si="9" ref="I42:I43">H42*E42</f>
        <v>0</v>
      </c>
      <c r="J42" s="73"/>
      <c r="K42" s="63"/>
      <c r="L42" s="49" t="s">
        <v>61</v>
      </c>
      <c r="M42" s="49"/>
    </row>
    <row r="43" spans="1:13" s="31" customFormat="1" ht="12.75">
      <c r="A43" s="3">
        <v>26</v>
      </c>
      <c r="B43" s="4" t="s">
        <v>29</v>
      </c>
      <c r="C43" s="5" t="s">
        <v>30</v>
      </c>
      <c r="D43" s="174" t="s">
        <v>18</v>
      </c>
      <c r="E43" s="65">
        <f>E42</f>
        <v>13</v>
      </c>
      <c r="F43" s="207"/>
      <c r="G43" s="81">
        <f t="shared" si="8"/>
        <v>0</v>
      </c>
      <c r="H43" s="62">
        <v>0.00011</v>
      </c>
      <c r="I43" s="62">
        <f t="shared" si="9"/>
        <v>0.00143</v>
      </c>
      <c r="J43" s="73"/>
      <c r="K43" s="63"/>
      <c r="L43" s="49"/>
      <c r="M43" s="49"/>
    </row>
    <row r="44" spans="1:13" s="31" customFormat="1" ht="12.75">
      <c r="A44" s="40"/>
      <c r="B44" s="111"/>
      <c r="C44" s="111"/>
      <c r="D44" s="83"/>
      <c r="E44" s="112"/>
      <c r="F44" s="84"/>
      <c r="G44" s="113"/>
      <c r="H44" s="114"/>
      <c r="I44" s="115"/>
      <c r="J44" s="73"/>
      <c r="K44" s="63"/>
      <c r="L44" s="49"/>
      <c r="M44" s="49"/>
    </row>
    <row r="45" spans="1:13" s="31" customFormat="1" ht="12.75">
      <c r="A45" s="50"/>
      <c r="B45" s="75" t="s">
        <v>62</v>
      </c>
      <c r="C45" s="116" t="s">
        <v>63</v>
      </c>
      <c r="D45" s="77"/>
      <c r="E45" s="117"/>
      <c r="F45" s="78"/>
      <c r="G45" s="79">
        <f>SUM(G46:G48)</f>
        <v>0</v>
      </c>
      <c r="H45" s="118"/>
      <c r="I45" s="86"/>
      <c r="J45" s="73"/>
      <c r="K45" s="63"/>
      <c r="L45" s="49"/>
      <c r="M45" s="49"/>
    </row>
    <row r="46" spans="1:13" s="31" customFormat="1" ht="12.75">
      <c r="A46" s="3">
        <v>27</v>
      </c>
      <c r="B46" s="1" t="s">
        <v>203</v>
      </c>
      <c r="C46" s="1" t="s">
        <v>202</v>
      </c>
      <c r="D46" s="6" t="s">
        <v>11</v>
      </c>
      <c r="E46" s="65">
        <f>I21</f>
        <v>2.715</v>
      </c>
      <c r="F46" s="207"/>
      <c r="G46" s="81">
        <f aca="true" t="shared" si="10" ref="G46">F46*E46</f>
        <v>0</v>
      </c>
      <c r="H46" s="62">
        <v>0</v>
      </c>
      <c r="I46" s="62">
        <f aca="true" t="shared" si="11" ref="I46">H46*E46</f>
        <v>0</v>
      </c>
      <c r="J46" s="73"/>
      <c r="K46" s="63"/>
      <c r="L46" s="49"/>
      <c r="M46" s="49"/>
    </row>
    <row r="47" spans="1:11" s="31" customFormat="1" ht="12.75">
      <c r="A47" s="3">
        <v>28</v>
      </c>
      <c r="B47" s="4" t="s">
        <v>33</v>
      </c>
      <c r="C47" s="10" t="s">
        <v>34</v>
      </c>
      <c r="D47" s="3" t="s">
        <v>11</v>
      </c>
      <c r="E47" s="59">
        <f>I23+I41</f>
        <v>13.95053</v>
      </c>
      <c r="F47" s="206"/>
      <c r="G47" s="81">
        <f aca="true" t="shared" si="12" ref="G47:G48">F47*E47</f>
        <v>0</v>
      </c>
      <c r="H47" s="61">
        <v>0</v>
      </c>
      <c r="I47" s="62">
        <f aca="true" t="shared" si="13" ref="I47:I48">H47*E47</f>
        <v>0</v>
      </c>
      <c r="J47" s="73"/>
      <c r="K47" s="63"/>
    </row>
    <row r="48" spans="1:11" s="31" customFormat="1" ht="12.75">
      <c r="A48" s="3">
        <v>29</v>
      </c>
      <c r="B48" s="4" t="s">
        <v>138</v>
      </c>
      <c r="C48" s="10" t="s">
        <v>137</v>
      </c>
      <c r="D48" s="3" t="s">
        <v>11</v>
      </c>
      <c r="E48" s="59">
        <f>I28+I9</f>
        <v>1.595895</v>
      </c>
      <c r="F48" s="206"/>
      <c r="G48" s="81">
        <f t="shared" si="12"/>
        <v>0</v>
      </c>
      <c r="H48" s="61">
        <v>0</v>
      </c>
      <c r="I48" s="62">
        <f t="shared" si="13"/>
        <v>0</v>
      </c>
      <c r="J48" s="73"/>
      <c r="K48" s="63"/>
    </row>
    <row r="49" spans="1:11" s="31" customFormat="1" ht="12.75">
      <c r="A49" s="29"/>
      <c r="B49" s="99"/>
      <c r="C49" s="99"/>
      <c r="E49" s="63"/>
      <c r="F49" s="63"/>
      <c r="G49" s="63"/>
      <c r="J49" s="73"/>
      <c r="K49" s="63"/>
    </row>
    <row r="50" spans="1:11" s="31" customFormat="1" ht="12.75">
      <c r="A50" s="29"/>
      <c r="B50" s="99"/>
      <c r="C50" s="99"/>
      <c r="E50" s="63"/>
      <c r="F50" s="63"/>
      <c r="G50" s="63"/>
      <c r="J50" s="73"/>
      <c r="K50" s="63"/>
    </row>
    <row r="51" spans="3:11" s="120" customFormat="1" ht="12.75">
      <c r="C51" s="121" t="s">
        <v>64</v>
      </c>
      <c r="G51" s="122">
        <f>G9+G41+G45+G28+G23+G19</f>
        <v>0</v>
      </c>
      <c r="I51" s="122"/>
      <c r="J51" s="148"/>
      <c r="K51" s="124"/>
    </row>
    <row r="52" spans="1:11" ht="12.75">
      <c r="A52" s="120"/>
      <c r="B52" s="120"/>
      <c r="C52" s="121"/>
      <c r="D52" s="120"/>
      <c r="E52" s="120"/>
      <c r="F52" s="120"/>
      <c r="G52" s="125"/>
      <c r="H52" s="120"/>
      <c r="I52" s="125"/>
      <c r="J52" s="149"/>
      <c r="K52" s="124"/>
    </row>
    <row r="53" spans="1:11" ht="12.75">
      <c r="A53" s="120"/>
      <c r="B53" s="120"/>
      <c r="C53" s="127"/>
      <c r="D53" s="120"/>
      <c r="E53" s="120"/>
      <c r="F53" s="120"/>
      <c r="G53" s="122"/>
      <c r="H53" s="120"/>
      <c r="I53" s="122"/>
      <c r="J53" s="131"/>
      <c r="K53" s="128"/>
    </row>
    <row r="54" spans="3:10" ht="12.75">
      <c r="C54" s="121"/>
      <c r="E54" s="11"/>
      <c r="G54" s="125"/>
      <c r="J54" s="131"/>
    </row>
    <row r="55" ht="12.75">
      <c r="E55" s="11"/>
    </row>
    <row r="56" ht="12.75">
      <c r="E56" s="11"/>
    </row>
    <row r="57" ht="12.75">
      <c r="E57" s="11"/>
    </row>
    <row r="58" ht="12.75">
      <c r="E58" s="11"/>
    </row>
    <row r="59" ht="12.75">
      <c r="E59" s="11"/>
    </row>
    <row r="60" ht="12.75">
      <c r="E60" s="11"/>
    </row>
    <row r="61" ht="12.75">
      <c r="E61" s="11"/>
    </row>
    <row r="62" ht="12.75">
      <c r="E62" s="11"/>
    </row>
    <row r="63" ht="12.75">
      <c r="E63" s="11"/>
    </row>
    <row r="64" ht="12.75">
      <c r="E64" s="11"/>
    </row>
    <row r="65" ht="12.75">
      <c r="E65" s="11"/>
    </row>
    <row r="66" ht="12.75">
      <c r="E66" s="11"/>
    </row>
    <row r="67" spans="1:2" ht="12.75">
      <c r="A67" s="129"/>
      <c r="B67" s="129"/>
    </row>
    <row r="68" spans="1:5" ht="12.75">
      <c r="A68" s="131"/>
      <c r="B68" s="131"/>
      <c r="C68" s="132"/>
      <c r="D68" s="132"/>
      <c r="E68" s="133"/>
    </row>
    <row r="69" spans="1:5" ht="12.75">
      <c r="A69" s="134"/>
      <c r="B69" s="134"/>
      <c r="C69" s="131"/>
      <c r="D69" s="131"/>
      <c r="E69" s="135"/>
    </row>
    <row r="70" spans="1:5" ht="12.75">
      <c r="A70" s="131"/>
      <c r="B70" s="131"/>
      <c r="C70" s="131"/>
      <c r="D70" s="131"/>
      <c r="E70" s="135"/>
    </row>
    <row r="71" spans="1:7" ht="12.75">
      <c r="A71" s="131"/>
      <c r="B71" s="131"/>
      <c r="C71" s="131"/>
      <c r="D71" s="131"/>
      <c r="E71" s="135"/>
      <c r="F71" s="136"/>
      <c r="G71" s="136"/>
    </row>
    <row r="72" spans="1:7" ht="12.75">
      <c r="A72" s="131"/>
      <c r="B72" s="131"/>
      <c r="C72" s="131"/>
      <c r="D72" s="131"/>
      <c r="E72" s="135"/>
      <c r="F72" s="131"/>
      <c r="G72" s="131"/>
    </row>
    <row r="73" spans="1:7" ht="12.75">
      <c r="A73" s="131"/>
      <c r="B73" s="131"/>
      <c r="C73" s="131"/>
      <c r="D73" s="131"/>
      <c r="E73" s="135"/>
      <c r="F73" s="131"/>
      <c r="G73" s="131"/>
    </row>
    <row r="74" spans="1:7" ht="12.75">
      <c r="A74" s="131"/>
      <c r="B74" s="131"/>
      <c r="C74" s="131"/>
      <c r="D74" s="131"/>
      <c r="E74" s="135"/>
      <c r="F74" s="131"/>
      <c r="G74" s="131"/>
    </row>
    <row r="75" spans="1:7" ht="12.75">
      <c r="A75" s="131"/>
      <c r="B75" s="131"/>
      <c r="C75" s="131"/>
      <c r="D75" s="131"/>
      <c r="E75" s="135"/>
      <c r="F75" s="131"/>
      <c r="G75" s="131"/>
    </row>
    <row r="76" spans="1:7" ht="12.75">
      <c r="A76" s="131"/>
      <c r="B76" s="131"/>
      <c r="C76" s="131"/>
      <c r="D76" s="131"/>
      <c r="E76" s="135"/>
      <c r="F76" s="131"/>
      <c r="G76" s="131"/>
    </row>
    <row r="77" spans="1:7" ht="12.75">
      <c r="A77" s="131"/>
      <c r="B77" s="131"/>
      <c r="C77" s="131"/>
      <c r="D77" s="131"/>
      <c r="E77" s="135"/>
      <c r="F77" s="131"/>
      <c r="G77" s="131"/>
    </row>
    <row r="78" spans="1:7" ht="12.75">
      <c r="A78" s="131"/>
      <c r="B78" s="131"/>
      <c r="C78" s="131"/>
      <c r="D78" s="131"/>
      <c r="E78" s="135"/>
      <c r="F78" s="131"/>
      <c r="G78" s="131"/>
    </row>
    <row r="79" spans="1:7" ht="12.75">
      <c r="A79" s="131"/>
      <c r="B79" s="131"/>
      <c r="C79" s="131"/>
      <c r="D79" s="131"/>
      <c r="E79" s="135"/>
      <c r="F79" s="131"/>
      <c r="G79" s="131"/>
    </row>
    <row r="80" spans="1:7" ht="12.75">
      <c r="A80" s="131"/>
      <c r="B80" s="131"/>
      <c r="C80" s="131"/>
      <c r="D80" s="131"/>
      <c r="E80" s="135"/>
      <c r="F80" s="131"/>
      <c r="G80" s="131"/>
    </row>
    <row r="81" spans="1:7" ht="12.75">
      <c r="A81" s="131"/>
      <c r="B81" s="131"/>
      <c r="C81" s="131"/>
      <c r="D81" s="131"/>
      <c r="E81" s="135"/>
      <c r="F81" s="131"/>
      <c r="G81" s="131"/>
    </row>
    <row r="82" spans="6:7" ht="12.75">
      <c r="F82" s="131"/>
      <c r="G82" s="131"/>
    </row>
    <row r="83" spans="6:7" ht="12.75">
      <c r="F83" s="131"/>
      <c r="G83" s="131"/>
    </row>
    <row r="84" spans="6:7" ht="12.75">
      <c r="F84" s="131"/>
      <c r="G84" s="131"/>
    </row>
  </sheetData>
  <mergeCells count="4">
    <mergeCell ref="A1:G1"/>
    <mergeCell ref="A3:B3"/>
    <mergeCell ref="A4:B4"/>
    <mergeCell ref="E4:F4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9"/>
  <sheetViews>
    <sheetView view="pageBreakPreview" zoomScaleSheetLayoutView="100" workbookViewId="0" topLeftCell="A13">
      <selection activeCell="E52" sqref="E52"/>
    </sheetView>
  </sheetViews>
  <sheetFormatPr defaultColWidth="9.33203125" defaultRowHeight="12.75"/>
  <cols>
    <col min="1" max="1" width="5.16015625" style="11" customWidth="1"/>
    <col min="2" max="2" width="13.16015625" style="11" customWidth="1"/>
    <col min="3" max="3" width="82.66015625" style="11" bestFit="1" customWidth="1"/>
    <col min="4" max="4" width="5" style="11" bestFit="1" customWidth="1"/>
    <col min="5" max="5" width="11.83203125" style="130" bestFit="1" customWidth="1"/>
    <col min="6" max="6" width="14" style="11" bestFit="1" customWidth="1"/>
    <col min="7" max="7" width="12" style="11" bestFit="1" customWidth="1"/>
    <col min="8" max="8" width="8.33203125" style="11" bestFit="1" customWidth="1"/>
    <col min="9" max="9" width="11.66015625" style="11" bestFit="1" customWidth="1"/>
    <col min="10" max="10" width="11.83203125" style="11" customWidth="1"/>
    <col min="11" max="11" width="22.16015625" style="11" bestFit="1" customWidth="1"/>
    <col min="12" max="16384" width="9.33203125" style="11" customWidth="1"/>
  </cols>
  <sheetData>
    <row r="1" spans="1:7" ht="15.75">
      <c r="A1" s="249" t="s">
        <v>35</v>
      </c>
      <c r="B1" s="249"/>
      <c r="C1" s="249"/>
      <c r="D1" s="249"/>
      <c r="E1" s="249"/>
      <c r="F1" s="249"/>
      <c r="G1" s="249"/>
    </row>
    <row r="2" spans="1:7" ht="14.25" customHeight="1" thickBot="1">
      <c r="A2" s="12"/>
      <c r="B2" s="13"/>
      <c r="C2" s="14"/>
      <c r="D2" s="14"/>
      <c r="E2" s="15"/>
      <c r="F2" s="14"/>
      <c r="G2" s="14"/>
    </row>
    <row r="3" spans="1:7" ht="13.5" thickTop="1">
      <c r="A3" s="250" t="s">
        <v>36</v>
      </c>
      <c r="B3" s="251"/>
      <c r="C3" s="16" t="s">
        <v>148</v>
      </c>
      <c r="D3" s="17"/>
      <c r="E3" s="18" t="s">
        <v>37</v>
      </c>
      <c r="F3" s="19"/>
      <c r="G3" s="20">
        <v>43800</v>
      </c>
    </row>
    <row r="4" spans="1:7" ht="13.5" thickBot="1">
      <c r="A4" s="252" t="s">
        <v>38</v>
      </c>
      <c r="B4" s="253"/>
      <c r="C4" s="21" t="s">
        <v>207</v>
      </c>
      <c r="D4" s="22"/>
      <c r="E4" s="254" t="s">
        <v>39</v>
      </c>
      <c r="F4" s="255"/>
      <c r="G4" s="23" t="s">
        <v>149</v>
      </c>
    </row>
    <row r="5" spans="1:11" ht="13.5" thickTop="1">
      <c r="A5" s="24"/>
      <c r="B5" s="25"/>
      <c r="C5" s="26"/>
      <c r="D5" s="27"/>
      <c r="E5" s="28" t="s">
        <v>40</v>
      </c>
      <c r="F5" s="29" t="s">
        <v>41</v>
      </c>
      <c r="G5" s="30"/>
      <c r="H5" s="31"/>
      <c r="I5" s="31"/>
      <c r="J5" s="31"/>
      <c r="K5" s="31"/>
    </row>
    <row r="6" spans="1:11" ht="12.75">
      <c r="A6" s="32"/>
      <c r="B6" s="12"/>
      <c r="C6" s="12"/>
      <c r="D6" s="33"/>
      <c r="E6" s="34"/>
      <c r="F6" s="33"/>
      <c r="G6" s="33"/>
      <c r="H6" s="31"/>
      <c r="I6" s="31"/>
      <c r="J6" s="31"/>
      <c r="K6" s="31"/>
    </row>
    <row r="7" spans="1:9" ht="25.5">
      <c r="A7" s="35" t="s">
        <v>42</v>
      </c>
      <c r="B7" s="36" t="s">
        <v>43</v>
      </c>
      <c r="C7" s="36" t="s">
        <v>44</v>
      </c>
      <c r="D7" s="36" t="s">
        <v>45</v>
      </c>
      <c r="E7" s="37" t="s">
        <v>46</v>
      </c>
      <c r="F7" s="36" t="s">
        <v>47</v>
      </c>
      <c r="G7" s="38" t="s">
        <v>48</v>
      </c>
      <c r="H7" s="39" t="s">
        <v>49</v>
      </c>
      <c r="I7" s="39" t="s">
        <v>50</v>
      </c>
    </row>
    <row r="8" spans="1:11" s="31" customFormat="1" ht="12.75">
      <c r="A8" s="40"/>
      <c r="B8" s="41"/>
      <c r="C8" s="42"/>
      <c r="D8" s="43"/>
      <c r="E8" s="44"/>
      <c r="F8" s="45"/>
      <c r="G8" s="46"/>
      <c r="H8" s="47"/>
      <c r="I8" s="48"/>
      <c r="J8" s="49"/>
      <c r="K8" s="49"/>
    </row>
    <row r="9" spans="1:11" s="31" customFormat="1" ht="12.75">
      <c r="A9" s="50"/>
      <c r="B9" s="51" t="s">
        <v>140</v>
      </c>
      <c r="C9" s="52" t="s">
        <v>210</v>
      </c>
      <c r="D9" s="53"/>
      <c r="E9" s="54"/>
      <c r="F9" s="55"/>
      <c r="G9" s="56">
        <f>SUM(G10:G18)</f>
        <v>0</v>
      </c>
      <c r="H9" s="57"/>
      <c r="I9" s="93">
        <f>SUM(I10:I16)</f>
        <v>1.2000000000000002</v>
      </c>
      <c r="J9" s="49"/>
      <c r="K9" s="49"/>
    </row>
    <row r="10" spans="1:11" s="31" customFormat="1" ht="12.75">
      <c r="A10" s="3">
        <v>1</v>
      </c>
      <c r="B10" s="1" t="s">
        <v>214</v>
      </c>
      <c r="C10" s="1" t="s">
        <v>213</v>
      </c>
      <c r="D10" s="174" t="s">
        <v>18</v>
      </c>
      <c r="E10" s="65">
        <f>(5.1+17.2+2.4)</f>
        <v>24.699999999999996</v>
      </c>
      <c r="F10" s="207"/>
      <c r="G10" s="60">
        <f aca="true" t="shared" si="0" ref="G10:G18">F10*E10</f>
        <v>0</v>
      </c>
      <c r="H10" s="61">
        <v>0</v>
      </c>
      <c r="I10" s="62">
        <f aca="true" t="shared" si="1" ref="I10:I18">H10*E10</f>
        <v>0</v>
      </c>
      <c r="J10" s="143"/>
      <c r="K10" s="63"/>
    </row>
    <row r="11" spans="1:11" s="31" customFormat="1" ht="12.75">
      <c r="A11" s="3">
        <v>2</v>
      </c>
      <c r="B11" s="1" t="s">
        <v>209</v>
      </c>
      <c r="C11" s="1" t="s">
        <v>208</v>
      </c>
      <c r="D11" s="174" t="s">
        <v>17</v>
      </c>
      <c r="E11" s="65">
        <v>2</v>
      </c>
      <c r="F11" s="207"/>
      <c r="G11" s="60">
        <f t="shared" si="0"/>
        <v>0</v>
      </c>
      <c r="H11" s="61">
        <v>0</v>
      </c>
      <c r="I11" s="62">
        <f t="shared" si="1"/>
        <v>0</v>
      </c>
      <c r="J11" s="143"/>
      <c r="K11" s="63"/>
    </row>
    <row r="12" spans="1:11" s="31" customFormat="1" ht="12.75">
      <c r="A12" s="3">
        <v>3</v>
      </c>
      <c r="B12" s="1" t="s">
        <v>212</v>
      </c>
      <c r="C12" s="1" t="s">
        <v>211</v>
      </c>
      <c r="D12" s="174" t="s">
        <v>3</v>
      </c>
      <c r="E12" s="65">
        <f>2*0.4*0.4*1.5</f>
        <v>0.4800000000000001</v>
      </c>
      <c r="F12" s="207"/>
      <c r="G12" s="60">
        <f t="shared" si="0"/>
        <v>0</v>
      </c>
      <c r="H12" s="61">
        <v>2.5</v>
      </c>
      <c r="I12" s="62">
        <f t="shared" si="1"/>
        <v>1.2000000000000002</v>
      </c>
      <c r="J12" s="143"/>
      <c r="K12" s="63"/>
    </row>
    <row r="13" spans="1:11" s="31" customFormat="1" ht="12.75">
      <c r="A13" s="3">
        <v>4</v>
      </c>
      <c r="B13" s="1" t="s">
        <v>216</v>
      </c>
      <c r="C13" s="1" t="s">
        <v>215</v>
      </c>
      <c r="D13" s="174" t="s">
        <v>18</v>
      </c>
      <c r="E13" s="65">
        <f>E10</f>
        <v>24.699999999999996</v>
      </c>
      <c r="F13" s="207"/>
      <c r="G13" s="60">
        <f t="shared" si="0"/>
        <v>0</v>
      </c>
      <c r="H13" s="61">
        <v>0</v>
      </c>
      <c r="I13" s="62">
        <f t="shared" si="1"/>
        <v>0</v>
      </c>
      <c r="J13" s="143"/>
      <c r="K13" s="63"/>
    </row>
    <row r="14" spans="1:11" s="31" customFormat="1" ht="12.75">
      <c r="A14" s="3">
        <v>5</v>
      </c>
      <c r="B14" s="1" t="s">
        <v>218</v>
      </c>
      <c r="C14" s="1" t="s">
        <v>217</v>
      </c>
      <c r="D14" s="174" t="s">
        <v>18</v>
      </c>
      <c r="E14" s="65">
        <f>E13</f>
        <v>24.699999999999996</v>
      </c>
      <c r="F14" s="207"/>
      <c r="G14" s="60">
        <f t="shared" si="0"/>
        <v>0</v>
      </c>
      <c r="H14" s="61">
        <v>0</v>
      </c>
      <c r="I14" s="62">
        <f t="shared" si="1"/>
        <v>0</v>
      </c>
      <c r="J14" s="143"/>
      <c r="K14" s="63"/>
    </row>
    <row r="15" spans="1:11" s="31" customFormat="1" ht="12.75">
      <c r="A15" s="3">
        <v>6</v>
      </c>
      <c r="B15" s="1" t="s">
        <v>220</v>
      </c>
      <c r="C15" s="1" t="s">
        <v>219</v>
      </c>
      <c r="D15" s="174" t="s">
        <v>18</v>
      </c>
      <c r="E15" s="65">
        <f>E14</f>
        <v>24.699999999999996</v>
      </c>
      <c r="F15" s="207"/>
      <c r="G15" s="60">
        <f t="shared" si="0"/>
        <v>0</v>
      </c>
      <c r="H15" s="61">
        <v>0</v>
      </c>
      <c r="I15" s="62">
        <f t="shared" si="1"/>
        <v>0</v>
      </c>
      <c r="J15" s="143"/>
      <c r="K15" s="63"/>
    </row>
    <row r="16" spans="1:11" s="31" customFormat="1" ht="12.75">
      <c r="A16" s="3">
        <v>7</v>
      </c>
      <c r="B16" s="1" t="s">
        <v>222</v>
      </c>
      <c r="C16" s="1" t="s">
        <v>221</v>
      </c>
      <c r="D16" s="174" t="s">
        <v>18</v>
      </c>
      <c r="E16" s="65">
        <f>E10</f>
        <v>24.699999999999996</v>
      </c>
      <c r="F16" s="207"/>
      <c r="G16" s="60">
        <f t="shared" si="0"/>
        <v>0</v>
      </c>
      <c r="H16" s="61">
        <v>0</v>
      </c>
      <c r="I16" s="62">
        <f t="shared" si="1"/>
        <v>0</v>
      </c>
      <c r="J16" s="143"/>
      <c r="K16" s="63"/>
    </row>
    <row r="17" spans="1:11" s="31" customFormat="1" ht="12.75">
      <c r="A17" s="3">
        <v>8</v>
      </c>
      <c r="B17" s="1" t="s">
        <v>224</v>
      </c>
      <c r="C17" s="1" t="s">
        <v>223</v>
      </c>
      <c r="D17" s="174" t="s">
        <v>2</v>
      </c>
      <c r="E17" s="65">
        <f>1.5</f>
        <v>1.5</v>
      </c>
      <c r="F17" s="207"/>
      <c r="G17" s="60">
        <f t="shared" si="0"/>
        <v>0</v>
      </c>
      <c r="H17" s="61">
        <v>0</v>
      </c>
      <c r="I17" s="62">
        <f t="shared" si="1"/>
        <v>0</v>
      </c>
      <c r="J17" s="143"/>
      <c r="K17" s="63"/>
    </row>
    <row r="18" spans="1:11" s="31" customFormat="1" ht="12.75">
      <c r="A18" s="3">
        <v>9</v>
      </c>
      <c r="B18" s="1" t="s">
        <v>226</v>
      </c>
      <c r="C18" s="1" t="s">
        <v>225</v>
      </c>
      <c r="D18" s="174" t="s">
        <v>2</v>
      </c>
      <c r="E18" s="65">
        <f>E17</f>
        <v>1.5</v>
      </c>
      <c r="F18" s="207"/>
      <c r="G18" s="60">
        <f t="shared" si="0"/>
        <v>0</v>
      </c>
      <c r="H18" s="61">
        <v>0</v>
      </c>
      <c r="I18" s="62">
        <f t="shared" si="1"/>
        <v>0</v>
      </c>
      <c r="J18" s="143"/>
      <c r="K18" s="63"/>
    </row>
    <row r="19" spans="1:12" s="31" customFormat="1" ht="12.75">
      <c r="A19" s="105"/>
      <c r="B19" s="201"/>
      <c r="C19" s="187"/>
      <c r="D19" s="188"/>
      <c r="E19" s="103"/>
      <c r="F19" s="189"/>
      <c r="G19" s="91"/>
      <c r="H19" s="92"/>
      <c r="I19" s="80"/>
      <c r="J19" s="143"/>
      <c r="K19" s="63"/>
      <c r="L19" s="49"/>
    </row>
    <row r="20" spans="1:12" s="31" customFormat="1" ht="12.75">
      <c r="A20" s="105"/>
      <c r="B20" s="190" t="s">
        <v>227</v>
      </c>
      <c r="C20" s="102" t="s">
        <v>228</v>
      </c>
      <c r="D20" s="191"/>
      <c r="E20" s="90"/>
      <c r="F20" s="91"/>
      <c r="G20" s="141">
        <f>SUM(G21:G36)</f>
        <v>0</v>
      </c>
      <c r="H20" s="92"/>
      <c r="I20" s="93">
        <f>SUM(I21:I22)</f>
        <v>0</v>
      </c>
      <c r="J20" s="143"/>
      <c r="K20" s="63"/>
      <c r="L20" s="49"/>
    </row>
    <row r="21" spans="1:12" s="31" customFormat="1" ht="12.75">
      <c r="A21" s="3">
        <v>10</v>
      </c>
      <c r="B21" s="1" t="s">
        <v>230</v>
      </c>
      <c r="C21" s="1" t="s">
        <v>229</v>
      </c>
      <c r="D21" s="3" t="s">
        <v>17</v>
      </c>
      <c r="E21" s="59">
        <v>2</v>
      </c>
      <c r="F21" s="206"/>
      <c r="G21" s="60">
        <f aca="true" t="shared" si="2" ref="G21:G36">F21*E21</f>
        <v>0</v>
      </c>
      <c r="H21" s="61">
        <v>0</v>
      </c>
      <c r="I21" s="62">
        <f aca="true" t="shared" si="3" ref="I21:I36">H21*E21</f>
        <v>0</v>
      </c>
      <c r="J21" s="143"/>
      <c r="K21" s="63"/>
      <c r="L21" s="49"/>
    </row>
    <row r="22" spans="1:12" s="31" customFormat="1" ht="12.75">
      <c r="A22" s="3">
        <v>11</v>
      </c>
      <c r="B22" s="1" t="s">
        <v>232</v>
      </c>
      <c r="C22" s="1" t="s">
        <v>231</v>
      </c>
      <c r="D22" s="3" t="s">
        <v>17</v>
      </c>
      <c r="E22" s="59">
        <v>2</v>
      </c>
      <c r="F22" s="206"/>
      <c r="G22" s="60">
        <f t="shared" si="2"/>
        <v>0</v>
      </c>
      <c r="H22" s="61">
        <v>0</v>
      </c>
      <c r="I22" s="62">
        <f t="shared" si="3"/>
        <v>0</v>
      </c>
      <c r="J22" s="143"/>
      <c r="K22" s="63"/>
      <c r="L22" s="49"/>
    </row>
    <row r="23" spans="1:12" s="31" customFormat="1" ht="12.75">
      <c r="A23" s="3">
        <v>12</v>
      </c>
      <c r="B23" s="1" t="s">
        <v>234</v>
      </c>
      <c r="C23" s="1" t="s">
        <v>233</v>
      </c>
      <c r="D23" s="3" t="s">
        <v>17</v>
      </c>
      <c r="E23" s="59">
        <v>1</v>
      </c>
      <c r="F23" s="206"/>
      <c r="G23" s="60">
        <f t="shared" si="2"/>
        <v>0</v>
      </c>
      <c r="H23" s="61">
        <v>0</v>
      </c>
      <c r="I23" s="62">
        <f t="shared" si="3"/>
        <v>0</v>
      </c>
      <c r="J23" s="143"/>
      <c r="K23" s="63"/>
      <c r="L23" s="49"/>
    </row>
    <row r="24" spans="1:12" s="31" customFormat="1" ht="12.75">
      <c r="A24" s="3">
        <v>13</v>
      </c>
      <c r="B24" s="1" t="s">
        <v>236</v>
      </c>
      <c r="C24" s="1" t="s">
        <v>235</v>
      </c>
      <c r="D24" s="3" t="s">
        <v>17</v>
      </c>
      <c r="E24" s="59">
        <v>1</v>
      </c>
      <c r="F24" s="206"/>
      <c r="G24" s="60">
        <f t="shared" si="2"/>
        <v>0</v>
      </c>
      <c r="H24" s="61">
        <v>0</v>
      </c>
      <c r="I24" s="62">
        <f t="shared" si="3"/>
        <v>0</v>
      </c>
      <c r="J24" s="143"/>
      <c r="K24" s="63"/>
      <c r="L24" s="49"/>
    </row>
    <row r="25" spans="1:12" s="31" customFormat="1" ht="12.75">
      <c r="A25" s="3">
        <v>14</v>
      </c>
      <c r="B25" s="1" t="s">
        <v>238</v>
      </c>
      <c r="C25" s="1" t="s">
        <v>237</v>
      </c>
      <c r="D25" s="3" t="s">
        <v>17</v>
      </c>
      <c r="E25" s="59">
        <v>2</v>
      </c>
      <c r="F25" s="206"/>
      <c r="G25" s="60">
        <f t="shared" si="2"/>
        <v>0</v>
      </c>
      <c r="H25" s="61">
        <v>0</v>
      </c>
      <c r="I25" s="62">
        <f t="shared" si="3"/>
        <v>0</v>
      </c>
      <c r="J25" s="143"/>
      <c r="K25" s="63"/>
      <c r="L25" s="49"/>
    </row>
    <row r="26" spans="1:12" s="31" customFormat="1" ht="12.75">
      <c r="A26" s="3">
        <v>15</v>
      </c>
      <c r="B26" s="1" t="s">
        <v>240</v>
      </c>
      <c r="C26" s="1" t="s">
        <v>239</v>
      </c>
      <c r="D26" s="3" t="s">
        <v>18</v>
      </c>
      <c r="E26" s="59">
        <f>E10</f>
        <v>24.699999999999996</v>
      </c>
      <c r="F26" s="206"/>
      <c r="G26" s="60">
        <f t="shared" si="2"/>
        <v>0</v>
      </c>
      <c r="H26" s="61">
        <v>0</v>
      </c>
      <c r="I26" s="62">
        <f t="shared" si="3"/>
        <v>0</v>
      </c>
      <c r="J26" s="143"/>
      <c r="K26" s="63"/>
      <c r="L26" s="49"/>
    </row>
    <row r="27" spans="1:12" s="31" customFormat="1" ht="12.75">
      <c r="A27" s="3">
        <v>16</v>
      </c>
      <c r="B27" s="1"/>
      <c r="C27" s="205" t="s">
        <v>241</v>
      </c>
      <c r="D27" s="3" t="s">
        <v>18</v>
      </c>
      <c r="E27" s="59">
        <v>24.7</v>
      </c>
      <c r="F27" s="206"/>
      <c r="G27" s="60">
        <f t="shared" si="2"/>
        <v>0</v>
      </c>
      <c r="H27" s="61">
        <v>0</v>
      </c>
      <c r="I27" s="62">
        <f t="shared" si="3"/>
        <v>0</v>
      </c>
      <c r="J27" s="143"/>
      <c r="K27" s="63"/>
      <c r="L27" s="49"/>
    </row>
    <row r="28" spans="1:12" s="31" customFormat="1" ht="12.75">
      <c r="A28" s="3">
        <v>17</v>
      </c>
      <c r="B28" s="1"/>
      <c r="C28" s="205" t="s">
        <v>242</v>
      </c>
      <c r="D28" s="3" t="s">
        <v>18</v>
      </c>
      <c r="E28" s="59">
        <v>14</v>
      </c>
      <c r="F28" s="206"/>
      <c r="G28" s="60">
        <f t="shared" si="2"/>
        <v>0</v>
      </c>
      <c r="H28" s="61">
        <v>0</v>
      </c>
      <c r="I28" s="62">
        <f t="shared" si="3"/>
        <v>0</v>
      </c>
      <c r="J28" s="143"/>
      <c r="K28" s="63"/>
      <c r="L28" s="49"/>
    </row>
    <row r="29" spans="1:12" s="31" customFormat="1" ht="12.75">
      <c r="A29" s="3">
        <v>18</v>
      </c>
      <c r="B29" s="1"/>
      <c r="C29" s="205" t="s">
        <v>243</v>
      </c>
      <c r="D29" s="3" t="s">
        <v>18</v>
      </c>
      <c r="E29" s="59">
        <f>E27</f>
        <v>24.7</v>
      </c>
      <c r="F29" s="206"/>
      <c r="G29" s="60">
        <f t="shared" si="2"/>
        <v>0</v>
      </c>
      <c r="H29" s="61">
        <v>0</v>
      </c>
      <c r="I29" s="62">
        <f t="shared" si="3"/>
        <v>0</v>
      </c>
      <c r="J29" s="143"/>
      <c r="K29" s="63"/>
      <c r="L29" s="49"/>
    </row>
    <row r="30" spans="1:12" s="31" customFormat="1" ht="12.75">
      <c r="A30" s="3">
        <v>19</v>
      </c>
      <c r="B30" s="1"/>
      <c r="C30" s="205" t="s">
        <v>244</v>
      </c>
      <c r="D30" s="3" t="s">
        <v>17</v>
      </c>
      <c r="E30" s="59">
        <v>2</v>
      </c>
      <c r="F30" s="206"/>
      <c r="G30" s="60">
        <f t="shared" si="2"/>
        <v>0</v>
      </c>
      <c r="H30" s="61">
        <v>0</v>
      </c>
      <c r="I30" s="62">
        <f t="shared" si="3"/>
        <v>0</v>
      </c>
      <c r="J30" s="143"/>
      <c r="K30" s="63"/>
      <c r="L30" s="49"/>
    </row>
    <row r="31" spans="1:12" s="31" customFormat="1" ht="12.75">
      <c r="A31" s="3">
        <v>20</v>
      </c>
      <c r="B31" s="1"/>
      <c r="C31" s="205" t="s">
        <v>245</v>
      </c>
      <c r="D31" s="3" t="s">
        <v>17</v>
      </c>
      <c r="E31" s="59">
        <v>2</v>
      </c>
      <c r="F31" s="206"/>
      <c r="G31" s="60">
        <f t="shared" si="2"/>
        <v>0</v>
      </c>
      <c r="H31" s="61">
        <v>0</v>
      </c>
      <c r="I31" s="62">
        <f t="shared" si="3"/>
        <v>0</v>
      </c>
      <c r="J31" s="143"/>
      <c r="K31" s="63"/>
      <c r="L31" s="49"/>
    </row>
    <row r="32" spans="1:12" s="31" customFormat="1" ht="12.75">
      <c r="A32" s="3">
        <v>21</v>
      </c>
      <c r="B32" s="1"/>
      <c r="C32" s="205" t="s">
        <v>246</v>
      </c>
      <c r="D32" s="3" t="s">
        <v>17</v>
      </c>
      <c r="E32" s="59">
        <v>3</v>
      </c>
      <c r="F32" s="206"/>
      <c r="G32" s="60">
        <f t="shared" si="2"/>
        <v>0</v>
      </c>
      <c r="H32" s="61">
        <v>0</v>
      </c>
      <c r="I32" s="62">
        <f t="shared" si="3"/>
        <v>0</v>
      </c>
      <c r="J32" s="143"/>
      <c r="K32" s="63"/>
      <c r="L32" s="49"/>
    </row>
    <row r="33" spans="1:12" s="31" customFormat="1" ht="12.75">
      <c r="A33" s="3">
        <v>22</v>
      </c>
      <c r="B33" s="1"/>
      <c r="C33" s="205" t="s">
        <v>247</v>
      </c>
      <c r="D33" s="3" t="s">
        <v>17</v>
      </c>
      <c r="E33" s="59">
        <v>2</v>
      </c>
      <c r="F33" s="206"/>
      <c r="G33" s="60">
        <f t="shared" si="2"/>
        <v>0</v>
      </c>
      <c r="H33" s="61">
        <v>0</v>
      </c>
      <c r="I33" s="62">
        <f t="shared" si="3"/>
        <v>0</v>
      </c>
      <c r="J33" s="143"/>
      <c r="K33" s="63"/>
      <c r="L33" s="49"/>
    </row>
    <row r="34" spans="1:12" s="31" customFormat="1" ht="12.75">
      <c r="A34" s="3">
        <v>23</v>
      </c>
      <c r="B34" s="1"/>
      <c r="C34" s="205" t="s">
        <v>260</v>
      </c>
      <c r="D34" s="3" t="s">
        <v>17</v>
      </c>
      <c r="E34" s="59">
        <v>2</v>
      </c>
      <c r="F34" s="206"/>
      <c r="G34" s="60">
        <f t="shared" si="2"/>
        <v>0</v>
      </c>
      <c r="H34" s="61">
        <v>0</v>
      </c>
      <c r="I34" s="62">
        <f t="shared" si="3"/>
        <v>0</v>
      </c>
      <c r="J34" s="143"/>
      <c r="K34" s="63"/>
      <c r="L34" s="49"/>
    </row>
    <row r="35" spans="1:12" s="31" customFormat="1" ht="12.75">
      <c r="A35" s="3">
        <v>24</v>
      </c>
      <c r="B35" s="1"/>
      <c r="C35" s="205" t="s">
        <v>261</v>
      </c>
      <c r="D35" s="3" t="s">
        <v>17</v>
      </c>
      <c r="E35" s="59">
        <v>1</v>
      </c>
      <c r="F35" s="206"/>
      <c r="G35" s="60">
        <f t="shared" si="2"/>
        <v>0</v>
      </c>
      <c r="H35" s="61">
        <v>0</v>
      </c>
      <c r="I35" s="62">
        <f t="shared" si="3"/>
        <v>0</v>
      </c>
      <c r="J35" s="143"/>
      <c r="K35" s="63"/>
      <c r="L35" s="49"/>
    </row>
    <row r="36" spans="1:12" s="31" customFormat="1" ht="12.75">
      <c r="A36" s="3">
        <v>25</v>
      </c>
      <c r="B36" s="1"/>
      <c r="C36" s="205" t="s">
        <v>248</v>
      </c>
      <c r="D36" s="3" t="s">
        <v>75</v>
      </c>
      <c r="E36" s="59">
        <v>1</v>
      </c>
      <c r="F36" s="206"/>
      <c r="G36" s="60">
        <f t="shared" si="2"/>
        <v>0</v>
      </c>
      <c r="H36" s="61">
        <v>0</v>
      </c>
      <c r="I36" s="62">
        <f t="shared" si="3"/>
        <v>0</v>
      </c>
      <c r="J36" s="143"/>
      <c r="K36" s="63"/>
      <c r="L36" s="49"/>
    </row>
    <row r="37" spans="1:12" s="31" customFormat="1" ht="12.75">
      <c r="A37" s="105"/>
      <c r="B37" s="150"/>
      <c r="C37" s="150"/>
      <c r="D37" s="29"/>
      <c r="E37" s="90"/>
      <c r="F37" s="91"/>
      <c r="G37" s="91"/>
      <c r="H37" s="92"/>
      <c r="I37" s="80"/>
      <c r="J37" s="143"/>
      <c r="K37" s="63"/>
      <c r="L37" s="49"/>
    </row>
    <row r="38" spans="1:11" s="31" customFormat="1" ht="12.75">
      <c r="A38" s="29"/>
      <c r="B38" s="99"/>
      <c r="C38" s="102" t="s">
        <v>249</v>
      </c>
      <c r="E38" s="100"/>
      <c r="F38" s="63"/>
      <c r="G38" s="56">
        <f>SUM(G39:G43)</f>
        <v>0</v>
      </c>
      <c r="J38" s="73"/>
      <c r="K38" s="63"/>
    </row>
    <row r="39" spans="1:11" s="31" customFormat="1" ht="12.75">
      <c r="A39" s="3">
        <v>26</v>
      </c>
      <c r="B39" s="203"/>
      <c r="C39" s="204" t="s">
        <v>250</v>
      </c>
      <c r="D39" s="202" t="s">
        <v>251</v>
      </c>
      <c r="E39" s="82">
        <v>3</v>
      </c>
      <c r="F39" s="209"/>
      <c r="G39" s="60">
        <f aca="true" t="shared" si="4" ref="G39:G42">F39*E39</f>
        <v>0</v>
      </c>
      <c r="J39" s="73"/>
      <c r="K39" s="63"/>
    </row>
    <row r="40" spans="1:11" s="31" customFormat="1" ht="12.75">
      <c r="A40" s="3">
        <v>27</v>
      </c>
      <c r="B40" s="203"/>
      <c r="C40" s="204" t="s">
        <v>252</v>
      </c>
      <c r="D40" s="202" t="s">
        <v>251</v>
      </c>
      <c r="E40" s="82">
        <v>5</v>
      </c>
      <c r="F40" s="209"/>
      <c r="G40" s="60">
        <f t="shared" si="4"/>
        <v>0</v>
      </c>
      <c r="J40" s="73"/>
      <c r="K40" s="63"/>
    </row>
    <row r="41" spans="1:11" s="31" customFormat="1" ht="12.75">
      <c r="A41" s="3">
        <v>28</v>
      </c>
      <c r="B41" s="203"/>
      <c r="C41" s="204" t="s">
        <v>253</v>
      </c>
      <c r="D41" s="202" t="s">
        <v>251</v>
      </c>
      <c r="E41" s="82">
        <v>1</v>
      </c>
      <c r="F41" s="209"/>
      <c r="G41" s="60">
        <f t="shared" si="4"/>
        <v>0</v>
      </c>
      <c r="J41" s="73"/>
      <c r="K41" s="63"/>
    </row>
    <row r="42" spans="1:11" s="31" customFormat="1" ht="12.75">
      <c r="A42" s="3">
        <v>29</v>
      </c>
      <c r="B42" s="203"/>
      <c r="C42" s="204" t="s">
        <v>254</v>
      </c>
      <c r="D42" s="202" t="s">
        <v>251</v>
      </c>
      <c r="E42" s="82">
        <v>2</v>
      </c>
      <c r="F42" s="209"/>
      <c r="G42" s="60">
        <f t="shared" si="4"/>
        <v>0</v>
      </c>
      <c r="J42" s="73"/>
      <c r="K42" s="63"/>
    </row>
    <row r="43" spans="1:11" s="31" customFormat="1" ht="12.75">
      <c r="A43" s="3">
        <v>30</v>
      </c>
      <c r="B43" s="203"/>
      <c r="C43" s="204" t="s">
        <v>255</v>
      </c>
      <c r="D43" s="202" t="s">
        <v>251</v>
      </c>
      <c r="E43" s="82">
        <v>4</v>
      </c>
      <c r="F43" s="209"/>
      <c r="G43" s="60">
        <f aca="true" t="shared" si="5" ref="G43">F43*E43</f>
        <v>0</v>
      </c>
      <c r="J43" s="73"/>
      <c r="K43" s="63"/>
    </row>
    <row r="44" spans="1:11" s="31" customFormat="1" ht="12.75">
      <c r="A44" s="29"/>
      <c r="B44" s="99"/>
      <c r="C44" s="102"/>
      <c r="E44" s="100"/>
      <c r="F44" s="63"/>
      <c r="G44" s="63"/>
      <c r="J44" s="73"/>
      <c r="K44" s="63"/>
    </row>
    <row r="45" spans="1:11" s="31" customFormat="1" ht="12.75">
      <c r="A45" s="29"/>
      <c r="B45" s="99"/>
      <c r="C45" s="102" t="s">
        <v>256</v>
      </c>
      <c r="E45" s="100"/>
      <c r="F45" s="63"/>
      <c r="G45" s="56">
        <f>SUM(G46:G48)</f>
        <v>0</v>
      </c>
      <c r="J45" s="73"/>
      <c r="K45" s="63"/>
    </row>
    <row r="46" spans="1:11" s="120" customFormat="1" ht="12.75">
      <c r="A46" s="3">
        <v>31</v>
      </c>
      <c r="B46" s="199"/>
      <c r="C46" s="204" t="s">
        <v>257</v>
      </c>
      <c r="D46" s="202" t="s">
        <v>17</v>
      </c>
      <c r="E46" s="82">
        <v>1</v>
      </c>
      <c r="F46" s="209"/>
      <c r="G46" s="60">
        <f aca="true" t="shared" si="6" ref="G46:G48">F46*E46</f>
        <v>0</v>
      </c>
      <c r="I46" s="122"/>
      <c r="J46" s="148"/>
      <c r="K46" s="124"/>
    </row>
    <row r="47" spans="1:11" ht="12.75">
      <c r="A47" s="3">
        <v>32</v>
      </c>
      <c r="B47" s="199"/>
      <c r="C47" s="204" t="s">
        <v>258</v>
      </c>
      <c r="D47" s="199" t="s">
        <v>17</v>
      </c>
      <c r="E47" s="82">
        <v>1</v>
      </c>
      <c r="F47" s="210"/>
      <c r="G47" s="60">
        <f t="shared" si="6"/>
        <v>0</v>
      </c>
      <c r="H47" s="120"/>
      <c r="I47" s="125"/>
      <c r="J47" s="149"/>
      <c r="K47" s="124"/>
    </row>
    <row r="48" spans="1:11" ht="12.75">
      <c r="A48" s="3">
        <v>33</v>
      </c>
      <c r="B48" s="199"/>
      <c r="C48" s="204" t="s">
        <v>259</v>
      </c>
      <c r="D48" s="199" t="s">
        <v>17</v>
      </c>
      <c r="E48" s="82">
        <v>1</v>
      </c>
      <c r="F48" s="210"/>
      <c r="G48" s="60">
        <f t="shared" si="6"/>
        <v>0</v>
      </c>
      <c r="H48" s="120"/>
      <c r="I48" s="122"/>
      <c r="J48" s="131"/>
      <c r="K48" s="128"/>
    </row>
    <row r="49" spans="3:10" ht="12.75">
      <c r="C49" s="121"/>
      <c r="E49" s="11"/>
      <c r="G49" s="125"/>
      <c r="J49" s="131"/>
    </row>
    <row r="50" ht="12.75">
      <c r="E50" s="11"/>
    </row>
    <row r="51" spans="3:7" ht="12.75">
      <c r="C51" s="121" t="s">
        <v>64</v>
      </c>
      <c r="E51" s="11"/>
      <c r="G51" s="122">
        <f>G45+G38+G20+G9</f>
        <v>0</v>
      </c>
    </row>
    <row r="52" ht="12.75">
      <c r="E52" s="11"/>
    </row>
    <row r="53" ht="12.75">
      <c r="E53" s="11"/>
    </row>
    <row r="54" ht="12.75">
      <c r="E54" s="11"/>
    </row>
    <row r="55" ht="12.75">
      <c r="E55" s="11"/>
    </row>
    <row r="56" ht="12.75">
      <c r="E56" s="11"/>
    </row>
    <row r="57" ht="12.75">
      <c r="E57" s="11"/>
    </row>
    <row r="58" ht="12.75">
      <c r="E58" s="11"/>
    </row>
    <row r="59" ht="12.75">
      <c r="E59" s="11"/>
    </row>
    <row r="60" ht="12.75">
      <c r="E60" s="11"/>
    </row>
    <row r="61" ht="12.75">
      <c r="E61" s="11"/>
    </row>
    <row r="62" spans="1:2" ht="12.75">
      <c r="A62" s="129"/>
      <c r="B62" s="129"/>
    </row>
    <row r="63" spans="1:5" ht="12.75">
      <c r="A63" s="131"/>
      <c r="B63" s="131"/>
      <c r="C63" s="132"/>
      <c r="D63" s="132"/>
      <c r="E63" s="133"/>
    </row>
    <row r="64" spans="1:5" ht="12.75">
      <c r="A64" s="134"/>
      <c r="B64" s="134"/>
      <c r="C64" s="131"/>
      <c r="D64" s="131"/>
      <c r="E64" s="135"/>
    </row>
    <row r="65" spans="1:5" ht="12.75">
      <c r="A65" s="131"/>
      <c r="B65" s="131"/>
      <c r="C65" s="131"/>
      <c r="D65" s="131"/>
      <c r="E65" s="135"/>
    </row>
    <row r="66" spans="1:7" ht="12.75">
      <c r="A66" s="131"/>
      <c r="B66" s="131"/>
      <c r="C66" s="131"/>
      <c r="D66" s="131"/>
      <c r="E66" s="135"/>
      <c r="F66" s="136"/>
      <c r="G66" s="136"/>
    </row>
    <row r="67" spans="1:7" ht="12.75">
      <c r="A67" s="131"/>
      <c r="B67" s="131"/>
      <c r="C67" s="131"/>
      <c r="D67" s="131"/>
      <c r="E67" s="135"/>
      <c r="F67" s="131"/>
      <c r="G67" s="131"/>
    </row>
    <row r="68" spans="1:7" ht="12.75">
      <c r="A68" s="131"/>
      <c r="B68" s="131"/>
      <c r="C68" s="131"/>
      <c r="D68" s="131"/>
      <c r="E68" s="135"/>
      <c r="F68" s="131"/>
      <c r="G68" s="131"/>
    </row>
    <row r="69" spans="1:7" ht="12.75">
      <c r="A69" s="131"/>
      <c r="B69" s="131"/>
      <c r="C69" s="131"/>
      <c r="D69" s="131"/>
      <c r="E69" s="135"/>
      <c r="F69" s="131"/>
      <c r="G69" s="131"/>
    </row>
    <row r="70" spans="1:7" ht="12.75">
      <c r="A70" s="131"/>
      <c r="B70" s="131"/>
      <c r="C70" s="131"/>
      <c r="D70" s="131"/>
      <c r="E70" s="135"/>
      <c r="F70" s="131"/>
      <c r="G70" s="131"/>
    </row>
    <row r="71" spans="1:7" ht="12.75">
      <c r="A71" s="131"/>
      <c r="B71" s="131"/>
      <c r="C71" s="131"/>
      <c r="D71" s="131"/>
      <c r="E71" s="135"/>
      <c r="F71" s="131"/>
      <c r="G71" s="131"/>
    </row>
    <row r="72" spans="1:7" ht="12.75">
      <c r="A72" s="131"/>
      <c r="B72" s="131"/>
      <c r="C72" s="131"/>
      <c r="D72" s="131"/>
      <c r="E72" s="135"/>
      <c r="F72" s="131"/>
      <c r="G72" s="131"/>
    </row>
    <row r="73" spans="1:7" ht="12.75">
      <c r="A73" s="131"/>
      <c r="B73" s="131"/>
      <c r="C73" s="131"/>
      <c r="D73" s="131"/>
      <c r="E73" s="135"/>
      <c r="F73" s="131"/>
      <c r="G73" s="131"/>
    </row>
    <row r="74" spans="1:7" ht="12.75">
      <c r="A74" s="131"/>
      <c r="B74" s="131"/>
      <c r="C74" s="131"/>
      <c r="D74" s="131"/>
      <c r="E74" s="135"/>
      <c r="F74" s="131"/>
      <c r="G74" s="131"/>
    </row>
    <row r="75" spans="1:7" ht="12.75">
      <c r="A75" s="131"/>
      <c r="B75" s="131"/>
      <c r="C75" s="131"/>
      <c r="D75" s="131"/>
      <c r="E75" s="135"/>
      <c r="F75" s="131"/>
      <c r="G75" s="131"/>
    </row>
    <row r="76" spans="1:7" ht="12.75">
      <c r="A76" s="131"/>
      <c r="B76" s="131"/>
      <c r="C76" s="131"/>
      <c r="D76" s="131"/>
      <c r="E76" s="135"/>
      <c r="F76" s="131"/>
      <c r="G76" s="131"/>
    </row>
    <row r="77" spans="6:7" ht="12.75">
      <c r="F77" s="131"/>
      <c r="G77" s="131"/>
    </row>
    <row r="78" spans="6:7" ht="12.75">
      <c r="F78" s="131"/>
      <c r="G78" s="131"/>
    </row>
    <row r="79" spans="6:7" ht="12.75">
      <c r="F79" s="131"/>
      <c r="G79" s="131"/>
    </row>
  </sheetData>
  <mergeCells count="4">
    <mergeCell ref="A1:G1"/>
    <mergeCell ref="A3:B3"/>
    <mergeCell ref="A4:B4"/>
    <mergeCell ref="E4:F4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</dc:creator>
  <cp:keywords/>
  <dc:description/>
  <cp:lastModifiedBy>Horák Václav</cp:lastModifiedBy>
  <cp:lastPrinted>2019-04-14T19:53:09Z</cp:lastPrinted>
  <dcterms:created xsi:type="dcterms:W3CDTF">2018-05-21T08:32:46Z</dcterms:created>
  <dcterms:modified xsi:type="dcterms:W3CDTF">2021-02-11T13:22:15Z</dcterms:modified>
  <cp:category/>
  <cp:version/>
  <cp:contentType/>
  <cp:contentStatus/>
</cp:coreProperties>
</file>