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https://d.docs.live.net/62b48b1ac7016e67/JN-rozpočty/Michálek/Kolín/"/>
    </mc:Choice>
  </mc:AlternateContent>
  <xr:revisionPtr revIDLastSave="0" documentId="8_{1C6EC6E4-3D2F-4ECB-8134-0451654FB44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KOLIN1 - SO 1 Hasičská zb..." sheetId="2" r:id="rId2"/>
    <sheet name="D.1.4.1 - Ústřední vytápění" sheetId="8" r:id="rId3"/>
    <sheet name="D.1.4.2 - Zdravotní technika" sheetId="9" r:id="rId4"/>
    <sheet name="D.1.4.4 - Rozvod plynu" sheetId="10" r:id="rId5"/>
    <sheet name="Ú-EL" sheetId="6" r:id="rId6"/>
    <sheet name="EL" sheetId="7" r:id="rId7"/>
  </sheets>
  <externalReferences>
    <externalReference r:id="rId8"/>
  </externalReferences>
  <definedNames>
    <definedName name="_xlnm._FilterDatabase" localSheetId="2" hidden="1">'D.1.4.1 - Ústřední vytápění'!$C$121:$K$157</definedName>
    <definedName name="_xlnm._FilterDatabase" localSheetId="3" hidden="1">'D.1.4.2 - Zdravotní technika'!$C$122:$K$153</definedName>
    <definedName name="_xlnm._FilterDatabase" localSheetId="4" hidden="1">'D.1.4.4 - Rozvod plynu'!$C$121:$K$139</definedName>
    <definedName name="_xlnm._FilterDatabase" localSheetId="1" hidden="1">'KOLIN1 - SO 1 Hasičská zb...'!$C$143:$K$726</definedName>
    <definedName name="_xlnm.Print_Titles" localSheetId="2">'D.1.4.1 - Ústřední vytápění'!$121:$121</definedName>
    <definedName name="_xlnm.Print_Titles" localSheetId="3">'D.1.4.2 - Zdravotní technika'!$122:$122</definedName>
    <definedName name="_xlnm.Print_Titles" localSheetId="4">'D.1.4.4 - Rozvod plynu'!$121:$121</definedName>
    <definedName name="_xlnm.Print_Titles" localSheetId="1">'KOLIN1 - SO 1 Hasičská zb...'!$143:$143</definedName>
    <definedName name="_xlnm.Print_Titles" localSheetId="0">'Rekapitulace stavby'!$92:$92</definedName>
    <definedName name="_xlnm.Print_Area" localSheetId="2">'D.1.4.1 - Ústřední vytápění'!$C$4:$J$76,'D.1.4.1 - Ústřední vytápění'!$C$82:$J$103,'D.1.4.1 - Ústřední vytápění'!$C$109:$K$157</definedName>
    <definedName name="_xlnm.Print_Area" localSheetId="3">'D.1.4.2 - Zdravotní technika'!$C$4:$J$76,'D.1.4.2 - Zdravotní technika'!$C$82:$J$104,'D.1.4.2 - Zdravotní technika'!$C$110:$K$153</definedName>
    <definedName name="_xlnm.Print_Area" localSheetId="4">'D.1.4.4 - Rozvod plynu'!$C$4:$J$76,'D.1.4.4 - Rozvod plynu'!$C$82:$J$103,'D.1.4.4 - Rozvod plynu'!$C$109:$K$139</definedName>
    <definedName name="_xlnm.Print_Area" localSheetId="6">EL!$A$1:$H$89</definedName>
    <definedName name="_xlnm.Print_Area" localSheetId="1">'KOLIN1 - SO 1 Hasičská zb...'!$C$4:$J$76,'KOLIN1 - SO 1 Hasičská zb...'!$C$82:$J$125,'KOLIN1 - SO 1 Hasičská zb...'!$C$131:$K$726</definedName>
    <definedName name="_xlnm.Print_Area" localSheetId="0">'Rekapitulace stavby'!$D$4:$AO$76,'Rekapitulace stavby'!$C$82:$AQ$96</definedName>
    <definedName name="Rozpočet1" localSheetId="6">EL!$B$2:$F$2</definedName>
    <definedName name="Rozpočet1_1" localSheetId="6">EL!#REF!</definedName>
    <definedName name="Rozpočet1_10" localSheetId="6">EL!#REF!</definedName>
    <definedName name="Rozpočet1_11" localSheetId="6">EL!#REF!</definedName>
    <definedName name="Rozpočet1_12" localSheetId="6">EL!#REF!</definedName>
    <definedName name="Rozpočet1_13" localSheetId="6">EL!#REF!</definedName>
    <definedName name="Rozpočet1_14" localSheetId="6">EL!#REF!</definedName>
    <definedName name="Rozpočet1_15" localSheetId="6">EL!#REF!</definedName>
    <definedName name="Rozpočet1_16" localSheetId="6">EL!#REF!</definedName>
    <definedName name="Rozpočet1_17" localSheetId="6">EL!#REF!</definedName>
    <definedName name="Rozpočet1_18" localSheetId="6">EL!#REF!</definedName>
    <definedName name="Rozpočet1_19" localSheetId="6">EL!#REF!</definedName>
    <definedName name="Rozpočet1_2" localSheetId="6">EL!#REF!</definedName>
    <definedName name="Rozpočet1_20" localSheetId="6">EL!#REF!</definedName>
    <definedName name="Rozpočet1_21" localSheetId="6">EL!#REF!</definedName>
    <definedName name="Rozpočet1_22" localSheetId="6">EL!#REF!</definedName>
    <definedName name="Rozpočet1_23" localSheetId="6">EL!#REF!</definedName>
    <definedName name="Rozpočet1_24" localSheetId="6">EL!#REF!</definedName>
    <definedName name="Rozpočet1_25" localSheetId="6">EL!#REF!</definedName>
    <definedName name="Rozpočet1_26" localSheetId="6">EL!#REF!</definedName>
    <definedName name="Rozpočet1_27" localSheetId="6">EL!#REF!</definedName>
    <definedName name="Rozpočet1_28" localSheetId="6">EL!#REF!</definedName>
    <definedName name="Rozpočet1_29" localSheetId="6">EL!#REF!</definedName>
    <definedName name="Rozpočet1_3" localSheetId="6">EL!#REF!</definedName>
    <definedName name="Rozpočet1_30" localSheetId="6">EL!#REF!</definedName>
    <definedName name="Rozpočet1_31" localSheetId="6">EL!#REF!</definedName>
    <definedName name="Rozpočet1_32" localSheetId="6">EL!#REF!</definedName>
    <definedName name="Rozpočet1_33" localSheetId="6">EL!#REF!</definedName>
    <definedName name="Rozpočet1_34" localSheetId="6">EL!#REF!</definedName>
    <definedName name="Rozpočet1_35" localSheetId="6">EL!#REF!</definedName>
    <definedName name="Rozpočet1_36" localSheetId="6">EL!#REF!</definedName>
    <definedName name="Rozpočet1_37" localSheetId="6">EL!#REF!</definedName>
    <definedName name="Rozpočet1_38" localSheetId="6">EL!#REF!</definedName>
    <definedName name="Rozpočet1_39" localSheetId="6">EL!#REF!</definedName>
    <definedName name="Rozpočet1_4" localSheetId="6">EL!#REF!</definedName>
    <definedName name="Rozpočet1_40" localSheetId="6">EL!#REF!</definedName>
    <definedName name="Rozpočet1_41" localSheetId="6">EL!#REF!</definedName>
    <definedName name="Rozpočet1_42" localSheetId="6">EL!$B$71:$F$71</definedName>
    <definedName name="Rozpočet1_43" localSheetId="6">EL!#REF!</definedName>
    <definedName name="Rozpočet1_44" localSheetId="6">EL!#REF!</definedName>
    <definedName name="Rozpočet1_5" localSheetId="6">EL!#REF!</definedName>
    <definedName name="Rozpočet1_6" localSheetId="6">EL!#REF!</definedName>
    <definedName name="Rozpočet1_7" localSheetId="6">EL!#REF!</definedName>
    <definedName name="Rozpočet1_78" localSheetId="6">EL!$B$52:$F$52</definedName>
    <definedName name="Rozpočet1_79" localSheetId="6">EL!#REF!</definedName>
    <definedName name="Rozpočet1_8" localSheetId="6">EL!#REF!</definedName>
    <definedName name="Rozpočet1_80" localSheetId="6">EL!#REF!</definedName>
    <definedName name="Rozpočet1_81" localSheetId="6">EL!#REF!</definedName>
    <definedName name="Rozpočet1_82" localSheetId="6">EL!$B$31:$F$31</definedName>
    <definedName name="Rozpočet1_9" localSheetId="6">EL!#REF!</definedName>
    <definedName name="Rozpočet1_94" localSheetId="6">EL!#REF!</definedName>
    <definedName name="Rozpočet1_95" localSheetId="6">EL!#REF!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0" l="1"/>
  <c r="J36" i="10"/>
  <c r="J37" i="10"/>
  <c r="E85" i="10"/>
  <c r="E87" i="10"/>
  <c r="F89" i="10"/>
  <c r="J89" i="10"/>
  <c r="F92" i="10"/>
  <c r="J92" i="10"/>
  <c r="E112" i="10"/>
  <c r="E114" i="10"/>
  <c r="F116" i="10"/>
  <c r="J116" i="10"/>
  <c r="F118" i="10"/>
  <c r="F119" i="10"/>
  <c r="J119" i="10"/>
  <c r="J125" i="10"/>
  <c r="P125" i="10"/>
  <c r="R125" i="10"/>
  <c r="T125" i="10"/>
  <c r="BE125" i="10"/>
  <c r="BF125" i="10"/>
  <c r="BG125" i="10"/>
  <c r="BH125" i="10"/>
  <c r="BI125" i="10"/>
  <c r="BK125" i="10"/>
  <c r="J126" i="10"/>
  <c r="P126" i="10"/>
  <c r="R126" i="10"/>
  <c r="T126" i="10"/>
  <c r="BE126" i="10"/>
  <c r="BF126" i="10"/>
  <c r="BG126" i="10"/>
  <c r="BH126" i="10"/>
  <c r="BI126" i="10"/>
  <c r="BK126" i="10"/>
  <c r="J127" i="10"/>
  <c r="BE127" i="10" s="1"/>
  <c r="P127" i="10"/>
  <c r="R127" i="10"/>
  <c r="T127" i="10"/>
  <c r="BF127" i="10"/>
  <c r="BG127" i="10"/>
  <c r="BH127" i="10"/>
  <c r="BI127" i="10"/>
  <c r="BK127" i="10"/>
  <c r="J128" i="10"/>
  <c r="P128" i="10"/>
  <c r="R128" i="10"/>
  <c r="T128" i="10"/>
  <c r="BE128" i="10"/>
  <c r="BF128" i="10"/>
  <c r="BG128" i="10"/>
  <c r="BH128" i="10"/>
  <c r="BI128" i="10"/>
  <c r="BK128" i="10"/>
  <c r="J129" i="10"/>
  <c r="BE129" i="10" s="1"/>
  <c r="P129" i="10"/>
  <c r="R129" i="10"/>
  <c r="T129" i="10"/>
  <c r="BF129" i="10"/>
  <c r="BG129" i="10"/>
  <c r="BH129" i="10"/>
  <c r="BI129" i="10"/>
  <c r="BK129" i="10"/>
  <c r="J130" i="10"/>
  <c r="BE130" i="10" s="1"/>
  <c r="P130" i="10"/>
  <c r="R130" i="10"/>
  <c r="T130" i="10"/>
  <c r="BF130" i="10"/>
  <c r="BG130" i="10"/>
  <c r="BH130" i="10"/>
  <c r="BI130" i="10"/>
  <c r="BK130" i="10"/>
  <c r="J131" i="10"/>
  <c r="P131" i="10"/>
  <c r="R131" i="10"/>
  <c r="T131" i="10"/>
  <c r="BE131" i="10"/>
  <c r="BF131" i="10"/>
  <c r="BG131" i="10"/>
  <c r="BH131" i="10"/>
  <c r="BI131" i="10"/>
  <c r="BK131" i="10"/>
  <c r="P132" i="10"/>
  <c r="T132" i="10"/>
  <c r="J133" i="10"/>
  <c r="P133" i="10"/>
  <c r="R133" i="10"/>
  <c r="R132" i="10" s="1"/>
  <c r="T133" i="10"/>
  <c r="BE133" i="10"/>
  <c r="BF133" i="10"/>
  <c r="BG133" i="10"/>
  <c r="BH133" i="10"/>
  <c r="BI133" i="10"/>
  <c r="BK133" i="10"/>
  <c r="BK132" i="10" s="1"/>
  <c r="J132" i="10" s="1"/>
  <c r="J99" i="10" s="1"/>
  <c r="P134" i="10"/>
  <c r="J135" i="10"/>
  <c r="P135" i="10"/>
  <c r="R135" i="10"/>
  <c r="R134" i="10" s="1"/>
  <c r="T135" i="10"/>
  <c r="T134" i="10" s="1"/>
  <c r="BE135" i="10"/>
  <c r="BF135" i="10"/>
  <c r="BG135" i="10"/>
  <c r="BH135" i="10"/>
  <c r="BI135" i="10"/>
  <c r="BK135" i="10"/>
  <c r="BK134" i="10" s="1"/>
  <c r="J134" i="10" s="1"/>
  <c r="J100" i="10" s="1"/>
  <c r="J138" i="10"/>
  <c r="BE138" i="10" s="1"/>
  <c r="P138" i="10"/>
  <c r="P137" i="10" s="1"/>
  <c r="P136" i="10" s="1"/>
  <c r="R138" i="10"/>
  <c r="R137" i="10" s="1"/>
  <c r="R136" i="10" s="1"/>
  <c r="T138" i="10"/>
  <c r="BF138" i="10"/>
  <c r="BG138" i="10"/>
  <c r="BH138" i="10"/>
  <c r="BI138" i="10"/>
  <c r="BK138" i="10"/>
  <c r="BK137" i="10" s="1"/>
  <c r="J139" i="10"/>
  <c r="P139" i="10"/>
  <c r="R139" i="10"/>
  <c r="T139" i="10"/>
  <c r="BE139" i="10"/>
  <c r="BF139" i="10"/>
  <c r="BG139" i="10"/>
  <c r="BH139" i="10"/>
  <c r="BI139" i="10"/>
  <c r="BK139" i="10"/>
  <c r="F91" i="9" s="1"/>
  <c r="J35" i="9"/>
  <c r="J36" i="9"/>
  <c r="J37" i="9"/>
  <c r="E85" i="9"/>
  <c r="E87" i="9"/>
  <c r="F89" i="9"/>
  <c r="J89" i="9"/>
  <c r="J91" i="9"/>
  <c r="F92" i="9"/>
  <c r="J92" i="9"/>
  <c r="E113" i="9"/>
  <c r="E115" i="9"/>
  <c r="F117" i="9"/>
  <c r="J117" i="9"/>
  <c r="J119" i="9"/>
  <c r="F120" i="9"/>
  <c r="J120" i="9"/>
  <c r="J126" i="9"/>
  <c r="BE126" i="9" s="1"/>
  <c r="P126" i="9"/>
  <c r="R126" i="9"/>
  <c r="T126" i="9"/>
  <c r="BF126" i="9"/>
  <c r="BG126" i="9"/>
  <c r="BH126" i="9"/>
  <c r="BI126" i="9"/>
  <c r="BK126" i="9"/>
  <c r="BK125" i="9" s="1"/>
  <c r="J127" i="9"/>
  <c r="BE127" i="9" s="1"/>
  <c r="P127" i="9"/>
  <c r="R127" i="9"/>
  <c r="T127" i="9"/>
  <c r="BF127" i="9"/>
  <c r="BG127" i="9"/>
  <c r="BH127" i="9"/>
  <c r="BI127" i="9"/>
  <c r="BK127" i="9"/>
  <c r="J128" i="9"/>
  <c r="BE128" i="9" s="1"/>
  <c r="P128" i="9"/>
  <c r="R128" i="9"/>
  <c r="T128" i="9"/>
  <c r="BF128" i="9"/>
  <c r="BG128" i="9"/>
  <c r="BH128" i="9"/>
  <c r="BI128" i="9"/>
  <c r="BK128" i="9"/>
  <c r="J129" i="9"/>
  <c r="BE129" i="9" s="1"/>
  <c r="P129" i="9"/>
  <c r="R129" i="9"/>
  <c r="T129" i="9"/>
  <c r="T125" i="9" s="1"/>
  <c r="BF129" i="9"/>
  <c r="BG129" i="9"/>
  <c r="BH129" i="9"/>
  <c r="BI129" i="9"/>
  <c r="BK129" i="9"/>
  <c r="J130" i="9"/>
  <c r="BE130" i="9" s="1"/>
  <c r="P130" i="9"/>
  <c r="R130" i="9"/>
  <c r="T130" i="9"/>
  <c r="BF130" i="9"/>
  <c r="BG130" i="9"/>
  <c r="BH130" i="9"/>
  <c r="BI130" i="9"/>
  <c r="BK130" i="9"/>
  <c r="J132" i="9"/>
  <c r="BE132" i="9" s="1"/>
  <c r="P132" i="9"/>
  <c r="R132" i="9"/>
  <c r="T132" i="9"/>
  <c r="BF132" i="9"/>
  <c r="BG132" i="9"/>
  <c r="BH132" i="9"/>
  <c r="BI132" i="9"/>
  <c r="BK132" i="9"/>
  <c r="J133" i="9"/>
  <c r="BE133" i="9" s="1"/>
  <c r="P133" i="9"/>
  <c r="R133" i="9"/>
  <c r="T133" i="9"/>
  <c r="BF133" i="9"/>
  <c r="BG133" i="9"/>
  <c r="BH133" i="9"/>
  <c r="BI133" i="9"/>
  <c r="BK133" i="9"/>
  <c r="J134" i="9"/>
  <c r="BE134" i="9" s="1"/>
  <c r="P134" i="9"/>
  <c r="R134" i="9"/>
  <c r="T134" i="9"/>
  <c r="BF134" i="9"/>
  <c r="BG134" i="9"/>
  <c r="BH134" i="9"/>
  <c r="BI134" i="9"/>
  <c r="BK134" i="9"/>
  <c r="J135" i="9"/>
  <c r="BE135" i="9" s="1"/>
  <c r="P135" i="9"/>
  <c r="R135" i="9"/>
  <c r="T135" i="9"/>
  <c r="BF135" i="9"/>
  <c r="BG135" i="9"/>
  <c r="BH135" i="9"/>
  <c r="BI135" i="9"/>
  <c r="BK135" i="9"/>
  <c r="J136" i="9"/>
  <c r="P136" i="9"/>
  <c r="R136" i="9"/>
  <c r="T136" i="9"/>
  <c r="BE136" i="9"/>
  <c r="BF136" i="9"/>
  <c r="BG136" i="9"/>
  <c r="BH136" i="9"/>
  <c r="BI136" i="9"/>
  <c r="BK136" i="9"/>
  <c r="J137" i="9"/>
  <c r="BE137" i="9" s="1"/>
  <c r="P137" i="9"/>
  <c r="R137" i="9"/>
  <c r="T137" i="9"/>
  <c r="BF137" i="9"/>
  <c r="BG137" i="9"/>
  <c r="BH137" i="9"/>
  <c r="BI137" i="9"/>
  <c r="BK137" i="9"/>
  <c r="J138" i="9"/>
  <c r="BE138" i="9" s="1"/>
  <c r="P138" i="9"/>
  <c r="R138" i="9"/>
  <c r="T138" i="9"/>
  <c r="BF138" i="9"/>
  <c r="BG138" i="9"/>
  <c r="BH138" i="9"/>
  <c r="BI138" i="9"/>
  <c r="BK138" i="9"/>
  <c r="J139" i="9"/>
  <c r="P139" i="9"/>
  <c r="R139" i="9"/>
  <c r="T139" i="9"/>
  <c r="BE139" i="9"/>
  <c r="BF139" i="9"/>
  <c r="BG139" i="9"/>
  <c r="BH139" i="9"/>
  <c r="BI139" i="9"/>
  <c r="BK139" i="9"/>
  <c r="J140" i="9"/>
  <c r="BE140" i="9" s="1"/>
  <c r="P140" i="9"/>
  <c r="R140" i="9"/>
  <c r="T140" i="9"/>
  <c r="BF140" i="9"/>
  <c r="BG140" i="9"/>
  <c r="BH140" i="9"/>
  <c r="BI140" i="9"/>
  <c r="BK140" i="9"/>
  <c r="J141" i="9"/>
  <c r="BE141" i="9" s="1"/>
  <c r="P141" i="9"/>
  <c r="R141" i="9"/>
  <c r="T141" i="9"/>
  <c r="BF141" i="9"/>
  <c r="BG141" i="9"/>
  <c r="BH141" i="9"/>
  <c r="BI141" i="9"/>
  <c r="BK141" i="9"/>
  <c r="P142" i="9"/>
  <c r="J143" i="9"/>
  <c r="BE143" i="9" s="1"/>
  <c r="P143" i="9"/>
  <c r="R143" i="9"/>
  <c r="T143" i="9"/>
  <c r="BF143" i="9"/>
  <c r="BG143" i="9"/>
  <c r="BH143" i="9"/>
  <c r="BI143" i="9"/>
  <c r="BK143" i="9"/>
  <c r="J144" i="9"/>
  <c r="P144" i="9"/>
  <c r="R144" i="9"/>
  <c r="T144" i="9"/>
  <c r="BE144" i="9"/>
  <c r="BF144" i="9"/>
  <c r="BG144" i="9"/>
  <c r="BH144" i="9"/>
  <c r="BI144" i="9"/>
  <c r="BK144" i="9"/>
  <c r="J145" i="9"/>
  <c r="BE145" i="9" s="1"/>
  <c r="P145" i="9"/>
  <c r="R145" i="9"/>
  <c r="T145" i="9"/>
  <c r="BF145" i="9"/>
  <c r="BG145" i="9"/>
  <c r="BH145" i="9"/>
  <c r="BI145" i="9"/>
  <c r="BK145" i="9"/>
  <c r="J147" i="9"/>
  <c r="BE147" i="9" s="1"/>
  <c r="P147" i="9"/>
  <c r="R147" i="9"/>
  <c r="T147" i="9"/>
  <c r="BF147" i="9"/>
  <c r="BG147" i="9"/>
  <c r="BH147" i="9"/>
  <c r="BI147" i="9"/>
  <c r="BK147" i="9"/>
  <c r="J148" i="9"/>
  <c r="BE148" i="9" s="1"/>
  <c r="P148" i="9"/>
  <c r="R148" i="9"/>
  <c r="R146" i="9" s="1"/>
  <c r="T148" i="9"/>
  <c r="BF148" i="9"/>
  <c r="BG148" i="9"/>
  <c r="BH148" i="9"/>
  <c r="BI148" i="9"/>
  <c r="BK148" i="9"/>
  <c r="J149" i="9"/>
  <c r="BE149" i="9" s="1"/>
  <c r="P149" i="9"/>
  <c r="R149" i="9"/>
  <c r="T149" i="9"/>
  <c r="BF149" i="9"/>
  <c r="BG149" i="9"/>
  <c r="BH149" i="9"/>
  <c r="BI149" i="9"/>
  <c r="BK149" i="9"/>
  <c r="T150" i="9"/>
  <c r="BK150" i="9"/>
  <c r="J150" i="9" s="1"/>
  <c r="J102" i="9" s="1"/>
  <c r="J151" i="9"/>
  <c r="BE151" i="9" s="1"/>
  <c r="P151" i="9"/>
  <c r="P150" i="9" s="1"/>
  <c r="R151" i="9"/>
  <c r="R150" i="9" s="1"/>
  <c r="T151" i="9"/>
  <c r="BF151" i="9"/>
  <c r="BG151" i="9"/>
  <c r="BH151" i="9"/>
  <c r="BI151" i="9"/>
  <c r="BK151" i="9"/>
  <c r="R152" i="9"/>
  <c r="T152" i="9"/>
  <c r="J153" i="9"/>
  <c r="P153" i="9"/>
  <c r="P152" i="9" s="1"/>
  <c r="R153" i="9"/>
  <c r="T153" i="9"/>
  <c r="BE153" i="9"/>
  <c r="BF153" i="9"/>
  <c r="BG153" i="9"/>
  <c r="BH153" i="9"/>
  <c r="BI153" i="9"/>
  <c r="BK153" i="9"/>
  <c r="J92" i="8" s="1"/>
  <c r="J35" i="8"/>
  <c r="J36" i="8"/>
  <c r="J37" i="8"/>
  <c r="E85" i="8"/>
  <c r="E87" i="8"/>
  <c r="F89" i="8"/>
  <c r="J89" i="8"/>
  <c r="F91" i="8"/>
  <c r="J91" i="8"/>
  <c r="F92" i="8"/>
  <c r="E112" i="8"/>
  <c r="E114" i="8"/>
  <c r="F116" i="8"/>
  <c r="J116" i="8"/>
  <c r="F118" i="8"/>
  <c r="J118" i="8"/>
  <c r="F119" i="8"/>
  <c r="J119" i="8"/>
  <c r="J125" i="8"/>
  <c r="BE125" i="8" s="1"/>
  <c r="P125" i="8"/>
  <c r="R125" i="8"/>
  <c r="T125" i="8"/>
  <c r="BF125" i="8"/>
  <c r="BG125" i="8"/>
  <c r="BH125" i="8"/>
  <c r="BI125" i="8"/>
  <c r="BK125" i="8"/>
  <c r="J126" i="8"/>
  <c r="P126" i="8"/>
  <c r="R126" i="8"/>
  <c r="T126" i="8"/>
  <c r="BE126" i="8"/>
  <c r="BF126" i="8"/>
  <c r="BG126" i="8"/>
  <c r="BH126" i="8"/>
  <c r="BI126" i="8"/>
  <c r="BK126" i="8"/>
  <c r="J127" i="8"/>
  <c r="P127" i="8"/>
  <c r="R127" i="8"/>
  <c r="T127" i="8"/>
  <c r="BE127" i="8"/>
  <c r="BF127" i="8"/>
  <c r="BG127" i="8"/>
  <c r="BH127" i="8"/>
  <c r="BI127" i="8"/>
  <c r="BK127" i="8"/>
  <c r="J128" i="8"/>
  <c r="BE128" i="8" s="1"/>
  <c r="P128" i="8"/>
  <c r="R128" i="8"/>
  <c r="T128" i="8"/>
  <c r="BF128" i="8"/>
  <c r="BG128" i="8"/>
  <c r="BH128" i="8"/>
  <c r="BI128" i="8"/>
  <c r="BK128" i="8"/>
  <c r="J129" i="8"/>
  <c r="P129" i="8"/>
  <c r="R129" i="8"/>
  <c r="T129" i="8"/>
  <c r="BE129" i="8"/>
  <c r="BF129" i="8"/>
  <c r="BG129" i="8"/>
  <c r="BH129" i="8"/>
  <c r="BI129" i="8"/>
  <c r="BK129" i="8"/>
  <c r="J130" i="8"/>
  <c r="BE130" i="8" s="1"/>
  <c r="P130" i="8"/>
  <c r="R130" i="8"/>
  <c r="T130" i="8"/>
  <c r="BF130" i="8"/>
  <c r="BG130" i="8"/>
  <c r="BH130" i="8"/>
  <c r="BI130" i="8"/>
  <c r="BK130" i="8"/>
  <c r="J132" i="8"/>
  <c r="BE132" i="8" s="1"/>
  <c r="P132" i="8"/>
  <c r="P131" i="8" s="1"/>
  <c r="R132" i="8"/>
  <c r="T132" i="8"/>
  <c r="BF132" i="8"/>
  <c r="BG132" i="8"/>
  <c r="BH132" i="8"/>
  <c r="BI132" i="8"/>
  <c r="BK132" i="8"/>
  <c r="J133" i="8"/>
  <c r="P133" i="8"/>
  <c r="R133" i="8"/>
  <c r="T133" i="8"/>
  <c r="BE133" i="8"/>
  <c r="BF133" i="8"/>
  <c r="BG133" i="8"/>
  <c r="BH133" i="8"/>
  <c r="BI133" i="8"/>
  <c r="BK133" i="8"/>
  <c r="J134" i="8"/>
  <c r="BE134" i="8" s="1"/>
  <c r="P134" i="8"/>
  <c r="R134" i="8"/>
  <c r="T134" i="8"/>
  <c r="BF134" i="8"/>
  <c r="BG134" i="8"/>
  <c r="BH134" i="8"/>
  <c r="BI134" i="8"/>
  <c r="BK134" i="8"/>
  <c r="J135" i="8"/>
  <c r="BE135" i="8" s="1"/>
  <c r="P135" i="8"/>
  <c r="R135" i="8"/>
  <c r="T135" i="8"/>
  <c r="BF135" i="8"/>
  <c r="BG135" i="8"/>
  <c r="BH135" i="8"/>
  <c r="BI135" i="8"/>
  <c r="BK135" i="8"/>
  <c r="J136" i="8"/>
  <c r="P136" i="8"/>
  <c r="R136" i="8"/>
  <c r="T136" i="8"/>
  <c r="BE136" i="8"/>
  <c r="BF136" i="8"/>
  <c r="BG136" i="8"/>
  <c r="BH136" i="8"/>
  <c r="BI136" i="8"/>
  <c r="BK136" i="8"/>
  <c r="J137" i="8"/>
  <c r="BE137" i="8" s="1"/>
  <c r="P137" i="8"/>
  <c r="R137" i="8"/>
  <c r="T137" i="8"/>
  <c r="BF137" i="8"/>
  <c r="BG137" i="8"/>
  <c r="BH137" i="8"/>
  <c r="BI137" i="8"/>
  <c r="BK137" i="8"/>
  <c r="J139" i="8"/>
  <c r="BE139" i="8" s="1"/>
  <c r="P139" i="8"/>
  <c r="R139" i="8"/>
  <c r="R138" i="8" s="1"/>
  <c r="T139" i="8"/>
  <c r="BF139" i="8"/>
  <c r="BG139" i="8"/>
  <c r="BH139" i="8"/>
  <c r="BI139" i="8"/>
  <c r="BK139" i="8"/>
  <c r="J140" i="8"/>
  <c r="P140" i="8"/>
  <c r="R140" i="8"/>
  <c r="T140" i="8"/>
  <c r="BE140" i="8"/>
  <c r="BF140" i="8"/>
  <c r="BG140" i="8"/>
  <c r="BH140" i="8"/>
  <c r="BI140" i="8"/>
  <c r="BK140" i="8"/>
  <c r="J141" i="8"/>
  <c r="BE141" i="8" s="1"/>
  <c r="P141" i="8"/>
  <c r="R141" i="8"/>
  <c r="T141" i="8"/>
  <c r="BF141" i="8"/>
  <c r="BG141" i="8"/>
  <c r="BH141" i="8"/>
  <c r="BI141" i="8"/>
  <c r="BK141" i="8"/>
  <c r="J142" i="8"/>
  <c r="P142" i="8"/>
  <c r="R142" i="8"/>
  <c r="T142" i="8"/>
  <c r="BE142" i="8"/>
  <c r="BF142" i="8"/>
  <c r="BG142" i="8"/>
  <c r="BH142" i="8"/>
  <c r="BI142" i="8"/>
  <c r="BK142" i="8"/>
  <c r="J143" i="8"/>
  <c r="P143" i="8"/>
  <c r="R143" i="8"/>
  <c r="T143" i="8"/>
  <c r="BE143" i="8"/>
  <c r="BF143" i="8"/>
  <c r="BG143" i="8"/>
  <c r="BH143" i="8"/>
  <c r="BI143" i="8"/>
  <c r="BK143" i="8"/>
  <c r="J144" i="8"/>
  <c r="BE144" i="8" s="1"/>
  <c r="P144" i="8"/>
  <c r="R144" i="8"/>
  <c r="T144" i="8"/>
  <c r="BF144" i="8"/>
  <c r="BG144" i="8"/>
  <c r="BH144" i="8"/>
  <c r="BI144" i="8"/>
  <c r="BK144" i="8"/>
  <c r="J145" i="8"/>
  <c r="P145" i="8"/>
  <c r="R145" i="8"/>
  <c r="T145" i="8"/>
  <c r="BE145" i="8"/>
  <c r="BF145" i="8"/>
  <c r="BG145" i="8"/>
  <c r="BH145" i="8"/>
  <c r="BI145" i="8"/>
  <c r="BK145" i="8"/>
  <c r="J146" i="8"/>
  <c r="BE146" i="8" s="1"/>
  <c r="P146" i="8"/>
  <c r="R146" i="8"/>
  <c r="T146" i="8"/>
  <c r="BF146" i="8"/>
  <c r="BG146" i="8"/>
  <c r="BH146" i="8"/>
  <c r="BI146" i="8"/>
  <c r="BK146" i="8"/>
  <c r="J147" i="8"/>
  <c r="BE147" i="8" s="1"/>
  <c r="P147" i="8"/>
  <c r="R147" i="8"/>
  <c r="T147" i="8"/>
  <c r="BF147" i="8"/>
  <c r="BG147" i="8"/>
  <c r="BH147" i="8"/>
  <c r="BI147" i="8"/>
  <c r="BK147" i="8"/>
  <c r="J149" i="8"/>
  <c r="P149" i="8"/>
  <c r="R149" i="8"/>
  <c r="T149" i="8"/>
  <c r="T148" i="8" s="1"/>
  <c r="BE149" i="8"/>
  <c r="BF149" i="8"/>
  <c r="BG149" i="8"/>
  <c r="BH149" i="8"/>
  <c r="BI149" i="8"/>
  <c r="BK149" i="8"/>
  <c r="J150" i="8"/>
  <c r="BE150" i="8" s="1"/>
  <c r="P150" i="8"/>
  <c r="R150" i="8"/>
  <c r="T150" i="8"/>
  <c r="BF150" i="8"/>
  <c r="BG150" i="8"/>
  <c r="BH150" i="8"/>
  <c r="BI150" i="8"/>
  <c r="BK150" i="8"/>
  <c r="J151" i="8"/>
  <c r="P151" i="8"/>
  <c r="R151" i="8"/>
  <c r="R148" i="8" s="1"/>
  <c r="T151" i="8"/>
  <c r="BE151" i="8"/>
  <c r="BF151" i="8"/>
  <c r="BG151" i="8"/>
  <c r="BH151" i="8"/>
  <c r="BI151" i="8"/>
  <c r="BK151" i="8"/>
  <c r="J152" i="8"/>
  <c r="P152" i="8"/>
  <c r="R152" i="8"/>
  <c r="T152" i="8"/>
  <c r="BE152" i="8"/>
  <c r="BF152" i="8"/>
  <c r="BG152" i="8"/>
  <c r="BH152" i="8"/>
  <c r="BI152" i="8"/>
  <c r="BK152" i="8"/>
  <c r="J153" i="8"/>
  <c r="BE153" i="8" s="1"/>
  <c r="P153" i="8"/>
  <c r="R153" i="8"/>
  <c r="T153" i="8"/>
  <c r="BF153" i="8"/>
  <c r="BG153" i="8"/>
  <c r="BH153" i="8"/>
  <c r="BI153" i="8"/>
  <c r="BK153" i="8"/>
  <c r="J154" i="8"/>
  <c r="P154" i="8"/>
  <c r="R154" i="8"/>
  <c r="T154" i="8"/>
  <c r="BE154" i="8"/>
  <c r="BF154" i="8"/>
  <c r="BG154" i="8"/>
  <c r="BH154" i="8"/>
  <c r="BI154" i="8"/>
  <c r="BK154" i="8"/>
  <c r="J155" i="8"/>
  <c r="BE155" i="8" s="1"/>
  <c r="P155" i="8"/>
  <c r="R155" i="8"/>
  <c r="T155" i="8"/>
  <c r="BF155" i="8"/>
  <c r="BG155" i="8"/>
  <c r="BH155" i="8"/>
  <c r="BI155" i="8"/>
  <c r="BK155" i="8"/>
  <c r="T156" i="8"/>
  <c r="J157" i="8"/>
  <c r="BE157" i="8" s="1"/>
  <c r="P157" i="8"/>
  <c r="P156" i="8" s="1"/>
  <c r="R157" i="8"/>
  <c r="R156" i="8" s="1"/>
  <c r="T157" i="8"/>
  <c r="BF157" i="8"/>
  <c r="BG157" i="8"/>
  <c r="BH157" i="8"/>
  <c r="BI157" i="8"/>
  <c r="BK157" i="8"/>
  <c r="BK156" i="8" s="1"/>
  <c r="J156" i="8" s="1"/>
  <c r="J102" i="8" s="1"/>
  <c r="F34" i="8" l="1"/>
  <c r="P146" i="9"/>
  <c r="T131" i="9"/>
  <c r="T124" i="9" s="1"/>
  <c r="T123" i="9" s="1"/>
  <c r="P125" i="9"/>
  <c r="F37" i="10"/>
  <c r="R124" i="10"/>
  <c r="R123" i="10" s="1"/>
  <c r="R122" i="10" s="1"/>
  <c r="P148" i="8"/>
  <c r="T124" i="8"/>
  <c r="T123" i="8" s="1"/>
  <c r="T122" i="8" s="1"/>
  <c r="BK142" i="9"/>
  <c r="J142" i="9" s="1"/>
  <c r="J100" i="9" s="1"/>
  <c r="P131" i="9"/>
  <c r="F34" i="9"/>
  <c r="R125" i="9"/>
  <c r="F35" i="9"/>
  <c r="F35" i="8"/>
  <c r="F36" i="9"/>
  <c r="F33" i="10"/>
  <c r="T142" i="9"/>
  <c r="BK131" i="8"/>
  <c r="J131" i="8" s="1"/>
  <c r="J99" i="8" s="1"/>
  <c r="T131" i="8"/>
  <c r="J34" i="8"/>
  <c r="BK124" i="8"/>
  <c r="R124" i="8"/>
  <c r="T146" i="9"/>
  <c r="R142" i="9"/>
  <c r="R131" i="9"/>
  <c r="F37" i="9"/>
  <c r="F36" i="10"/>
  <c r="J34" i="10"/>
  <c r="F36" i="8"/>
  <c r="BK148" i="8"/>
  <c r="J148" i="8" s="1"/>
  <c r="J101" i="8" s="1"/>
  <c r="BK131" i="9"/>
  <c r="J131" i="9" s="1"/>
  <c r="J99" i="9" s="1"/>
  <c r="J34" i="9"/>
  <c r="T124" i="10"/>
  <c r="T123" i="10" s="1"/>
  <c r="P124" i="10"/>
  <c r="P123" i="10" s="1"/>
  <c r="P122" i="10" s="1"/>
  <c r="P138" i="8"/>
  <c r="BK138" i="8"/>
  <c r="J138" i="8" s="1"/>
  <c r="J100" i="8" s="1"/>
  <c r="T138" i="8"/>
  <c r="F37" i="8"/>
  <c r="R131" i="8"/>
  <c r="P124" i="8"/>
  <c r="BK152" i="9"/>
  <c r="J152" i="9" s="1"/>
  <c r="J103" i="9" s="1"/>
  <c r="BK146" i="9"/>
  <c r="J146" i="9" s="1"/>
  <c r="J101" i="9" s="1"/>
  <c r="T137" i="10"/>
  <c r="T136" i="10" s="1"/>
  <c r="BK124" i="10"/>
  <c r="J124" i="10" s="1"/>
  <c r="J98" i="10" s="1"/>
  <c r="F35" i="10"/>
  <c r="BK123" i="10"/>
  <c r="J33" i="10"/>
  <c r="BK136" i="10"/>
  <c r="J136" i="10" s="1"/>
  <c r="J101" i="10" s="1"/>
  <c r="J137" i="10"/>
  <c r="J102" i="10" s="1"/>
  <c r="F34" i="10"/>
  <c r="J118" i="10"/>
  <c r="F33" i="9"/>
  <c r="J33" i="9"/>
  <c r="J125" i="9"/>
  <c r="J98" i="9" s="1"/>
  <c r="P124" i="9"/>
  <c r="P123" i="9" s="1"/>
  <c r="F119" i="9"/>
  <c r="F33" i="8"/>
  <c r="J33" i="8"/>
  <c r="BK123" i="8"/>
  <c r="J124" i="8"/>
  <c r="J98" i="8" s="1"/>
  <c r="R123" i="8"/>
  <c r="R122" i="8" s="1"/>
  <c r="P123" i="8"/>
  <c r="P122" i="8" s="1"/>
  <c r="BK124" i="9" l="1"/>
  <c r="T122" i="10"/>
  <c r="R124" i="9"/>
  <c r="R123" i="9" s="1"/>
  <c r="J123" i="10"/>
  <c r="J97" i="10" s="1"/>
  <c r="BK122" i="10"/>
  <c r="J122" i="10" s="1"/>
  <c r="BK123" i="9"/>
  <c r="J123" i="9" s="1"/>
  <c r="J124" i="9"/>
  <c r="J97" i="9" s="1"/>
  <c r="J123" i="8"/>
  <c r="J97" i="8" s="1"/>
  <c r="BK122" i="8"/>
  <c r="J122" i="8" s="1"/>
  <c r="J30" i="10" l="1"/>
  <c r="J39" i="10" s="1"/>
  <c r="J96" i="10"/>
  <c r="J30" i="9"/>
  <c r="J39" i="9" s="1"/>
  <c r="J96" i="9"/>
  <c r="J30" i="8"/>
  <c r="J39" i="8" s="1"/>
  <c r="J96" i="8"/>
  <c r="A3" i="7" l="1"/>
  <c r="A4" i="7"/>
  <c r="A5" i="7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53" i="7" s="1"/>
  <c r="A54" i="7" s="1"/>
  <c r="A55" i="7" s="1"/>
  <c r="A56" i="7" s="1"/>
  <c r="A57" i="7" s="1"/>
  <c r="A58" i="7" s="1"/>
  <c r="A59" i="7" s="1"/>
  <c r="A60" i="7" s="1"/>
  <c r="A72" i="7" s="1"/>
  <c r="A73" i="7" s="1"/>
  <c r="A74" i="7" s="1"/>
  <c r="A77" i="7" s="1"/>
  <c r="A80" i="7" s="1"/>
  <c r="A87" i="7" s="1"/>
  <c r="F23" i="7"/>
  <c r="H23" i="7"/>
  <c r="F24" i="7"/>
  <c r="F26" i="7" s="1"/>
  <c r="E72" i="7" s="1"/>
  <c r="H25" i="7"/>
  <c r="H26" i="7" s="1"/>
  <c r="G72" i="7" s="1"/>
  <c r="F44" i="7"/>
  <c r="F45" i="7" s="1"/>
  <c r="F47" i="7" s="1"/>
  <c r="E73" i="7" s="1"/>
  <c r="H44" i="7"/>
  <c r="H46" i="7" s="1"/>
  <c r="F57" i="7"/>
  <c r="H57" i="7"/>
  <c r="F58" i="7"/>
  <c r="F60" i="7" s="1"/>
  <c r="E74" i="7" s="1"/>
  <c r="H59" i="7"/>
  <c r="H60" i="7" s="1"/>
  <c r="G74" i="7" s="1"/>
  <c r="B72" i="7"/>
  <c r="B73" i="7"/>
  <c r="B74" i="7"/>
  <c r="E83" i="7"/>
  <c r="G83" i="7" s="1"/>
  <c r="A10" i="6"/>
  <c r="A11" i="6"/>
  <c r="A14" i="6"/>
  <c r="A27" i="6"/>
  <c r="A28" i="6"/>
  <c r="A29" i="6"/>
  <c r="A30" i="6"/>
  <c r="A31" i="6"/>
  <c r="A54" i="6"/>
  <c r="E77" i="7" l="1"/>
  <c r="E84" i="7"/>
  <c r="G77" i="7"/>
  <c r="B83" i="7"/>
  <c r="H47" i="7"/>
  <c r="G73" i="7" s="1"/>
  <c r="E80" i="7" l="1"/>
  <c r="G84" i="7"/>
  <c r="B84" i="7" s="1"/>
  <c r="E87" i="7" s="1"/>
  <c r="J37" i="2" l="1"/>
  <c r="J36" i="2"/>
  <c r="AY95" i="1" s="1"/>
  <c r="J35" i="2"/>
  <c r="AX95" i="1"/>
  <c r="BI726" i="2"/>
  <c r="BH726" i="2"/>
  <c r="BG726" i="2"/>
  <c r="BF726" i="2"/>
  <c r="T726" i="2"/>
  <c r="T725" i="2" s="1"/>
  <c r="R726" i="2"/>
  <c r="R725" i="2" s="1"/>
  <c r="P726" i="2"/>
  <c r="P725" i="2" s="1"/>
  <c r="BI724" i="2"/>
  <c r="BH724" i="2"/>
  <c r="BG724" i="2"/>
  <c r="BF724" i="2"/>
  <c r="T724" i="2"/>
  <c r="R724" i="2"/>
  <c r="P724" i="2"/>
  <c r="BI723" i="2"/>
  <c r="BH723" i="2"/>
  <c r="BG723" i="2"/>
  <c r="BF723" i="2"/>
  <c r="T723" i="2"/>
  <c r="R723" i="2"/>
  <c r="P723" i="2"/>
  <c r="BI722" i="2"/>
  <c r="BH722" i="2"/>
  <c r="BG722" i="2"/>
  <c r="BF722" i="2"/>
  <c r="T722" i="2"/>
  <c r="R722" i="2"/>
  <c r="P722" i="2"/>
  <c r="BI721" i="2"/>
  <c r="BH721" i="2"/>
  <c r="BG721" i="2"/>
  <c r="BF721" i="2"/>
  <c r="T721" i="2"/>
  <c r="R721" i="2"/>
  <c r="P721" i="2"/>
  <c r="BI719" i="2"/>
  <c r="BH719" i="2"/>
  <c r="BG719" i="2"/>
  <c r="BF719" i="2"/>
  <c r="T719" i="2"/>
  <c r="T718" i="2" s="1"/>
  <c r="R719" i="2"/>
  <c r="R718" i="2" s="1"/>
  <c r="P719" i="2"/>
  <c r="P718" i="2" s="1"/>
  <c r="BI716" i="2"/>
  <c r="BH716" i="2"/>
  <c r="BG716" i="2"/>
  <c r="BF716" i="2"/>
  <c r="T716" i="2"/>
  <c r="T715" i="2" s="1"/>
  <c r="R716" i="2"/>
  <c r="R715" i="2" s="1"/>
  <c r="P716" i="2"/>
  <c r="P715" i="2" s="1"/>
  <c r="BI711" i="2"/>
  <c r="BH711" i="2"/>
  <c r="BG711" i="2"/>
  <c r="BF711" i="2"/>
  <c r="T711" i="2"/>
  <c r="R711" i="2"/>
  <c r="P711" i="2"/>
  <c r="BI707" i="2"/>
  <c r="BH707" i="2"/>
  <c r="BG707" i="2"/>
  <c r="BF707" i="2"/>
  <c r="T707" i="2"/>
  <c r="R707" i="2"/>
  <c r="P707" i="2"/>
  <c r="BI702" i="2"/>
  <c r="BH702" i="2"/>
  <c r="BG702" i="2"/>
  <c r="BF702" i="2"/>
  <c r="T702" i="2"/>
  <c r="R702" i="2"/>
  <c r="P702" i="2"/>
  <c r="BI700" i="2"/>
  <c r="BH700" i="2"/>
  <c r="BG700" i="2"/>
  <c r="BF700" i="2"/>
  <c r="T700" i="2"/>
  <c r="R700" i="2"/>
  <c r="P700" i="2"/>
  <c r="BI697" i="2"/>
  <c r="BH697" i="2"/>
  <c r="BG697" i="2"/>
  <c r="BF697" i="2"/>
  <c r="T697" i="2"/>
  <c r="R697" i="2"/>
  <c r="P697" i="2"/>
  <c r="BI696" i="2"/>
  <c r="BH696" i="2"/>
  <c r="BG696" i="2"/>
  <c r="BF696" i="2"/>
  <c r="T696" i="2"/>
  <c r="R696" i="2"/>
  <c r="P696" i="2"/>
  <c r="BI694" i="2"/>
  <c r="BH694" i="2"/>
  <c r="BG694" i="2"/>
  <c r="BF694" i="2"/>
  <c r="T694" i="2"/>
  <c r="R694" i="2"/>
  <c r="P694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90" i="2"/>
  <c r="BH690" i="2"/>
  <c r="BG690" i="2"/>
  <c r="BF690" i="2"/>
  <c r="T690" i="2"/>
  <c r="R690" i="2"/>
  <c r="P690" i="2"/>
  <c r="BI688" i="2"/>
  <c r="BH688" i="2"/>
  <c r="BG688" i="2"/>
  <c r="BF688" i="2"/>
  <c r="T688" i="2"/>
  <c r="R688" i="2"/>
  <c r="P688" i="2"/>
  <c r="BI686" i="2"/>
  <c r="BH686" i="2"/>
  <c r="BG686" i="2"/>
  <c r="BF686" i="2"/>
  <c r="T686" i="2"/>
  <c r="R686" i="2"/>
  <c r="P686" i="2"/>
  <c r="BI684" i="2"/>
  <c r="BH684" i="2"/>
  <c r="BG684" i="2"/>
  <c r="BF684" i="2"/>
  <c r="T684" i="2"/>
  <c r="R684" i="2"/>
  <c r="P684" i="2"/>
  <c r="BI683" i="2"/>
  <c r="BH683" i="2"/>
  <c r="BG683" i="2"/>
  <c r="BF683" i="2"/>
  <c r="T683" i="2"/>
  <c r="R683" i="2"/>
  <c r="P683" i="2"/>
  <c r="BI681" i="2"/>
  <c r="BH681" i="2"/>
  <c r="BG681" i="2"/>
  <c r="BF681" i="2"/>
  <c r="T681" i="2"/>
  <c r="R681" i="2"/>
  <c r="P681" i="2"/>
  <c r="BI679" i="2"/>
  <c r="BH679" i="2"/>
  <c r="BG679" i="2"/>
  <c r="BF679" i="2"/>
  <c r="T679" i="2"/>
  <c r="R679" i="2"/>
  <c r="P679" i="2"/>
  <c r="BI677" i="2"/>
  <c r="BH677" i="2"/>
  <c r="BG677" i="2"/>
  <c r="BF677" i="2"/>
  <c r="T677" i="2"/>
  <c r="R677" i="2"/>
  <c r="P677" i="2"/>
  <c r="BI673" i="2"/>
  <c r="BH673" i="2"/>
  <c r="BG673" i="2"/>
  <c r="BF673" i="2"/>
  <c r="T673" i="2"/>
  <c r="R673" i="2"/>
  <c r="P673" i="2"/>
  <c r="BI671" i="2"/>
  <c r="BH671" i="2"/>
  <c r="BG671" i="2"/>
  <c r="BF671" i="2"/>
  <c r="T671" i="2"/>
  <c r="R671" i="2"/>
  <c r="P671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65" i="2"/>
  <c r="BH665" i="2"/>
  <c r="BG665" i="2"/>
  <c r="BF665" i="2"/>
  <c r="T665" i="2"/>
  <c r="R665" i="2"/>
  <c r="P665" i="2"/>
  <c r="BI663" i="2"/>
  <c r="BH663" i="2"/>
  <c r="BG663" i="2"/>
  <c r="BF663" i="2"/>
  <c r="T663" i="2"/>
  <c r="R663" i="2"/>
  <c r="P663" i="2"/>
  <c r="BI661" i="2"/>
  <c r="BH661" i="2"/>
  <c r="BG661" i="2"/>
  <c r="BF661" i="2"/>
  <c r="T661" i="2"/>
  <c r="R661" i="2"/>
  <c r="P661" i="2"/>
  <c r="BI659" i="2"/>
  <c r="BH659" i="2"/>
  <c r="BG659" i="2"/>
  <c r="BF659" i="2"/>
  <c r="T659" i="2"/>
  <c r="R659" i="2"/>
  <c r="P659" i="2"/>
  <c r="BI657" i="2"/>
  <c r="BH657" i="2"/>
  <c r="BG657" i="2"/>
  <c r="BF657" i="2"/>
  <c r="T657" i="2"/>
  <c r="R657" i="2"/>
  <c r="P657" i="2"/>
  <c r="BI655" i="2"/>
  <c r="BH655" i="2"/>
  <c r="BG655" i="2"/>
  <c r="BF655" i="2"/>
  <c r="T655" i="2"/>
  <c r="R655" i="2"/>
  <c r="P655" i="2"/>
  <c r="BI653" i="2"/>
  <c r="BH653" i="2"/>
  <c r="BG653" i="2"/>
  <c r="BF653" i="2"/>
  <c r="T653" i="2"/>
  <c r="R653" i="2"/>
  <c r="P653" i="2"/>
  <c r="BI651" i="2"/>
  <c r="BH651" i="2"/>
  <c r="BG651" i="2"/>
  <c r="BF651" i="2"/>
  <c r="T651" i="2"/>
  <c r="R651" i="2"/>
  <c r="P651" i="2"/>
  <c r="BI649" i="2"/>
  <c r="BH649" i="2"/>
  <c r="BG649" i="2"/>
  <c r="BF649" i="2"/>
  <c r="T649" i="2"/>
  <c r="R649" i="2"/>
  <c r="P649" i="2"/>
  <c r="BI647" i="2"/>
  <c r="BH647" i="2"/>
  <c r="BG647" i="2"/>
  <c r="BF647" i="2"/>
  <c r="T647" i="2"/>
  <c r="R647" i="2"/>
  <c r="P647" i="2"/>
  <c r="BI645" i="2"/>
  <c r="BH645" i="2"/>
  <c r="BG645" i="2"/>
  <c r="BF645" i="2"/>
  <c r="T645" i="2"/>
  <c r="R645" i="2"/>
  <c r="P645" i="2"/>
  <c r="BI643" i="2"/>
  <c r="BH643" i="2"/>
  <c r="BG643" i="2"/>
  <c r="BF643" i="2"/>
  <c r="T643" i="2"/>
  <c r="R643" i="2"/>
  <c r="P643" i="2"/>
  <c r="BI641" i="2"/>
  <c r="BH641" i="2"/>
  <c r="BG641" i="2"/>
  <c r="BF641" i="2"/>
  <c r="T641" i="2"/>
  <c r="R641" i="2"/>
  <c r="P641" i="2"/>
  <c r="BI639" i="2"/>
  <c r="BH639" i="2"/>
  <c r="BG639" i="2"/>
  <c r="BF639" i="2"/>
  <c r="T639" i="2"/>
  <c r="R639" i="2"/>
  <c r="P639" i="2"/>
  <c r="BI638" i="2"/>
  <c r="BH638" i="2"/>
  <c r="BG638" i="2"/>
  <c r="BF638" i="2"/>
  <c r="T638" i="2"/>
  <c r="R638" i="2"/>
  <c r="P638" i="2"/>
  <c r="BI637" i="2"/>
  <c r="BH637" i="2"/>
  <c r="BG637" i="2"/>
  <c r="BF637" i="2"/>
  <c r="T637" i="2"/>
  <c r="R637" i="2"/>
  <c r="P637" i="2"/>
  <c r="BI635" i="2"/>
  <c r="BH635" i="2"/>
  <c r="BG635" i="2"/>
  <c r="BF635" i="2"/>
  <c r="T635" i="2"/>
  <c r="R635" i="2"/>
  <c r="P635" i="2"/>
  <c r="BI633" i="2"/>
  <c r="BH633" i="2"/>
  <c r="BG633" i="2"/>
  <c r="BF633" i="2"/>
  <c r="T633" i="2"/>
  <c r="R633" i="2"/>
  <c r="P633" i="2"/>
  <c r="BI631" i="2"/>
  <c r="BH631" i="2"/>
  <c r="BG631" i="2"/>
  <c r="BF631" i="2"/>
  <c r="T631" i="2"/>
  <c r="R631" i="2"/>
  <c r="P631" i="2"/>
  <c r="BI629" i="2"/>
  <c r="BH629" i="2"/>
  <c r="BG629" i="2"/>
  <c r="BF629" i="2"/>
  <c r="T629" i="2"/>
  <c r="R629" i="2"/>
  <c r="P629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3" i="2"/>
  <c r="BH623" i="2"/>
  <c r="BG623" i="2"/>
  <c r="BF623" i="2"/>
  <c r="T623" i="2"/>
  <c r="R623" i="2"/>
  <c r="P623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6" i="2"/>
  <c r="BH606" i="2"/>
  <c r="BG606" i="2"/>
  <c r="BF606" i="2"/>
  <c r="T606" i="2"/>
  <c r="R606" i="2"/>
  <c r="P606" i="2"/>
  <c r="BI604" i="2"/>
  <c r="BH604" i="2"/>
  <c r="BG604" i="2"/>
  <c r="BF604" i="2"/>
  <c r="T604" i="2"/>
  <c r="R604" i="2"/>
  <c r="P604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8" i="2"/>
  <c r="BH598" i="2"/>
  <c r="BG598" i="2"/>
  <c r="BF598" i="2"/>
  <c r="T598" i="2"/>
  <c r="R598" i="2"/>
  <c r="P598" i="2"/>
  <c r="BI596" i="2"/>
  <c r="BH596" i="2"/>
  <c r="BG596" i="2"/>
  <c r="BF596" i="2"/>
  <c r="T596" i="2"/>
  <c r="R596" i="2"/>
  <c r="P596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8" i="2"/>
  <c r="BH588" i="2"/>
  <c r="BG588" i="2"/>
  <c r="BF588" i="2"/>
  <c r="T588" i="2"/>
  <c r="R588" i="2"/>
  <c r="P588" i="2"/>
  <c r="BI584" i="2"/>
  <c r="BH584" i="2"/>
  <c r="BG584" i="2"/>
  <c r="BF584" i="2"/>
  <c r="T584" i="2"/>
  <c r="R584" i="2"/>
  <c r="P584" i="2"/>
  <c r="BI582" i="2"/>
  <c r="BH582" i="2"/>
  <c r="BG582" i="2"/>
  <c r="BF582" i="2"/>
  <c r="T582" i="2"/>
  <c r="R582" i="2"/>
  <c r="P582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2" i="2"/>
  <c r="BH572" i="2"/>
  <c r="BG572" i="2"/>
  <c r="BF572" i="2"/>
  <c r="T572" i="2"/>
  <c r="R572" i="2"/>
  <c r="P572" i="2"/>
  <c r="BI570" i="2"/>
  <c r="BH570" i="2"/>
  <c r="BG570" i="2"/>
  <c r="BF570" i="2"/>
  <c r="T570" i="2"/>
  <c r="R570" i="2"/>
  <c r="P570" i="2"/>
  <c r="BI568" i="2"/>
  <c r="BH568" i="2"/>
  <c r="BG568" i="2"/>
  <c r="BF568" i="2"/>
  <c r="T568" i="2"/>
  <c r="R568" i="2"/>
  <c r="P568" i="2"/>
  <c r="BI566" i="2"/>
  <c r="BH566" i="2"/>
  <c r="BG566" i="2"/>
  <c r="BF566" i="2"/>
  <c r="T566" i="2"/>
  <c r="R566" i="2"/>
  <c r="P566" i="2"/>
  <c r="BI564" i="2"/>
  <c r="BH564" i="2"/>
  <c r="BG564" i="2"/>
  <c r="BF564" i="2"/>
  <c r="T564" i="2"/>
  <c r="R564" i="2"/>
  <c r="P564" i="2"/>
  <c r="BI562" i="2"/>
  <c r="BH562" i="2"/>
  <c r="BG562" i="2"/>
  <c r="BF562" i="2"/>
  <c r="T562" i="2"/>
  <c r="R562" i="2"/>
  <c r="P562" i="2"/>
  <c r="BI560" i="2"/>
  <c r="BH560" i="2"/>
  <c r="BG560" i="2"/>
  <c r="BF560" i="2"/>
  <c r="T560" i="2"/>
  <c r="R560" i="2"/>
  <c r="P560" i="2"/>
  <c r="BI558" i="2"/>
  <c r="BH558" i="2"/>
  <c r="BG558" i="2"/>
  <c r="BF558" i="2"/>
  <c r="T558" i="2"/>
  <c r="R558" i="2"/>
  <c r="P558" i="2"/>
  <c r="BI556" i="2"/>
  <c r="BH556" i="2"/>
  <c r="BG556" i="2"/>
  <c r="BF556" i="2"/>
  <c r="T556" i="2"/>
  <c r="R556" i="2"/>
  <c r="P556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50" i="2"/>
  <c r="BH550" i="2"/>
  <c r="BG550" i="2"/>
  <c r="BF550" i="2"/>
  <c r="T550" i="2"/>
  <c r="R550" i="2"/>
  <c r="P550" i="2"/>
  <c r="BI548" i="2"/>
  <c r="BH548" i="2"/>
  <c r="BG548" i="2"/>
  <c r="BF548" i="2"/>
  <c r="T548" i="2"/>
  <c r="R548" i="2"/>
  <c r="P548" i="2"/>
  <c r="BI547" i="2"/>
  <c r="BH547" i="2"/>
  <c r="BG547" i="2"/>
  <c r="BF547" i="2"/>
  <c r="T547" i="2"/>
  <c r="R547" i="2"/>
  <c r="P547" i="2"/>
  <c r="BI545" i="2"/>
  <c r="BH545" i="2"/>
  <c r="BG545" i="2"/>
  <c r="BF545" i="2"/>
  <c r="T545" i="2"/>
  <c r="T544" i="2" s="1"/>
  <c r="R545" i="2"/>
  <c r="R544" i="2" s="1"/>
  <c r="P545" i="2"/>
  <c r="P544" i="2" s="1"/>
  <c r="BI543" i="2"/>
  <c r="BH543" i="2"/>
  <c r="BG543" i="2"/>
  <c r="BF543" i="2"/>
  <c r="T543" i="2"/>
  <c r="T542" i="2" s="1"/>
  <c r="R543" i="2"/>
  <c r="R542" i="2" s="1"/>
  <c r="P543" i="2"/>
  <c r="P542" i="2" s="1"/>
  <c r="BI541" i="2"/>
  <c r="BH541" i="2"/>
  <c r="BG541" i="2"/>
  <c r="BF541" i="2"/>
  <c r="T541" i="2"/>
  <c r="R541" i="2"/>
  <c r="P541" i="2"/>
  <c r="BI540" i="2"/>
  <c r="BH540" i="2"/>
  <c r="BG540" i="2"/>
  <c r="BF540" i="2"/>
  <c r="T540" i="2"/>
  <c r="R540" i="2"/>
  <c r="P540" i="2"/>
  <c r="BI538" i="2"/>
  <c r="BH538" i="2"/>
  <c r="BG538" i="2"/>
  <c r="BF538" i="2"/>
  <c r="T538" i="2"/>
  <c r="R538" i="2"/>
  <c r="P538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2" i="2"/>
  <c r="BH532" i="2"/>
  <c r="BG532" i="2"/>
  <c r="BF532" i="2"/>
  <c r="T532" i="2"/>
  <c r="R532" i="2"/>
  <c r="P532" i="2"/>
  <c r="BI530" i="2"/>
  <c r="BH530" i="2"/>
  <c r="BG530" i="2"/>
  <c r="BF530" i="2"/>
  <c r="T530" i="2"/>
  <c r="R530" i="2"/>
  <c r="P530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3" i="2"/>
  <c r="BH523" i="2"/>
  <c r="BG523" i="2"/>
  <c r="BF523" i="2"/>
  <c r="T523" i="2"/>
  <c r="R523" i="2"/>
  <c r="P523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6" i="2"/>
  <c r="BH516" i="2"/>
  <c r="BG516" i="2"/>
  <c r="BF516" i="2"/>
  <c r="T516" i="2"/>
  <c r="R516" i="2"/>
  <c r="P516" i="2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0" i="2"/>
  <c r="BH510" i="2"/>
  <c r="BG510" i="2"/>
  <c r="BF510" i="2"/>
  <c r="T510" i="2"/>
  <c r="R510" i="2"/>
  <c r="P510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4" i="2"/>
  <c r="BH504" i="2"/>
  <c r="BG504" i="2"/>
  <c r="BF504" i="2"/>
  <c r="T504" i="2"/>
  <c r="R504" i="2"/>
  <c r="P504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6" i="2"/>
  <c r="BH496" i="2"/>
  <c r="BG496" i="2"/>
  <c r="BF496" i="2"/>
  <c r="T496" i="2"/>
  <c r="R496" i="2"/>
  <c r="P496" i="2"/>
  <c r="BI494" i="2"/>
  <c r="BH494" i="2"/>
  <c r="BG494" i="2"/>
  <c r="BF494" i="2"/>
  <c r="T494" i="2"/>
  <c r="R494" i="2"/>
  <c r="P494" i="2"/>
  <c r="BI492" i="2"/>
  <c r="BH492" i="2"/>
  <c r="BG492" i="2"/>
  <c r="BF492" i="2"/>
  <c r="T492" i="2"/>
  <c r="R492" i="2"/>
  <c r="P492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79" i="2"/>
  <c r="BH479" i="2"/>
  <c r="BG479" i="2"/>
  <c r="BF479" i="2"/>
  <c r="T479" i="2"/>
  <c r="R479" i="2"/>
  <c r="P479" i="2"/>
  <c r="BI477" i="2"/>
  <c r="BH477" i="2"/>
  <c r="BG477" i="2"/>
  <c r="BF477" i="2"/>
  <c r="T477" i="2"/>
  <c r="R477" i="2"/>
  <c r="P477" i="2"/>
  <c r="BI475" i="2"/>
  <c r="BH475" i="2"/>
  <c r="BG475" i="2"/>
  <c r="BF475" i="2"/>
  <c r="T475" i="2"/>
  <c r="R475" i="2"/>
  <c r="P475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1" i="2"/>
  <c r="BH451" i="2"/>
  <c r="BG451" i="2"/>
  <c r="BF451" i="2"/>
  <c r="T451" i="2"/>
  <c r="T450" i="2" s="1"/>
  <c r="R451" i="2"/>
  <c r="R450" i="2" s="1"/>
  <c r="P451" i="2"/>
  <c r="P450" i="2" s="1"/>
  <c r="BI449" i="2"/>
  <c r="BH449" i="2"/>
  <c r="BG449" i="2"/>
  <c r="BF449" i="2"/>
  <c r="T449" i="2"/>
  <c r="R449" i="2"/>
  <c r="P449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8" i="2"/>
  <c r="BH428" i="2"/>
  <c r="BG428" i="2"/>
  <c r="BF428" i="2"/>
  <c r="T428" i="2"/>
  <c r="R428" i="2"/>
  <c r="P428" i="2"/>
  <c r="BI426" i="2"/>
  <c r="BH426" i="2"/>
  <c r="BG426" i="2"/>
  <c r="BF426" i="2"/>
  <c r="T426" i="2"/>
  <c r="R426" i="2"/>
  <c r="P426" i="2"/>
  <c r="BI422" i="2"/>
  <c r="BH422" i="2"/>
  <c r="BG422" i="2"/>
  <c r="BF422" i="2"/>
  <c r="T422" i="2"/>
  <c r="R422" i="2"/>
  <c r="P422" i="2"/>
  <c r="BI420" i="2"/>
  <c r="BH420" i="2"/>
  <c r="BG420" i="2"/>
  <c r="BF420" i="2"/>
  <c r="T420" i="2"/>
  <c r="R420" i="2"/>
  <c r="P420" i="2"/>
  <c r="BI418" i="2"/>
  <c r="BH418" i="2"/>
  <c r="BG418" i="2"/>
  <c r="BF418" i="2"/>
  <c r="T418" i="2"/>
  <c r="R418" i="2"/>
  <c r="P418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0" i="2"/>
  <c r="BH410" i="2"/>
  <c r="BG410" i="2"/>
  <c r="BF410" i="2"/>
  <c r="T410" i="2"/>
  <c r="R410" i="2"/>
  <c r="P410" i="2"/>
  <c r="BI408" i="2"/>
  <c r="BH408" i="2"/>
  <c r="BG408" i="2"/>
  <c r="BF408" i="2"/>
  <c r="T408" i="2"/>
  <c r="R408" i="2"/>
  <c r="P408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2" i="2"/>
  <c r="BH402" i="2"/>
  <c r="BG402" i="2"/>
  <c r="BF402" i="2"/>
  <c r="T402" i="2"/>
  <c r="R402" i="2"/>
  <c r="P402" i="2"/>
  <c r="BI400" i="2"/>
  <c r="BH400" i="2"/>
  <c r="BG400" i="2"/>
  <c r="BF400" i="2"/>
  <c r="T400" i="2"/>
  <c r="R400" i="2"/>
  <c r="P400" i="2"/>
  <c r="BI398" i="2"/>
  <c r="BH398" i="2"/>
  <c r="BG398" i="2"/>
  <c r="BF398" i="2"/>
  <c r="T398" i="2"/>
  <c r="R398" i="2"/>
  <c r="P398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6" i="2"/>
  <c r="BH386" i="2"/>
  <c r="BG386" i="2"/>
  <c r="BF386" i="2"/>
  <c r="T386" i="2"/>
  <c r="R386" i="2"/>
  <c r="P386" i="2"/>
  <c r="BI382" i="2"/>
  <c r="BH382" i="2"/>
  <c r="BG382" i="2"/>
  <c r="BF382" i="2"/>
  <c r="T382" i="2"/>
  <c r="R382" i="2"/>
  <c r="P382" i="2"/>
  <c r="BI380" i="2"/>
  <c r="BH380" i="2"/>
  <c r="BG380" i="2"/>
  <c r="BF380" i="2"/>
  <c r="T380" i="2"/>
  <c r="R380" i="2"/>
  <c r="P380" i="2"/>
  <c r="BI376" i="2"/>
  <c r="BH376" i="2"/>
  <c r="BG376" i="2"/>
  <c r="BF376" i="2"/>
  <c r="T376" i="2"/>
  <c r="R376" i="2"/>
  <c r="P376" i="2"/>
  <c r="BI374" i="2"/>
  <c r="BH374" i="2"/>
  <c r="BG374" i="2"/>
  <c r="BF374" i="2"/>
  <c r="T374" i="2"/>
  <c r="R374" i="2"/>
  <c r="P374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5" i="2"/>
  <c r="BH325" i="2"/>
  <c r="BG325" i="2"/>
  <c r="BF325" i="2"/>
  <c r="T325" i="2"/>
  <c r="R325" i="2"/>
  <c r="P325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0" i="2"/>
  <c r="BH230" i="2"/>
  <c r="BG230" i="2"/>
  <c r="BF230" i="2"/>
  <c r="T230" i="2"/>
  <c r="R230" i="2"/>
  <c r="P230" i="2"/>
  <c r="BI225" i="2"/>
  <c r="BH225" i="2"/>
  <c r="BG225" i="2"/>
  <c r="BF225" i="2"/>
  <c r="T225" i="2"/>
  <c r="R225" i="2"/>
  <c r="P225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196" i="2"/>
  <c r="BH196" i="2"/>
  <c r="BG196" i="2"/>
  <c r="BF196" i="2"/>
  <c r="T196" i="2"/>
  <c r="R196" i="2"/>
  <c r="P196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J141" i="2"/>
  <c r="J140" i="2"/>
  <c r="F140" i="2"/>
  <c r="F138" i="2"/>
  <c r="E136" i="2"/>
  <c r="J92" i="2"/>
  <c r="J91" i="2"/>
  <c r="F91" i="2"/>
  <c r="F89" i="2"/>
  <c r="E87" i="2"/>
  <c r="J18" i="2"/>
  <c r="E18" i="2"/>
  <c r="F141" i="2" s="1"/>
  <c r="J17" i="2"/>
  <c r="J12" i="2"/>
  <c r="J138" i="2" s="1"/>
  <c r="E7" i="2"/>
  <c r="E134" i="2" s="1"/>
  <c r="L90" i="1"/>
  <c r="AM90" i="1"/>
  <c r="AM89" i="1"/>
  <c r="L89" i="1"/>
  <c r="AM87" i="1"/>
  <c r="L87" i="1"/>
  <c r="L85" i="1"/>
  <c r="L84" i="1"/>
  <c r="J477" i="2"/>
  <c r="BK468" i="2"/>
  <c r="J466" i="2"/>
  <c r="BK464" i="2"/>
  <c r="J462" i="2"/>
  <c r="BK448" i="2"/>
  <c r="J444" i="2"/>
  <c r="J443" i="2"/>
  <c r="BK430" i="2"/>
  <c r="BK428" i="2"/>
  <c r="BK418" i="2"/>
  <c r="J410" i="2"/>
  <c r="BK394" i="2"/>
  <c r="BK392" i="2"/>
  <c r="BK388" i="2"/>
  <c r="J382" i="2"/>
  <c r="BK371" i="2"/>
  <c r="BK370" i="2"/>
  <c r="J365" i="2"/>
  <c r="BK355" i="2"/>
  <c r="J351" i="2"/>
  <c r="BK347" i="2"/>
  <c r="BK343" i="2"/>
  <c r="J339" i="2"/>
  <c r="J337" i="2"/>
  <c r="BK325" i="2"/>
  <c r="BK322" i="2"/>
  <c r="BK320" i="2"/>
  <c r="J311" i="2"/>
  <c r="J307" i="2"/>
  <c r="J301" i="2"/>
  <c r="J287" i="2"/>
  <c r="J282" i="2"/>
  <c r="BK278" i="2"/>
  <c r="BK266" i="2"/>
  <c r="J252" i="2"/>
  <c r="J244" i="2"/>
  <c r="J238" i="2"/>
  <c r="J230" i="2"/>
  <c r="BK218" i="2"/>
  <c r="J209" i="2"/>
  <c r="J205" i="2"/>
  <c r="BK191" i="2"/>
  <c r="BK178" i="2"/>
  <c r="J176" i="2"/>
  <c r="J171" i="2"/>
  <c r="J147" i="2"/>
  <c r="AS94" i="1"/>
  <c r="BK724" i="2"/>
  <c r="J722" i="2"/>
  <c r="J721" i="2"/>
  <c r="J719" i="2"/>
  <c r="BK716" i="2"/>
  <c r="J711" i="2"/>
  <c r="BK707" i="2"/>
  <c r="BK700" i="2"/>
  <c r="BK697" i="2"/>
  <c r="J696" i="2"/>
  <c r="BK691" i="2"/>
  <c r="J688" i="2"/>
  <c r="J686" i="2"/>
  <c r="J684" i="2"/>
  <c r="BK683" i="2"/>
  <c r="BK679" i="2"/>
  <c r="J677" i="2"/>
  <c r="J673" i="2"/>
  <c r="BK671" i="2"/>
  <c r="BK669" i="2"/>
  <c r="J665" i="2"/>
  <c r="BK657" i="2"/>
  <c r="J653" i="2"/>
  <c r="BK647" i="2"/>
  <c r="J645" i="2"/>
  <c r="BK643" i="2"/>
  <c r="J641" i="2"/>
  <c r="BK639" i="2"/>
  <c r="J638" i="2"/>
  <c r="BK637" i="2"/>
  <c r="BK635" i="2"/>
  <c r="J631" i="2"/>
  <c r="BK629" i="2"/>
  <c r="J627" i="2"/>
  <c r="J625" i="2"/>
  <c r="BK623" i="2"/>
  <c r="BK621" i="2"/>
  <c r="BK619" i="2"/>
  <c r="BK615" i="2"/>
  <c r="BK608" i="2"/>
  <c r="BK606" i="2"/>
  <c r="J604" i="2"/>
  <c r="J598" i="2"/>
  <c r="BK596" i="2"/>
  <c r="BK590" i="2"/>
  <c r="BK588" i="2"/>
  <c r="BK584" i="2"/>
  <c r="J580" i="2"/>
  <c r="BK578" i="2"/>
  <c r="J568" i="2"/>
  <c r="BK564" i="2"/>
  <c r="J554" i="2"/>
  <c r="BK550" i="2"/>
  <c r="J548" i="2"/>
  <c r="J547" i="2"/>
  <c r="J545" i="2"/>
  <c r="BK543" i="2"/>
  <c r="J540" i="2"/>
  <c r="J538" i="2"/>
  <c r="BK530" i="2"/>
  <c r="J528" i="2"/>
  <c r="J526" i="2"/>
  <c r="BK518" i="2"/>
  <c r="J514" i="2"/>
  <c r="J512" i="2"/>
  <c r="J510" i="2"/>
  <c r="BK506" i="2"/>
  <c r="BK499" i="2"/>
  <c r="BK490" i="2"/>
  <c r="BK484" i="2"/>
  <c r="J482" i="2"/>
  <c r="J479" i="2"/>
  <c r="J475" i="2"/>
  <c r="BK473" i="2"/>
  <c r="BK470" i="2"/>
  <c r="J464" i="2"/>
  <c r="BK460" i="2"/>
  <c r="J458" i="2"/>
  <c r="BK456" i="2"/>
  <c r="BK454" i="2"/>
  <c r="J449" i="2"/>
  <c r="J448" i="2"/>
  <c r="J445" i="2"/>
  <c r="BK443" i="2"/>
  <c r="BK434" i="2"/>
  <c r="J430" i="2"/>
  <c r="J426" i="2"/>
  <c r="BK422" i="2"/>
  <c r="BK416" i="2"/>
  <c r="J414" i="2"/>
  <c r="J404" i="2"/>
  <c r="J389" i="2"/>
  <c r="J386" i="2"/>
  <c r="BK376" i="2"/>
  <c r="J371" i="2"/>
  <c r="J368" i="2"/>
  <c r="BK365" i="2"/>
  <c r="J363" i="2"/>
  <c r="J357" i="2"/>
  <c r="J355" i="2"/>
  <c r="J347" i="2"/>
  <c r="BK339" i="2"/>
  <c r="BK333" i="2"/>
  <c r="BK331" i="2"/>
  <c r="BK323" i="2"/>
  <c r="BK315" i="2"/>
  <c r="BK313" i="2"/>
  <c r="BK311" i="2"/>
  <c r="BK309" i="2"/>
  <c r="BK307" i="2"/>
  <c r="J284" i="2"/>
  <c r="J280" i="2"/>
  <c r="J275" i="2"/>
  <c r="J266" i="2"/>
  <c r="J264" i="2"/>
  <c r="J254" i="2"/>
  <c r="J246" i="2"/>
  <c r="J225" i="2"/>
  <c r="J210" i="2"/>
  <c r="BK205" i="2"/>
  <c r="BK196" i="2"/>
  <c r="J183" i="2"/>
  <c r="BK156" i="2"/>
  <c r="BK151" i="2"/>
  <c r="J726" i="2"/>
  <c r="J707" i="2"/>
  <c r="BK702" i="2"/>
  <c r="J700" i="2"/>
  <c r="BK694" i="2"/>
  <c r="BK692" i="2"/>
  <c r="BK690" i="2"/>
  <c r="BK688" i="2"/>
  <c r="J681" i="2"/>
  <c r="J679" i="2"/>
  <c r="BK673" i="2"/>
  <c r="J671" i="2"/>
  <c r="J667" i="2"/>
  <c r="BK665" i="2"/>
  <c r="BK663" i="2"/>
  <c r="BK661" i="2"/>
  <c r="J659" i="2"/>
  <c r="BK655" i="2"/>
  <c r="BK653" i="2"/>
  <c r="BK651" i="2"/>
  <c r="BK649" i="2"/>
  <c r="J647" i="2"/>
  <c r="J643" i="2"/>
  <c r="J639" i="2"/>
  <c r="J637" i="2"/>
  <c r="J633" i="2"/>
  <c r="J629" i="2"/>
  <c r="BK625" i="2"/>
  <c r="BK617" i="2"/>
  <c r="J615" i="2"/>
  <c r="J613" i="2"/>
  <c r="BK611" i="2"/>
  <c r="J610" i="2"/>
  <c r="J608" i="2"/>
  <c r="J606" i="2"/>
  <c r="BK602" i="2"/>
  <c r="J600" i="2"/>
  <c r="J594" i="2"/>
  <c r="BK582" i="2"/>
  <c r="BK576" i="2"/>
  <c r="BK572" i="2"/>
  <c r="J566" i="2"/>
  <c r="J562" i="2"/>
  <c r="BK558" i="2"/>
  <c r="J556" i="2"/>
  <c r="J541" i="2"/>
  <c r="BK540" i="2"/>
  <c r="BK538" i="2"/>
  <c r="J536" i="2"/>
  <c r="J523" i="2"/>
  <c r="J522" i="2"/>
  <c r="J520" i="2"/>
  <c r="BK512" i="2"/>
  <c r="J506" i="2"/>
  <c r="J501" i="2"/>
  <c r="BK496" i="2"/>
  <c r="J494" i="2"/>
  <c r="J492" i="2"/>
  <c r="BK488" i="2"/>
  <c r="BK481" i="2"/>
  <c r="J473" i="2"/>
  <c r="J454" i="2"/>
  <c r="BK451" i="2"/>
  <c r="J432" i="2"/>
  <c r="BK420" i="2"/>
  <c r="J418" i="2"/>
  <c r="BK410" i="2"/>
  <c r="BK408" i="2"/>
  <c r="J398" i="2"/>
  <c r="J392" i="2"/>
  <c r="J388" i="2"/>
  <c r="BK380" i="2"/>
  <c r="BK374" i="2"/>
  <c r="J366" i="2"/>
  <c r="J361" i="2"/>
  <c r="J359" i="2"/>
  <c r="J353" i="2"/>
  <c r="J333" i="2"/>
  <c r="J331" i="2"/>
  <c r="J322" i="2"/>
  <c r="BK319" i="2"/>
  <c r="BK317" i="2"/>
  <c r="J313" i="2"/>
  <c r="BK305" i="2"/>
  <c r="J286" i="2"/>
  <c r="J270" i="2"/>
  <c r="J268" i="2"/>
  <c r="BK258" i="2"/>
  <c r="J256" i="2"/>
  <c r="BK254" i="2"/>
  <c r="BK244" i="2"/>
  <c r="BK230" i="2"/>
  <c r="J220" i="2"/>
  <c r="J218" i="2"/>
  <c r="BK214" i="2"/>
  <c r="BK207" i="2"/>
  <c r="J191" i="2"/>
  <c r="BK188" i="2"/>
  <c r="BK183" i="2"/>
  <c r="J178" i="2"/>
  <c r="BK173" i="2"/>
  <c r="BK171" i="2"/>
  <c r="BK161" i="2"/>
  <c r="BK149" i="2"/>
  <c r="BK147" i="2"/>
  <c r="J570" i="2"/>
  <c r="J560" i="2"/>
  <c r="J552" i="2"/>
  <c r="BK548" i="2"/>
  <c r="BK545" i="2"/>
  <c r="J543" i="2"/>
  <c r="BK541" i="2"/>
  <c r="J534" i="2"/>
  <c r="BK532" i="2"/>
  <c r="J530" i="2"/>
  <c r="BK528" i="2"/>
  <c r="BK516" i="2"/>
  <c r="BK514" i="2"/>
  <c r="J508" i="2"/>
  <c r="J504" i="2"/>
  <c r="J502" i="2"/>
  <c r="BK498" i="2"/>
  <c r="BK492" i="2"/>
  <c r="BK482" i="2"/>
  <c r="BK477" i="2"/>
  <c r="BK475" i="2"/>
  <c r="J472" i="2"/>
  <c r="BK466" i="2"/>
  <c r="J456" i="2"/>
  <c r="BK445" i="2"/>
  <c r="BK444" i="2"/>
  <c r="BK440" i="2"/>
  <c r="BK438" i="2"/>
  <c r="BK432" i="2"/>
  <c r="BK426" i="2"/>
  <c r="J420" i="2"/>
  <c r="J416" i="2"/>
  <c r="BK414" i="2"/>
  <c r="BK406" i="2"/>
  <c r="BK404" i="2"/>
  <c r="BK402" i="2"/>
  <c r="BK400" i="2"/>
  <c r="BK398" i="2"/>
  <c r="J391" i="2"/>
  <c r="BK386" i="2"/>
  <c r="BK382" i="2"/>
  <c r="J374" i="2"/>
  <c r="J372" i="2"/>
  <c r="J370" i="2"/>
  <c r="BK368" i="2"/>
  <c r="BK366" i="2"/>
  <c r="BK363" i="2"/>
  <c r="BK359" i="2"/>
  <c r="BK351" i="2"/>
  <c r="J343" i="2"/>
  <c r="J325" i="2"/>
  <c r="J317" i="2"/>
  <c r="J291" i="2"/>
  <c r="BK287" i="2"/>
  <c r="BK282" i="2"/>
  <c r="BK280" i="2"/>
  <c r="BK275" i="2"/>
  <c r="BK268" i="2"/>
  <c r="BK252" i="2"/>
  <c r="BK246" i="2"/>
  <c r="BK238" i="2"/>
  <c r="BK236" i="2"/>
  <c r="BK225" i="2"/>
  <c r="BK210" i="2"/>
  <c r="J207" i="2"/>
  <c r="BK181" i="2"/>
  <c r="BK176" i="2"/>
  <c r="BK169" i="2"/>
  <c r="BK165" i="2"/>
  <c r="J161" i="2"/>
  <c r="J156" i="2"/>
  <c r="J151" i="2"/>
  <c r="J578" i="2"/>
  <c r="J576" i="2"/>
  <c r="BK574" i="2"/>
  <c r="BK570" i="2"/>
  <c r="BK568" i="2"/>
  <c r="J564" i="2"/>
  <c r="BK556" i="2"/>
  <c r="J550" i="2"/>
  <c r="BK547" i="2"/>
  <c r="BK536" i="2"/>
  <c r="BK534" i="2"/>
  <c r="J532" i="2"/>
  <c r="BK526" i="2"/>
  <c r="BK523" i="2"/>
  <c r="BK522" i="2"/>
  <c r="BK520" i="2"/>
  <c r="J518" i="2"/>
  <c r="J516" i="2"/>
  <c r="BK510" i="2"/>
  <c r="BK508" i="2"/>
  <c r="BK504" i="2"/>
  <c r="BK502" i="2"/>
  <c r="BK501" i="2"/>
  <c r="J499" i="2"/>
  <c r="J498" i="2"/>
  <c r="J496" i="2"/>
  <c r="BK494" i="2"/>
  <c r="J490" i="2"/>
  <c r="J488" i="2"/>
  <c r="J484" i="2"/>
  <c r="J481" i="2"/>
  <c r="BK479" i="2"/>
  <c r="BK472" i="2"/>
  <c r="J470" i="2"/>
  <c r="J468" i="2"/>
  <c r="BK462" i="2"/>
  <c r="J460" i="2"/>
  <c r="BK458" i="2"/>
  <c r="J451" i="2"/>
  <c r="BK449" i="2"/>
  <c r="J440" i="2"/>
  <c r="J438" i="2"/>
  <c r="J434" i="2"/>
  <c r="J428" i="2"/>
  <c r="J422" i="2"/>
  <c r="J408" i="2"/>
  <c r="J406" i="2"/>
  <c r="J402" i="2"/>
  <c r="J400" i="2"/>
  <c r="J394" i="2"/>
  <c r="BK391" i="2"/>
  <c r="BK389" i="2"/>
  <c r="J380" i="2"/>
  <c r="J376" i="2"/>
  <c r="BK372" i="2"/>
  <c r="BK361" i="2"/>
  <c r="BK357" i="2"/>
  <c r="BK353" i="2"/>
  <c r="BK337" i="2"/>
  <c r="J323" i="2"/>
  <c r="J320" i="2"/>
  <c r="J319" i="2"/>
  <c r="J315" i="2"/>
  <c r="J309" i="2"/>
  <c r="J305" i="2"/>
  <c r="BK301" i="2"/>
  <c r="BK291" i="2"/>
  <c r="BK286" i="2"/>
  <c r="BK284" i="2"/>
  <c r="J278" i="2"/>
  <c r="BK270" i="2"/>
  <c r="BK264" i="2"/>
  <c r="J258" i="2"/>
  <c r="BK256" i="2"/>
  <c r="J236" i="2"/>
  <c r="BK220" i="2"/>
  <c r="BK216" i="2"/>
  <c r="J216" i="2"/>
  <c r="J214" i="2"/>
  <c r="BK209" i="2"/>
  <c r="J196" i="2"/>
  <c r="J188" i="2"/>
  <c r="J181" i="2"/>
  <c r="J173" i="2"/>
  <c r="J169" i="2"/>
  <c r="J165" i="2"/>
  <c r="J149" i="2"/>
  <c r="BK726" i="2"/>
  <c r="J724" i="2"/>
  <c r="BK723" i="2"/>
  <c r="J723" i="2"/>
  <c r="BK722" i="2"/>
  <c r="BK721" i="2"/>
  <c r="BK719" i="2"/>
  <c r="J716" i="2"/>
  <c r="BK711" i="2"/>
  <c r="J702" i="2"/>
  <c r="J697" i="2"/>
  <c r="BK696" i="2"/>
  <c r="J694" i="2"/>
  <c r="J692" i="2"/>
  <c r="J691" i="2"/>
  <c r="J690" i="2"/>
  <c r="BK686" i="2"/>
  <c r="BK684" i="2"/>
  <c r="J683" i="2"/>
  <c r="BK681" i="2"/>
  <c r="BK677" i="2"/>
  <c r="J669" i="2"/>
  <c r="BK667" i="2"/>
  <c r="J663" i="2"/>
  <c r="J661" i="2"/>
  <c r="BK659" i="2"/>
  <c r="J657" i="2"/>
  <c r="J655" i="2"/>
  <c r="J651" i="2"/>
  <c r="J649" i="2"/>
  <c r="BK645" i="2"/>
  <c r="BK641" i="2"/>
  <c r="BK638" i="2"/>
  <c r="J635" i="2"/>
  <c r="BK633" i="2"/>
  <c r="BK631" i="2"/>
  <c r="BK627" i="2"/>
  <c r="J623" i="2"/>
  <c r="J621" i="2"/>
  <c r="J619" i="2"/>
  <c r="J617" i="2"/>
  <c r="BK613" i="2"/>
  <c r="J611" i="2"/>
  <c r="BK610" i="2"/>
  <c r="BK604" i="2"/>
  <c r="J602" i="2"/>
  <c r="BK600" i="2"/>
  <c r="BK598" i="2"/>
  <c r="J596" i="2"/>
  <c r="BK594" i="2"/>
  <c r="J590" i="2"/>
  <c r="J588" i="2"/>
  <c r="J584" i="2"/>
  <c r="J582" i="2"/>
  <c r="BK580" i="2"/>
  <c r="J574" i="2"/>
  <c r="J572" i="2"/>
  <c r="BK566" i="2"/>
  <c r="BK562" i="2"/>
  <c r="BK560" i="2"/>
  <c r="J558" i="2"/>
  <c r="BK554" i="2"/>
  <c r="BK552" i="2"/>
  <c r="P699" i="2" l="1"/>
  <c r="BK190" i="2"/>
  <c r="J190" i="2" s="1"/>
  <c r="J100" i="2" s="1"/>
  <c r="R190" i="2"/>
  <c r="P360" i="2"/>
  <c r="BK442" i="2"/>
  <c r="J442" i="2" s="1"/>
  <c r="J102" i="2" s="1"/>
  <c r="R453" i="2"/>
  <c r="R720" i="2"/>
  <c r="R717" i="2" s="1"/>
  <c r="BK583" i="2"/>
  <c r="J583" i="2" s="1"/>
  <c r="J113" i="2" s="1"/>
  <c r="P583" i="2"/>
  <c r="T699" i="2"/>
  <c r="R146" i="2"/>
  <c r="P175" i="2"/>
  <c r="R442" i="2"/>
  <c r="T453" i="2"/>
  <c r="R476" i="2"/>
  <c r="P720" i="2"/>
  <c r="P717" i="2" s="1"/>
  <c r="BK146" i="2"/>
  <c r="T146" i="2"/>
  <c r="R175" i="2"/>
  <c r="T190" i="2"/>
  <c r="T360" i="2"/>
  <c r="T442" i="2"/>
  <c r="BK453" i="2"/>
  <c r="J453" i="2" s="1"/>
  <c r="J105" i="2" s="1"/>
  <c r="BK476" i="2"/>
  <c r="J476" i="2" s="1"/>
  <c r="J106" i="2" s="1"/>
  <c r="T476" i="2"/>
  <c r="BK505" i="2"/>
  <c r="J505" i="2" s="1"/>
  <c r="J107" i="2" s="1"/>
  <c r="P505" i="2"/>
  <c r="R505" i="2"/>
  <c r="T505" i="2"/>
  <c r="BK539" i="2"/>
  <c r="J539" i="2" s="1"/>
  <c r="J108" i="2" s="1"/>
  <c r="P539" i="2"/>
  <c r="R539" i="2"/>
  <c r="T539" i="2"/>
  <c r="BK546" i="2"/>
  <c r="J546" i="2" s="1"/>
  <c r="J111" i="2" s="1"/>
  <c r="P546" i="2"/>
  <c r="R546" i="2"/>
  <c r="T546" i="2"/>
  <c r="BK575" i="2"/>
  <c r="J575" i="2" s="1"/>
  <c r="J112" i="2" s="1"/>
  <c r="P575" i="2"/>
  <c r="R583" i="2"/>
  <c r="T583" i="2"/>
  <c r="BK622" i="2"/>
  <c r="J622" i="2" s="1"/>
  <c r="J114" i="2" s="1"/>
  <c r="P622" i="2"/>
  <c r="R622" i="2"/>
  <c r="T622" i="2"/>
  <c r="BK644" i="2"/>
  <c r="J644" i="2" s="1"/>
  <c r="J115" i="2" s="1"/>
  <c r="P644" i="2"/>
  <c r="R644" i="2"/>
  <c r="T644" i="2"/>
  <c r="BK670" i="2"/>
  <c r="J670" i="2" s="1"/>
  <c r="J116" i="2" s="1"/>
  <c r="P670" i="2"/>
  <c r="R670" i="2"/>
  <c r="T670" i="2"/>
  <c r="BK685" i="2"/>
  <c r="J685" i="2" s="1"/>
  <c r="J117" i="2" s="1"/>
  <c r="P685" i="2"/>
  <c r="R685" i="2"/>
  <c r="T685" i="2"/>
  <c r="BK693" i="2"/>
  <c r="J693" i="2" s="1"/>
  <c r="J118" i="2" s="1"/>
  <c r="P693" i="2"/>
  <c r="R693" i="2"/>
  <c r="T693" i="2"/>
  <c r="BK699" i="2"/>
  <c r="J699" i="2" s="1"/>
  <c r="J119" i="2" s="1"/>
  <c r="R699" i="2"/>
  <c r="P146" i="2"/>
  <c r="BK175" i="2"/>
  <c r="J175" i="2" s="1"/>
  <c r="J99" i="2" s="1"/>
  <c r="T175" i="2"/>
  <c r="P190" i="2"/>
  <c r="BK360" i="2"/>
  <c r="J360" i="2" s="1"/>
  <c r="J101" i="2" s="1"/>
  <c r="R360" i="2"/>
  <c r="P442" i="2"/>
  <c r="P453" i="2"/>
  <c r="P476" i="2"/>
  <c r="R575" i="2"/>
  <c r="T575" i="2"/>
  <c r="T720" i="2"/>
  <c r="T717" i="2" s="1"/>
  <c r="BE475" i="2"/>
  <c r="BK720" i="2"/>
  <c r="J720" i="2" s="1"/>
  <c r="J123" i="2" s="1"/>
  <c r="BE568" i="2"/>
  <c r="BE574" i="2"/>
  <c r="BE576" i="2"/>
  <c r="BE582" i="2"/>
  <c r="BE590" i="2"/>
  <c r="BE598" i="2"/>
  <c r="BE606" i="2"/>
  <c r="BE608" i="2"/>
  <c r="BE611" i="2"/>
  <c r="BE615" i="2"/>
  <c r="BE619" i="2"/>
  <c r="BE621" i="2"/>
  <c r="BE625" i="2"/>
  <c r="BE629" i="2"/>
  <c r="BE635" i="2"/>
  <c r="BE637" i="2"/>
  <c r="BE639" i="2"/>
  <c r="BE643" i="2"/>
  <c r="BE649" i="2"/>
  <c r="BE651" i="2"/>
  <c r="BE653" i="2"/>
  <c r="BE657" i="2"/>
  <c r="BE661" i="2"/>
  <c r="BE671" i="2"/>
  <c r="BE673" i="2"/>
  <c r="BE677" i="2"/>
  <c r="BE679" i="2"/>
  <c r="BE681" i="2"/>
  <c r="BE691" i="2"/>
  <c r="BE694" i="2"/>
  <c r="BE702" i="2"/>
  <c r="BE707" i="2"/>
  <c r="BE716" i="2"/>
  <c r="BE719" i="2"/>
  <c r="BE723" i="2"/>
  <c r="BE726" i="2"/>
  <c r="BK725" i="2"/>
  <c r="J725" i="2" s="1"/>
  <c r="J124" i="2" s="1"/>
  <c r="J89" i="2"/>
  <c r="BE156" i="2"/>
  <c r="BE161" i="2"/>
  <c r="BE176" i="2"/>
  <c r="BE183" i="2"/>
  <c r="BE191" i="2"/>
  <c r="BE214" i="2"/>
  <c r="BE218" i="2"/>
  <c r="BE225" i="2"/>
  <c r="BE236" i="2"/>
  <c r="BE244" i="2"/>
  <c r="BE268" i="2"/>
  <c r="BE311" i="2"/>
  <c r="BE313" i="2"/>
  <c r="BE315" i="2"/>
  <c r="BE322" i="2"/>
  <c r="BE325" i="2"/>
  <c r="BE331" i="2"/>
  <c r="BE339" i="2"/>
  <c r="BE351" i="2"/>
  <c r="BE359" i="2"/>
  <c r="BE363" i="2"/>
  <c r="BE404" i="2"/>
  <c r="BE410" i="2"/>
  <c r="BE414" i="2"/>
  <c r="BE420" i="2"/>
  <c r="BE426" i="2"/>
  <c r="BE432" i="2"/>
  <c r="BE448" i="2"/>
  <c r="BE456" i="2"/>
  <c r="BE466" i="2"/>
  <c r="BE512" i="2"/>
  <c r="BE538" i="2"/>
  <c r="BE540" i="2"/>
  <c r="BE541" i="2"/>
  <c r="BE562" i="2"/>
  <c r="BE572" i="2"/>
  <c r="BK715" i="2"/>
  <c r="J715" i="2" s="1"/>
  <c r="J120" i="2" s="1"/>
  <c r="F92" i="2"/>
  <c r="BE196" i="2"/>
  <c r="BE205" i="2"/>
  <c r="BE230" i="2"/>
  <c r="BE254" i="2"/>
  <c r="BE278" i="2"/>
  <c r="BE301" i="2"/>
  <c r="BE307" i="2"/>
  <c r="BE309" i="2"/>
  <c r="BE320" i="2"/>
  <c r="BE333" i="2"/>
  <c r="BE357" i="2"/>
  <c r="BE371" i="2"/>
  <c r="BE376" i="2"/>
  <c r="BE380" i="2"/>
  <c r="BE389" i="2"/>
  <c r="BE394" i="2"/>
  <c r="BE430" i="2"/>
  <c r="BE449" i="2"/>
  <c r="BE454" i="2"/>
  <c r="BE460" i="2"/>
  <c r="BE464" i="2"/>
  <c r="BE470" i="2"/>
  <c r="BE484" i="2"/>
  <c r="BE488" i="2"/>
  <c r="BE496" i="2"/>
  <c r="BE499" i="2"/>
  <c r="BE506" i="2"/>
  <c r="BE510" i="2"/>
  <c r="BE518" i="2"/>
  <c r="BE522" i="2"/>
  <c r="BE523" i="2"/>
  <c r="BE550" i="2"/>
  <c r="BE556" i="2"/>
  <c r="BE558" i="2"/>
  <c r="BE151" i="2"/>
  <c r="BE181" i="2"/>
  <c r="BE252" i="2"/>
  <c r="BE256" i="2"/>
  <c r="BE266" i="2"/>
  <c r="BE284" i="2"/>
  <c r="BE323" i="2"/>
  <c r="BE337" i="2"/>
  <c r="BE343" i="2"/>
  <c r="BE347" i="2"/>
  <c r="BE355" i="2"/>
  <c r="BE365" i="2"/>
  <c r="BE372" i="2"/>
  <c r="BE391" i="2"/>
  <c r="BE400" i="2"/>
  <c r="BE406" i="2"/>
  <c r="BE416" i="2"/>
  <c r="BE434" i="2"/>
  <c r="BE438" i="2"/>
  <c r="BE468" i="2"/>
  <c r="BE472" i="2"/>
  <c r="BE477" i="2"/>
  <c r="BE479" i="2"/>
  <c r="BE482" i="2"/>
  <c r="BE490" i="2"/>
  <c r="BE498" i="2"/>
  <c r="BE502" i="2"/>
  <c r="BE514" i="2"/>
  <c r="BE516" i="2"/>
  <c r="BE526" i="2"/>
  <c r="BE528" i="2"/>
  <c r="BE530" i="2"/>
  <c r="BE532" i="2"/>
  <c r="BE543" i="2"/>
  <c r="BE545" i="2"/>
  <c r="BE547" i="2"/>
  <c r="BE548" i="2"/>
  <c r="BE554" i="2"/>
  <c r="BE560" i="2"/>
  <c r="BE564" i="2"/>
  <c r="BE578" i="2"/>
  <c r="BE580" i="2"/>
  <c r="BE584" i="2"/>
  <c r="BE600" i="2"/>
  <c r="BE623" i="2"/>
  <c r="BE631" i="2"/>
  <c r="BE647" i="2"/>
  <c r="BE659" i="2"/>
  <c r="BE665" i="2"/>
  <c r="BE669" i="2"/>
  <c r="BE686" i="2"/>
  <c r="BE697" i="2"/>
  <c r="BK542" i="2"/>
  <c r="J542" i="2" s="1"/>
  <c r="J109" i="2" s="1"/>
  <c r="BK544" i="2"/>
  <c r="J544" i="2" s="1"/>
  <c r="J110" i="2" s="1"/>
  <c r="BK718" i="2"/>
  <c r="J718" i="2" s="1"/>
  <c r="J122" i="2" s="1"/>
  <c r="BE147" i="2"/>
  <c r="BE165" i="2"/>
  <c r="BE173" i="2"/>
  <c r="BE178" i="2"/>
  <c r="BE220" i="2"/>
  <c r="BE238" i="2"/>
  <c r="BE258" i="2"/>
  <c r="BE270" i="2"/>
  <c r="BE282" i="2"/>
  <c r="BE291" i="2"/>
  <c r="BE319" i="2"/>
  <c r="BE366" i="2"/>
  <c r="BE370" i="2"/>
  <c r="BE374" i="2"/>
  <c r="BE382" i="2"/>
  <c r="BE388" i="2"/>
  <c r="BE392" i="2"/>
  <c r="BE402" i="2"/>
  <c r="BE418" i="2"/>
  <c r="BE428" i="2"/>
  <c r="BE444" i="2"/>
  <c r="BE462" i="2"/>
  <c r="BE481" i="2"/>
  <c r="BE492" i="2"/>
  <c r="BE494" i="2"/>
  <c r="BE501" i="2"/>
  <c r="BE504" i="2"/>
  <c r="BE508" i="2"/>
  <c r="BE520" i="2"/>
  <c r="BE534" i="2"/>
  <c r="BE536" i="2"/>
  <c r="BE552" i="2"/>
  <c r="BE566" i="2"/>
  <c r="BE570" i="2"/>
  <c r="BE588" i="2"/>
  <c r="BE594" i="2"/>
  <c r="BE596" i="2"/>
  <c r="BE602" i="2"/>
  <c r="BE604" i="2"/>
  <c r="BE610" i="2"/>
  <c r="BE613" i="2"/>
  <c r="BE617" i="2"/>
  <c r="BE627" i="2"/>
  <c r="BE633" i="2"/>
  <c r="BE638" i="2"/>
  <c r="BE641" i="2"/>
  <c r="BE645" i="2"/>
  <c r="BE655" i="2"/>
  <c r="BE663" i="2"/>
  <c r="BE667" i="2"/>
  <c r="BE683" i="2"/>
  <c r="BE684" i="2"/>
  <c r="BE688" i="2"/>
  <c r="BE690" i="2"/>
  <c r="BE692" i="2"/>
  <c r="BE696" i="2"/>
  <c r="BE700" i="2"/>
  <c r="BE711" i="2"/>
  <c r="BE721" i="2"/>
  <c r="BE722" i="2"/>
  <c r="BE724" i="2"/>
  <c r="BK450" i="2"/>
  <c r="J450" i="2" s="1"/>
  <c r="J103" i="2" s="1"/>
  <c r="E85" i="2"/>
  <c r="BE149" i="2"/>
  <c r="BE169" i="2"/>
  <c r="BE171" i="2"/>
  <c r="BE188" i="2"/>
  <c r="BE207" i="2"/>
  <c r="BE209" i="2"/>
  <c r="BE210" i="2"/>
  <c r="BE216" i="2"/>
  <c r="BE246" i="2"/>
  <c r="BE264" i="2"/>
  <c r="BE275" i="2"/>
  <c r="BE280" i="2"/>
  <c r="BE286" i="2"/>
  <c r="BE287" i="2"/>
  <c r="BE305" i="2"/>
  <c r="BE317" i="2"/>
  <c r="BE353" i="2"/>
  <c r="BE361" i="2"/>
  <c r="BE368" i="2"/>
  <c r="BE386" i="2"/>
  <c r="BE398" i="2"/>
  <c r="BE408" i="2"/>
  <c r="BE422" i="2"/>
  <c r="BE440" i="2"/>
  <c r="BE443" i="2"/>
  <c r="BE445" i="2"/>
  <c r="BE451" i="2"/>
  <c r="BE458" i="2"/>
  <c r="BE473" i="2"/>
  <c r="F37" i="2"/>
  <c r="BD95" i="1" s="1"/>
  <c r="BD94" i="1" s="1"/>
  <c r="W33" i="1" s="1"/>
  <c r="J34" i="2"/>
  <c r="AW95" i="1" s="1"/>
  <c r="F36" i="2"/>
  <c r="BC95" i="1" s="1"/>
  <c r="BC94" i="1" s="1"/>
  <c r="AY94" i="1" s="1"/>
  <c r="F34" i="2"/>
  <c r="BA95" i="1" s="1"/>
  <c r="BA94" i="1" s="1"/>
  <c r="W30" i="1" s="1"/>
  <c r="F35" i="2"/>
  <c r="BB95" i="1" s="1"/>
  <c r="BB94" i="1" s="1"/>
  <c r="W31" i="1" s="1"/>
  <c r="P452" i="2" l="1"/>
  <c r="R452" i="2"/>
  <c r="P145" i="2"/>
  <c r="P144" i="2" s="1"/>
  <c r="AU95" i="1" s="1"/>
  <c r="AU94" i="1" s="1"/>
  <c r="T452" i="2"/>
  <c r="T144" i="2" s="1"/>
  <c r="BK145" i="2"/>
  <c r="J145" i="2" s="1"/>
  <c r="J97" i="2" s="1"/>
  <c r="R145" i="2"/>
  <c r="T145" i="2"/>
  <c r="BK717" i="2"/>
  <c r="J717" i="2"/>
  <c r="J121" i="2" s="1"/>
  <c r="J146" i="2"/>
  <c r="J98" i="2"/>
  <c r="BK452" i="2"/>
  <c r="J452" i="2" s="1"/>
  <c r="J104" i="2" s="1"/>
  <c r="W32" i="1"/>
  <c r="F33" i="2"/>
  <c r="AZ95" i="1" s="1"/>
  <c r="AZ94" i="1" s="1"/>
  <c r="AV94" i="1" s="1"/>
  <c r="AK29" i="1" s="1"/>
  <c r="AW94" i="1"/>
  <c r="AK30" i="1" s="1"/>
  <c r="J33" i="2"/>
  <c r="AV95" i="1" s="1"/>
  <c r="AT95" i="1" s="1"/>
  <c r="AX94" i="1"/>
  <c r="R144" i="2" l="1"/>
  <c r="BK144" i="2"/>
  <c r="J144" i="2" s="1"/>
  <c r="J96" i="2" s="1"/>
  <c r="AT94" i="1"/>
  <c r="W29" i="1"/>
  <c r="J30" i="2" l="1"/>
  <c r="AG95" i="1" s="1"/>
  <c r="AG94" i="1" s="1"/>
  <c r="AK26" i="1" s="1"/>
  <c r="AK35" i="1" s="1"/>
  <c r="AN95" i="1" l="1"/>
  <c r="AN94" i="1"/>
  <c r="J39" i="2"/>
  <c r="J91" i="10"/>
  <c r="F91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6000000}" name="Rozpočet121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B000000}" name="Rozpočet123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C000000}" name="Rozpočet123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12000000}" name="Rozpočet13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<sst xmlns="http://schemas.openxmlformats.org/spreadsheetml/2006/main" count="8420" uniqueCount="1699">
  <si>
    <t>Export Komplet</t>
  </si>
  <si>
    <t/>
  </si>
  <si>
    <t>2.0</t>
  </si>
  <si>
    <t>False</t>
  </si>
  <si>
    <t>{c063f96d-f551-405c-8073-2038df2f5ee0}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</si>
  <si>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</si>
  <si>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</si>
  <si>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</si>
  <si>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</si>
  <si>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</si>
  <si>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</si>
  <si>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</si>
  <si>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</si>
  <si>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</si>
  <si>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KOLIN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</si>
  <si>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</si>
  <si>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</si>
  <si>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Budova hasičské zbrojnice Hlavní 32, Kolín - Sendražice</t>
  </si>
  <si>
    <t>KSO:</t>
  </si>
  <si>
    <t>CC-CZ:</t>
  </si>
  <si>
    <t>Místo:</t>
  </si>
  <si>
    <t xml:space="preserve"> </t>
  </si>
  <si>
    <t>Datum:</t>
  </si>
  <si>
    <t>Zadavatel:</t>
  </si>
  <si>
    <t>IČ:</t>
  </si>
  <si>
    <t>město Kolín Karlovo náměstí 78 280 12 Kolín I</t>
  </si>
  <si>
    <t>DIČ:</t>
  </si>
  <si>
    <t>Uchazeč:</t>
  </si>
  <si>
    <t>Vyplň údaj</t>
  </si>
  <si>
    <t>Projektant:</t>
  </si>
  <si>
    <t>29029210</t>
  </si>
  <si>
    <t>Energy Benefit Centre a.s.</t>
  </si>
  <si>
    <t>CZ29029210</t>
  </si>
  <si>
    <t>True</t>
  </si>
  <si>
    <t>Zpracovatel:</t>
  </si>
  <si>
    <t>434 86 053</t>
  </si>
  <si>
    <t>Irena Michálková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</si>
  <si>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</si>
  <si>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</si>
  <si>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</si>
  <si>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</si>
  <si>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</si>
  <si>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</si>
  <si>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</si>
  <si>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</si>
  <si>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</si>
  <si>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</si>
  <si>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</si>
  <si>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</si>
  <si>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</si>
  <si>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</si>
  <si>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</si>
  <si>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</si>
  <si>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</si>
  <si>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</si>
  <si>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</si>
  <si>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</si>
  <si>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</si>
  <si>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</si>
  <si>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</si>
  <si>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</si>
  <si>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</si>
  <si>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</si>
  <si>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</si>
  <si>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</si>
  <si>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</si>
  <si>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</si>
  <si>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</si>
  <si>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</si>
  <si>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</si>
  <si>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</si>
  <si>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</si>
  <si>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</si>
  <si>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</si>
  <si>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</si>
  <si>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</si>
  <si>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</si>
  <si>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</si>
  <si>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</si>
  <si>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</si>
  <si>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</si>
  <si>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</si>
  <si>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</si>
  <si>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KOLIN1</t>
  </si>
  <si>
    <t>SO 1 Hasičská zbrojnice</t>
  </si>
  <si>
    <t>STA</t>
  </si>
  <si>
    <t>1</t>
  </si>
  <si>
    <t>{143066a4-3b01-4bb0-94f4-d97e4a0b8980}</t>
  </si>
  <si>
    <t>2</t>
  </si>
  <si>
    <t>KRYCÍ LIST SOUPISU PRACÍ</t>
  </si>
  <si>
    <t>Objekt:</t>
  </si>
  <si>
    <t>KOLIN1 - SO 1 Hasičská zbrojnice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</si>
  <si>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</si>
  <si>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</si>
  <si>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</si>
  <si>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</si>
  <si>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</si>
  <si>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</si>
  <si>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</si>
  <si>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</si>
  <si>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</si>
  <si>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</si>
  <si>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</si>
  <si>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</si>
  <si>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</si>
  <si>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</si>
  <si>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</si>
  <si>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</si>
  <si>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</t>
  </si>
  <si>
    <t xml:space="preserve">    731 - Ústřední vytápění 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</si>
  <si>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</si>
  <si>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</si>
  <si>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</si>
  <si>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</si>
  <si>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</si>
  <si>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</si>
  <si>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</si>
  <si>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</si>
  <si>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</si>
  <si>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</si>
  <si>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</si>
  <si>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</si>
  <si>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</si>
  <si>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</si>
  <si>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</si>
  <si>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</si>
  <si>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</si>
  <si>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</si>
  <si>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</si>
  <si>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</si>
  <si>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</si>
  <si>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</si>
  <si>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</si>
  <si>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</si>
  <si>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</si>
  <si>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</si>
  <si>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</si>
  <si>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</si>
  <si>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</si>
  <si>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</si>
  <si>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</si>
  <si>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</si>
  <si>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</si>
  <si>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132201201</t>
  </si>
  <si>
    <t>Hloubení rýh š do 2000 mm v hornině tř. 3 objemu do 100 m3</t>
  </si>
  <si>
    <t>m3</t>
  </si>
  <si>
    <t>4</t>
  </si>
  <si>
    <t>1900544920</t>
  </si>
  <si>
    <t>VV</t>
  </si>
  <si>
    <t>(12,62+10,47)*2*0,8*1,0</t>
  </si>
  <si>
    <t>139711101</t>
  </si>
  <si>
    <t>Vykopávky v uzavřených prostorách v hornině tř. 1 až 4</t>
  </si>
  <si>
    <t>608944899</t>
  </si>
  <si>
    <t>"stav. 1.01,02,03,04, výkop pro novou podlahu" (10,8+1,8+30,0+26,8)*0,605</t>
  </si>
  <si>
    <t>3</t>
  </si>
  <si>
    <t>162201101</t>
  </si>
  <si>
    <t>Vodorovné přemístění do 20 m výkopku/sypaniny z horniny tř. 1 až 4</t>
  </si>
  <si>
    <t>-524517683</t>
  </si>
  <si>
    <t>"meziskládka"36,944</t>
  </si>
  <si>
    <t>" meziskládka stav. 1.01,02,03,04, výkop pro novou podlahu" (10,8+1,8+30,0+26,8)*0,605</t>
  </si>
  <si>
    <t>"zpět na zásyp" 25,861</t>
  </si>
  <si>
    <t>Součet</t>
  </si>
  <si>
    <t>162701105</t>
  </si>
  <si>
    <t>Vodorovné přemístění do 10000 m výkopku/sypaniny z horniny tř. 1 až 4</t>
  </si>
  <si>
    <t>-1098335270</t>
  </si>
  <si>
    <t>"výkop kolem objektu"36,944</t>
  </si>
  <si>
    <t>" stav. 1.01,02,03,04, výkop pro novou podlahu" (10,8+1,8+30,0+26,8)*0,605</t>
  </si>
  <si>
    <t>" zásyp" -25,861</t>
  </si>
  <si>
    <t>5</t>
  </si>
  <si>
    <t>167101101</t>
  </si>
  <si>
    <t>Nakládání výkopku z hornin tř. 1 až 4 do 100 m3</t>
  </si>
  <si>
    <t>1258656453</t>
  </si>
  <si>
    <t>"zpět na zásyp" 25,861+53,07</t>
  </si>
  <si>
    <t>"zemina na skládku" 53,07</t>
  </si>
  <si>
    <t>6</t>
  </si>
  <si>
    <t>171201101</t>
  </si>
  <si>
    <t>Uložení sypaniny do násypů nezhutněných</t>
  </si>
  <si>
    <t>-384382416</t>
  </si>
  <si>
    <t>7</t>
  </si>
  <si>
    <t>171201201</t>
  </si>
  <si>
    <t>Uložení sypaniny na skládky</t>
  </si>
  <si>
    <t>CS ÚRS 2020 01</t>
  </si>
  <si>
    <t>144201746</t>
  </si>
  <si>
    <t>53,07</t>
  </si>
  <si>
    <t>8</t>
  </si>
  <si>
    <t>171201211</t>
  </si>
  <si>
    <t>Poplatek za uložení stavebního odpadu - zeminy a kameniva na skládce</t>
  </si>
  <si>
    <t>t</t>
  </si>
  <si>
    <t>808876057</t>
  </si>
  <si>
    <t>53,070*1,9</t>
  </si>
  <si>
    <t>9</t>
  </si>
  <si>
    <t>174101101</t>
  </si>
  <si>
    <t>Zásyp jam, šachet rýh nebo kolem objektů sypaninou se zhutněním</t>
  </si>
  <si>
    <t>-2076950328</t>
  </si>
  <si>
    <t>(12,62+10,47)*2*0,8*(1,0-0,3)</t>
  </si>
  <si>
    <t>Svislé a kompletní konstrukce</t>
  </si>
  <si>
    <t>10</t>
  </si>
  <si>
    <t>317234410</t>
  </si>
  <si>
    <t>Vyzdívka mezi nosníky z cihel pálených na MC</t>
  </si>
  <si>
    <t>457592483</t>
  </si>
  <si>
    <t>"1.NP" 3,3*0,45*0,25+3,1*0,45*0,25</t>
  </si>
  <si>
    <t>11</t>
  </si>
  <si>
    <t>317944323</t>
  </si>
  <si>
    <t>Válcované nosníky č.14 až 22 dodatečně osazované do připravených otvorů</t>
  </si>
  <si>
    <t>69280103</t>
  </si>
  <si>
    <t>"1.NP"</t>
  </si>
  <si>
    <t>"I 160" 0,0179*(3,3*3+3,1*3)*1,1</t>
  </si>
  <si>
    <t>12</t>
  </si>
  <si>
    <t>319201321</t>
  </si>
  <si>
    <t>Vyrovnání nerovného povrchu zdiva tl do 30 mm maltou</t>
  </si>
  <si>
    <t>m2</t>
  </si>
  <si>
    <t>-1978647743</t>
  </si>
  <si>
    <t>"1.NP"(1,4+1,6*2)*0,45+(1,5+1,6*2)*0,45+(1,45+1,6*2)*0,45</t>
  </si>
  <si>
    <t>13</t>
  </si>
  <si>
    <t>319231213</t>
  </si>
  <si>
    <t>Dodatečná izolace PE fólií zdiva cihelného tl do 600 mm podřezáním řetězovou pilou</t>
  </si>
  <si>
    <t>235124525</t>
  </si>
  <si>
    <t>((8,55+10,7)*2-6,0)*0,45</t>
  </si>
  <si>
    <t>(6,0+7,65)*0,3</t>
  </si>
  <si>
    <t>(2,34*2+3,6)*0,2</t>
  </si>
  <si>
    <t>14</t>
  </si>
  <si>
    <t>346244381</t>
  </si>
  <si>
    <t>Plentování jednostranné v do 200 mm válcovaných nosníků cihlami</t>
  </si>
  <si>
    <t>-2081183687</t>
  </si>
  <si>
    <t>"1.NP" 3,3*0,16*2+3,1*0,16*2</t>
  </si>
  <si>
    <t>Úpravy povrchů, podlahy a osazování výplní</t>
  </si>
  <si>
    <t>612325122</t>
  </si>
  <si>
    <t>Vápenocementová štuková omítka rýh ve stěnách šířky do 300 mm</t>
  </si>
  <si>
    <t>-1075764341</t>
  </si>
  <si>
    <t xml:space="preserve">"1.NP-1.03,04" </t>
  </si>
  <si>
    <t>(5,0+6,0)*2*0,2+(7,65+3,5)*2*0,2</t>
  </si>
  <si>
    <t>(3,0+2,0)*2*0,2</t>
  </si>
  <si>
    <t>16</t>
  </si>
  <si>
    <t>612325302</t>
  </si>
  <si>
    <t>Vápenocementová štuková omítka ostění nebo nadpraží</t>
  </si>
  <si>
    <t>-720983316</t>
  </si>
  <si>
    <t>(1,4+1,6*2)*0,45+(1,45+1,6*2)*0,45*2+(1,0+1,73*2)*0,45</t>
  </si>
  <si>
    <t>(1,9+2,11*2)*(0,3+0,15*2)+(0,77+2,11*2)*(0,3+0,15*2)*3</t>
  </si>
  <si>
    <t>(3,0+3,0*2)*(0,45+0,3)+(2,8+3,0*2)*(0,45+0,15)</t>
  </si>
  <si>
    <t>(1,3+2,22*2)*(0,45+0,15)</t>
  </si>
  <si>
    <t xml:space="preserve">"2.NP" </t>
  </si>
  <si>
    <t>(1,45+1,6*2)*0,45+(1,0+1,73*2)*0,45</t>
  </si>
  <si>
    <t>17</t>
  </si>
  <si>
    <t>612325422</t>
  </si>
  <si>
    <t>Oprava vnitřní vápenocementové štukové omítky stěn v rozsahu plochy do 30%</t>
  </si>
  <si>
    <t>-1557343781</t>
  </si>
  <si>
    <t>110,6</t>
  </si>
  <si>
    <t>18</t>
  </si>
  <si>
    <t>612821002</t>
  </si>
  <si>
    <t>Vnitřní sanační štuková omítka pro vlhké zdivo prováděná ručně</t>
  </si>
  <si>
    <t>674135931</t>
  </si>
  <si>
    <t>"místn. č.102"  (6,0+2,85)*1,0</t>
  </si>
  <si>
    <t>19</t>
  </si>
  <si>
    <t>612821031</t>
  </si>
  <si>
    <t>Vnitřní vyrovnávací sanační omítka prováděná ručně</t>
  </si>
  <si>
    <t>964201331</t>
  </si>
  <si>
    <t>20</t>
  </si>
  <si>
    <t>619991011</t>
  </si>
  <si>
    <t>Obalení konstrukcí a prvků fólií přilepenou lepící páskou</t>
  </si>
  <si>
    <t>706933204</t>
  </si>
  <si>
    <t>1,2*2,22+1,0*1,73+0,77*2,11*3</t>
  </si>
  <si>
    <t>1,0*1,73+0,8*1,97*3</t>
  </si>
  <si>
    <t>621211031</t>
  </si>
  <si>
    <t>Montáž kontaktního zateplení vnějších podhledů z polystyrénových desek tl do 160 mm</t>
  </si>
  <si>
    <t>2132197876</t>
  </si>
  <si>
    <t>8,87*0,5*2</t>
  </si>
  <si>
    <t>22</t>
  </si>
  <si>
    <t>M</t>
  </si>
  <si>
    <t>28375952</t>
  </si>
  <si>
    <t>deska EPS 70 fasádní λ=0,039 tl 160mm</t>
  </si>
  <si>
    <t>-1106523214</t>
  </si>
  <si>
    <t>8,87*1,02 'Přepočtené koeficientem množství</t>
  </si>
  <si>
    <t>23</t>
  </si>
  <si>
    <t>621531021</t>
  </si>
  <si>
    <t>Tenkovrstvá silikonová zrnitá omítka tl. 2,0 mm včetně penetrace vnějších podhledů</t>
  </si>
  <si>
    <t>-1268090407</t>
  </si>
  <si>
    <t>24</t>
  </si>
  <si>
    <t>622131121</t>
  </si>
  <si>
    <t>Penetrační disperzní nátěr vnějších stěn nanášený ručně</t>
  </si>
  <si>
    <t>1782509629</t>
  </si>
  <si>
    <t>(8,87*6,19+0,45*0,5*2)*2</t>
  </si>
  <si>
    <t>11,02*6,56*2+2,18*1,8*2</t>
  </si>
  <si>
    <t>"sokl" (8,87+11,02)*2*0,8+2,18*0,5*2</t>
  </si>
  <si>
    <t>25</t>
  </si>
  <si>
    <t>622142001</t>
  </si>
  <si>
    <t>Potažení vnějších stěn sklovláknitým pletivem vtlačeným do tenkovrstvé hmoty</t>
  </si>
  <si>
    <t>-1964018941</t>
  </si>
  <si>
    <t>"parapety"</t>
  </si>
  <si>
    <t>(1,4+1,45*2+1,0)*0,16</t>
  </si>
  <si>
    <t>(1,4*3+1,45*2+1,3+1,0)*0,16</t>
  </si>
  <si>
    <t>26</t>
  </si>
  <si>
    <t>622143003</t>
  </si>
  <si>
    <t>Montáž omítkových plastových nebo pozinkovaných rohových profilů s tkaninou</t>
  </si>
  <si>
    <t>m</t>
  </si>
  <si>
    <t>-424179077</t>
  </si>
  <si>
    <t>(1,4+1,6*2)+(1,45+1,6*2)*2+(1,0+1,73*2)+3,0*3+(1,3+2,22*2)</t>
  </si>
  <si>
    <t>(2,8+3,0*2)</t>
  </si>
  <si>
    <t>(1,4+1,6*2)*3+(1,45+1,6*2)*2+(1,0+1,73*2)+(1,3+2,5*2)</t>
  </si>
  <si>
    <t>7,36*4</t>
  </si>
  <si>
    <t>27</t>
  </si>
  <si>
    <t>59051480</t>
  </si>
  <si>
    <t>profil rohový Al s tkaninou kontaktního zateplení</t>
  </si>
  <si>
    <t>-2008772179</t>
  </si>
  <si>
    <t>105,2*1,05 'Přepočtené koeficientem množství</t>
  </si>
  <si>
    <t>28</t>
  </si>
  <si>
    <t>622143004</t>
  </si>
  <si>
    <t>Montáž omítkových samolepících začišťovacích profilů pro spojení s okenním rámem</t>
  </si>
  <si>
    <t>-1684626735</t>
  </si>
  <si>
    <t>"vnitřní,vnější"</t>
  </si>
  <si>
    <t>((1,4+1,6*2)+(1,45+1,6*2)*2+(1,0+1,73*2)+3,0*3+(1,3+2,22*2))*2</t>
  </si>
  <si>
    <t>(2,8+3,0*2)*2</t>
  </si>
  <si>
    <t>((1,4+1,6*2)*3+(1,45+1,6*2)*2+(1,0+1,73*2)+(1,3+2,5*2))*2</t>
  </si>
  <si>
    <t>29</t>
  </si>
  <si>
    <t>59051476</t>
  </si>
  <si>
    <t>profil okenní začišťovací se sklovláknitou armovací tkaninou 9 mm/2,4 m</t>
  </si>
  <si>
    <t>1817056157</t>
  </si>
  <si>
    <t>151,52*1,05 'Přepočtené koeficientem množství</t>
  </si>
  <si>
    <t>30</t>
  </si>
  <si>
    <t>622211031</t>
  </si>
  <si>
    <t>Montáž kontaktního zateplení vnějších stěn z polystyrénových desek tl do 160 mm</t>
  </si>
  <si>
    <t>-1972059092</t>
  </si>
  <si>
    <t>8,87*(6,99-0,8)-3,0*2,2-1,3*1,42-1,4*1,6*2-1,3*2,5</t>
  </si>
  <si>
    <t>8,87*(6,99-0,8)-1,45*1,6*2</t>
  </si>
  <si>
    <t>11,02*(7,36-0,8)-1,0*1,73-2,8*2,2-1,0*1,73</t>
  </si>
  <si>
    <t>11,02*(7,36-0,8)-1,4*1,6*2-1,45*1,6*2</t>
  </si>
  <si>
    <t>31</t>
  </si>
  <si>
    <t>-247031823</t>
  </si>
  <si>
    <t>214,836*1,02 'Přepočtené koeficientem množství</t>
  </si>
  <si>
    <t>32</t>
  </si>
  <si>
    <t>-827031034</t>
  </si>
  <si>
    <t>"sokl"((8,87+11,02)*2-3,0-2,8-1,3)*0,8</t>
  </si>
  <si>
    <t>33</t>
  </si>
  <si>
    <t>28376019PC</t>
  </si>
  <si>
    <t>deska fasádní polystyrénová soklová  tl 160mm</t>
  </si>
  <si>
    <t>285117780</t>
  </si>
  <si>
    <t>26,144*1,02 'Přepočtené koeficientem množství</t>
  </si>
  <si>
    <t>34</t>
  </si>
  <si>
    <t>622212001</t>
  </si>
  <si>
    <t>Montáž kontaktního zateplení vnějšího ostění hl. špalety do 200 mm z polystyrenu tl do 40 mm</t>
  </si>
  <si>
    <t>715416636</t>
  </si>
  <si>
    <t>"1.NP" (3,0+3,0*2)+(1,3+2,22*2)+(2,8+3,0*2)</t>
  </si>
  <si>
    <t xml:space="preserve">             (1,4+1,6*2)+(1,45+1,6*2)*2+(1,0+1,73*2)</t>
  </si>
  <si>
    <t>"2.NP" (1,4+1,6*2)*3+(1,45+1,6*2)*2</t>
  </si>
  <si>
    <t xml:space="preserve">            (1,3+2,5*2)+(1,0+1,73*2)</t>
  </si>
  <si>
    <t>35</t>
  </si>
  <si>
    <t>28375931</t>
  </si>
  <si>
    <t>deska EPS 70 fasádní λ=0,039 tl 30mm</t>
  </si>
  <si>
    <t>-113336433</t>
  </si>
  <si>
    <t>75,760*0,2</t>
  </si>
  <si>
    <t>36</t>
  </si>
  <si>
    <t>622212011</t>
  </si>
  <si>
    <t>Montáž kontaktního zateplení vnějšího ostění hl. špalety do 200 mm z polystyrenu tl do 80 mm</t>
  </si>
  <si>
    <t>-830549704</t>
  </si>
  <si>
    <t>"parapety" 1,4+1,45*2+1,0+1,4*3+1,45*2+1,0+1,3</t>
  </si>
  <si>
    <t>37</t>
  </si>
  <si>
    <t>28376013</t>
  </si>
  <si>
    <t>deska fasádní polystyrénová XPS  tl 50mm</t>
  </si>
  <si>
    <t>-1474413100</t>
  </si>
  <si>
    <t>14,700*0,2</t>
  </si>
  <si>
    <t>38</t>
  </si>
  <si>
    <t>2026227908</t>
  </si>
  <si>
    <t xml:space="preserve">"parapetní klíny" </t>
  </si>
  <si>
    <t>1,4+1,45*2+1,0</t>
  </si>
  <si>
    <t>1,4*3+1,45*2+1,3+1,0</t>
  </si>
  <si>
    <t>39</t>
  </si>
  <si>
    <t>28376366</t>
  </si>
  <si>
    <t>deska XPS hladký povrch λ=0,034 tl 50mm</t>
  </si>
  <si>
    <t>-1117767031</t>
  </si>
  <si>
    <t>14,7*0,2*1,1</t>
  </si>
  <si>
    <t>3,234*1,1 'Přepočtené koeficientem množství</t>
  </si>
  <si>
    <t>40</t>
  </si>
  <si>
    <t>622252001</t>
  </si>
  <si>
    <t>Montáž zakládacích soklových lišt kontaktního zateplení</t>
  </si>
  <si>
    <t>-761245417</t>
  </si>
  <si>
    <t>(8,87+11,02)*2</t>
  </si>
  <si>
    <t>41</t>
  </si>
  <si>
    <t>59051653</t>
  </si>
  <si>
    <t>lišta soklová Al s okapničkou zakládací U 16cm 0,95/200cm</t>
  </si>
  <si>
    <t>696633722</t>
  </si>
  <si>
    <t>39,78*1,05 'Přepočtené koeficientem množství</t>
  </si>
  <si>
    <t>42</t>
  </si>
  <si>
    <t>622321111</t>
  </si>
  <si>
    <t>Vápenocementová omítka hrubá jednovrstvá zatřená vnějších stěn nanášená ručně</t>
  </si>
  <si>
    <t>-1069312678</t>
  </si>
  <si>
    <t>"sokl"8,55*0,8*2+10,7*0,8*2+2,34*0,5*2</t>
  </si>
  <si>
    <t>43</t>
  </si>
  <si>
    <t>622321191</t>
  </si>
  <si>
    <t>Příplatek k vápenocementové omítce vnějších stěn za každých dalších 5 mm tloušťky ručně</t>
  </si>
  <si>
    <t>764518884</t>
  </si>
  <si>
    <t>33,140*3</t>
  </si>
  <si>
    <t>44</t>
  </si>
  <si>
    <t>622335202</t>
  </si>
  <si>
    <t>Oprava cementové škrábané omítky vnějších stěn v rozsahu do 30%</t>
  </si>
  <si>
    <t>-1009288465</t>
  </si>
  <si>
    <t>45</t>
  </si>
  <si>
    <t>622511121</t>
  </si>
  <si>
    <t>Tenkovrstvá akrylátová mozaiková hrubozrnná omítka včetně penetrace vnějších stěn</t>
  </si>
  <si>
    <t>2018916963</t>
  </si>
  <si>
    <t>"sokl"((8,87+11,02)*2-3,0-2,8-1,3)*0,8+2,34*0,5*2</t>
  </si>
  <si>
    <t>"ostění" 0,8*0,16*2*3+0,5*0,16*2</t>
  </si>
  <si>
    <t>46</t>
  </si>
  <si>
    <t>622531021</t>
  </si>
  <si>
    <t>Tenkovrstvá silikonová zrnitá omítka tl. 2,0 mm včetně penetrace vnějších stěn</t>
  </si>
  <si>
    <t>-455148609</t>
  </si>
  <si>
    <t>8,87*(6,99-0,8)-3,0*2,2-1,3*1,42-1,4*1,6*2-1,3*2,5+0,5*0,37*2</t>
  </si>
  <si>
    <t>"ostění" (3,0+2,2*2)*0,16+(1,3+1,42*2)*0,16+(1,4+1,6*2)*0,16*2+(1,3+2,5*2)*0,16</t>
  </si>
  <si>
    <t>8,87*(6,99-0,8)-1,45*1,6*2+0,5*0,37*2</t>
  </si>
  <si>
    <t>"ostění" (1,45+1,6*2)*0,16*2</t>
  </si>
  <si>
    <t>11,02*(7,36-0,8)-1,0*1,73-2,8*2,2-1,0*1,73+2,34*1,8</t>
  </si>
  <si>
    <t>"ostění" (1,0+1,73*2)*0,16*2+(2,8+2,2*2)*0,16</t>
  </si>
  <si>
    <t>11,02*(7,36-0,8)-1,4*1,6*2-1,45*1,6*2+2,34*1,8</t>
  </si>
  <si>
    <t>"ostění" (1,4+1,6*2)*0,16*2+(1,45+1,6*2)*0,16*2</t>
  </si>
  <si>
    <t>47</t>
  </si>
  <si>
    <t>629991011</t>
  </si>
  <si>
    <t>Zakrytí výplní otvorů a svislých ploch fólií přilepenou lepící páskou</t>
  </si>
  <si>
    <t>1312061488</t>
  </si>
  <si>
    <t>1,4*1,6+1,45*1,6*2+1,0*1,73+3,0*3,0+1,3*2,22+2,8*3,0+0,8*2,01</t>
  </si>
  <si>
    <t>1,4*1,6*3+1,45*1,6*2+1,0*1,73+1,3*2,5</t>
  </si>
  <si>
    <t>48</t>
  </si>
  <si>
    <t>629995101</t>
  </si>
  <si>
    <t>Očištění vnějších ploch tlakovou vodou</t>
  </si>
  <si>
    <t>1010950162</t>
  </si>
  <si>
    <t>248,42</t>
  </si>
  <si>
    <t>49</t>
  </si>
  <si>
    <t>631311115</t>
  </si>
  <si>
    <t>Mazanina tl do 80 mm z betonu prostého bez zvýšených nároků na prostředí tř. C 20/25</t>
  </si>
  <si>
    <t>-1398619107</t>
  </si>
  <si>
    <t>"F01a" (10,8+1,8)*0,078</t>
  </si>
  <si>
    <t>50</t>
  </si>
  <si>
    <t>631311134</t>
  </si>
  <si>
    <t>Mazanina tl do 240 mm z betonu prostého bez zvýšených nároků na prostředí tř. C 16/20</t>
  </si>
  <si>
    <t>-1397735270</t>
  </si>
  <si>
    <t>"doplnění stav. bet. povrchu zpev. ploch" (10,25+11,52)*0,8*0,15</t>
  </si>
  <si>
    <t>51</t>
  </si>
  <si>
    <t>631311135</t>
  </si>
  <si>
    <t>Mazanina tl do 240 mm z betonu prostého bez zvýšených nároků na prostředí tř. C 20/25</t>
  </si>
  <si>
    <t>1355002068</t>
  </si>
  <si>
    <t>"F01a,b" ((10,8+1,8)+(30,0+26,8))*0,15</t>
  </si>
  <si>
    <t>52</t>
  </si>
  <si>
    <t>-1787774995</t>
  </si>
  <si>
    <t>"1.NP- dobetonování nástupní plochy na schodiště" 1,5*1,0*0,15</t>
  </si>
  <si>
    <t>53</t>
  </si>
  <si>
    <t>631311138</t>
  </si>
  <si>
    <t>Mazanina tl do 240 mm z betonu prostého bez zvýšených nároků na prostředí tř. C 35/45</t>
  </si>
  <si>
    <t>2025543927</t>
  </si>
  <si>
    <t>"F01b" (30,0+26,8)*0,15</t>
  </si>
  <si>
    <t>54</t>
  </si>
  <si>
    <t>631319175</t>
  </si>
  <si>
    <t>Příplatek k mazanině tl do 240 mm za stržení povrchu spodní vrstvy před vložením výztuže</t>
  </si>
  <si>
    <t>-1931423752</t>
  </si>
  <si>
    <t>10,41</t>
  </si>
  <si>
    <t>55</t>
  </si>
  <si>
    <t>631319206</t>
  </si>
  <si>
    <t>Příplatek k mazaninám za přidání ocelových vláken (drátkobeton) pro objemové vyztužení 40 kg/m3</t>
  </si>
  <si>
    <t>-851057894</t>
  </si>
  <si>
    <t>56</t>
  </si>
  <si>
    <t>631351101</t>
  </si>
  <si>
    <t>Zřízení bednění rýh a hran v podlahách</t>
  </si>
  <si>
    <t>624056751</t>
  </si>
  <si>
    <t>1,5*0,15</t>
  </si>
  <si>
    <t>57</t>
  </si>
  <si>
    <t>631351102</t>
  </si>
  <si>
    <t>Odstranění bednění rýh a hran v podlahách</t>
  </si>
  <si>
    <t>713388199</t>
  </si>
  <si>
    <t>58</t>
  </si>
  <si>
    <t>631362021</t>
  </si>
  <si>
    <t>Výztuž mazanin svařovanými sítěmi Kari</t>
  </si>
  <si>
    <t>-409636938</t>
  </si>
  <si>
    <t>"F01a,b" ((10,8+1,8)+(30,0+26,8))*0,0079*2*1,1</t>
  </si>
  <si>
    <t>59</t>
  </si>
  <si>
    <t>632451022</t>
  </si>
  <si>
    <t>Vyrovnávací potěr tl do 30 mm z MC 15 provedený v pásu</t>
  </si>
  <si>
    <t>96253922</t>
  </si>
  <si>
    <t>"parapety vyměněných oken"</t>
  </si>
  <si>
    <t>(1,4+1,45*2+1,0)*0,45</t>
  </si>
  <si>
    <t>(1,45+1,0)*0,45</t>
  </si>
  <si>
    <t>"římsa soklu"  39,78*0,1</t>
  </si>
  <si>
    <t>60</t>
  </si>
  <si>
    <t>632451034</t>
  </si>
  <si>
    <t>Vyrovnávací potěr tl do 50 mm z MC 15 provedený v ploše</t>
  </si>
  <si>
    <t>-1608785884</t>
  </si>
  <si>
    <t>"1.NP- dobetonování nástupní plochy na schodiště" 1,5*1,0</t>
  </si>
  <si>
    <t>61</t>
  </si>
  <si>
    <t>632481213</t>
  </si>
  <si>
    <t>Separační vrstva z PE fólie</t>
  </si>
  <si>
    <t>-1990495994</t>
  </si>
  <si>
    <t>"F01a" 10,8+1,8</t>
  </si>
  <si>
    <t>"F01b" 30,0+26,8</t>
  </si>
  <si>
    <t>62</t>
  </si>
  <si>
    <t>634111116</t>
  </si>
  <si>
    <t>Obvodová dilatace pružnou těsnicí páskou v 150 mm mezi stěnou a mazaninou</t>
  </si>
  <si>
    <t>-1276378596</t>
  </si>
  <si>
    <t>(6,0+2,5)*2+(6,0+5,0)*2+(7,65+3,5)*2</t>
  </si>
  <si>
    <t>63</t>
  </si>
  <si>
    <t>635111241</t>
  </si>
  <si>
    <t>Násyp pod podlahy z hrubého kameniva 8-16 se zhutněním</t>
  </si>
  <si>
    <t>-859032742</t>
  </si>
  <si>
    <t>"F02a" (3,0+2,5+4,5+11,02)*0,5*0,05</t>
  </si>
  <si>
    <t>"zámková dlažba" 3,0*1,5*0,05</t>
  </si>
  <si>
    <t>64</t>
  </si>
  <si>
    <t>635111242</t>
  </si>
  <si>
    <t>Násyp pod podlahy z hrubého kameniva 16-64 se zhutněním</t>
  </si>
  <si>
    <t>132645516</t>
  </si>
  <si>
    <t>65</t>
  </si>
  <si>
    <t>635111243PC</t>
  </si>
  <si>
    <t>Násyp pod podlahy z hrubého kameniva 0-63mm se zhutněním</t>
  </si>
  <si>
    <t>-2101030069</t>
  </si>
  <si>
    <t>"F02a" (3,0+2,5+4,5+11,02)*0,5*0,1</t>
  </si>
  <si>
    <t>"zámková dlažba" 3,0*1,5*0,1</t>
  </si>
  <si>
    <t>66</t>
  </si>
  <si>
    <t>637211122</t>
  </si>
  <si>
    <t>Okapový chodník z betonových dlaždic tl 60 mm kladených do písku se zalitím spár MC</t>
  </si>
  <si>
    <t>1954824765</t>
  </si>
  <si>
    <t>"F02a" (3,0+2,5+4,5+11,02)*0,5</t>
  </si>
  <si>
    <t>67</t>
  </si>
  <si>
    <t>637211411</t>
  </si>
  <si>
    <t xml:space="preserve"> chodník z betonových zámkových dlaždic tl 60 mm do kameniva</t>
  </si>
  <si>
    <t>178200698</t>
  </si>
  <si>
    <t>3,0*1,5</t>
  </si>
  <si>
    <t>68</t>
  </si>
  <si>
    <t>637311122</t>
  </si>
  <si>
    <t>Okapový chodník z betonových chodníkových obrubníků stojatých lože beton</t>
  </si>
  <si>
    <t>-1933648196</t>
  </si>
  <si>
    <t>13,7+9,5+2,5</t>
  </si>
  <si>
    <t>69</t>
  </si>
  <si>
    <t>642944121</t>
  </si>
  <si>
    <t>Osazování ocelových zárubní dodatečné pl do 2,5 m2</t>
  </si>
  <si>
    <t>kus</t>
  </si>
  <si>
    <t>-2126748424</t>
  </si>
  <si>
    <t>"D04" 3</t>
  </si>
  <si>
    <t>70</t>
  </si>
  <si>
    <t>55331106</t>
  </si>
  <si>
    <t>zárubeň ocelová pro běžné zdění hranatý profil 870*2110mm</t>
  </si>
  <si>
    <t>1719260271</t>
  </si>
  <si>
    <t>Ostatní konstrukce a práce, bourání</t>
  </si>
  <si>
    <t>71</t>
  </si>
  <si>
    <t>916991121</t>
  </si>
  <si>
    <t>Lože pod obrubníky, krajníky nebo obruby z dlažebních kostek z betonu prostého</t>
  </si>
  <si>
    <t>-251821489</t>
  </si>
  <si>
    <t>0,2*0,05*25,7</t>
  </si>
  <si>
    <t>72</t>
  </si>
  <si>
    <t>919735125</t>
  </si>
  <si>
    <t>Řezání  betonového krytu hl do 250 mm</t>
  </si>
  <si>
    <t>-1063862208</t>
  </si>
  <si>
    <t>"řezání bet. obrubníků" 2,0</t>
  </si>
  <si>
    <t>73</t>
  </si>
  <si>
    <t>920001</t>
  </si>
  <si>
    <t xml:space="preserve">D+M přenosný hasící přístroj sněhový s hasící schopností 55B </t>
  </si>
  <si>
    <t>ks</t>
  </si>
  <si>
    <t>197623772</t>
  </si>
  <si>
    <t>74</t>
  </si>
  <si>
    <t>941111131</t>
  </si>
  <si>
    <t>Montáž lešení řadového trubkového lehkého s podlahami zatížení do 200 kg/m2 š do 1,5 m v do 10 m</t>
  </si>
  <si>
    <t>1799955903</t>
  </si>
  <si>
    <t>((8,87+11,02)*2+1,5*8)*7,36</t>
  </si>
  <si>
    <t>75</t>
  </si>
  <si>
    <t>941111231</t>
  </si>
  <si>
    <t>Příplatek k lešení řadovému trubkovému lehkému s podlahami š 1,5 m v 10 m za první a ZKD den použití</t>
  </si>
  <si>
    <t>906020473</t>
  </si>
  <si>
    <t>3811,01*6 'Přepočtené koeficientem množství</t>
  </si>
  <si>
    <t>76</t>
  </si>
  <si>
    <t>941111831</t>
  </si>
  <si>
    <t>Demontáž lešení řadového trubkového lehkého s podlahami zatížení do 200 kg/m2 š do 1,5 m v do 10 m</t>
  </si>
  <si>
    <t>325695212</t>
  </si>
  <si>
    <t>77</t>
  </si>
  <si>
    <t>944511111</t>
  </si>
  <si>
    <t>Montáž ochranné sítě z textilie z umělých vláken</t>
  </si>
  <si>
    <t>-1938873353</t>
  </si>
  <si>
    <t>78</t>
  </si>
  <si>
    <t>944511211</t>
  </si>
  <si>
    <t>Příplatek k ochranné síti za první a ZKD den použití</t>
  </si>
  <si>
    <t>1940945833</t>
  </si>
  <si>
    <t>381,101*60</t>
  </si>
  <si>
    <t>79</t>
  </si>
  <si>
    <t>944511811</t>
  </si>
  <si>
    <t>Demontáž ochranné sítě z textilie z umělých vláken</t>
  </si>
  <si>
    <t>-1410667516</t>
  </si>
  <si>
    <t>381,101</t>
  </si>
  <si>
    <t>80</t>
  </si>
  <si>
    <t>949101111</t>
  </si>
  <si>
    <t>Lešení pomocné pro objekty pozemních staveb s lešeňovou podlahou v do 1,9 m zatížení do 150 kg/m2</t>
  </si>
  <si>
    <t>-1995274280</t>
  </si>
  <si>
    <t>"1.NP" 10,8</t>
  </si>
  <si>
    <t>"2.NP" 1,3+14,9+9,98+30,0</t>
  </si>
  <si>
    <t>81</t>
  </si>
  <si>
    <t>949101112</t>
  </si>
  <si>
    <t>Lešení pomocné pro objekty pozemních staveb s lešeňovou podlahou v do 3,5 m zatížení do 150 kg/m2</t>
  </si>
  <si>
    <t>227724733</t>
  </si>
  <si>
    <t>"2.NP" 2,5*6,0</t>
  </si>
  <si>
    <t>82</t>
  </si>
  <si>
    <t>952901111</t>
  </si>
  <si>
    <t>Vyčištění budov bytové a občanské výstavby při výšce podlaží do 4 m</t>
  </si>
  <si>
    <t>1067288524</t>
  </si>
  <si>
    <t>8,87*11,02+3,6*2,18</t>
  </si>
  <si>
    <t>8,87*11,02</t>
  </si>
  <si>
    <t>83</t>
  </si>
  <si>
    <t>953241112</t>
  </si>
  <si>
    <t>Osazení smykových dilatačních trnů D 22 mm pro nižší zatížení nerez nebo pozink bez pouzdra</t>
  </si>
  <si>
    <t>-1708105775</t>
  </si>
  <si>
    <t>"1.01,1.03,04" ((6,0+2,5)*2+(6,0+5,0)*2+(7,65+3,5)*2)/1,0</t>
  </si>
  <si>
    <t>84</t>
  </si>
  <si>
    <t>54879271</t>
  </si>
  <si>
    <t>trn pro přenos smykové síly u dilatačních spár pro nižší zatížení nerez s nerezovým kombinovaným pouzdrem D 16mm</t>
  </si>
  <si>
    <t>1410883954</t>
  </si>
  <si>
    <t>85</t>
  </si>
  <si>
    <t>953943123</t>
  </si>
  <si>
    <t>Osazování výrobků do 15 kg/kus do betonu bez jejich dodání</t>
  </si>
  <si>
    <t>-18083662</t>
  </si>
  <si>
    <t>"L 50/50/5mm po d vrata" 1+1</t>
  </si>
  <si>
    <t>86</t>
  </si>
  <si>
    <t>553002</t>
  </si>
  <si>
    <t>Ocelový L 50/50/5mm dl. 4,0m vč. kotevních prvků a povrchové úpravy- vrata</t>
  </si>
  <si>
    <t>-1506678146</t>
  </si>
  <si>
    <t>87</t>
  </si>
  <si>
    <t>953951123</t>
  </si>
  <si>
    <t>Dodání a osazení dřevěných špalíků do 150x150x100 mm do betonových konstrukcí</t>
  </si>
  <si>
    <t>1167711521</t>
  </si>
  <si>
    <t>"zateplení atiky" 26*2</t>
  </si>
  <si>
    <t>88</t>
  </si>
  <si>
    <t>962032230</t>
  </si>
  <si>
    <t>Bourání zdiva z cihel pálených nebo vápenopískových na MV nebo MVC do 1 m3</t>
  </si>
  <si>
    <t>-1735991160</t>
  </si>
  <si>
    <t>"DM1" (3,0*3,0-3,0*2,5)*0,45</t>
  </si>
  <si>
    <t xml:space="preserve">              (2,8*3,0-2,8*2,85)*0,45</t>
  </si>
  <si>
    <t>89</t>
  </si>
  <si>
    <t>962081141</t>
  </si>
  <si>
    <t>Bourání příček ze skleněných tvárnic tl do 150 mm</t>
  </si>
  <si>
    <t>-156633625</t>
  </si>
  <si>
    <t>"B03" 1,4*1,6+1,5*1,6+1,45*1,6</t>
  </si>
  <si>
    <t>90</t>
  </si>
  <si>
    <t>964011361</t>
  </si>
  <si>
    <t>Vybourání ŽB překladů prefabrikovaných dl do 4 m hmotnosti do 350 kg/m</t>
  </si>
  <si>
    <t>1470079750</t>
  </si>
  <si>
    <t>3,3*0,45*0,25+3,1*0,45*0,25</t>
  </si>
  <si>
    <t>91</t>
  </si>
  <si>
    <t>965042141</t>
  </si>
  <si>
    <t>Bourání  mazanin betonových  tl do 100 mm pl přes 4 m2</t>
  </si>
  <si>
    <t>-235990070</t>
  </si>
  <si>
    <t>"mazanina kolem budovy" (9,05+0,8+10,7)*0,8*0,1</t>
  </si>
  <si>
    <t>92</t>
  </si>
  <si>
    <t>965043441</t>
  </si>
  <si>
    <t>Bourání podkladů  betonových s potěrem  tl do 150 mm pl přes 4 m2</t>
  </si>
  <si>
    <t>-1844479255</t>
  </si>
  <si>
    <t>"stav. 1.01,02,03,04" (10,8+1,8+30,0+26,8)*0,15</t>
  </si>
  <si>
    <t>93</t>
  </si>
  <si>
    <t>965045113</t>
  </si>
  <si>
    <t>Bourání potěrů cementových nebo pískocementových tl do 50 mm pl přes 4 m2</t>
  </si>
  <si>
    <t>635841224</t>
  </si>
  <si>
    <t>"okapový chodník" 10,7*0,5</t>
  </si>
  <si>
    <t>94</t>
  </si>
  <si>
    <t>965081223</t>
  </si>
  <si>
    <t>Bourání podlah z dlaždic keramických nebo xylolitových tl přes 10 mm plochy přes 1 m2</t>
  </si>
  <si>
    <t>-418572355</t>
  </si>
  <si>
    <t>"1.NP-1.01" 10,8</t>
  </si>
  <si>
    <t>95</t>
  </si>
  <si>
    <t>965081353</t>
  </si>
  <si>
    <t>Bourání podlah z dlaždic betonových, tl přes 40 mm plochy přes 1 m2</t>
  </si>
  <si>
    <t>58379260</t>
  </si>
  <si>
    <t>"chodník" 2,5*1,5</t>
  </si>
  <si>
    <t>96</t>
  </si>
  <si>
    <t>967031132</t>
  </si>
  <si>
    <t>Přisekání rovných ostění v cihelném zdivu na MV nebo MVC</t>
  </si>
  <si>
    <t>968009629</t>
  </si>
  <si>
    <t>"DM1" 0,45*0,5*2+0,45*0,15*2</t>
  </si>
  <si>
    <t>97</t>
  </si>
  <si>
    <t>967042712</t>
  </si>
  <si>
    <t>Odsekání zdiva z  betonu plošné tl do 100 mm</t>
  </si>
  <si>
    <t>1710398531</t>
  </si>
  <si>
    <t>"základy"(8,55+10,7)*2*1,0</t>
  </si>
  <si>
    <t>98</t>
  </si>
  <si>
    <t>968062376</t>
  </si>
  <si>
    <t>Vybourání dřevěných rámů oken zdvojených včetně křídel pl do 4 m2</t>
  </si>
  <si>
    <t>1600060582</t>
  </si>
  <si>
    <t>"DM1" 1,45*1,6+1,0*1,73*2</t>
  </si>
  <si>
    <t>99</t>
  </si>
  <si>
    <t>968072455</t>
  </si>
  <si>
    <t>Vybourání kovových dveřních zárubní pl do 2 m2</t>
  </si>
  <si>
    <t>-1850728870</t>
  </si>
  <si>
    <t>"1.NP" 0,77*1,96*3</t>
  </si>
  <si>
    <t>100</t>
  </si>
  <si>
    <t>968072456</t>
  </si>
  <si>
    <t>Vybourání kovových dveřních zárubní pl přes 2 m2</t>
  </si>
  <si>
    <t>1613506717</t>
  </si>
  <si>
    <t>"DM2" 1,3*2,12</t>
  </si>
  <si>
    <t>"1.NP" 1,9*1,97</t>
  </si>
  <si>
    <t>101</t>
  </si>
  <si>
    <t>974029135</t>
  </si>
  <si>
    <t>Odsekání bet. základu hl do 50 mm š do 200 mm</t>
  </si>
  <si>
    <t>-1772094222</t>
  </si>
  <si>
    <t>(6,0+2,55)*2+(1,45+1,7)*2+(5,0+6,0)*2+(7,65+3,5)*2</t>
  </si>
  <si>
    <t>102</t>
  </si>
  <si>
    <t>974031666</t>
  </si>
  <si>
    <t>Vysekání rýh ve zdivu cihelném pro vtahování nosníků hl do 150 mm v do 250 mm</t>
  </si>
  <si>
    <t>-1029236080</t>
  </si>
  <si>
    <t>"I.NP" 3,3*3+3,1*3</t>
  </si>
  <si>
    <t>103</t>
  </si>
  <si>
    <t>977311112</t>
  </si>
  <si>
    <t>Řezání stávajících betonových mazanin nevyztužených hl do 100 mm</t>
  </si>
  <si>
    <t>1962759730</t>
  </si>
  <si>
    <t>"mazanina kolem budovy" (9,05+0,8+10,7+0,8*3)</t>
  </si>
  <si>
    <t>104</t>
  </si>
  <si>
    <t>978012191</t>
  </si>
  <si>
    <t>Otlučení (osekání) vnitřní vápenné nebo vápenocementové omítky stropů rákosových v rozsahu do 100 %</t>
  </si>
  <si>
    <t>148900095</t>
  </si>
  <si>
    <t>"2.NP"2,5*6,0+1,3+14,9+9,98+30,0</t>
  </si>
  <si>
    <t>105</t>
  </si>
  <si>
    <t>978013141</t>
  </si>
  <si>
    <t>Otlučení (osekání) vnitřní vápenné nebo vápenocementové omítky stěn v rozsahu do 30 %</t>
  </si>
  <si>
    <t>-1660129964</t>
  </si>
  <si>
    <t>"1.NP-1.01,02"(2,5+6,0)*2*2,75+(1,0+1,8)*2*2,75</t>
  </si>
  <si>
    <t>"2.NP-2.01" (2,5+6,0)*2*2,85</t>
  </si>
  <si>
    <t>106</t>
  </si>
  <si>
    <t>978036191</t>
  </si>
  <si>
    <t>Otlučení (osekání) cementových omítek vnějších ploch v rozsahu do 100 %</t>
  </si>
  <si>
    <t>648843506</t>
  </si>
  <si>
    <t>107</t>
  </si>
  <si>
    <t>978036331</t>
  </si>
  <si>
    <t>Otlučení (osekání)  vnějších omítek z umělého kamene v rozsahu do 20 %</t>
  </si>
  <si>
    <t>1625535202</t>
  </si>
  <si>
    <t>8,55*5,8*2+10,7*6,2*2+2,34*2,0*2+3,6*2,0</t>
  </si>
  <si>
    <t>997</t>
  </si>
  <si>
    <t>Přesun sutě</t>
  </si>
  <si>
    <t>250</t>
  </si>
  <si>
    <t>997013212</t>
  </si>
  <si>
    <t>Vnitrostaveništní doprava suti a vybouraných hmot pro budovy v do 9 m ručně</t>
  </si>
  <si>
    <t>-968909111</t>
  </si>
  <si>
    <t>109</t>
  </si>
  <si>
    <t>997013501</t>
  </si>
  <si>
    <t>Odvoz suti a vybouraných hmot na skládku nebo meziskládku do 1 km se složením</t>
  </si>
  <si>
    <t>168859672</t>
  </si>
  <si>
    <t>110</t>
  </si>
  <si>
    <t>997013509</t>
  </si>
  <si>
    <t>Příplatek k odvozu suti a vybouraných hmot na skládku ZKD 1 km přes 1 km</t>
  </si>
  <si>
    <t>-1188499848</t>
  </si>
  <si>
    <t>63,312*15</t>
  </si>
  <si>
    <t>949,68*10 'Přepočtené koeficientem množství</t>
  </si>
  <si>
    <t>111</t>
  </si>
  <si>
    <t>997013804</t>
  </si>
  <si>
    <t>Poplatek za uložení na skládce (skládkovné) stavebního odpadu ze skla kód odpadu 170 202</t>
  </si>
  <si>
    <t>-929360408</t>
  </si>
  <si>
    <t>112</t>
  </si>
  <si>
    <t>997013831</t>
  </si>
  <si>
    <t>Poplatek za uložení na skládce (skládkovné) stavebního odpadu směsného kód odpadu 170 904</t>
  </si>
  <si>
    <t>-1940583561</t>
  </si>
  <si>
    <t>998</t>
  </si>
  <si>
    <t>Přesun hmot</t>
  </si>
  <si>
    <t>113</t>
  </si>
  <si>
    <t>998011002</t>
  </si>
  <si>
    <t>Přesun hmot pro budovy zděné v do 12 m</t>
  </si>
  <si>
    <t>1174071109</t>
  </si>
  <si>
    <t>PSV</t>
  </si>
  <si>
    <t>Práce a dodávky PSV</t>
  </si>
  <si>
    <t>711</t>
  </si>
  <si>
    <t>Izolace proti vodě, vlhkosti a plynům</t>
  </si>
  <si>
    <t>114</t>
  </si>
  <si>
    <t>711111001</t>
  </si>
  <si>
    <t>Provedení izolace proti zemní vlhkosti vodorovné za studena nátěrem penetračním</t>
  </si>
  <si>
    <t>-316280417</t>
  </si>
  <si>
    <t>115</t>
  </si>
  <si>
    <t>11163150</t>
  </si>
  <si>
    <t>lak asfaltový penetrační</t>
  </si>
  <si>
    <t>-816059849</t>
  </si>
  <si>
    <t>97,747*0,0003 'Přepočtené koeficientem množství</t>
  </si>
  <si>
    <t>116</t>
  </si>
  <si>
    <t>711112001</t>
  </si>
  <si>
    <t>Provedení izolace proti zemní vlhkosti svislé za studena nátěrem penetračním</t>
  </si>
  <si>
    <t>-1161694754</t>
  </si>
  <si>
    <t>((8,87+11,02)*2+(7,65+6,0+2,0+1,2)*2)*0,4</t>
  </si>
  <si>
    <t>117</t>
  </si>
  <si>
    <t>-39700082</t>
  </si>
  <si>
    <t>29,392*0,00035 'Přepočtené koeficientem množství</t>
  </si>
  <si>
    <t>118</t>
  </si>
  <si>
    <t>711141559</t>
  </si>
  <si>
    <t>Provedení izolace proti zemní vlhkosti pásy přitavením vodorovné NAIP</t>
  </si>
  <si>
    <t>1120421004</t>
  </si>
  <si>
    <t>8,87*11,02*2</t>
  </si>
  <si>
    <t>119</t>
  </si>
  <si>
    <t>62833158</t>
  </si>
  <si>
    <t>pás asfaltový  tl 4mm s vložkou ze skelné tkaniny 200g/m2</t>
  </si>
  <si>
    <t>-1478544408</t>
  </si>
  <si>
    <t>195,495*1,15 'Přepočtené koeficientem množství</t>
  </si>
  <si>
    <t>120</t>
  </si>
  <si>
    <t>711142559</t>
  </si>
  <si>
    <t>Provedení izolace proti zemní vlhkosti pásy přitavením svislé NAIP</t>
  </si>
  <si>
    <t>68874312</t>
  </si>
  <si>
    <t>((8,87+11,02)*2+(7,65+6,0+2,0+1,2)*2)*0,4*2</t>
  </si>
  <si>
    <t>121</t>
  </si>
  <si>
    <t>-1128432494</t>
  </si>
  <si>
    <t>58,784*1,2 'Přepočtené koeficientem množství</t>
  </si>
  <si>
    <t>122</t>
  </si>
  <si>
    <t>711161212</t>
  </si>
  <si>
    <t>Izolace proti zemní vlhkosti nopovou fólií svislá, nopek v 8,0 mm, tl do 0,6 mm</t>
  </si>
  <si>
    <t>-768995083</t>
  </si>
  <si>
    <t>(8,87+11,02)*2*1,0</t>
  </si>
  <si>
    <t>123</t>
  </si>
  <si>
    <t>711161222</t>
  </si>
  <si>
    <t>Izolace proti zemní vlhkosti nopovou fólií s textilií svislá, nopek v 8,0 mm, tl do 0,6 mm</t>
  </si>
  <si>
    <t>-380636378</t>
  </si>
  <si>
    <t>124</t>
  </si>
  <si>
    <t>711161383</t>
  </si>
  <si>
    <t>Izolace proti zemní vlhkosti nopovou fólií ukončení horní lištou</t>
  </si>
  <si>
    <t>1866828506</t>
  </si>
  <si>
    <t>125</t>
  </si>
  <si>
    <t>998711202</t>
  </si>
  <si>
    <t>Přesun hmot procentní pro izolace proti vodě, vlhkosti a plynům v objektech v do 12 m</t>
  </si>
  <si>
    <t>%</t>
  </si>
  <si>
    <t>-1639824114</t>
  </si>
  <si>
    <t>712</t>
  </si>
  <si>
    <t>Povlakové krytiny</t>
  </si>
  <si>
    <t>126</t>
  </si>
  <si>
    <t>712311101</t>
  </si>
  <si>
    <t>Provedení povlakové krytiny střech do 10° za studena lakem penetračním nebo asfaltovým</t>
  </si>
  <si>
    <t>-86728517</t>
  </si>
  <si>
    <t>"skladba R01a" (8,87+0,25*2)*11,7</t>
  </si>
  <si>
    <t>127</t>
  </si>
  <si>
    <t>791660590</t>
  </si>
  <si>
    <t>109,629*0,0003 'Přepočtené koeficientem množství</t>
  </si>
  <si>
    <t>128</t>
  </si>
  <si>
    <t>712341559</t>
  </si>
  <si>
    <t>Provedení povlakové krytiny střech do 10° pásy NAIP přitavením v plné ploše</t>
  </si>
  <si>
    <t>-2022310916</t>
  </si>
  <si>
    <t>129</t>
  </si>
  <si>
    <t>62836110</t>
  </si>
  <si>
    <t>pás těžký asfaltovaný s Al folií nosnou vložkou</t>
  </si>
  <si>
    <t>1519747846</t>
  </si>
  <si>
    <t>109,629*1,15 'Přepočtené koeficientem množství</t>
  </si>
  <si>
    <t>130</t>
  </si>
  <si>
    <t>712361701</t>
  </si>
  <si>
    <t>Provedení povlakové krytiny střech do 10° fólií položenou volně s přilepením spojů</t>
  </si>
  <si>
    <t>1045305518</t>
  </si>
  <si>
    <t>"R01a"9,37*11,7+10,57*0,4*2</t>
  </si>
  <si>
    <t>"R02a" 2,48*4,4</t>
  </si>
  <si>
    <t>131</t>
  </si>
  <si>
    <t>28342413</t>
  </si>
  <si>
    <t>fólie hydroizolační střešní na bázi mPVC vyztužená skelným vláknem tl 2,0 mm</t>
  </si>
  <si>
    <t>-1632843789</t>
  </si>
  <si>
    <t>128,997*1,15 'Přepočtené koeficientem množství</t>
  </si>
  <si>
    <t>132</t>
  </si>
  <si>
    <t>712363101</t>
  </si>
  <si>
    <t>Provedení povlakové krytiny střech do 10° ukotvení fólie talířov hmoždinkou do polystyrenu nebo vlny</t>
  </si>
  <si>
    <t>-1144999994</t>
  </si>
  <si>
    <t>"R01a"(9,37*11,7+10,57*0,4*2)*5</t>
  </si>
  <si>
    <t>133</t>
  </si>
  <si>
    <t>59051324</t>
  </si>
  <si>
    <t>hmoždinka talířová s ocelovým předmontovaným trnem pro tepelnou izolaci 8x60 x 75</t>
  </si>
  <si>
    <t>-907945129</t>
  </si>
  <si>
    <t>590,425*1,05 'Přepočtené koeficientem množství</t>
  </si>
  <si>
    <t>134</t>
  </si>
  <si>
    <t>712363104</t>
  </si>
  <si>
    <t>Provedení povlakové krytiny střech do 10° ukotvení fólie talířovou hmoždinkou do dřevěné konstrukce</t>
  </si>
  <si>
    <t>-2066266568</t>
  </si>
  <si>
    <t>"R02a" 2,48*4,4*5</t>
  </si>
  <si>
    <t>135</t>
  </si>
  <si>
    <t>-2142117921</t>
  </si>
  <si>
    <t>54,56*1,05 'Přepočtené koeficientem množství</t>
  </si>
  <si>
    <t>136</t>
  </si>
  <si>
    <t>712363111</t>
  </si>
  <si>
    <t>Provedení povlakové krytiny střech do 10° překrytí talířové hmoždinky pruhem nalepené fólie</t>
  </si>
  <si>
    <t>680476277</t>
  </si>
  <si>
    <t>137</t>
  </si>
  <si>
    <t>1367798076</t>
  </si>
  <si>
    <t>590,425*0,01 'Přepočtené koeficientem množství</t>
  </si>
  <si>
    <t>138</t>
  </si>
  <si>
    <t>1516657996</t>
  </si>
  <si>
    <t>139</t>
  </si>
  <si>
    <t>53180711</t>
  </si>
  <si>
    <t>54,56*0,01 'Přepočtené koeficientem množství</t>
  </si>
  <si>
    <t>140</t>
  </si>
  <si>
    <t>998712202</t>
  </si>
  <si>
    <t>Přesun hmot procentní pro krytiny povlakové v objektech v do 12 m</t>
  </si>
  <si>
    <t>-1538730638</t>
  </si>
  <si>
    <t>713</t>
  </si>
  <si>
    <t>Izolace tepelné</t>
  </si>
  <si>
    <t>141</t>
  </si>
  <si>
    <t>713121111</t>
  </si>
  <si>
    <t>Montáž izolace tepelné podlah volně kladenými rohožemi, pásy, dílci, deskami 1 vrstva</t>
  </si>
  <si>
    <t>-102938309</t>
  </si>
  <si>
    <t>142</t>
  </si>
  <si>
    <t>28376383</t>
  </si>
  <si>
    <t>deska z polystyrénu XPS, hrana polodrážková a hladký povrch s vyšší odolností tl 120mm</t>
  </si>
  <si>
    <t>1845547959</t>
  </si>
  <si>
    <t>12,6*1,02 'Přepočtené koeficientem množství</t>
  </si>
  <si>
    <t>143</t>
  </si>
  <si>
    <t>238212301</t>
  </si>
  <si>
    <t>144</t>
  </si>
  <si>
    <t>28376367</t>
  </si>
  <si>
    <t>deska XPS hladký povrch λ=0,036 tl 50mm</t>
  </si>
  <si>
    <t>34124761</t>
  </si>
  <si>
    <t>56,8*1,02 'Přepočtené koeficientem množství</t>
  </si>
  <si>
    <t>145</t>
  </si>
  <si>
    <t>713131141</t>
  </si>
  <si>
    <t>Montáž izolace tepelné stěn a základů lepením celoplošně rohoží, pásů, dílců, desek</t>
  </si>
  <si>
    <t>-206223874</t>
  </si>
  <si>
    <t>"atika" 10,5*0,55*2</t>
  </si>
  <si>
    <t>146</t>
  </si>
  <si>
    <t>28375915</t>
  </si>
  <si>
    <t>deska EPS 150 pro trvalé zatížení v tlaku (max. 3000 kg/m2) tl 120mm</t>
  </si>
  <si>
    <t>1362585917</t>
  </si>
  <si>
    <t>11,55*1,02 'Přepočtené koeficientem množství</t>
  </si>
  <si>
    <t>147</t>
  </si>
  <si>
    <t>1560531784</t>
  </si>
  <si>
    <t>148</t>
  </si>
  <si>
    <t>28375910</t>
  </si>
  <si>
    <t>deska EPS 150 pro trvalé zatížení v tlaku (max. 3000 kg/m2) tl 60mm</t>
  </si>
  <si>
    <t>364372653</t>
  </si>
  <si>
    <t>38,5*1,02 'Přepočtené koeficientem množství</t>
  </si>
  <si>
    <t>149</t>
  </si>
  <si>
    <t>713131151</t>
  </si>
  <si>
    <t>Montáž izolace tepelné stěn a základů volně vloženými rohožemi, pásy, dílci, deskami 1 vrstva</t>
  </si>
  <si>
    <t>-2059355486</t>
  </si>
  <si>
    <t>150</t>
  </si>
  <si>
    <t>28376141</t>
  </si>
  <si>
    <t xml:space="preserve">pěnového polystyrenu EPS 100 </t>
  </si>
  <si>
    <t>-248599287</t>
  </si>
  <si>
    <t>"zateplení atiky mezi hranoly" 10,5*0,2*2*0,385</t>
  </si>
  <si>
    <t>1,617*1,02 'Přepočtené koeficientem množství</t>
  </si>
  <si>
    <t>151</t>
  </si>
  <si>
    <t>713141151</t>
  </si>
  <si>
    <t>Montáž izolace tepelné střech plochých kladené volně 1 vrstva rohoží, pásů, dílců, desek</t>
  </si>
  <si>
    <t>208694696</t>
  </si>
  <si>
    <t>8,87*11,7</t>
  </si>
  <si>
    <t>152</t>
  </si>
  <si>
    <t>1478500131</t>
  </si>
  <si>
    <t>103,779*1,02 'Přepočtené koeficientem množství</t>
  </si>
  <si>
    <t>153</t>
  </si>
  <si>
    <t>713141211</t>
  </si>
  <si>
    <t>Montáž izolace tepelné střech plochých volně položené atikový klín</t>
  </si>
  <si>
    <t>-1785663023</t>
  </si>
  <si>
    <t>11,7*2</t>
  </si>
  <si>
    <t>154</t>
  </si>
  <si>
    <t>63152005</t>
  </si>
  <si>
    <t>klín atikový přechodný minerální plochých střech tl.50 x 50 mm</t>
  </si>
  <si>
    <t>256615230</t>
  </si>
  <si>
    <t>23,400*1,05</t>
  </si>
  <si>
    <t>155</t>
  </si>
  <si>
    <t>713141311</t>
  </si>
  <si>
    <t>Montáž izolace tepelné střech plochých kladené volně, spádová vrstva</t>
  </si>
  <si>
    <t>-1454947417</t>
  </si>
  <si>
    <t>156</t>
  </si>
  <si>
    <t>28376142</t>
  </si>
  <si>
    <t>klín izolační z pěnového polystyrenu EPS 150 spádový</t>
  </si>
  <si>
    <t>469851530</t>
  </si>
  <si>
    <t>103,779*(0,08+0,24)*0,5*1,05</t>
  </si>
  <si>
    <t>157</t>
  </si>
  <si>
    <t>998713202</t>
  </si>
  <si>
    <t>Přesun hmot procentní pro izolace tepelné v objektech v do 12 m</t>
  </si>
  <si>
    <t>1366487636</t>
  </si>
  <si>
    <t>721</t>
  </si>
  <si>
    <t xml:space="preserve">Zdravotechnika </t>
  </si>
  <si>
    <t>158</t>
  </si>
  <si>
    <t>721001</t>
  </si>
  <si>
    <t>kpl</t>
  </si>
  <si>
    <t>-2130093703</t>
  </si>
  <si>
    <t>159</t>
  </si>
  <si>
    <t>721002</t>
  </si>
  <si>
    <t>-1947978016</t>
  </si>
  <si>
    <t>731</t>
  </si>
  <si>
    <t xml:space="preserve">Ústřední vytápění </t>
  </si>
  <si>
    <t>160</t>
  </si>
  <si>
    <t>731001</t>
  </si>
  <si>
    <t>736891499</t>
  </si>
  <si>
    <t>741</t>
  </si>
  <si>
    <t>Elektroinstalace - silnoproud</t>
  </si>
  <si>
    <t>161</t>
  </si>
  <si>
    <t>741001</t>
  </si>
  <si>
    <t>-2060150209</t>
  </si>
  <si>
    <t>762</t>
  </si>
  <si>
    <t>Konstrukce tesařské</t>
  </si>
  <si>
    <t>162</t>
  </si>
  <si>
    <t>762083111</t>
  </si>
  <si>
    <t>Impregnace řeziva proti dřevokaznému hmyzu a houbám máčením třída ohrožení 1 a 2</t>
  </si>
  <si>
    <t>1955283640</t>
  </si>
  <si>
    <t>163</t>
  </si>
  <si>
    <t>762085112</t>
  </si>
  <si>
    <t>Montáž závitových tyčí délky do 300 mm</t>
  </si>
  <si>
    <t>-1946151349</t>
  </si>
  <si>
    <t>"atika zateplení konický hranol"26*2*2</t>
  </si>
  <si>
    <t>164</t>
  </si>
  <si>
    <t>553001</t>
  </si>
  <si>
    <t xml:space="preserve">závitová tyč D14mm dl. 280mm </t>
  </si>
  <si>
    <t>178344874</t>
  </si>
  <si>
    <t>104*1,1</t>
  </si>
  <si>
    <t>165</t>
  </si>
  <si>
    <t>762332144</t>
  </si>
  <si>
    <t>Montáž vázaných kcí krovů pravidelných z hraněného řeziva plochy do 450 cm2 s ocelovými spojkami</t>
  </si>
  <si>
    <t>1455871849</t>
  </si>
  <si>
    <t>"zateplení atiky - 200*200*385mm" 0,385*26*2</t>
  </si>
  <si>
    <t>166</t>
  </si>
  <si>
    <t>60512011</t>
  </si>
  <si>
    <t>řezivo jehličnaté hranol jakost I nad 120cm2</t>
  </si>
  <si>
    <t>1255816190</t>
  </si>
  <si>
    <t>20,020*0,2*0,2*1,1</t>
  </si>
  <si>
    <t>167</t>
  </si>
  <si>
    <t>762341811</t>
  </si>
  <si>
    <t>Demontáž bednění střech z prken</t>
  </si>
  <si>
    <t>-1211499953</t>
  </si>
  <si>
    <t>"RO1" 11,7*8,55</t>
  </si>
  <si>
    <t>168</t>
  </si>
  <si>
    <t>762395000</t>
  </si>
  <si>
    <t>Spojovací prostředky pro montáž krovu, bednění, laťování, světlíky, klíny</t>
  </si>
  <si>
    <t>1354285996</t>
  </si>
  <si>
    <t>0,881/1,1</t>
  </si>
  <si>
    <t>169</t>
  </si>
  <si>
    <t>762421210</t>
  </si>
  <si>
    <t xml:space="preserve">Montáž obložení říms deskami vodovzdornými </t>
  </si>
  <si>
    <t>763183939</t>
  </si>
  <si>
    <t>"detail E" 8,87*(0,9*2+0,1)*2</t>
  </si>
  <si>
    <t>170</t>
  </si>
  <si>
    <t>60623495</t>
  </si>
  <si>
    <t>překližka vodovzdorná SM,125 x 250 (122 x 244) cm,jak II tl 21 mm</t>
  </si>
  <si>
    <t>-391212140</t>
  </si>
  <si>
    <t>33,706*1,04 'Přepočtené koeficientem množství</t>
  </si>
  <si>
    <t>171</t>
  </si>
  <si>
    <t>762431026</t>
  </si>
  <si>
    <t>Obložení stěn z desek OSB tl 25 mm nebroušených na pero a drážku přibíjených</t>
  </si>
  <si>
    <t>-301527151</t>
  </si>
  <si>
    <t>"atika" 11,7*(0,26+0,6)*2</t>
  </si>
  <si>
    <t>172</t>
  </si>
  <si>
    <t>762522812</t>
  </si>
  <si>
    <t xml:space="preserve">Demontáž nosné dřevěné kce střešního pláště </t>
  </si>
  <si>
    <t>-480983410</t>
  </si>
  <si>
    <t>173</t>
  </si>
  <si>
    <t>762810026</t>
  </si>
  <si>
    <t>Záklop stropů z desek OSB tl 22 mm na pero a drážku šroubovaných na trámy</t>
  </si>
  <si>
    <t>1054600406</t>
  </si>
  <si>
    <t>"2.NP" 2,5*6,0+1,3+14,9+9,98+30,0</t>
  </si>
  <si>
    <t>174</t>
  </si>
  <si>
    <t>762841811</t>
  </si>
  <si>
    <t>Demontáž podbíjení obkladů stropů a střech sklonu do 60° z hrubých prken tl do 35 mm</t>
  </si>
  <si>
    <t>-629222900</t>
  </si>
  <si>
    <t>"2.NP-RO1" 2,5*6,0+1,3+14,9+9,98+30,0</t>
  </si>
  <si>
    <t>175</t>
  </si>
  <si>
    <t>762895000</t>
  </si>
  <si>
    <t>Spojovací prostředky pro montáž záklopu, stropnice a podbíjení</t>
  </si>
  <si>
    <t>-950387990</t>
  </si>
  <si>
    <t>71,18*0,022</t>
  </si>
  <si>
    <t>176</t>
  </si>
  <si>
    <t>998762202</t>
  </si>
  <si>
    <t>Přesun hmot procentní pro kce tesařské v objektech v do 12 m</t>
  </si>
  <si>
    <t>1344941695</t>
  </si>
  <si>
    <t>763</t>
  </si>
  <si>
    <t>Konstrukce suché výstavby</t>
  </si>
  <si>
    <t>177</t>
  </si>
  <si>
    <t>763131521</t>
  </si>
  <si>
    <t>SDK podhled desky 2xA 12,5 bez TI jednovrstvá spodní kce profil CD+UD</t>
  </si>
  <si>
    <t>-249159884</t>
  </si>
  <si>
    <t>"2.NP" 2,5*6,0+14,9+9,98+30,0</t>
  </si>
  <si>
    <t>178</t>
  </si>
  <si>
    <t>763131561</t>
  </si>
  <si>
    <t>SDK podhled desky 2xH2 12,5 bez TI jednovrstvá spodní kce profil CD+UD</t>
  </si>
  <si>
    <t>807707388</t>
  </si>
  <si>
    <t>"2.NP" 1,3</t>
  </si>
  <si>
    <t>179</t>
  </si>
  <si>
    <t>763131714</t>
  </si>
  <si>
    <t>SDK podhled základní penetrační nátěr</t>
  </si>
  <si>
    <t>1021748762</t>
  </si>
  <si>
    <t>69,88+1,3</t>
  </si>
  <si>
    <t>180</t>
  </si>
  <si>
    <t>998763201</t>
  </si>
  <si>
    <t>Přesun hmot procentní pro dřevostavby v objektech v do 12 m</t>
  </si>
  <si>
    <t>2011124496</t>
  </si>
  <si>
    <t>764</t>
  </si>
  <si>
    <t>Konstrukce klempířské</t>
  </si>
  <si>
    <t>181</t>
  </si>
  <si>
    <t>764001821</t>
  </si>
  <si>
    <t>Demontáž krytiny ze svitků nebo tabulí do suti</t>
  </si>
  <si>
    <t>1706747148</t>
  </si>
  <si>
    <t>"R01" 8,55*11,7+11,7*0,2*2</t>
  </si>
  <si>
    <t>"R02" 4,2*2,8</t>
  </si>
  <si>
    <t>182</t>
  </si>
  <si>
    <t>764002841</t>
  </si>
  <si>
    <t>Demontáž oplechování horních ploch zdí a nadezdívek do suti</t>
  </si>
  <si>
    <t>-1704504940</t>
  </si>
  <si>
    <t>"DM4" 11,7*2</t>
  </si>
  <si>
    <t>183</t>
  </si>
  <si>
    <t>764002851</t>
  </si>
  <si>
    <t>Demontáž oplechování parapetů do suti</t>
  </si>
  <si>
    <t>-1929880368</t>
  </si>
  <si>
    <t>"DM4" 1,45+1,55+1,5+1,05</t>
  </si>
  <si>
    <t xml:space="preserve">             1,35+1,45*3+1,5*2+1,05</t>
  </si>
  <si>
    <t>184</t>
  </si>
  <si>
    <t>764002861</t>
  </si>
  <si>
    <t>Demontáž oplechování říms a ozdobných prvků do suti</t>
  </si>
  <si>
    <t>1735094262</t>
  </si>
  <si>
    <t>8,55*2+4,875</t>
  </si>
  <si>
    <t>185</t>
  </si>
  <si>
    <t>764002871</t>
  </si>
  <si>
    <t>Demontáž lemování zdí do suti</t>
  </si>
  <si>
    <t>1567251336</t>
  </si>
  <si>
    <t>"DM4" (8,55+10,7)*2</t>
  </si>
  <si>
    <t>186</t>
  </si>
  <si>
    <t>764004801</t>
  </si>
  <si>
    <t>Demontáž podokapního žlabu do suti</t>
  </si>
  <si>
    <t>1877179006</t>
  </si>
  <si>
    <t>"DM4" 8,55*2+4,875</t>
  </si>
  <si>
    <t>187</t>
  </si>
  <si>
    <t>764004861</t>
  </si>
  <si>
    <t>Demontáž svodu do suti</t>
  </si>
  <si>
    <t>-1468535277</t>
  </si>
  <si>
    <t>"DM4" 7,0*2+2,5</t>
  </si>
  <si>
    <t>188</t>
  </si>
  <si>
    <t>764212662</t>
  </si>
  <si>
    <t>Oplechování rovné okapové hrany z Pz s povrchovou úpravou rš 200 mm</t>
  </si>
  <si>
    <t>1587123701</t>
  </si>
  <si>
    <t>"schema K10"  39,78</t>
  </si>
  <si>
    <t>189</t>
  </si>
  <si>
    <t>764212665</t>
  </si>
  <si>
    <t>Oplechování rovné okapové hrany z Pz s povrchovou úpravou rš 360mm</t>
  </si>
  <si>
    <t>1369657334</t>
  </si>
  <si>
    <t>"schema K11,K12" 17,74+4,2</t>
  </si>
  <si>
    <t>190</t>
  </si>
  <si>
    <t>764214607</t>
  </si>
  <si>
    <t>Oplechování horních ploch a atik bez rohů z Pz s povrch úpravou mechanicky kotvené rš 600mm</t>
  </si>
  <si>
    <t>-69695537</t>
  </si>
  <si>
    <t>"schema K05"  10,7*2</t>
  </si>
  <si>
    <t>191</t>
  </si>
  <si>
    <t>764216643</t>
  </si>
  <si>
    <t>Oplechování rovných parapetů celoplošně lepené z Pz s povrchovou úpravou rš 250 mm</t>
  </si>
  <si>
    <t>-258758873</t>
  </si>
  <si>
    <t>"schema K01-K04"  1,55*2+1,45*2+1,6+1,15*4</t>
  </si>
  <si>
    <t>192</t>
  </si>
  <si>
    <t>764511443</t>
  </si>
  <si>
    <t>Kotlík oválný (trychtýřový) pro podokapní žlaby z Pz plechu 250/80 mm</t>
  </si>
  <si>
    <t>-1622693825</t>
  </si>
  <si>
    <t>193</t>
  </si>
  <si>
    <t>764511444</t>
  </si>
  <si>
    <t>Kotlík oválný (trychtýřový) pro podokapní žlaby z Pz plechu 330/100 mm</t>
  </si>
  <si>
    <t>-149638353</t>
  </si>
  <si>
    <t>194</t>
  </si>
  <si>
    <t>764511601</t>
  </si>
  <si>
    <t>Žlab podokapní půlkruhový z Pz s povrchovou úpravou rš 250 mm</t>
  </si>
  <si>
    <t>-2065355114</t>
  </si>
  <si>
    <t>"schema K06"  8,87*2</t>
  </si>
  <si>
    <t>195</t>
  </si>
  <si>
    <t>-949148073</t>
  </si>
  <si>
    <t>"schema K08" 4,2</t>
  </si>
  <si>
    <t>196</t>
  </si>
  <si>
    <t>764518621</t>
  </si>
  <si>
    <t>Svody kruhové včetně objímek, kolen, odskoků z Pz s povrchovou úpravou průměru 87 mm</t>
  </si>
  <si>
    <t>-559732049</t>
  </si>
  <si>
    <t>"schema K09"  2,32</t>
  </si>
  <si>
    <t>197</t>
  </si>
  <si>
    <t>764518622</t>
  </si>
  <si>
    <t>Svody kruhové včetně objímek, kolen, odskoků z Pz s povrchovou úpravou průměru 100 mm</t>
  </si>
  <si>
    <t>394500819</t>
  </si>
  <si>
    <t>"schema K07"  7,1*2</t>
  </si>
  <si>
    <t>198</t>
  </si>
  <si>
    <t>998764202</t>
  </si>
  <si>
    <t>Přesun hmot procentní pro konstrukce klempířské v objektech v do 12 m</t>
  </si>
  <si>
    <t>1543536809</t>
  </si>
  <si>
    <t>766</t>
  </si>
  <si>
    <t>Konstrukce truhlářské</t>
  </si>
  <si>
    <t>199</t>
  </si>
  <si>
    <t>766001</t>
  </si>
  <si>
    <t xml:space="preserve">D+M okna plastová bílá zasklení izolačním trojsklem vč. kování </t>
  </si>
  <si>
    <t>1694665678</t>
  </si>
  <si>
    <t>"schema W01-W03" 1,4*1,6+1,0*1,73*2+1,45*1,6*3</t>
  </si>
  <si>
    <t>200</t>
  </si>
  <si>
    <t>766002</t>
  </si>
  <si>
    <t xml:space="preserve">D+M dveře vchodové 1kř. plastové vč. zárubně a kování zasklené sklem bezpečnostním barva bílá 1300/2200mm </t>
  </si>
  <si>
    <t>1089983980</t>
  </si>
  <si>
    <t>"schema D01" 1</t>
  </si>
  <si>
    <t>201</t>
  </si>
  <si>
    <t>766003</t>
  </si>
  <si>
    <t>D+M dveře vnitřní dřevěné vč. atypické ocelové zárubně vč. kování 870/2110mm</t>
  </si>
  <si>
    <t>640264411</t>
  </si>
  <si>
    <t>"schema D04"  3</t>
  </si>
  <si>
    <t>202</t>
  </si>
  <si>
    <t>766005</t>
  </si>
  <si>
    <t>dtto,avšak 2kř. plné 2000/2110mm</t>
  </si>
  <si>
    <t>1732565390</t>
  </si>
  <si>
    <t>"schema D05"  1</t>
  </si>
  <si>
    <t>203</t>
  </si>
  <si>
    <t>766411822</t>
  </si>
  <si>
    <t>Demontáž truhlářského obložení stěn podkladových roštů</t>
  </si>
  <si>
    <t>1034548746</t>
  </si>
  <si>
    <t>"B04" 8,55*0,65*2</t>
  </si>
  <si>
    <t>204</t>
  </si>
  <si>
    <t>766421821</t>
  </si>
  <si>
    <t>Demontáž truhlářského obložení podhledů z palubek</t>
  </si>
  <si>
    <t>962796800</t>
  </si>
  <si>
    <t>205</t>
  </si>
  <si>
    <t>766441811</t>
  </si>
  <si>
    <t>Demontáž parapetních desek dřevěných nebo plastových šířky do 30 cm délky do 1,0 m</t>
  </si>
  <si>
    <t>bm</t>
  </si>
  <si>
    <t>-1380127397</t>
  </si>
  <si>
    <t>1,054+1,05+1,5</t>
  </si>
  <si>
    <t>206</t>
  </si>
  <si>
    <t>766694111</t>
  </si>
  <si>
    <t>Montáž parapetních desek dřevěných nebo plastových šířky do 30 cm délky do 1,0 m</t>
  </si>
  <si>
    <t>-1274348768</t>
  </si>
  <si>
    <t>207</t>
  </si>
  <si>
    <t>766694122</t>
  </si>
  <si>
    <t>Montáž parapetních dřevěných nebo plastových šířky přes 30 cm délky do 1,6 m</t>
  </si>
  <si>
    <t>1162339709</t>
  </si>
  <si>
    <t>208</t>
  </si>
  <si>
    <t>60794101</t>
  </si>
  <si>
    <t>deska parapetní dřevotřísková vnitřní 0,2 x 1 m</t>
  </si>
  <si>
    <t>-448165276</t>
  </si>
  <si>
    <t>1,0*2</t>
  </si>
  <si>
    <t>209</t>
  </si>
  <si>
    <t>60794104</t>
  </si>
  <si>
    <t>deska parapetní dřevotřísková vnitřní 0,34 x 1 m</t>
  </si>
  <si>
    <t>-1901750443</t>
  </si>
  <si>
    <t>1,4+1,45*3</t>
  </si>
  <si>
    <t>210</t>
  </si>
  <si>
    <t>998766202</t>
  </si>
  <si>
    <t>Přesun hmot procentní pro konstrukce truhlářské v objektech v do 12 m</t>
  </si>
  <si>
    <t>2029663622</t>
  </si>
  <si>
    <t>767</t>
  </si>
  <si>
    <t>Konstrukce zámečnické</t>
  </si>
  <si>
    <t>211</t>
  </si>
  <si>
    <t>767001</t>
  </si>
  <si>
    <t xml:space="preserve">D+M odtokový žlab 150/230mm  se 2 záchytnými šachtami nerez vč. krycí mřížky  </t>
  </si>
  <si>
    <t>2141500558</t>
  </si>
  <si>
    <t>"schema K13,K14"  3,0+2,8</t>
  </si>
  <si>
    <t>212</t>
  </si>
  <si>
    <t>767002</t>
  </si>
  <si>
    <t xml:space="preserve">D+M ocelový žebřík vč. ochranného koše žárově zinkovaný s finálním nátěrem šířka 450mm </t>
  </si>
  <si>
    <t>-109860917</t>
  </si>
  <si>
    <t>"schema Z/01"  7,53</t>
  </si>
  <si>
    <t>213</t>
  </si>
  <si>
    <t>767003</t>
  </si>
  <si>
    <t>D+M dvířka na přípojkové skříni pozink lakovaný vel. 800/800mm</t>
  </si>
  <si>
    <t>-1839063524</t>
  </si>
  <si>
    <t>"schema Z/02"  2</t>
  </si>
  <si>
    <t>214</t>
  </si>
  <si>
    <t>767004</t>
  </si>
  <si>
    <t xml:space="preserve">D+M bezpečnostní kotvící lanový systém z nerezové oceli </t>
  </si>
  <si>
    <t>-1369252538</t>
  </si>
  <si>
    <t>"schema Z/03" 5,87*2+8,55*2</t>
  </si>
  <si>
    <t>215</t>
  </si>
  <si>
    <t>767005</t>
  </si>
  <si>
    <t>D+M ocelové bezpečnostní mříže do oken s pevným kotvením vč. nátěru RAL 9010</t>
  </si>
  <si>
    <t>1345549447</t>
  </si>
  <si>
    <t>"schema Z04"  1,46*1,6+1,0*1,73+1,45*1,6*2</t>
  </si>
  <si>
    <t>216</t>
  </si>
  <si>
    <t>767006</t>
  </si>
  <si>
    <t>D+M vrata garážová z jakl. profilů a trapézového plechu vč. zateplení ,kování a nátěru 3000/3000mm</t>
  </si>
  <si>
    <t>-1379707168</t>
  </si>
  <si>
    <t>"schema D02"  1</t>
  </si>
  <si>
    <t>217</t>
  </si>
  <si>
    <t>767007</t>
  </si>
  <si>
    <t xml:space="preserve">dtto,avšak 2800/3000mm  2kř. </t>
  </si>
  <si>
    <t>-1928475174</t>
  </si>
  <si>
    <t>"schema D03"  1</t>
  </si>
  <si>
    <t>218</t>
  </si>
  <si>
    <t>767651800</t>
  </si>
  <si>
    <t>Demontáž zárubní vrat plochy přes 4,5 do 10,0 m2</t>
  </si>
  <si>
    <t>1461871981</t>
  </si>
  <si>
    <t>"DM2" 2</t>
  </si>
  <si>
    <t>219</t>
  </si>
  <si>
    <t>767651822</t>
  </si>
  <si>
    <t>Demontáž vrat garážových otvíravých plochy do 9 m2</t>
  </si>
  <si>
    <t>-485770147</t>
  </si>
  <si>
    <t>220</t>
  </si>
  <si>
    <t>767661811</t>
  </si>
  <si>
    <t>Demontáž mříží pevných nebo otevíravých</t>
  </si>
  <si>
    <t>297452198</t>
  </si>
  <si>
    <t>"DM3" 1,0*1,73</t>
  </si>
  <si>
    <t>221</t>
  </si>
  <si>
    <t>767691823</t>
  </si>
  <si>
    <t>Vyvěšení nebo zavěšení kovových křídel dveří přes 2 m2</t>
  </si>
  <si>
    <t>-1849384268</t>
  </si>
  <si>
    <t>222</t>
  </si>
  <si>
    <t>767832801</t>
  </si>
  <si>
    <t>Demontáž venkovních požárních žebříků se ochranným košem</t>
  </si>
  <si>
    <t>1722766731</t>
  </si>
  <si>
    <t>"DM3" 5,5</t>
  </si>
  <si>
    <t>223</t>
  </si>
  <si>
    <t>998767202</t>
  </si>
  <si>
    <t>Přesun hmot procentní pro zámečnické konstrukce v objektech v do 12 m</t>
  </si>
  <si>
    <t>-1938945459</t>
  </si>
  <si>
    <t>771</t>
  </si>
  <si>
    <t>Podlahy z dlaždic</t>
  </si>
  <si>
    <t>224</t>
  </si>
  <si>
    <t>771474113</t>
  </si>
  <si>
    <t>Montáž soklíků z dlaždic keramických rovných flexibilní lepidlo v do 120 mm</t>
  </si>
  <si>
    <t>-624105145</t>
  </si>
  <si>
    <t>"1.01,02" (2,5+6,0)*2+(1,0+1,8)*2</t>
  </si>
  <si>
    <t>225</t>
  </si>
  <si>
    <t>771574116</t>
  </si>
  <si>
    <t>Montáž podlah keramických režných hladkých lepených flexibilním lepidlem do 25 ks/m2</t>
  </si>
  <si>
    <t>2050207052</t>
  </si>
  <si>
    <t>"doplnění scHodišTě" 1,2*1,4+1,2*0,15</t>
  </si>
  <si>
    <t>226</t>
  </si>
  <si>
    <t>59761406</t>
  </si>
  <si>
    <t>dlaždice keramické dle výběru investora přes 19 do 25 ks/m2</t>
  </si>
  <si>
    <t>-492138918</t>
  </si>
  <si>
    <t>(14,6+22,6*0,1)*1,1</t>
  </si>
  <si>
    <t>227</t>
  </si>
  <si>
    <t>771579196</t>
  </si>
  <si>
    <t>Příplatek k montáž podlah keramických za spárování tmelem dvousložkovým</t>
  </si>
  <si>
    <t>1888872858</t>
  </si>
  <si>
    <t>14,46</t>
  </si>
  <si>
    <t>228</t>
  </si>
  <si>
    <t>771591111</t>
  </si>
  <si>
    <t>Podlahy penetrace podkladu</t>
  </si>
  <si>
    <t>1487094820</t>
  </si>
  <si>
    <t>229</t>
  </si>
  <si>
    <t>771591185</t>
  </si>
  <si>
    <t>Podlahy řezání keramických dlaždic rovné fakturováno dle skutečnosti</t>
  </si>
  <si>
    <t>-1741270493</t>
  </si>
  <si>
    <t>230</t>
  </si>
  <si>
    <t>998771202</t>
  </si>
  <si>
    <t>Přesun hmot procentní pro podlahy z dlaždic v objektech v do 12 m</t>
  </si>
  <si>
    <t>-738324501</t>
  </si>
  <si>
    <t>777</t>
  </si>
  <si>
    <t>Podlahy lité</t>
  </si>
  <si>
    <t>231</t>
  </si>
  <si>
    <t>777111111</t>
  </si>
  <si>
    <t>Vysátí podkladu před provedením lité podlahy</t>
  </si>
  <si>
    <t>-1060301033</t>
  </si>
  <si>
    <t>232</t>
  </si>
  <si>
    <t>777131101</t>
  </si>
  <si>
    <t>Penetrační epoxidový nátěr podlahy na suchý a vyzrálý podklad</t>
  </si>
  <si>
    <t>506844745</t>
  </si>
  <si>
    <t>"skladba F01b"  56,8</t>
  </si>
  <si>
    <t>233</t>
  </si>
  <si>
    <t>777511107</t>
  </si>
  <si>
    <t>Protiskluzná úprava prosyp krycí stěrky lité podlahy pískem</t>
  </si>
  <si>
    <t>-1758407862</t>
  </si>
  <si>
    <t>234</t>
  </si>
  <si>
    <t>777511125</t>
  </si>
  <si>
    <t>Krycí epoxidová stěrka tloušťky přes 2 do 3 mm průmyslové lité podlahy</t>
  </si>
  <si>
    <t>2106866596</t>
  </si>
  <si>
    <t>235</t>
  </si>
  <si>
    <t>998777202</t>
  </si>
  <si>
    <t>Přesun hmot procentní pro podlahy lité v objektech v do 12 m</t>
  </si>
  <si>
    <t>-770922449</t>
  </si>
  <si>
    <t>783</t>
  </si>
  <si>
    <t>Dokončovací práce - nátěry</t>
  </si>
  <si>
    <t>236</t>
  </si>
  <si>
    <t>783301311</t>
  </si>
  <si>
    <t>Odmaštění zámečnických konstrukcí vodou ředitelným odmašťovačem</t>
  </si>
  <si>
    <t>-2105844012</t>
  </si>
  <si>
    <t>"D04"2*(2,11+0,87)*0,2* 3</t>
  </si>
  <si>
    <t>237</t>
  </si>
  <si>
    <t>783314201</t>
  </si>
  <si>
    <t>Základní antikorozní jednonásobný syntetický standardní nátěr zámečnických konstrukcí</t>
  </si>
  <si>
    <t>1717357237</t>
  </si>
  <si>
    <t>238</t>
  </si>
  <si>
    <t>783317101</t>
  </si>
  <si>
    <t>Krycí jednonásobný syntetický standardní nátěr zámečnických konstrukcí</t>
  </si>
  <si>
    <t>-1407954519</t>
  </si>
  <si>
    <t>3,576*2</t>
  </si>
  <si>
    <t>784</t>
  </si>
  <si>
    <t>Dokončovací práce - malby a tapety</t>
  </si>
  <si>
    <t>239</t>
  </si>
  <si>
    <t>784121001</t>
  </si>
  <si>
    <t>Oškrabání malby v mísnostech výšky do 3,80 m</t>
  </si>
  <si>
    <t>-865642920</t>
  </si>
  <si>
    <t>248,41</t>
  </si>
  <si>
    <t>240</t>
  </si>
  <si>
    <t>784181101</t>
  </si>
  <si>
    <t>Základní akrylátová jednonásobná penetrace podkladu v místnostech výšky do 3,80m</t>
  </si>
  <si>
    <t>1221235157</t>
  </si>
  <si>
    <t>"1.NP" (1,0+1,8)*2*2,9+1,8</t>
  </si>
  <si>
    <t xml:space="preserve">              (6,0+5,0)*2*2,9+30,0+(7,65+3,5)*2*2,9+26,8</t>
  </si>
  <si>
    <t>"2.NP" (4,7+3,5)*2*2,75</t>
  </si>
  <si>
    <t>241</t>
  </si>
  <si>
    <t>784181107</t>
  </si>
  <si>
    <t>Základní akrylátová jednonásobná penetrace podkladu na schodišti o výšce podlaží do 3,80 m</t>
  </si>
  <si>
    <t>-788401328</t>
  </si>
  <si>
    <t>"1.NP" (2,5+6,0)*2*2,9</t>
  </si>
  <si>
    <t>"2.NP"(2,5+6,0)*2*2,75</t>
  </si>
  <si>
    <t>242</t>
  </si>
  <si>
    <t>784211101</t>
  </si>
  <si>
    <t>Dvojnásobné bílé malby ze směsí za mokra výborně otěruvzdorných v místnostech výšky do 3,80 m</t>
  </si>
  <si>
    <t>495224259</t>
  </si>
  <si>
    <t>248,41+96,05</t>
  </si>
  <si>
    <t>"SDK stropy"69,88+1,3</t>
  </si>
  <si>
    <t>HZS</t>
  </si>
  <si>
    <t>Hodinové zúčtovací sazby</t>
  </si>
  <si>
    <t>243</t>
  </si>
  <si>
    <t>HZS1301</t>
  </si>
  <si>
    <t xml:space="preserve">Hodinová zúčtovací sazba zedník-stavební výpomocné práce pro profese </t>
  </si>
  <si>
    <t>hod</t>
  </si>
  <si>
    <t>512</t>
  </si>
  <si>
    <t>274299292</t>
  </si>
  <si>
    <t>VRN</t>
  </si>
  <si>
    <t>Vedlejší rozpočtové náklady</t>
  </si>
  <si>
    <t>VRN1</t>
  </si>
  <si>
    <t>Průzkumné, geodetické a projektové práce</t>
  </si>
  <si>
    <t>244</t>
  </si>
  <si>
    <t>012002000</t>
  </si>
  <si>
    <t xml:space="preserve">Geodetické práce-vytýčení inžen. sítí </t>
  </si>
  <si>
    <t>soubor</t>
  </si>
  <si>
    <t>1024</t>
  </si>
  <si>
    <t>-1863037063</t>
  </si>
  <si>
    <t>VRN3</t>
  </si>
  <si>
    <t>Zařízení staveniště</t>
  </si>
  <si>
    <t>245</t>
  </si>
  <si>
    <t>032002000</t>
  </si>
  <si>
    <t>Vybavení staveniště-mobilní WC,sklad,kancelář,zdvihací mechanizmy</t>
  </si>
  <si>
    <t>131259768</t>
  </si>
  <si>
    <t>246</t>
  </si>
  <si>
    <t>4900</t>
  </si>
  <si>
    <t>Připojení staveniště na inženýrské sítě-voda,elektro</t>
  </si>
  <si>
    <t>-1969358183</t>
  </si>
  <si>
    <t>247</t>
  </si>
  <si>
    <t>034002000</t>
  </si>
  <si>
    <t>Zabezpečení staveniště-provizorní oplocení</t>
  </si>
  <si>
    <t>-369738163</t>
  </si>
  <si>
    <t>248</t>
  </si>
  <si>
    <t>039002000</t>
  </si>
  <si>
    <t>Zrušení zařízení staveniště</t>
  </si>
  <si>
    <t>253057121</t>
  </si>
  <si>
    <t>VRN4</t>
  </si>
  <si>
    <t>Inženýrská činnost</t>
  </si>
  <si>
    <t>249</t>
  </si>
  <si>
    <t>043002000</t>
  </si>
  <si>
    <t>Zkoušky a ostatní měření</t>
  </si>
  <si>
    <t>-25006258</t>
  </si>
  <si>
    <t>643646883</t>
  </si>
  <si>
    <t>Hodinová zúčtovací sazba instalatér odborný</t>
  </si>
  <si>
    <t>HZS2212</t>
  </si>
  <si>
    <t>-252281563</t>
  </si>
  <si>
    <t>Přesun hmot tonážní pro otopná tělesa v objektech v do 6 m</t>
  </si>
  <si>
    <t>998735101</t>
  </si>
  <si>
    <t>-1665801708</t>
  </si>
  <si>
    <t>Odvzdušnění otopných těles</t>
  </si>
  <si>
    <t>735191905</t>
  </si>
  <si>
    <t>-269984415</t>
  </si>
  <si>
    <t>Otopné těleso panelové VK dvoudeskové 2 přídavné přestupní plochy výška/délka 600/1000mm výkon 1679W</t>
  </si>
  <si>
    <t>735152577</t>
  </si>
  <si>
    <t>-1829081830</t>
  </si>
  <si>
    <t>Otopné těleso panelové VK dvoudeskové 2 přídavné přestupní plochy výška/délka 600/800mm výkon 1343 W</t>
  </si>
  <si>
    <t>735152575</t>
  </si>
  <si>
    <t>-851710452</t>
  </si>
  <si>
    <t>Otopné těleso panel VK jednodeskové 1 přídavná přestupní plocha výška/délka 600/1400 mm výkon 1403 W</t>
  </si>
  <si>
    <t>735152280</t>
  </si>
  <si>
    <t>-80424394</t>
  </si>
  <si>
    <t>Otopné těleso panelové dvoudeskové 2 přídavné přestupní plochy výška/délka 900/1000 mm výkon 2313 W</t>
  </si>
  <si>
    <t>735151597</t>
  </si>
  <si>
    <t>-477198645</t>
  </si>
  <si>
    <t>Vyregulování ventilu nebo kohoutu dvojregulačního s termostatickým ovládáním</t>
  </si>
  <si>
    <t>735000912</t>
  </si>
  <si>
    <t>Ústřední vytápění - otopná tělesa</t>
  </si>
  <si>
    <t>735</t>
  </si>
  <si>
    <t>743610221</t>
  </si>
  <si>
    <t>Přesun hmot tonážní pro armatury v objektech v do 6 m</t>
  </si>
  <si>
    <t>998734101</t>
  </si>
  <si>
    <t>-1474351771</t>
  </si>
  <si>
    <t>Kohout kulový přímý G 3/4 PN 42 do 185°C plnoprůtokový vnitřní závit těžká řada</t>
  </si>
  <si>
    <t>734292814</t>
  </si>
  <si>
    <t>-1426306318</t>
  </si>
  <si>
    <t>Filtr závitový přímý G 3/4 PN 16 do 130°C s vnitřními závity</t>
  </si>
  <si>
    <t>734291243</t>
  </si>
  <si>
    <t>1395898316</t>
  </si>
  <si>
    <t>Kohout plnící a vypouštěcí G 1/2 PN 10 do 90°C závitový</t>
  </si>
  <si>
    <t>734291123</t>
  </si>
  <si>
    <t>1460867130</t>
  </si>
  <si>
    <t>Šroubení regulační radiátorové rohové G 3/8 s vypouštěním</t>
  </si>
  <si>
    <t>734261416</t>
  </si>
  <si>
    <t>-278701063</t>
  </si>
  <si>
    <t>Armatura připojovací rohová G 1/2x18 PN 10 do 110°C radiátorů typu VK</t>
  </si>
  <si>
    <t>734261402</t>
  </si>
  <si>
    <t>1615814691</t>
  </si>
  <si>
    <t>Šroubení topenářské přímé G 3/4 PN 16 do 120°C</t>
  </si>
  <si>
    <t>734261234</t>
  </si>
  <si>
    <t>1298242108</t>
  </si>
  <si>
    <t>Termostatická hlavice kapalinová PN 10 do 110°C otopných těles VK</t>
  </si>
  <si>
    <t>734221682</t>
  </si>
  <si>
    <t>999824941</t>
  </si>
  <si>
    <t>Ventil závitový termostatický rohový jednoregulační G 3/8 bez hlavice pro rozvod z CU nebo UH</t>
  </si>
  <si>
    <t>734221541</t>
  </si>
  <si>
    <t>Ústřední vytápění - armatury</t>
  </si>
  <si>
    <t>734</t>
  </si>
  <si>
    <t>1013576321</t>
  </si>
  <si>
    <t>Přesun hmot tonážní pro rozvody potrubí v objektech v do 6 m</t>
  </si>
  <si>
    <t>998733101</t>
  </si>
  <si>
    <t>-1614680765</t>
  </si>
  <si>
    <t>Zkouška těsnosti potrubí měděné do D 35x1,5</t>
  </si>
  <si>
    <t>733291101</t>
  </si>
  <si>
    <t>-1934304970</t>
  </si>
  <si>
    <t>Příplatek k potrubí měděnému za zhotovení přípojky z trubek měděných D 15x1</t>
  </si>
  <si>
    <t>733224222</t>
  </si>
  <si>
    <t>1634992528</t>
  </si>
  <si>
    <t>Potrubí měděné polotvrdé spojované tvrdým pájením D 22x1</t>
  </si>
  <si>
    <t>733222204</t>
  </si>
  <si>
    <t>-927947022</t>
  </si>
  <si>
    <t>Potrubí měděné polotvrdé spojované tvrdým pájením D 18x1</t>
  </si>
  <si>
    <t>733222203</t>
  </si>
  <si>
    <t>561429147</t>
  </si>
  <si>
    <t>Potrubí měděné polotvrdé spojované tvrdým pájením D 15x1</t>
  </si>
  <si>
    <t>733222202</t>
  </si>
  <si>
    <t>Ústřední vytápění - rozvodné potrubí</t>
  </si>
  <si>
    <t>733</t>
  </si>
  <si>
    <t>-230245003</t>
  </si>
  <si>
    <t>Přesun hmot tonážní pro kotelny v objektech v do 6 m</t>
  </si>
  <si>
    <t>998731101</t>
  </si>
  <si>
    <t>2097789981</t>
  </si>
  <si>
    <t>Ekvitermní regulátor s týdenním programem včetně kabelu, zapojení a venkovního čidla</t>
  </si>
  <si>
    <t>731999001</t>
  </si>
  <si>
    <t>1739029904</t>
  </si>
  <si>
    <t>Prodloužení odděleného potrubí pro kondenzační kotel průměru 80 mm</t>
  </si>
  <si>
    <t>731810441</t>
  </si>
  <si>
    <t>1597236377</t>
  </si>
  <si>
    <t>Nucený odtah spalin dvoutrubkový pro kondenzační kotel svislý 80 odvod spalin přes šikmou střechu</t>
  </si>
  <si>
    <t>731810431</t>
  </si>
  <si>
    <t>1542410748</t>
  </si>
  <si>
    <t>Nucený odtah spalin dvoutrubkový pro kondenzační kotel vodorovný 80 mm přívod vzduchu přes stěnu</t>
  </si>
  <si>
    <t>731810401</t>
  </si>
  <si>
    <t>-2145689401</t>
  </si>
  <si>
    <t>Kotel ocelový závěsný na plyn kondenzační o výkonu 8,1-21,8 kW s průtokovým ohřevem</t>
  </si>
  <si>
    <t>731244204</t>
  </si>
  <si>
    <t>Ústřední vytápění - kotelny</t>
  </si>
  <si>
    <t xml:space="preserve">    735 - Ústřední vytápění - otopná tělesa</t>
  </si>
  <si>
    <t xml:space="preserve">    734 - Ústřední vytápění - armatury</t>
  </si>
  <si>
    <t xml:space="preserve">    733 - Ústřední vytápění - rozvodné potrubí</t>
  </si>
  <si>
    <t xml:space="preserve">    731 - Ústřední vytápění - kotelny</t>
  </si>
  <si>
    <t>Kolín - Sendražice, ul. Hlavní č.p. 32</t>
  </si>
  <si>
    <t>D.1.4.1 - Ústřední vytápění</t>
  </si>
  <si>
    <t>{fb77217a-b204-4eb7-b215-bc03bdd3b287}</t>
  </si>
  <si>
    <t>-1868834306</t>
  </si>
  <si>
    <t>-1175577273</t>
  </si>
  <si>
    <t>Šroubení topenářské přímé G 1/2 PN 16 do 120°C</t>
  </si>
  <si>
    <t>734261233</t>
  </si>
  <si>
    <t>-451783478</t>
  </si>
  <si>
    <t>Přesun hmot tonážní pro zařizovací předměty v objektech v do 6 m</t>
  </si>
  <si>
    <t>998725101</t>
  </si>
  <si>
    <t>1452855429</t>
  </si>
  <si>
    <t>Baterie umyvadlová stojánková páková s výpustí</t>
  </si>
  <si>
    <t>725822612</t>
  </si>
  <si>
    <t>-1722948483</t>
  </si>
  <si>
    <t>Baterie dřezová stojánková páková s otáčivým kulatým ústím a délkou ramínka 265 mm</t>
  </si>
  <si>
    <t>725821326</t>
  </si>
  <si>
    <t>Zdravotechnika - zařizovací předměty</t>
  </si>
  <si>
    <t>725</t>
  </si>
  <si>
    <t>-926082970</t>
  </si>
  <si>
    <t>Přesun hmot tonážní pro strojní vybavení v objektech v do 6 m</t>
  </si>
  <si>
    <t>998724101</t>
  </si>
  <si>
    <t>832801166</t>
  </si>
  <si>
    <t>Kondenzátní čerpadlo 10 l/hod; 6,0m</t>
  </si>
  <si>
    <t>724139102</t>
  </si>
  <si>
    <t>-531783703</t>
  </si>
  <si>
    <t>Montáž čerpadla kondenzátního</t>
  </si>
  <si>
    <t>724139101</t>
  </si>
  <si>
    <t>Zdravotechnika - strojní vybavení</t>
  </si>
  <si>
    <t>724</t>
  </si>
  <si>
    <t>1142734010</t>
  </si>
  <si>
    <t>Přesun hmot tonážní pro vnitřní vodovod v objektech v do 6 m</t>
  </si>
  <si>
    <t>998722101</t>
  </si>
  <si>
    <t>1966708915</t>
  </si>
  <si>
    <t>Proplach a dezinfekce vodovodního potrubí do DN 80</t>
  </si>
  <si>
    <t>722290234</t>
  </si>
  <si>
    <t>-855561161</t>
  </si>
  <si>
    <t>Zkouška těsnosti vodovodního potrubí závitového do DN 50</t>
  </si>
  <si>
    <t>722290226</t>
  </si>
  <si>
    <t>-1095046523</t>
  </si>
  <si>
    <t>Kohout kulový přímý G 3/4 PN 42 do 185°C plnoprůtokový vnitřní závit</t>
  </si>
  <si>
    <t>722232123</t>
  </si>
  <si>
    <t>-541242857</t>
  </si>
  <si>
    <t>Vyvedení a upevnění výpustku do DN 25</t>
  </si>
  <si>
    <t>722190401</t>
  </si>
  <si>
    <t>-27222101</t>
  </si>
  <si>
    <t>Ochrana vodovodního potrubí přilepenými termoizolačními trubicemi z PE tl do 13 mm DN do 22 mm</t>
  </si>
  <si>
    <t>722181231</t>
  </si>
  <si>
    <t>941316928</t>
  </si>
  <si>
    <t>Ochrana vodovodního potrubí přilepenými termoizolačními trubicemi z PE tl do 9 mm DN do 22 mm</t>
  </si>
  <si>
    <t>722181221</t>
  </si>
  <si>
    <t>-569134861</t>
  </si>
  <si>
    <t>Příplatek k rozvodu vody z plastů za malý rozsah prací na zakázce do 20 m</t>
  </si>
  <si>
    <t>722179191</t>
  </si>
  <si>
    <t>374228826</t>
  </si>
  <si>
    <t>Potrubí vodovodní plastové PPR svar polyfuze PN 20 D 25 x 4,2 mm</t>
  </si>
  <si>
    <t>722174023</t>
  </si>
  <si>
    <t>-767427467</t>
  </si>
  <si>
    <t>Potrubí vodovodní plastové PPR svar polyfuze PN 20 D 20 x 3,4 mm</t>
  </si>
  <si>
    <t>722174022</t>
  </si>
  <si>
    <t>Zdravotechnika - vnitřní vodovod</t>
  </si>
  <si>
    <t>722</t>
  </si>
  <si>
    <t>-2130523997</t>
  </si>
  <si>
    <t>Přesun hmot tonážní pro vnitřní kanalizace v objektech v do 6 m</t>
  </si>
  <si>
    <t>998721101</t>
  </si>
  <si>
    <t>-1990144592</t>
  </si>
  <si>
    <t>Pročištění svodů ležatých do DN 300</t>
  </si>
  <si>
    <t>721300922</t>
  </si>
  <si>
    <t>-300938183</t>
  </si>
  <si>
    <t>Pročištění odpadů svislých v jednom podlaží do DN 200</t>
  </si>
  <si>
    <t>721300912</t>
  </si>
  <si>
    <t>-588235808</t>
  </si>
  <si>
    <t>Zkouška těsnosti potrubí kanalizace kouřem do DN 300</t>
  </si>
  <si>
    <t>721290123</t>
  </si>
  <si>
    <t>1022365322</t>
  </si>
  <si>
    <t>Potrubí kanalizační z PE připojovací DN 50</t>
  </si>
  <si>
    <t>721173723</t>
  </si>
  <si>
    <t>Zdravotechnika - vnitřní kanalizace</t>
  </si>
  <si>
    <t xml:space="preserve">    725 - Zdravotechnika - zařizovací předměty</t>
  </si>
  <si>
    <t xml:space="preserve">    724 - Zdravotechnika - strojní vybavení</t>
  </si>
  <si>
    <t xml:space="preserve">    722 - Zdravotechnika - vnitřní vodovod</t>
  </si>
  <si>
    <t xml:space="preserve">    721 - Zdravotechnika - vnitřní kanalizace</t>
  </si>
  <si>
    <t>D.1.4.2 - Zdravotní technika</t>
  </si>
  <si>
    <t>{de6c7e18-991e-4d55-9dce-eedcdd3b5569}</t>
  </si>
  <si>
    <t>-1114967913</t>
  </si>
  <si>
    <t>Revize</t>
  </si>
  <si>
    <t>044002000</t>
  </si>
  <si>
    <t>-215834274</t>
  </si>
  <si>
    <t>Zkoušky tlakové</t>
  </si>
  <si>
    <t>043114000</t>
  </si>
  <si>
    <t>-96889142</t>
  </si>
  <si>
    <t>-1877353104</t>
  </si>
  <si>
    <t>Krycí dvojnásobný syntetický nátěr potrubí DN do 50 mm</t>
  </si>
  <si>
    <t>783617611</t>
  </si>
  <si>
    <t>1408567033</t>
  </si>
  <si>
    <t>Přesun hmot tonážní pro vnitřní plynovod v objektech v do 6 m</t>
  </si>
  <si>
    <t>998723101</t>
  </si>
  <si>
    <t>456109817</t>
  </si>
  <si>
    <t>Kohout kulový přímý G 1 PN 42 do 185°C plnoprůtokový vnitřní závit těžká řada</t>
  </si>
  <si>
    <t>723231164</t>
  </si>
  <si>
    <t>1101908057</t>
  </si>
  <si>
    <t>Odvzdušnění nebo napuštění plynovodního potrubí</t>
  </si>
  <si>
    <t>723190907</t>
  </si>
  <si>
    <t>642697162</t>
  </si>
  <si>
    <t>Přípojka plynovodní ocelová závitová černá bezešvá spojovaná na závit běžná DN 15</t>
  </si>
  <si>
    <t>723190202</t>
  </si>
  <si>
    <t>1586320163</t>
  </si>
  <si>
    <t>Chránička D 44,5x2,6 mm</t>
  </si>
  <si>
    <t>723150366</t>
  </si>
  <si>
    <t>-1898945985</t>
  </si>
  <si>
    <t>Potrubí ocelové závitové černé bezešvé svařované běžné DN 25</t>
  </si>
  <si>
    <t>723111204</t>
  </si>
  <si>
    <t>848054240</t>
  </si>
  <si>
    <t>Potrubí ocelové závitové černé bezešvé svařované běžné DN 15</t>
  </si>
  <si>
    <t>723111202</t>
  </si>
  <si>
    <t>Zdravotechnika - vnitřní plynovod</t>
  </si>
  <si>
    <t>723</t>
  </si>
  <si>
    <t xml:space="preserve">    723 - Zdravotechnika - vnitřní plynovod</t>
  </si>
  <si>
    <t>D.1.4.4 - Rozvod plynu</t>
  </si>
  <si>
    <t>{edadaecd-5ad8-406e-8763-e83a04dbca8a}</t>
  </si>
  <si>
    <t>Vypracoval : Roman Hladík</t>
  </si>
  <si>
    <t>Cena položek je uvedena vč. recyklačních poplatků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</si>
  <si>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</si>
  <si>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Poznámka :</t>
  </si>
  <si>
    <t>Výkaz výměr - Specifikace neobsahuje :</t>
  </si>
  <si>
    <t>Investor:</t>
  </si>
  <si>
    <t>Akce:</t>
  </si>
  <si>
    <t>Elektroinstalace</t>
  </si>
  <si>
    <t>Výkaz výměr - Specifikace</t>
  </si>
  <si>
    <t>vč. DPH</t>
  </si>
  <si>
    <t>Celková cena</t>
  </si>
  <si>
    <t>bez DPH</t>
  </si>
  <si>
    <t>Celkem materiál a montáž</t>
  </si>
  <si>
    <t>Celkem</t>
  </si>
  <si>
    <t>celkem</t>
  </si>
  <si>
    <t>Název položky</t>
  </si>
  <si>
    <t>č.</t>
  </si>
  <si>
    <t>montáž</t>
  </si>
  <si>
    <t>materiál</t>
  </si>
  <si>
    <t>Rekapitulace</t>
  </si>
  <si>
    <t>Sekání prostupy a stavební přípomoce (% z montáží)</t>
  </si>
  <si>
    <t>Drobný materiál (% z materálu)</t>
  </si>
  <si>
    <t>set</t>
  </si>
  <si>
    <t>PD skutečného provedení</t>
  </si>
  <si>
    <t>Demontáže a montáže zařízení spojené s vnějším zateplením</t>
  </si>
  <si>
    <t>Doklady, předávací protokoly, atesty</t>
  </si>
  <si>
    <t>kč/jm</t>
  </si>
  <si>
    <t>množství</t>
  </si>
  <si>
    <t>jm</t>
  </si>
  <si>
    <t>HZS, PD, revize</t>
  </si>
  <si>
    <t>Ukončení kabelů v rozváděči do 4x10</t>
  </si>
  <si>
    <t>Svorka pro pospojení vč. Cu pásku</t>
  </si>
  <si>
    <t>Hlavní ochranná přípojnice</t>
  </si>
  <si>
    <t>Vodič CY 16 zž</t>
  </si>
  <si>
    <t>Vodič CY 6 zž</t>
  </si>
  <si>
    <t>Proudový chránič s nadproudovou ochr. B16A/0,03/2 (typ AC)</t>
  </si>
  <si>
    <t>Svodič přepětí 4p, kategorie T1 a T2, In=30kA(8/20), Up=1,5kV</t>
  </si>
  <si>
    <t>Zásuvka 230V/16A pod om. IP20, clonky, vč. rám.</t>
  </si>
  <si>
    <t>Kabel CYKY-J 3x2,5</t>
  </si>
  <si>
    <t>Lišta PVC 40x40 vč. kolen, spojek a koncovek</t>
  </si>
  <si>
    <t>Lišta PVC 13x18 vč. kolen, spojek a koncovek</t>
  </si>
  <si>
    <t>Krabice lištová hluboká vč. víčka</t>
  </si>
  <si>
    <t>Napojení plynového kotle a úprava stávajícího rozváděče</t>
  </si>
  <si>
    <t>Úpravy a posuny stávajících el. zařízení na střeše a fasádě v souvislosti s novou jímací soustavou vč. potřebného materiálu</t>
  </si>
  <si>
    <t>Svorka SR02 páska-páska</t>
  </si>
  <si>
    <t>Svorka SR03 páska-drát</t>
  </si>
  <si>
    <t>Držák OU</t>
  </si>
  <si>
    <t>Ochranný úhelník</t>
  </si>
  <si>
    <t>Izolovaná podpěra (40cm) pro oddálení pom. jímače</t>
  </si>
  <si>
    <t>Svorka k jímací tyči SJ01</t>
  </si>
  <si>
    <t>Jímací tyč 2m vč. podstavce a příslušenství</t>
  </si>
  <si>
    <t>Podpěra svodu (plast 20mm) + trn min 100 přesah nad tepelnou izolaci</t>
  </si>
  <si>
    <t>Podpěra vedení pro ploché střechy vč. přísl.</t>
  </si>
  <si>
    <t>Svorka univerzální</t>
  </si>
  <si>
    <t>Svorka pro připojení náhodných součástí</t>
  </si>
  <si>
    <t>Svorka ST Okapové potrubí</t>
  </si>
  <si>
    <t>Svorka SK křížová</t>
  </si>
  <si>
    <t>Svorka SZ zkušební</t>
  </si>
  <si>
    <t>Svorka SS spojovací</t>
  </si>
  <si>
    <t>Zemnící drát AlMgSi 8</t>
  </si>
  <si>
    <t>Zemnící drát FeZn 10</t>
  </si>
  <si>
    <t>Zemnící pásek FeZn 30x4</t>
  </si>
  <si>
    <t>Hromosvody</t>
  </si>
  <si>
    <t>D+M vnitřní rozvody vody,kanalizace vč. zařizovacích předmětů - viz samostatný rozpočet</t>
  </si>
  <si>
    <t>ÚT-kotelny,rozvody potrubí,armatury,otopná tělesa - viz samostatný rozpočet</t>
  </si>
  <si>
    <t>ZTI-rozvody plynu  - viz samostatný rozpočet</t>
  </si>
  <si>
    <t>D+M rozvody elektro vč. svítidel a hromosvodu  - viz samostatný rozpočet</t>
  </si>
  <si>
    <t>Snížení energetické náročnosti budovy hasičárny Kolín - Sendražice, ul. Hlavní č.p.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</si>
</sst>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&quot;DPH &quot;???,???.?0\ &quot;Kč&quot;"/>
    <numFmt numFmtId="169" formatCode="&quot;Základ    &quot;???,???.?0\ &quot;Kč&quot;"/>
    <numFmt numFmtId="170" formatCode="##&quot;% DPH&quot;"/>
    <numFmt numFmtId="171" formatCode="???,???.?0\ &quot;Kč&quot;\ &quot;vč. DPH 21%&quot;"/>
    <numFmt numFmtId="172" formatCode="???,???.?0\ &quot;Kč&quot;\ &quot;vč. DPH 15%&quot;"/>
    <numFmt numFmtId="173" formatCode="&quot;Celková cena     &quot;???,???.?0\ &quot;Kč&quot;\ &quot;vč. DPH 5%&quot;"/>
    <numFmt numFmtId="174" formatCode="_-* #,##0.00\ _K_č_-;\-* #,##0.00\ _K_č_-;_-* &quot;-&quot;??\ _K_č_-;_-@_-"/>
    <numFmt numFmtId="175" formatCode="_-* #,##0.0\ _K_č_-;\-* #,##0.0\ _K_č_-;_-* &quot;-&quot;?\ _K_č_-;_-@_-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7"/>
      <name val="Arial CE"/>
      <charset val="238"/>
    </font>
    <font>
      <b/>
      <u/>
      <sz val="9"/>
      <name val="Arial CE"/>
      <charset val="238"/>
    </font>
    <font>
      <b/>
      <sz val="12"/>
      <name val="Arial CE"/>
      <family val="2"/>
      <charset val="238"/>
    </font>
    <font>
      <b/>
      <sz val="16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/>
    <xf numFmtId="0" fontId="38" fillId="0" borderId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8" fillId="0" borderId="0" xfId="0" applyFont="1"/>
    <xf numFmtId="166" fontId="8" fillId="0" borderId="15" xfId="0" applyNumberFormat="1" applyFont="1" applyBorder="1"/>
    <xf numFmtId="166" fontId="8" fillId="0" borderId="0" xfId="0" applyNumberFormat="1" applyFont="1"/>
    <xf numFmtId="0" fontId="8" fillId="0" borderId="14" xfId="0" applyFont="1" applyBorder="1"/>
    <xf numFmtId="0" fontId="8" fillId="0" borderId="3" xfId="0" applyFont="1" applyBorder="1"/>
    <xf numFmtId="4" fontId="6" fillId="0" borderId="0" xfId="0" applyNumberFormat="1" applyFont="1"/>
    <xf numFmtId="166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4" fontId="7" fillId="0" borderId="0" xfId="0" applyNumberFormat="1" applyFont="1"/>
    <xf numFmtId="166" fontId="32" fillId="0" borderId="13" xfId="0" applyNumberFormat="1" applyFont="1" applyBorder="1"/>
    <xf numFmtId="166" fontId="32" fillId="0" borderId="12" xfId="0" applyNumberFormat="1" applyFont="1" applyBorder="1"/>
    <xf numFmtId="0" fontId="0" fillId="0" borderId="11" xfId="0" applyBorder="1" applyAlignment="1">
      <alignment vertical="center"/>
    </xf>
    <xf numFmtId="4" fontId="24" fillId="0" borderId="0" xfId="0" applyNumberFormat="1" applyFont="1"/>
    <xf numFmtId="0" fontId="22" fillId="5" borderId="0" xfId="0" applyFont="1" applyFill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5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38" fillId="0" borderId="0" xfId="2"/>
    <xf numFmtId="0" fontId="39" fillId="0" borderId="0" xfId="2" applyFont="1"/>
    <xf numFmtId="14" fontId="39" fillId="0" borderId="0" xfId="2" applyNumberFormat="1" applyFont="1"/>
    <xf numFmtId="49" fontId="38" fillId="0" borderId="0" xfId="2" applyNumberFormat="1"/>
    <xf numFmtId="49" fontId="39" fillId="0" borderId="0" xfId="2" applyNumberFormat="1" applyFont="1"/>
    <xf numFmtId="49" fontId="40" fillId="0" borderId="0" xfId="2" applyNumberFormat="1" applyFont="1"/>
    <xf numFmtId="0" fontId="38" fillId="0" borderId="0" xfId="2" applyAlignment="1">
      <alignment horizontal="centerContinuous"/>
    </xf>
    <xf numFmtId="0" fontId="41" fillId="0" borderId="0" xfId="2" applyFont="1" applyAlignment="1">
      <alignment horizontal="centerContinuous"/>
    </xf>
    <xf numFmtId="0" fontId="42" fillId="0" borderId="0" xfId="2" applyFont="1" applyAlignment="1">
      <alignment horizontal="centerContinuous"/>
    </xf>
    <xf numFmtId="0" fontId="43" fillId="0" borderId="0" xfId="2" applyFont="1" applyAlignment="1">
      <alignment horizontal="centerContinuous"/>
    </xf>
    <xf numFmtId="0" fontId="44" fillId="0" borderId="0" xfId="2" applyFont="1" applyAlignment="1">
      <alignment horizontal="centerContinuous"/>
    </xf>
    <xf numFmtId="0" fontId="45" fillId="0" borderId="0" xfId="2" applyFont="1" applyAlignment="1">
      <alignment horizontal="centerContinuous"/>
    </xf>
    <xf numFmtId="0" fontId="38" fillId="0" borderId="23" xfId="2" applyBorder="1"/>
    <xf numFmtId="0" fontId="46" fillId="0" borderId="23" xfId="2" applyFont="1" applyBorder="1"/>
    <xf numFmtId="0" fontId="47" fillId="0" borderId="0" xfId="2" applyFont="1"/>
    <xf numFmtId="0" fontId="48" fillId="0" borderId="0" xfId="2" applyFont="1"/>
    <xf numFmtId="0" fontId="49" fillId="0" borderId="0" xfId="2" applyFont="1" applyAlignment="1">
      <alignment horizontal="center" vertical="center"/>
    </xf>
    <xf numFmtId="170" fontId="50" fillId="0" borderId="0" xfId="2" applyNumberFormat="1" applyFont="1" applyAlignment="1">
      <alignment horizontal="right" vertical="center"/>
    </xf>
    <xf numFmtId="0" fontId="50" fillId="0" borderId="0" xfId="2" applyFont="1"/>
    <xf numFmtId="171" fontId="51" fillId="0" borderId="0" xfId="2" applyNumberFormat="1" applyFont="1" applyAlignment="1">
      <alignment horizontal="right" vertical="center"/>
    </xf>
    <xf numFmtId="172" fontId="51" fillId="0" borderId="0" xfId="2" applyNumberFormat="1" applyFont="1" applyAlignment="1">
      <alignment horizontal="right" vertical="center"/>
    </xf>
    <xf numFmtId="173" fontId="38" fillId="0" borderId="0" xfId="2" applyNumberFormat="1"/>
    <xf numFmtId="0" fontId="46" fillId="0" borderId="0" xfId="2" applyFont="1"/>
    <xf numFmtId="0" fontId="51" fillId="0" borderId="0" xfId="2" applyFont="1"/>
    <xf numFmtId="0" fontId="52" fillId="0" borderId="0" xfId="2" applyFont="1"/>
    <xf numFmtId="0" fontId="46" fillId="0" borderId="26" xfId="2" applyFont="1" applyBorder="1" applyAlignment="1">
      <alignment vertical="center"/>
    </xf>
    <xf numFmtId="0" fontId="49" fillId="0" borderId="25" xfId="2" applyFont="1" applyBorder="1" applyAlignment="1">
      <alignment vertical="center"/>
    </xf>
    <xf numFmtId="0" fontId="49" fillId="0" borderId="25" xfId="2" applyFont="1" applyBorder="1" applyAlignment="1">
      <alignment horizontal="center" vertical="center"/>
    </xf>
    <xf numFmtId="0" fontId="46" fillId="0" borderId="27" xfId="2" applyFont="1" applyBorder="1" applyAlignment="1">
      <alignment vertical="center"/>
    </xf>
    <xf numFmtId="0" fontId="46" fillId="0" borderId="0" xfId="2" applyFont="1" applyAlignment="1">
      <alignment vertical="center"/>
    </xf>
    <xf numFmtId="174" fontId="46" fillId="0" borderId="27" xfId="2" applyNumberFormat="1" applyFont="1" applyBorder="1" applyAlignment="1">
      <alignment vertical="center"/>
    </xf>
    <xf numFmtId="1" fontId="46" fillId="0" borderId="0" xfId="2" applyNumberFormat="1" applyFont="1" applyAlignment="1">
      <alignment vertical="center"/>
    </xf>
    <xf numFmtId="0" fontId="46" fillId="0" borderId="28" xfId="2" applyFont="1" applyBorder="1" applyAlignment="1">
      <alignment vertical="center"/>
    </xf>
    <xf numFmtId="0" fontId="46" fillId="0" borderId="28" xfId="2" applyFont="1" applyBorder="1" applyAlignment="1">
      <alignment horizontal="center" vertical="center"/>
    </xf>
    <xf numFmtId="0" fontId="46" fillId="0" borderId="29" xfId="2" applyFont="1" applyBorder="1" applyAlignment="1">
      <alignment vertical="center"/>
    </xf>
    <xf numFmtId="0" fontId="46" fillId="0" borderId="30" xfId="2" applyFont="1" applyBorder="1" applyAlignment="1">
      <alignment vertical="center"/>
    </xf>
    <xf numFmtId="44" fontId="46" fillId="0" borderId="29" xfId="2" applyNumberFormat="1" applyFont="1" applyBorder="1" applyAlignment="1">
      <alignment vertical="center"/>
    </xf>
    <xf numFmtId="0" fontId="46" fillId="0" borderId="31" xfId="2" applyFont="1" applyBorder="1" applyAlignment="1">
      <alignment vertical="center"/>
    </xf>
    <xf numFmtId="0" fontId="46" fillId="0" borderId="30" xfId="2" applyFont="1" applyBorder="1" applyAlignment="1">
      <alignment horizontal="center" vertical="center"/>
    </xf>
    <xf numFmtId="170" fontId="46" fillId="0" borderId="32" xfId="2" applyNumberFormat="1" applyFont="1" applyBorder="1" applyAlignment="1">
      <alignment horizontal="right" vertical="center"/>
    </xf>
    <xf numFmtId="0" fontId="46" fillId="0" borderId="34" xfId="2" applyFont="1" applyBorder="1" applyAlignment="1">
      <alignment horizontal="justify" vertical="center"/>
    </xf>
    <xf numFmtId="0" fontId="46" fillId="0" borderId="33" xfId="2" applyFont="1" applyBorder="1" applyAlignment="1">
      <alignment horizontal="justify" vertical="center"/>
    </xf>
    <xf numFmtId="0" fontId="46" fillId="0" borderId="35" xfId="2" applyFont="1" applyBorder="1" applyAlignment="1">
      <alignment horizontal="center" vertical="center"/>
    </xf>
    <xf numFmtId="0" fontId="49" fillId="0" borderId="36" xfId="2" applyFont="1" applyBorder="1" applyAlignment="1">
      <alignment horizontal="center" vertical="center"/>
    </xf>
    <xf numFmtId="0" fontId="49" fillId="0" borderId="37" xfId="2" applyFont="1" applyBorder="1" applyAlignment="1">
      <alignment horizontal="center" vertical="center"/>
    </xf>
    <xf numFmtId="0" fontId="49" fillId="0" borderId="38" xfId="2" applyFont="1" applyBorder="1" applyAlignment="1">
      <alignment horizontal="center" vertical="center"/>
    </xf>
    <xf numFmtId="0" fontId="49" fillId="0" borderId="39" xfId="2" applyFont="1" applyBorder="1" applyAlignment="1">
      <alignment horizontal="center"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44" fontId="49" fillId="0" borderId="24" xfId="2" applyNumberFormat="1" applyFont="1" applyBorder="1" applyAlignment="1">
      <alignment vertical="center"/>
    </xf>
    <xf numFmtId="0" fontId="46" fillId="0" borderId="25" xfId="2" applyFont="1" applyBorder="1" applyAlignment="1">
      <alignment vertical="center"/>
    </xf>
    <xf numFmtId="44" fontId="46" fillId="0" borderId="27" xfId="2" applyNumberFormat="1" applyFont="1" applyBorder="1" applyAlignment="1">
      <alignment vertical="center"/>
    </xf>
    <xf numFmtId="174" fontId="46" fillId="0" borderId="0" xfId="2" applyNumberFormat="1" applyFont="1" applyAlignment="1">
      <alignment vertical="center"/>
    </xf>
    <xf numFmtId="174" fontId="46" fillId="0" borderId="28" xfId="2" applyNumberFormat="1" applyFont="1" applyBorder="1" applyAlignment="1">
      <alignment vertical="center"/>
    </xf>
    <xf numFmtId="174" fontId="46" fillId="0" borderId="40" xfId="2" applyNumberFormat="1" applyFont="1" applyBorder="1" applyAlignment="1">
      <alignment vertical="center"/>
    </xf>
    <xf numFmtId="174" fontId="46" fillId="0" borderId="41" xfId="2" applyNumberFormat="1" applyFont="1" applyBorder="1" applyAlignment="1">
      <alignment vertical="center"/>
    </xf>
    <xf numFmtId="175" fontId="46" fillId="0" borderId="42" xfId="2" applyNumberFormat="1" applyFont="1" applyBorder="1" applyAlignment="1">
      <alignment vertical="center"/>
    </xf>
    <xf numFmtId="49" fontId="46" fillId="0" borderId="43" xfId="2" applyNumberFormat="1" applyFont="1" applyBorder="1" applyAlignment="1">
      <alignment horizontal="center" vertical="center"/>
    </xf>
    <xf numFmtId="49" fontId="46" fillId="0" borderId="44" xfId="2" applyNumberFormat="1" applyFont="1" applyBorder="1" applyAlignment="1">
      <alignment vertical="center"/>
    </xf>
    <xf numFmtId="175" fontId="46" fillId="0" borderId="40" xfId="2" applyNumberFormat="1" applyFont="1" applyBorder="1" applyAlignment="1">
      <alignment vertical="center"/>
    </xf>
    <xf numFmtId="49" fontId="46" fillId="0" borderId="41" xfId="2" applyNumberFormat="1" applyFont="1" applyBorder="1" applyAlignment="1">
      <alignment horizontal="center" vertical="center"/>
    </xf>
    <xf numFmtId="49" fontId="46" fillId="0" borderId="35" xfId="2" applyNumberFormat="1" applyFont="1" applyBorder="1" applyAlignment="1">
      <alignment vertical="center"/>
    </xf>
    <xf numFmtId="49" fontId="46" fillId="0" borderId="44" xfId="2" applyNumberFormat="1" applyFont="1" applyBorder="1" applyAlignment="1">
      <alignment horizontal="justify" vertical="center"/>
    </xf>
    <xf numFmtId="0" fontId="46" fillId="0" borderId="0" xfId="2" applyFont="1" applyAlignment="1">
      <alignment horizontal="center"/>
    </xf>
    <xf numFmtId="0" fontId="49" fillId="0" borderId="39" xfId="2" applyFont="1" applyBorder="1" applyAlignment="1">
      <alignment vertical="center"/>
    </xf>
    <xf numFmtId="49" fontId="46" fillId="0" borderId="35" xfId="2" applyNumberFormat="1" applyFont="1" applyBorder="1" applyAlignment="1">
      <alignment horizontal="justify" vertical="center"/>
    </xf>
    <xf numFmtId="44" fontId="49" fillId="0" borderId="0" xfId="2" applyNumberFormat="1" applyFont="1" applyAlignment="1">
      <alignment vertical="center"/>
    </xf>
    <xf numFmtId="0" fontId="49" fillId="0" borderId="0" xfId="2" applyFont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4" fontId="22" fillId="0" borderId="22" xfId="0" applyNumberFormat="1" applyFont="1" applyBorder="1" applyAlignment="1">
      <alignment vertical="center"/>
    </xf>
    <xf numFmtId="167" fontId="22" fillId="0" borderId="22" xfId="0" applyNumberFormat="1" applyFont="1" applyBorder="1" applyAlignment="1">
      <alignment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/>
    </xf>
    <xf numFmtId="0" fontId="8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5" borderId="7" xfId="0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39" fillId="0" borderId="0" xfId="2" applyFont="1" applyAlignment="1">
      <alignment wrapText="1"/>
    </xf>
    <xf numFmtId="0" fontId="52" fillId="0" borderId="26" xfId="2" applyFont="1" applyBorder="1" applyAlignment="1">
      <alignment horizontal="center" vertical="center"/>
    </xf>
    <xf numFmtId="0" fontId="49" fillId="0" borderId="38" xfId="2" applyFont="1" applyBorder="1" applyAlignment="1">
      <alignment vertical="center"/>
    </xf>
    <xf numFmtId="0" fontId="38" fillId="0" borderId="37" xfId="2" applyBorder="1" applyAlignment="1">
      <alignment vertical="center"/>
    </xf>
    <xf numFmtId="0" fontId="38" fillId="0" borderId="36" xfId="2" applyBorder="1" applyAlignment="1">
      <alignment vertical="center"/>
    </xf>
    <xf numFmtId="44" fontId="46" fillId="0" borderId="33" xfId="2" applyNumberFormat="1" applyFont="1" applyBorder="1" applyAlignment="1">
      <alignment vertical="center"/>
    </xf>
    <xf numFmtId="44" fontId="46" fillId="0" borderId="32" xfId="2" applyNumberFormat="1" applyFont="1" applyBorder="1" applyAlignment="1">
      <alignment vertical="center"/>
    </xf>
    <xf numFmtId="169" fontId="50" fillId="0" borderId="0" xfId="2" applyNumberFormat="1" applyFont="1"/>
    <xf numFmtId="168" fontId="50" fillId="0" borderId="0" xfId="2" applyNumberFormat="1" applyFont="1" applyAlignment="1">
      <alignment horizontal="right"/>
    </xf>
    <xf numFmtId="168" fontId="50" fillId="0" borderId="0" xfId="2" applyNumberFormat="1" applyFont="1"/>
    <xf numFmtId="44" fontId="48" fillId="0" borderId="0" xfId="2" applyNumberFormat="1" applyFont="1"/>
    <xf numFmtId="44" fontId="49" fillId="0" borderId="26" xfId="2" applyNumberFormat="1" applyFont="1" applyBorder="1" applyAlignment="1">
      <alignment vertical="center"/>
    </xf>
    <xf numFmtId="44" fontId="49" fillId="0" borderId="24" xfId="2" applyNumberFormat="1" applyFont="1" applyBorder="1" applyAlignment="1">
      <alignment vertical="center"/>
    </xf>
    <xf numFmtId="44" fontId="49" fillId="0" borderId="25" xfId="2" applyNumberFormat="1" applyFont="1" applyBorder="1" applyAlignment="1">
      <alignment vertical="center"/>
    </xf>
    <xf numFmtId="44" fontId="52" fillId="0" borderId="0" xfId="2" applyNumberFormat="1" applyFont="1"/>
  </cellXfs>
  <cellStyles count="3">
    <cellStyle name="Hypertextový odkaz" xfId="1" builtinId="8"/>
    <cellStyle name="Normální" xfId="0" builtinId="0" customBuiltin="1"/>
    <cellStyle name="Normální 2" xfId="2" xr:uid="{0A6F5224-EAC3-4E9F-807A-03910A17413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6EE36D81-B670-4F60-AD82-6EFBB994646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95E83EE-9F88-46CF-96FC-D1F7EDD825C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55772167-BD60-47B1-9ACE-D9E9B2B137C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9;et_-_Hasi&#269;&#225;rna_Kol&#237;n_-_Sendra&#382;ice_v2020_(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-R"/>
      <sheetName val="R"/>
    </sheetNames>
    <sheetDataSet>
      <sheetData sheetId="0">
        <row r="10">
          <cell r="A10" t="str">
            <v>Snížení energetické náročnosti budovy hasičárny</v>
          </cell>
        </row>
        <row r="11">
          <cell r="A11" t="str">
            <v xml:space="preserve">Kolín - Sendražice, ul. Hlavní č.p. 32 </v>
          </cell>
        </row>
        <row r="14">
          <cell r="A14" t="str">
            <v>město Kolín, Karlovo nám. 78, 280 12 Kolín I</v>
          </cell>
        </row>
        <row r="27">
          <cell r="A27" t="str">
            <v>- zemní a výkopové práce, povrchové úpravy terénu</v>
          </cell>
        </row>
        <row r="28">
          <cell r="A28" t="str">
            <v>- dodávku a montáž ÚT zařízení (pouze napájení)</v>
          </cell>
        </row>
        <row r="29">
          <cell r="A29" t="str">
            <v xml:space="preserve">- </v>
          </cell>
        </row>
        <row r="30">
          <cell r="A30" t="str">
            <v xml:space="preserve">- </v>
          </cell>
        </row>
        <row r="31">
          <cell r="A31" t="str">
            <v xml:space="preserve">- </v>
          </cell>
        </row>
        <row r="54">
          <cell r="A54">
            <v>43871</v>
          </cell>
        </row>
      </sheetData>
      <sheetData sheetId="1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3" xr16:uid="{00000000-0016-0000-0300-000004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" xr16:uid="{00000000-0016-0000-0300-000007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4" xr16:uid="{00000000-0016-0000-0300-000006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2" connectionId="2" xr16:uid="{00000000-0016-0000-03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46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348" t="s">
        <v>5</v>
      </c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334" t="s">
        <v>14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5"/>
      <c r="AO5" s="335"/>
      <c r="AR5" s="20"/>
      <c r="BE5" s="331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336" t="s">
        <v>17</v>
      </c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35"/>
      <c r="AJ6" s="335"/>
      <c r="AK6" s="335"/>
      <c r="AL6" s="335"/>
      <c r="AM6" s="335"/>
      <c r="AN6" s="335"/>
      <c r="AO6" s="335"/>
      <c r="AR6" s="20"/>
      <c r="BE6" s="332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332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18">
        <v>43871</v>
      </c>
      <c r="AR8" s="20"/>
      <c r="BE8" s="332"/>
      <c r="BS8" s="17" t="s">
        <v>6</v>
      </c>
    </row>
    <row r="9" spans="1:74" s="1" customFormat="1" ht="14.45" customHeight="1">
      <c r="B9" s="20"/>
      <c r="AR9" s="20"/>
      <c r="BE9" s="332"/>
      <c r="BS9" s="17" t="s">
        <v>6</v>
      </c>
    </row>
    <row r="10" spans="1:74" s="1" customFormat="1" ht="12" customHeight="1">
      <c r="B10" s="20"/>
      <c r="D10" s="27" t="s">
        <v>23</v>
      </c>
      <c r="AK10" s="27" t="s">
        <v>24</v>
      </c>
      <c r="AN10" s="25" t="s">
        <v>1</v>
      </c>
      <c r="AR10" s="20"/>
      <c r="BE10" s="332"/>
      <c r="BS10" s="17" t="s">
        <v>6</v>
      </c>
    </row>
    <row r="11" spans="1:74" s="1" customFormat="1" ht="18.399999999999999" customHeight="1">
      <c r="B11" s="20"/>
      <c r="E11" s="25" t="s">
        <v>25</v>
      </c>
      <c r="AK11" s="27" t="s">
        <v>26</v>
      </c>
      <c r="AN11" s="25" t="s">
        <v>1</v>
      </c>
      <c r="AR11" s="20"/>
      <c r="BE11" s="332"/>
      <c r="BS11" s="17" t="s">
        <v>6</v>
      </c>
    </row>
    <row r="12" spans="1:74" s="1" customFormat="1" ht="6.95" customHeight="1">
      <c r="B12" s="20"/>
      <c r="AR12" s="20"/>
      <c r="BE12" s="332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24</v>
      </c>
      <c r="AN13" s="29" t="s">
        <v>28</v>
      </c>
      <c r="AR13" s="20"/>
      <c r="BE13" s="332"/>
      <c r="BS13" s="17" t="s">
        <v>6</v>
      </c>
    </row>
    <row r="14" spans="1:74" ht="12.75">
      <c r="B14" s="20"/>
      <c r="E14" s="337" t="s">
        <v>28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8"/>
      <c r="AG14" s="338"/>
      <c r="AH14" s="338"/>
      <c r="AI14" s="338"/>
      <c r="AJ14" s="338"/>
      <c r="AK14" s="27" t="s">
        <v>26</v>
      </c>
      <c r="AN14" s="29" t="s">
        <v>28</v>
      </c>
      <c r="AR14" s="20"/>
      <c r="BE14" s="332"/>
      <c r="BS14" s="17" t="s">
        <v>6</v>
      </c>
    </row>
    <row r="15" spans="1:74" s="1" customFormat="1" ht="6.95" customHeight="1">
      <c r="B15" s="20"/>
      <c r="AR15" s="20"/>
      <c r="BE15" s="332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24</v>
      </c>
      <c r="AN16" s="25" t="s">
        <v>30</v>
      </c>
      <c r="AR16" s="20"/>
      <c r="BE16" s="332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332"/>
      <c r="BS17" s="17" t="s">
        <v>33</v>
      </c>
    </row>
    <row r="18" spans="1:71" s="1" customFormat="1" ht="6.95" customHeight="1">
      <c r="B18" s="20"/>
      <c r="AR18" s="20"/>
      <c r="BE18" s="332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24</v>
      </c>
      <c r="AN19" s="25" t="s">
        <v>35</v>
      </c>
      <c r="AR19" s="20"/>
      <c r="BE19" s="332"/>
      <c r="BS19" s="17" t="s">
        <v>6</v>
      </c>
    </row>
    <row r="20" spans="1:71" s="1" customFormat="1" ht="18.399999999999999" customHeight="1">
      <c r="B20" s="20"/>
      <c r="E20" s="25" t="s">
        <v>36</v>
      </c>
      <c r="AK20" s="27" t="s">
        <v>26</v>
      </c>
      <c r="AN20" s="25" t="s">
        <v>1</v>
      </c>
      <c r="AR20" s="20"/>
      <c r="BE20" s="332"/>
      <c r="BS20" s="17" t="s">
        <v>33</v>
      </c>
    </row>
    <row r="21" spans="1:71" s="1" customFormat="1" ht="6.95" customHeight="1">
      <c r="B21" s="20"/>
      <c r="AR21" s="20"/>
      <c r="BE21" s="332"/>
    </row>
    <row r="22" spans="1:71" s="1" customFormat="1" ht="12" customHeight="1">
      <c r="B22" s="20"/>
      <c r="D22" s="27" t="s">
        <v>37</v>
      </c>
      <c r="AR22" s="20"/>
      <c r="BE22" s="332"/>
    </row>
    <row r="23" spans="1:71" s="1" customFormat="1" ht="16.5" customHeight="1">
      <c r="B23" s="20"/>
      <c r="E23" s="339" t="s">
        <v>1</v>
      </c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  <c r="AH23" s="339"/>
      <c r="AI23" s="339"/>
      <c r="AJ23" s="339"/>
      <c r="AK23" s="339"/>
      <c r="AL23" s="339"/>
      <c r="AM23" s="339"/>
      <c r="AN23" s="339"/>
      <c r="AR23" s="20"/>
      <c r="BE23" s="332"/>
    </row>
    <row r="24" spans="1:71" s="1" customFormat="1" ht="6.95" customHeight="1">
      <c r="B24" s="20"/>
      <c r="AR24" s="20"/>
      <c r="BE24" s="332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32"/>
    </row>
    <row r="26" spans="1:71" s="2" customFormat="1" ht="25.9" customHeight="1">
      <c r="A26" s="32"/>
      <c r="B26" s="33"/>
      <c r="C26" s="32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40">
        <f>ROUND(AG94,2)</f>
        <v>0</v>
      </c>
      <c r="AL26" s="341"/>
      <c r="AM26" s="341"/>
      <c r="AN26" s="341"/>
      <c r="AO26" s="341"/>
      <c r="AP26" s="32"/>
      <c r="AQ26" s="32"/>
      <c r="AR26" s="33"/>
      <c r="BE26" s="332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332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342" t="s">
        <v>39</v>
      </c>
      <c r="M28" s="342"/>
      <c r="N28" s="342"/>
      <c r="O28" s="342"/>
      <c r="P28" s="342"/>
      <c r="Q28" s="32"/>
      <c r="R28" s="32"/>
      <c r="S28" s="32"/>
      <c r="T28" s="32"/>
      <c r="U28" s="32"/>
      <c r="V28" s="32"/>
      <c r="W28" s="342" t="s">
        <v>40</v>
      </c>
      <c r="X28" s="342"/>
      <c r="Y28" s="342"/>
      <c r="Z28" s="342"/>
      <c r="AA28" s="342"/>
      <c r="AB28" s="342"/>
      <c r="AC28" s="342"/>
      <c r="AD28" s="342"/>
      <c r="AE28" s="342"/>
      <c r="AF28" s="32"/>
      <c r="AG28" s="32"/>
      <c r="AH28" s="32"/>
      <c r="AI28" s="32"/>
      <c r="AJ28" s="32"/>
      <c r="AK28" s="342" t="s">
        <v>41</v>
      </c>
      <c r="AL28" s="342"/>
      <c r="AM28" s="342"/>
      <c r="AN28" s="342"/>
      <c r="AO28" s="342"/>
      <c r="AP28" s="32"/>
      <c r="AQ28" s="32"/>
      <c r="AR28" s="33"/>
      <c r="BE28" s="332"/>
    </row>
    <row r="29" spans="1:71" s="3" customFormat="1" ht="14.45" customHeight="1">
      <c r="B29" s="37"/>
      <c r="D29" s="27" t="s">
        <v>42</v>
      </c>
      <c r="F29" s="27" t="s">
        <v>43</v>
      </c>
      <c r="L29" s="330">
        <v>0.21</v>
      </c>
      <c r="M29" s="329"/>
      <c r="N29" s="329"/>
      <c r="O29" s="329"/>
      <c r="P29" s="329"/>
      <c r="W29" s="328">
        <f>ROUND(AZ94, 2)</f>
        <v>0</v>
      </c>
      <c r="X29" s="329"/>
      <c r="Y29" s="329"/>
      <c r="Z29" s="329"/>
      <c r="AA29" s="329"/>
      <c r="AB29" s="329"/>
      <c r="AC29" s="329"/>
      <c r="AD29" s="329"/>
      <c r="AE29" s="329"/>
      <c r="AK29" s="328">
        <f>ROUND(AV94, 2)</f>
        <v>0</v>
      </c>
      <c r="AL29" s="329"/>
      <c r="AM29" s="329"/>
      <c r="AN29" s="329"/>
      <c r="AO29" s="329"/>
      <c r="AR29" s="37"/>
      <c r="BE29" s="333"/>
    </row>
    <row r="30" spans="1:71" s="3" customFormat="1" ht="14.45" customHeight="1">
      <c r="B30" s="37"/>
      <c r="F30" s="27" t="s">
        <v>44</v>
      </c>
      <c r="L30" s="330">
        <v>0.15</v>
      </c>
      <c r="M30" s="329"/>
      <c r="N30" s="329"/>
      <c r="O30" s="329"/>
      <c r="P30" s="329"/>
      <c r="W30" s="328">
        <f>ROUND(BA94, 2)</f>
        <v>0</v>
      </c>
      <c r="X30" s="329"/>
      <c r="Y30" s="329"/>
      <c r="Z30" s="329"/>
      <c r="AA30" s="329"/>
      <c r="AB30" s="329"/>
      <c r="AC30" s="329"/>
      <c r="AD30" s="329"/>
      <c r="AE30" s="329"/>
      <c r="AK30" s="328">
        <f>ROUND(AW94, 2)</f>
        <v>0</v>
      </c>
      <c r="AL30" s="329"/>
      <c r="AM30" s="329"/>
      <c r="AN30" s="329"/>
      <c r="AO30" s="329"/>
      <c r="AR30" s="37"/>
      <c r="BE30" s="333"/>
    </row>
    <row r="31" spans="1:71" s="3" customFormat="1" ht="14.45" hidden="1" customHeight="1">
      <c r="B31" s="37"/>
      <c r="F31" s="27" t="s">
        <v>45</v>
      </c>
      <c r="L31" s="330">
        <v>0.21</v>
      </c>
      <c r="M31" s="329"/>
      <c r="N31" s="329"/>
      <c r="O31" s="329"/>
      <c r="P31" s="329"/>
      <c r="W31" s="328">
        <f>ROUND(BB94, 2)</f>
        <v>0</v>
      </c>
      <c r="X31" s="329"/>
      <c r="Y31" s="329"/>
      <c r="Z31" s="329"/>
      <c r="AA31" s="329"/>
      <c r="AB31" s="329"/>
      <c r="AC31" s="329"/>
      <c r="AD31" s="329"/>
      <c r="AE31" s="329"/>
      <c r="AK31" s="328">
        <v>0</v>
      </c>
      <c r="AL31" s="329"/>
      <c r="AM31" s="329"/>
      <c r="AN31" s="329"/>
      <c r="AO31" s="329"/>
      <c r="AR31" s="37"/>
      <c r="BE31" s="333"/>
    </row>
    <row r="32" spans="1:71" s="3" customFormat="1" ht="14.45" hidden="1" customHeight="1">
      <c r="B32" s="37"/>
      <c r="F32" s="27" t="s">
        <v>46</v>
      </c>
      <c r="L32" s="330">
        <v>0.15</v>
      </c>
      <c r="M32" s="329"/>
      <c r="N32" s="329"/>
      <c r="O32" s="329"/>
      <c r="P32" s="329"/>
      <c r="W32" s="328">
        <f>ROUND(BC94, 2)</f>
        <v>0</v>
      </c>
      <c r="X32" s="329"/>
      <c r="Y32" s="329"/>
      <c r="Z32" s="329"/>
      <c r="AA32" s="329"/>
      <c r="AB32" s="329"/>
      <c r="AC32" s="329"/>
      <c r="AD32" s="329"/>
      <c r="AE32" s="329"/>
      <c r="AK32" s="328">
        <v>0</v>
      </c>
      <c r="AL32" s="329"/>
      <c r="AM32" s="329"/>
      <c r="AN32" s="329"/>
      <c r="AO32" s="329"/>
      <c r="AR32" s="37"/>
      <c r="BE32" s="333"/>
    </row>
    <row r="33" spans="1:57" s="3" customFormat="1" ht="14.45" hidden="1" customHeight="1">
      <c r="B33" s="37"/>
      <c r="F33" s="27" t="s">
        <v>47</v>
      </c>
      <c r="L33" s="330">
        <v>0</v>
      </c>
      <c r="M33" s="329"/>
      <c r="N33" s="329"/>
      <c r="O33" s="329"/>
      <c r="P33" s="329"/>
      <c r="W33" s="328">
        <f>ROUND(BD94, 2)</f>
        <v>0</v>
      </c>
      <c r="X33" s="329"/>
      <c r="Y33" s="329"/>
      <c r="Z33" s="329"/>
      <c r="AA33" s="329"/>
      <c r="AB33" s="329"/>
      <c r="AC33" s="329"/>
      <c r="AD33" s="329"/>
      <c r="AE33" s="329"/>
      <c r="AK33" s="328">
        <v>0</v>
      </c>
      <c r="AL33" s="329"/>
      <c r="AM33" s="329"/>
      <c r="AN33" s="329"/>
      <c r="AO33" s="329"/>
      <c r="AR33" s="37"/>
      <c r="BE33" s="333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332"/>
    </row>
    <row r="35" spans="1:57" s="2" customFormat="1" ht="25.9" customHeight="1">
      <c r="A35" s="32"/>
      <c r="B35" s="33"/>
      <c r="C35" s="38"/>
      <c r="D35" s="39" t="s">
        <v>48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49</v>
      </c>
      <c r="U35" s="40"/>
      <c r="V35" s="40"/>
      <c r="W35" s="40"/>
      <c r="X35" s="363" t="s">
        <v>50</v>
      </c>
      <c r="Y35" s="364"/>
      <c r="Z35" s="364"/>
      <c r="AA35" s="364"/>
      <c r="AB35" s="364"/>
      <c r="AC35" s="40"/>
      <c r="AD35" s="40"/>
      <c r="AE35" s="40"/>
      <c r="AF35" s="40"/>
      <c r="AG35" s="40"/>
      <c r="AH35" s="40"/>
      <c r="AI35" s="40"/>
      <c r="AJ35" s="40"/>
      <c r="AK35" s="365">
        <f>SUM(AK26:AK33)</f>
        <v>0</v>
      </c>
      <c r="AL35" s="364"/>
      <c r="AM35" s="364"/>
      <c r="AN35" s="364"/>
      <c r="AO35" s="366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51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52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53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54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53</v>
      </c>
      <c r="AI60" s="35"/>
      <c r="AJ60" s="35"/>
      <c r="AK60" s="35"/>
      <c r="AL60" s="35"/>
      <c r="AM60" s="45" t="s">
        <v>54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55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56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53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54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53</v>
      </c>
      <c r="AI75" s="35"/>
      <c r="AJ75" s="35"/>
      <c r="AK75" s="35"/>
      <c r="AL75" s="35"/>
      <c r="AM75" s="45" t="s">
        <v>54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57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KOLIN</v>
      </c>
      <c r="AR84" s="51"/>
    </row>
    <row r="85" spans="1:91" s="5" customFormat="1" ht="36.950000000000003" customHeight="1">
      <c r="B85" s="52"/>
      <c r="C85" s="53" t="s">
        <v>16</v>
      </c>
      <c r="L85" s="354" t="str">
        <f>K6</f>
        <v>Budova hasičské zbrojnice Hlavní 32, Kolín - Sendražice</v>
      </c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  <c r="AB85" s="355"/>
      <c r="AC85" s="355"/>
      <c r="AD85" s="355"/>
      <c r="AE85" s="355"/>
      <c r="AF85" s="355"/>
      <c r="AG85" s="355"/>
      <c r="AH85" s="355"/>
      <c r="AI85" s="355"/>
      <c r="AJ85" s="355"/>
      <c r="AK85" s="355"/>
      <c r="AL85" s="355"/>
      <c r="AM85" s="355"/>
      <c r="AN85" s="355"/>
      <c r="AO85" s="355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356">
        <f>IF(AN8= "","",AN8)</f>
        <v>43871</v>
      </c>
      <c r="AN87" s="356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23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>město Kolín Karlovo náměstí 78 280 12 Kolín I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357" t="str">
        <f>IF(E17="","",E17)</f>
        <v>Energy Benefit Centre a.s.</v>
      </c>
      <c r="AN89" s="358"/>
      <c r="AO89" s="358"/>
      <c r="AP89" s="358"/>
      <c r="AQ89" s="32"/>
      <c r="AR89" s="33"/>
      <c r="AS89" s="359" t="s">
        <v>58</v>
      </c>
      <c r="AT89" s="360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357" t="str">
        <f>IF(E20="","",E20)</f>
        <v>Irena Michálková</v>
      </c>
      <c r="AN90" s="358"/>
      <c r="AO90" s="358"/>
      <c r="AP90" s="358"/>
      <c r="AQ90" s="32"/>
      <c r="AR90" s="33"/>
      <c r="AS90" s="361"/>
      <c r="AT90" s="362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361"/>
      <c r="AT91" s="362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349" t="s">
        <v>59</v>
      </c>
      <c r="D92" s="350"/>
      <c r="E92" s="350"/>
      <c r="F92" s="350"/>
      <c r="G92" s="350"/>
      <c r="H92" s="60"/>
      <c r="I92" s="351" t="s">
        <v>60</v>
      </c>
      <c r="J92" s="350"/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2" t="s">
        <v>61</v>
      </c>
      <c r="AH92" s="350"/>
      <c r="AI92" s="350"/>
      <c r="AJ92" s="350"/>
      <c r="AK92" s="350"/>
      <c r="AL92" s="350"/>
      <c r="AM92" s="350"/>
      <c r="AN92" s="351" t="s">
        <v>62</v>
      </c>
      <c r="AO92" s="350"/>
      <c r="AP92" s="353"/>
      <c r="AQ92" s="61" t="s">
        <v>63</v>
      </c>
      <c r="AR92" s="33"/>
      <c r="AS92" s="62" t="s">
        <v>64</v>
      </c>
      <c r="AT92" s="63" t="s">
        <v>65</v>
      </c>
      <c r="AU92" s="63" t="s">
        <v>66</v>
      </c>
      <c r="AV92" s="63" t="s">
        <v>67</v>
      </c>
      <c r="AW92" s="63" t="s">
        <v>68</v>
      </c>
      <c r="AX92" s="63" t="s">
        <v>69</v>
      </c>
      <c r="AY92" s="63" t="s">
        <v>70</v>
      </c>
      <c r="AZ92" s="63" t="s">
        <v>71</v>
      </c>
      <c r="BA92" s="63" t="s">
        <v>72</v>
      </c>
      <c r="BB92" s="63" t="s">
        <v>73</v>
      </c>
      <c r="BC92" s="63" t="s">
        <v>74</v>
      </c>
      <c r="BD92" s="64" t="s">
        <v>75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76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346">
        <f>ROUND(AG95,2)</f>
        <v>0</v>
      </c>
      <c r="AH94" s="346"/>
      <c r="AI94" s="346"/>
      <c r="AJ94" s="346"/>
      <c r="AK94" s="346"/>
      <c r="AL94" s="346"/>
      <c r="AM94" s="346"/>
      <c r="AN94" s="347">
        <f>SUM(AG94,AT94)</f>
        <v>0</v>
      </c>
      <c r="AO94" s="347"/>
      <c r="AP94" s="347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77</v>
      </c>
      <c r="BT94" s="77" t="s">
        <v>78</v>
      </c>
      <c r="BU94" s="78" t="s">
        <v>79</v>
      </c>
      <c r="BV94" s="77" t="s">
        <v>80</v>
      </c>
      <c r="BW94" s="77" t="s">
        <v>4</v>
      </c>
      <c r="BX94" s="77" t="s">
        <v>81</v>
      </c>
      <c r="CL94" s="77" t="s">
        <v>1</v>
      </c>
    </row>
    <row r="95" spans="1:91" s="7" customFormat="1" ht="16.5" customHeight="1">
      <c r="A95" s="79" t="s">
        <v>82</v>
      </c>
      <c r="B95" s="80"/>
      <c r="C95" s="81"/>
      <c r="D95" s="345" t="s">
        <v>83</v>
      </c>
      <c r="E95" s="345"/>
      <c r="F95" s="345"/>
      <c r="G95" s="345"/>
      <c r="H95" s="345"/>
      <c r="I95" s="82"/>
      <c r="J95" s="345" t="s">
        <v>84</v>
      </c>
      <c r="K95" s="345"/>
      <c r="L95" s="345"/>
      <c r="M95" s="345"/>
      <c r="N95" s="345"/>
      <c r="O95" s="345"/>
      <c r="P95" s="345"/>
      <c r="Q95" s="345"/>
      <c r="R95" s="345"/>
      <c r="S95" s="345"/>
      <c r="T95" s="345"/>
      <c r="U95" s="345"/>
      <c r="V95" s="345"/>
      <c r="W95" s="345"/>
      <c r="X95" s="345"/>
      <c r="Y95" s="345"/>
      <c r="Z95" s="345"/>
      <c r="AA95" s="345"/>
      <c r="AB95" s="345"/>
      <c r="AC95" s="345"/>
      <c r="AD95" s="345"/>
      <c r="AE95" s="345"/>
      <c r="AF95" s="345"/>
      <c r="AG95" s="343">
        <f>'KOLIN1 - SO 1 Hasičská zb...'!J30</f>
        <v>0</v>
      </c>
      <c r="AH95" s="344"/>
      <c r="AI95" s="344"/>
      <c r="AJ95" s="344"/>
      <c r="AK95" s="344"/>
      <c r="AL95" s="344"/>
      <c r="AM95" s="344"/>
      <c r="AN95" s="343">
        <f>SUM(AG95,AT95)</f>
        <v>0</v>
      </c>
      <c r="AO95" s="344"/>
      <c r="AP95" s="344"/>
      <c r="AQ95" s="83" t="s">
        <v>85</v>
      </c>
      <c r="AR95" s="80"/>
      <c r="AS95" s="84">
        <v>0</v>
      </c>
      <c r="AT95" s="85">
        <f>ROUND(SUM(AV95:AW95),2)</f>
        <v>0</v>
      </c>
      <c r="AU95" s="86">
        <f>'KOLIN1 - SO 1 Hasičská zb...'!P144</f>
        <v>0</v>
      </c>
      <c r="AV95" s="85">
        <f>'KOLIN1 - SO 1 Hasičská zb...'!J33</f>
        <v>0</v>
      </c>
      <c r="AW95" s="85">
        <f>'KOLIN1 - SO 1 Hasičská zb...'!J34</f>
        <v>0</v>
      </c>
      <c r="AX95" s="85">
        <f>'KOLIN1 - SO 1 Hasičská zb...'!J35</f>
        <v>0</v>
      </c>
      <c r="AY95" s="85">
        <f>'KOLIN1 - SO 1 Hasičská zb...'!J36</f>
        <v>0</v>
      </c>
      <c r="AZ95" s="85">
        <f>'KOLIN1 - SO 1 Hasičská zb...'!F33</f>
        <v>0</v>
      </c>
      <c r="BA95" s="85">
        <f>'KOLIN1 - SO 1 Hasičská zb...'!F34</f>
        <v>0</v>
      </c>
      <c r="BB95" s="85">
        <f>'KOLIN1 - SO 1 Hasičská zb...'!F35</f>
        <v>0</v>
      </c>
      <c r="BC95" s="85">
        <f>'KOLIN1 - SO 1 Hasičská zb...'!F36</f>
        <v>0</v>
      </c>
      <c r="BD95" s="87">
        <f>'KOLIN1 - SO 1 Hasičská zb...'!F37</f>
        <v>0</v>
      </c>
      <c r="BT95" s="88" t="s">
        <v>86</v>
      </c>
      <c r="BV95" s="88" t="s">
        <v>80</v>
      </c>
      <c r="BW95" s="88" t="s">
        <v>87</v>
      </c>
      <c r="BX95" s="88" t="s">
        <v>4</v>
      </c>
      <c r="CL95" s="88" t="s">
        <v>1</v>
      </c>
      <c r="CM95" s="88" t="s">
        <v>88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KOLIN1 - SO 1 Hasičská zb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727"/>
  <sheetViews>
    <sheetView showGridLines="0" topLeftCell="A263" workbookViewId="0">
      <selection activeCell="F545" sqref="F545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348" t="s">
        <v>5</v>
      </c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7" t="s">
        <v>87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88</v>
      </c>
    </row>
    <row r="4" spans="1:46" s="1" customFormat="1" ht="24.95" customHeight="1">
      <c r="B4" s="20"/>
      <c r="D4" s="21" t="s">
        <v>89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368" t="str">
        <f>'Rekapitulace stavby'!K6</f>
        <v>Budova hasičské zbrojnice Hlavní 32, Kolín - Sendražice</v>
      </c>
      <c r="F7" s="369"/>
      <c r="G7" s="369"/>
      <c r="H7" s="369"/>
      <c r="I7" s="89"/>
      <c r="L7" s="20"/>
    </row>
    <row r="8" spans="1:46" s="2" customFormat="1" ht="12" customHeight="1">
      <c r="A8" s="32"/>
      <c r="B8" s="33"/>
      <c r="C8" s="32"/>
      <c r="D8" s="27" t="s">
        <v>90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354" t="s">
        <v>91</v>
      </c>
      <c r="F9" s="367"/>
      <c r="G9" s="367"/>
      <c r="H9" s="367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>
        <f>'Rekapitulace stavby'!AN8</f>
        <v>43871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23</v>
      </c>
      <c r="E14" s="32"/>
      <c r="F14" s="32"/>
      <c r="G14" s="32"/>
      <c r="H14" s="32"/>
      <c r="I14" s="93" t="s">
        <v>24</v>
      </c>
      <c r="J14" s="25" t="s">
        <v>1</v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">
        <v>25</v>
      </c>
      <c r="F15" s="32"/>
      <c r="G15" s="32"/>
      <c r="H15" s="32"/>
      <c r="I15" s="93" t="s">
        <v>26</v>
      </c>
      <c r="J15" s="25" t="s">
        <v>1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24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370" t="str">
        <f>'Rekapitulace stavby'!E14</f>
        <v>Vyplň údaj</v>
      </c>
      <c r="F18" s="334"/>
      <c r="G18" s="334"/>
      <c r="H18" s="334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24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24</v>
      </c>
      <c r="J23" s="25" t="s">
        <v>35</v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">
        <v>36</v>
      </c>
      <c r="F24" s="32"/>
      <c r="G24" s="32"/>
      <c r="H24" s="32"/>
      <c r="I24" s="93" t="s">
        <v>26</v>
      </c>
      <c r="J24" s="25" t="s">
        <v>1</v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37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339" t="s">
        <v>1</v>
      </c>
      <c r="F27" s="339"/>
      <c r="G27" s="339"/>
      <c r="H27" s="339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38</v>
      </c>
      <c r="E30" s="32"/>
      <c r="F30" s="32"/>
      <c r="G30" s="32"/>
      <c r="H30" s="32"/>
      <c r="I30" s="92"/>
      <c r="J30" s="71">
        <f>ROUND(J144,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40</v>
      </c>
      <c r="G32" s="32"/>
      <c r="H32" s="32"/>
      <c r="I32" s="100" t="s">
        <v>39</v>
      </c>
      <c r="J32" s="36" t="s">
        <v>41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42</v>
      </c>
      <c r="E33" s="27" t="s">
        <v>43</v>
      </c>
      <c r="F33" s="102">
        <f>ROUND((SUM(BE144:BE726)),  2)</f>
        <v>0</v>
      </c>
      <c r="G33" s="32"/>
      <c r="H33" s="32"/>
      <c r="I33" s="103">
        <v>0.21</v>
      </c>
      <c r="J33" s="102">
        <f>ROUND(((SUM(BE144:BE726))*I33),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44</v>
      </c>
      <c r="F34" s="102">
        <f>ROUND((SUM(BF144:BF726)),  2)</f>
        <v>0</v>
      </c>
      <c r="G34" s="32"/>
      <c r="H34" s="32"/>
      <c r="I34" s="103">
        <v>0.15</v>
      </c>
      <c r="J34" s="102">
        <f>ROUND(((SUM(BF144:BF726))*I34),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45</v>
      </c>
      <c r="F35" s="102">
        <f>ROUND((SUM(BG144:BG726)),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46</v>
      </c>
      <c r="F36" s="102">
        <f>ROUND((SUM(BH144:BH726)),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47</v>
      </c>
      <c r="F37" s="102">
        <f>ROUND((SUM(BI144:BI726)),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48</v>
      </c>
      <c r="E39" s="60"/>
      <c r="F39" s="60"/>
      <c r="G39" s="106" t="s">
        <v>49</v>
      </c>
      <c r="H39" s="107" t="s">
        <v>50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1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53</v>
      </c>
      <c r="E61" s="35"/>
      <c r="F61" s="112" t="s">
        <v>54</v>
      </c>
      <c r="G61" s="45" t="s">
        <v>53</v>
      </c>
      <c r="H61" s="35"/>
      <c r="I61" s="113"/>
      <c r="J61" s="114" t="s">
        <v>54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55</v>
      </c>
      <c r="E65" s="46"/>
      <c r="F65" s="46"/>
      <c r="G65" s="43" t="s">
        <v>56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53</v>
      </c>
      <c r="E76" s="35"/>
      <c r="F76" s="112" t="s">
        <v>54</v>
      </c>
      <c r="G76" s="45" t="s">
        <v>53</v>
      </c>
      <c r="H76" s="35"/>
      <c r="I76" s="113"/>
      <c r="J76" s="114" t="s">
        <v>54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92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368" t="str">
        <f>E7</f>
        <v>Budova hasičské zbrojnice Hlavní 32, Kolín - Sendražice</v>
      </c>
      <c r="F85" s="369"/>
      <c r="G85" s="369"/>
      <c r="H85" s="369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90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354" t="str">
        <f>E9</f>
        <v>KOLIN1 - SO 1 Hasičská zbrojnice</v>
      </c>
      <c r="F87" s="367"/>
      <c r="G87" s="367"/>
      <c r="H87" s="367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>
        <f>IF(J12="","",J12)</f>
        <v>43871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23</v>
      </c>
      <c r="D91" s="32"/>
      <c r="E91" s="32"/>
      <c r="F91" s="25" t="str">
        <f>E15</f>
        <v>město Kolín Karlovo náměstí 78 280 12 Kolín I</v>
      </c>
      <c r="G91" s="32"/>
      <c r="H91" s="32"/>
      <c r="I91" s="93" t="s">
        <v>29</v>
      </c>
      <c r="J91" s="30" t="str">
        <f>E21</f>
        <v>Energy Benefit Centre a.s.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>Irena Michálková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93</v>
      </c>
      <c r="D94" s="104"/>
      <c r="E94" s="104"/>
      <c r="F94" s="104"/>
      <c r="G94" s="104"/>
      <c r="H94" s="104"/>
      <c r="I94" s="119"/>
      <c r="J94" s="120" t="s">
        <v>94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95</v>
      </c>
      <c r="D96" s="32"/>
      <c r="E96" s="32"/>
      <c r="F96" s="32"/>
      <c r="G96" s="32"/>
      <c r="H96" s="32"/>
      <c r="I96" s="92"/>
      <c r="J96" s="71">
        <f>J144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96</v>
      </c>
    </row>
    <row r="97" spans="2:12" s="9" customFormat="1" ht="24.95" customHeight="1">
      <c r="B97" s="122"/>
      <c r="D97" s="123" t="s">
        <v>97</v>
      </c>
      <c r="E97" s="124"/>
      <c r="F97" s="124"/>
      <c r="G97" s="124"/>
      <c r="H97" s="124"/>
      <c r="I97" s="125"/>
      <c r="J97" s="126">
        <f>J145</f>
        <v>0</v>
      </c>
      <c r="L97" s="122"/>
    </row>
    <row r="98" spans="2:12" s="10" customFormat="1" ht="19.899999999999999" customHeight="1">
      <c r="B98" s="127"/>
      <c r="D98" s="128" t="s">
        <v>98</v>
      </c>
      <c r="E98" s="129"/>
      <c r="F98" s="129"/>
      <c r="G98" s="129"/>
      <c r="H98" s="129"/>
      <c r="I98" s="130"/>
      <c r="J98" s="131">
        <f>J146</f>
        <v>0</v>
      </c>
      <c r="L98" s="127"/>
    </row>
    <row r="99" spans="2:12" s="10" customFormat="1" ht="19.899999999999999" customHeight="1">
      <c r="B99" s="127"/>
      <c r="D99" s="128" t="s">
        <v>99</v>
      </c>
      <c r="E99" s="129"/>
      <c r="F99" s="129"/>
      <c r="G99" s="129"/>
      <c r="H99" s="129"/>
      <c r="I99" s="130"/>
      <c r="J99" s="131">
        <f>J175</f>
        <v>0</v>
      </c>
      <c r="L99" s="127"/>
    </row>
    <row r="100" spans="2:12" s="10" customFormat="1" ht="19.899999999999999" customHeight="1">
      <c r="B100" s="127"/>
      <c r="D100" s="128" t="s">
        <v>100</v>
      </c>
      <c r="E100" s="129"/>
      <c r="F100" s="129"/>
      <c r="G100" s="129"/>
      <c r="H100" s="129"/>
      <c r="I100" s="130"/>
      <c r="J100" s="131">
        <f>J190</f>
        <v>0</v>
      </c>
      <c r="L100" s="127"/>
    </row>
    <row r="101" spans="2:12" s="10" customFormat="1" ht="19.899999999999999" customHeight="1">
      <c r="B101" s="127"/>
      <c r="D101" s="128" t="s">
        <v>101</v>
      </c>
      <c r="E101" s="129"/>
      <c r="F101" s="129"/>
      <c r="G101" s="129"/>
      <c r="H101" s="129"/>
      <c r="I101" s="130"/>
      <c r="J101" s="131">
        <f>J360</f>
        <v>0</v>
      </c>
      <c r="L101" s="127"/>
    </row>
    <row r="102" spans="2:12" s="10" customFormat="1" ht="19.899999999999999" customHeight="1">
      <c r="B102" s="127"/>
      <c r="D102" s="128" t="s">
        <v>102</v>
      </c>
      <c r="E102" s="129"/>
      <c r="F102" s="129"/>
      <c r="G102" s="129"/>
      <c r="H102" s="129"/>
      <c r="I102" s="130"/>
      <c r="J102" s="131">
        <f>J442</f>
        <v>0</v>
      </c>
      <c r="L102" s="127"/>
    </row>
    <row r="103" spans="2:12" s="10" customFormat="1" ht="19.899999999999999" customHeight="1">
      <c r="B103" s="127"/>
      <c r="D103" s="128" t="s">
        <v>103</v>
      </c>
      <c r="E103" s="129"/>
      <c r="F103" s="129"/>
      <c r="G103" s="129"/>
      <c r="H103" s="129"/>
      <c r="I103" s="130"/>
      <c r="J103" s="131">
        <f>J450</f>
        <v>0</v>
      </c>
      <c r="L103" s="127"/>
    </row>
    <row r="104" spans="2:12" s="9" customFormat="1" ht="24.95" customHeight="1">
      <c r="B104" s="122"/>
      <c r="D104" s="123" t="s">
        <v>104</v>
      </c>
      <c r="E104" s="124"/>
      <c r="F104" s="124"/>
      <c r="G104" s="124"/>
      <c r="H104" s="124"/>
      <c r="I104" s="125"/>
      <c r="J104" s="126">
        <f>J452</f>
        <v>0</v>
      </c>
      <c r="L104" s="122"/>
    </row>
    <row r="105" spans="2:12" s="10" customFormat="1" ht="19.899999999999999" customHeight="1">
      <c r="B105" s="127"/>
      <c r="D105" s="128" t="s">
        <v>105</v>
      </c>
      <c r="E105" s="129"/>
      <c r="F105" s="129"/>
      <c r="G105" s="129"/>
      <c r="H105" s="129"/>
      <c r="I105" s="130"/>
      <c r="J105" s="131">
        <f>J453</f>
        <v>0</v>
      </c>
      <c r="L105" s="127"/>
    </row>
    <row r="106" spans="2:12" s="10" customFormat="1" ht="19.899999999999999" customHeight="1">
      <c r="B106" s="127"/>
      <c r="D106" s="128" t="s">
        <v>106</v>
      </c>
      <c r="E106" s="129"/>
      <c r="F106" s="129"/>
      <c r="G106" s="129"/>
      <c r="H106" s="129"/>
      <c r="I106" s="130"/>
      <c r="J106" s="131">
        <f>J476</f>
        <v>0</v>
      </c>
      <c r="L106" s="127"/>
    </row>
    <row r="107" spans="2:12" s="10" customFormat="1" ht="19.899999999999999" customHeight="1">
      <c r="B107" s="127"/>
      <c r="D107" s="128" t="s">
        <v>107</v>
      </c>
      <c r="E107" s="129"/>
      <c r="F107" s="129"/>
      <c r="G107" s="129"/>
      <c r="H107" s="129"/>
      <c r="I107" s="130"/>
      <c r="J107" s="131">
        <f>J505</f>
        <v>0</v>
      </c>
      <c r="L107" s="127"/>
    </row>
    <row r="108" spans="2:12" s="10" customFormat="1" ht="19.899999999999999" customHeight="1">
      <c r="B108" s="127"/>
      <c r="D108" s="128" t="s">
        <v>108</v>
      </c>
      <c r="E108" s="129"/>
      <c r="F108" s="129"/>
      <c r="G108" s="129"/>
      <c r="H108" s="129"/>
      <c r="I108" s="130"/>
      <c r="J108" s="131">
        <f>J539</f>
        <v>0</v>
      </c>
      <c r="L108" s="127"/>
    </row>
    <row r="109" spans="2:12" s="10" customFormat="1" ht="19.899999999999999" customHeight="1">
      <c r="B109" s="127"/>
      <c r="D109" s="128" t="s">
        <v>109</v>
      </c>
      <c r="E109" s="129"/>
      <c r="F109" s="129"/>
      <c r="G109" s="129"/>
      <c r="H109" s="129"/>
      <c r="I109" s="130"/>
      <c r="J109" s="131">
        <f>J542</f>
        <v>0</v>
      </c>
      <c r="L109" s="127"/>
    </row>
    <row r="110" spans="2:12" s="10" customFormat="1" ht="19.899999999999999" customHeight="1">
      <c r="B110" s="127"/>
      <c r="D110" s="128" t="s">
        <v>110</v>
      </c>
      <c r="E110" s="129"/>
      <c r="F110" s="129"/>
      <c r="G110" s="129"/>
      <c r="H110" s="129"/>
      <c r="I110" s="130"/>
      <c r="J110" s="131">
        <f>J544</f>
        <v>0</v>
      </c>
      <c r="L110" s="127"/>
    </row>
    <row r="111" spans="2:12" s="10" customFormat="1" ht="19.899999999999999" customHeight="1">
      <c r="B111" s="127"/>
      <c r="D111" s="128" t="s">
        <v>111</v>
      </c>
      <c r="E111" s="129"/>
      <c r="F111" s="129"/>
      <c r="G111" s="129"/>
      <c r="H111" s="129"/>
      <c r="I111" s="130"/>
      <c r="J111" s="131">
        <f>J546</f>
        <v>0</v>
      </c>
      <c r="L111" s="127"/>
    </row>
    <row r="112" spans="2:12" s="10" customFormat="1" ht="19.899999999999999" customHeight="1">
      <c r="B112" s="127"/>
      <c r="D112" s="128" t="s">
        <v>112</v>
      </c>
      <c r="E112" s="129"/>
      <c r="F112" s="129"/>
      <c r="G112" s="129"/>
      <c r="H112" s="129"/>
      <c r="I112" s="130"/>
      <c r="J112" s="131">
        <f>J575</f>
        <v>0</v>
      </c>
      <c r="L112" s="127"/>
    </row>
    <row r="113" spans="1:31" s="10" customFormat="1" ht="19.899999999999999" customHeight="1">
      <c r="B113" s="127"/>
      <c r="D113" s="128" t="s">
        <v>113</v>
      </c>
      <c r="E113" s="129"/>
      <c r="F113" s="129"/>
      <c r="G113" s="129"/>
      <c r="H113" s="129"/>
      <c r="I113" s="130"/>
      <c r="J113" s="131">
        <f>J583</f>
        <v>0</v>
      </c>
      <c r="L113" s="127"/>
    </row>
    <row r="114" spans="1:31" s="10" customFormat="1" ht="19.899999999999999" customHeight="1">
      <c r="B114" s="127"/>
      <c r="D114" s="128" t="s">
        <v>114</v>
      </c>
      <c r="E114" s="129"/>
      <c r="F114" s="129"/>
      <c r="G114" s="129"/>
      <c r="H114" s="129"/>
      <c r="I114" s="130"/>
      <c r="J114" s="131">
        <f>J622</f>
        <v>0</v>
      </c>
      <c r="L114" s="127"/>
    </row>
    <row r="115" spans="1:31" s="10" customFormat="1" ht="19.899999999999999" customHeight="1">
      <c r="B115" s="127"/>
      <c r="D115" s="128" t="s">
        <v>115</v>
      </c>
      <c r="E115" s="129"/>
      <c r="F115" s="129"/>
      <c r="G115" s="129"/>
      <c r="H115" s="129"/>
      <c r="I115" s="130"/>
      <c r="J115" s="131">
        <f>J644</f>
        <v>0</v>
      </c>
      <c r="L115" s="127"/>
    </row>
    <row r="116" spans="1:31" s="10" customFormat="1" ht="19.899999999999999" customHeight="1">
      <c r="B116" s="127"/>
      <c r="D116" s="128" t="s">
        <v>116</v>
      </c>
      <c r="E116" s="129"/>
      <c r="F116" s="129"/>
      <c r="G116" s="129"/>
      <c r="H116" s="129"/>
      <c r="I116" s="130"/>
      <c r="J116" s="131">
        <f>J670</f>
        <v>0</v>
      </c>
      <c r="L116" s="127"/>
    </row>
    <row r="117" spans="1:31" s="10" customFormat="1" ht="19.899999999999999" customHeight="1">
      <c r="B117" s="127"/>
      <c r="D117" s="128" t="s">
        <v>117</v>
      </c>
      <c r="E117" s="129"/>
      <c r="F117" s="129"/>
      <c r="G117" s="129"/>
      <c r="H117" s="129"/>
      <c r="I117" s="130"/>
      <c r="J117" s="131">
        <f>J685</f>
        <v>0</v>
      </c>
      <c r="L117" s="127"/>
    </row>
    <row r="118" spans="1:31" s="10" customFormat="1" ht="19.899999999999999" customHeight="1">
      <c r="B118" s="127"/>
      <c r="D118" s="128" t="s">
        <v>118</v>
      </c>
      <c r="E118" s="129"/>
      <c r="F118" s="129"/>
      <c r="G118" s="129"/>
      <c r="H118" s="129"/>
      <c r="I118" s="130"/>
      <c r="J118" s="131">
        <f>J693</f>
        <v>0</v>
      </c>
      <c r="L118" s="127"/>
    </row>
    <row r="119" spans="1:31" s="10" customFormat="1" ht="19.899999999999999" customHeight="1">
      <c r="B119" s="127"/>
      <c r="D119" s="128" t="s">
        <v>119</v>
      </c>
      <c r="E119" s="129"/>
      <c r="F119" s="129"/>
      <c r="G119" s="129"/>
      <c r="H119" s="129"/>
      <c r="I119" s="130"/>
      <c r="J119" s="131">
        <f>J699</f>
        <v>0</v>
      </c>
      <c r="L119" s="127"/>
    </row>
    <row r="120" spans="1:31" s="9" customFormat="1" ht="24.95" customHeight="1">
      <c r="B120" s="122"/>
      <c r="D120" s="123" t="s">
        <v>120</v>
      </c>
      <c r="E120" s="124"/>
      <c r="F120" s="124"/>
      <c r="G120" s="124"/>
      <c r="H120" s="124"/>
      <c r="I120" s="125"/>
      <c r="J120" s="126">
        <f>J715</f>
        <v>0</v>
      </c>
      <c r="L120" s="122"/>
    </row>
    <row r="121" spans="1:31" s="9" customFormat="1" ht="24.95" customHeight="1">
      <c r="B121" s="122"/>
      <c r="D121" s="123" t="s">
        <v>121</v>
      </c>
      <c r="E121" s="124"/>
      <c r="F121" s="124"/>
      <c r="G121" s="124"/>
      <c r="H121" s="124"/>
      <c r="I121" s="125"/>
      <c r="J121" s="126">
        <f>J717</f>
        <v>0</v>
      </c>
      <c r="L121" s="122"/>
    </row>
    <row r="122" spans="1:31" s="10" customFormat="1" ht="19.899999999999999" customHeight="1">
      <c r="B122" s="127"/>
      <c r="D122" s="128" t="s">
        <v>122</v>
      </c>
      <c r="E122" s="129"/>
      <c r="F122" s="129"/>
      <c r="G122" s="129"/>
      <c r="H122" s="129"/>
      <c r="I122" s="130"/>
      <c r="J122" s="131">
        <f>J718</f>
        <v>0</v>
      </c>
      <c r="L122" s="127"/>
    </row>
    <row r="123" spans="1:31" s="10" customFormat="1" ht="19.899999999999999" customHeight="1">
      <c r="B123" s="127"/>
      <c r="D123" s="128" t="s">
        <v>123</v>
      </c>
      <c r="E123" s="129"/>
      <c r="F123" s="129"/>
      <c r="G123" s="129"/>
      <c r="H123" s="129"/>
      <c r="I123" s="130"/>
      <c r="J123" s="131">
        <f>J720</f>
        <v>0</v>
      </c>
      <c r="L123" s="127"/>
    </row>
    <row r="124" spans="1:31" s="10" customFormat="1" ht="19.899999999999999" customHeight="1">
      <c r="B124" s="127"/>
      <c r="D124" s="128" t="s">
        <v>124</v>
      </c>
      <c r="E124" s="129"/>
      <c r="F124" s="129"/>
      <c r="G124" s="129"/>
      <c r="H124" s="129"/>
      <c r="I124" s="130"/>
      <c r="J124" s="131">
        <f>J725</f>
        <v>0</v>
      </c>
      <c r="L124" s="127"/>
    </row>
    <row r="125" spans="1:31" s="2" customFormat="1" ht="21.75" customHeight="1">
      <c r="A125" s="32"/>
      <c r="B125" s="33"/>
      <c r="C125" s="32"/>
      <c r="D125" s="32"/>
      <c r="E125" s="32"/>
      <c r="F125" s="32"/>
      <c r="G125" s="32"/>
      <c r="H125" s="32"/>
      <c r="I125" s="9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47"/>
      <c r="C126" s="48"/>
      <c r="D126" s="48"/>
      <c r="E126" s="48"/>
      <c r="F126" s="48"/>
      <c r="G126" s="48"/>
      <c r="H126" s="48"/>
      <c r="I126" s="116"/>
      <c r="J126" s="48"/>
      <c r="K126" s="48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30" spans="1:63" s="2" customFormat="1" ht="6.95" customHeight="1">
      <c r="A130" s="32"/>
      <c r="B130" s="49"/>
      <c r="C130" s="50"/>
      <c r="D130" s="50"/>
      <c r="E130" s="50"/>
      <c r="F130" s="50"/>
      <c r="G130" s="50"/>
      <c r="H130" s="50"/>
      <c r="I130" s="117"/>
      <c r="J130" s="50"/>
      <c r="K130" s="50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24.95" customHeight="1">
      <c r="A131" s="32"/>
      <c r="B131" s="33"/>
      <c r="C131" s="21" t="s">
        <v>125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6.95" customHeight="1">
      <c r="A132" s="32"/>
      <c r="B132" s="33"/>
      <c r="C132" s="32"/>
      <c r="D132" s="32"/>
      <c r="E132" s="32"/>
      <c r="F132" s="32"/>
      <c r="G132" s="32"/>
      <c r="H132" s="3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16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368" t="str">
        <f>E7</f>
        <v>Budova hasičské zbrojnice Hlavní 32, Kolín - Sendražice</v>
      </c>
      <c r="F134" s="369"/>
      <c r="G134" s="369"/>
      <c r="H134" s="369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12" customHeight="1">
      <c r="A135" s="32"/>
      <c r="B135" s="33"/>
      <c r="C135" s="27" t="s">
        <v>90</v>
      </c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6.5" customHeight="1">
      <c r="A136" s="32"/>
      <c r="B136" s="33"/>
      <c r="C136" s="32"/>
      <c r="D136" s="32"/>
      <c r="E136" s="354" t="str">
        <f>E9</f>
        <v>KOLIN1 - SO 1 Hasičská zbrojnice</v>
      </c>
      <c r="F136" s="367"/>
      <c r="G136" s="367"/>
      <c r="H136" s="367"/>
      <c r="I136" s="9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12" customHeight="1">
      <c r="A138" s="32"/>
      <c r="B138" s="33"/>
      <c r="C138" s="27" t="s">
        <v>20</v>
      </c>
      <c r="D138" s="32"/>
      <c r="E138" s="32"/>
      <c r="F138" s="25" t="str">
        <f>F12</f>
        <v xml:space="preserve"> </v>
      </c>
      <c r="G138" s="32"/>
      <c r="H138" s="32"/>
      <c r="I138" s="93" t="s">
        <v>22</v>
      </c>
      <c r="J138" s="55">
        <f>IF(J12="","",J12)</f>
        <v>43871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6.95" customHeight="1">
      <c r="A139" s="32"/>
      <c r="B139" s="33"/>
      <c r="C139" s="32"/>
      <c r="D139" s="32"/>
      <c r="E139" s="32"/>
      <c r="F139" s="32"/>
      <c r="G139" s="32"/>
      <c r="H139" s="32"/>
      <c r="I139" s="92"/>
      <c r="J139" s="32"/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25.7" customHeight="1">
      <c r="A140" s="32"/>
      <c r="B140" s="33"/>
      <c r="C140" s="27" t="s">
        <v>23</v>
      </c>
      <c r="D140" s="32"/>
      <c r="E140" s="32"/>
      <c r="F140" s="25" t="str">
        <f>E15</f>
        <v>město Kolín Karlovo náměstí 78 280 12 Kolín I</v>
      </c>
      <c r="G140" s="32"/>
      <c r="H140" s="32"/>
      <c r="I140" s="93" t="s">
        <v>29</v>
      </c>
      <c r="J140" s="30" t="str">
        <f>E21</f>
        <v>Energy Benefit Centre a.s.</v>
      </c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2" customFormat="1" ht="15.2" customHeight="1">
      <c r="A141" s="32"/>
      <c r="B141" s="33"/>
      <c r="C141" s="27" t="s">
        <v>27</v>
      </c>
      <c r="D141" s="32"/>
      <c r="E141" s="32"/>
      <c r="F141" s="25" t="str">
        <f>IF(E18="","",E18)</f>
        <v>Vyplň údaj</v>
      </c>
      <c r="G141" s="32"/>
      <c r="H141" s="32"/>
      <c r="I141" s="93" t="s">
        <v>34</v>
      </c>
      <c r="J141" s="30" t="str">
        <f>E24</f>
        <v>Irena Michálková</v>
      </c>
      <c r="K141" s="32"/>
      <c r="L141" s="4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</row>
    <row r="142" spans="1:63" s="2" customFormat="1" ht="10.35" customHeight="1">
      <c r="A142" s="32"/>
      <c r="B142" s="33"/>
      <c r="C142" s="32"/>
      <c r="D142" s="32"/>
      <c r="E142" s="32"/>
      <c r="F142" s="32"/>
      <c r="G142" s="32"/>
      <c r="H142" s="32"/>
      <c r="I142" s="92"/>
      <c r="J142" s="32"/>
      <c r="K142" s="32"/>
      <c r="L142" s="4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</row>
    <row r="143" spans="1:63" s="11" customFormat="1" ht="29.25" customHeight="1">
      <c r="A143" s="132"/>
      <c r="B143" s="133"/>
      <c r="C143" s="134" t="s">
        <v>126</v>
      </c>
      <c r="D143" s="135" t="s">
        <v>63</v>
      </c>
      <c r="E143" s="135" t="s">
        <v>59</v>
      </c>
      <c r="F143" s="135" t="s">
        <v>60</v>
      </c>
      <c r="G143" s="135" t="s">
        <v>127</v>
      </c>
      <c r="H143" s="135" t="s">
        <v>128</v>
      </c>
      <c r="I143" s="136" t="s">
        <v>129</v>
      </c>
      <c r="J143" s="135" t="s">
        <v>94</v>
      </c>
      <c r="K143" s="137" t="s">
        <v>130</v>
      </c>
      <c r="L143" s="138"/>
      <c r="M143" s="62" t="s">
        <v>1</v>
      </c>
      <c r="N143" s="63" t="s">
        <v>42</v>
      </c>
      <c r="O143" s="63" t="s">
        <v>131</v>
      </c>
      <c r="P143" s="63" t="s">
        <v>132</v>
      </c>
      <c r="Q143" s="63" t="s">
        <v>133</v>
      </c>
      <c r="R143" s="63" t="s">
        <v>134</v>
      </c>
      <c r="S143" s="63" t="s">
        <v>135</v>
      </c>
      <c r="T143" s="64" t="s">
        <v>136</v>
      </c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</row>
    <row r="144" spans="1:63" s="2" customFormat="1" ht="22.9" customHeight="1">
      <c r="A144" s="32"/>
      <c r="B144" s="33"/>
      <c r="C144" s="69" t="s">
        <v>137</v>
      </c>
      <c r="D144" s="32"/>
      <c r="E144" s="32"/>
      <c r="F144" s="32"/>
      <c r="G144" s="32"/>
      <c r="H144" s="32"/>
      <c r="I144" s="92"/>
      <c r="J144" s="139">
        <f>BK144</f>
        <v>0</v>
      </c>
      <c r="K144" s="32"/>
      <c r="L144" s="33"/>
      <c r="M144" s="65"/>
      <c r="N144" s="56"/>
      <c r="O144" s="66"/>
      <c r="P144" s="140">
        <f>P145+P452+P715+P717</f>
        <v>0</v>
      </c>
      <c r="Q144" s="66"/>
      <c r="R144" s="140">
        <f>R145+R452+R715+R717</f>
        <v>126.70317931999999</v>
      </c>
      <c r="S144" s="66"/>
      <c r="T144" s="141">
        <f>T145+T452+T715+T717</f>
        <v>63.312327549999992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T144" s="17" t="s">
        <v>77</v>
      </c>
      <c r="AU144" s="17" t="s">
        <v>96</v>
      </c>
      <c r="BK144" s="142">
        <f>BK145+BK452+BK715+BK717</f>
        <v>0</v>
      </c>
    </row>
    <row r="145" spans="1:65" s="12" customFormat="1" ht="25.9" customHeight="1">
      <c r="B145" s="143"/>
      <c r="D145" s="144" t="s">
        <v>77</v>
      </c>
      <c r="E145" s="145" t="s">
        <v>138</v>
      </c>
      <c r="F145" s="145" t="s">
        <v>139</v>
      </c>
      <c r="I145" s="146"/>
      <c r="J145" s="147">
        <f>BK145</f>
        <v>0</v>
      </c>
      <c r="L145" s="143"/>
      <c r="M145" s="148"/>
      <c r="N145" s="149"/>
      <c r="O145" s="149"/>
      <c r="P145" s="150">
        <f>P146+P175+P190+P360+P442+P450</f>
        <v>0</v>
      </c>
      <c r="Q145" s="149"/>
      <c r="R145" s="150">
        <f>R146+R175+R190+R360+R442+R450</f>
        <v>117.01618661999998</v>
      </c>
      <c r="S145" s="149"/>
      <c r="T145" s="151">
        <f>T146+T175+T190+T360+T442+T450</f>
        <v>55.914219999999993</v>
      </c>
      <c r="AR145" s="144" t="s">
        <v>86</v>
      </c>
      <c r="AT145" s="152" t="s">
        <v>77</v>
      </c>
      <c r="AU145" s="152" t="s">
        <v>78</v>
      </c>
      <c r="AY145" s="144" t="s">
        <v>140</v>
      </c>
      <c r="BK145" s="153">
        <f>BK146+BK175+BK190+BK360+BK442+BK450</f>
        <v>0</v>
      </c>
    </row>
    <row r="146" spans="1:65" s="12" customFormat="1" ht="22.9" customHeight="1">
      <c r="B146" s="143"/>
      <c r="D146" s="144" t="s">
        <v>77</v>
      </c>
      <c r="E146" s="154" t="s">
        <v>86</v>
      </c>
      <c r="F146" s="154" t="s">
        <v>141</v>
      </c>
      <c r="I146" s="146"/>
      <c r="J146" s="155">
        <f>BK146</f>
        <v>0</v>
      </c>
      <c r="L146" s="143"/>
      <c r="M146" s="148"/>
      <c r="N146" s="149"/>
      <c r="O146" s="149"/>
      <c r="P146" s="150">
        <f>SUM(P147:P174)</f>
        <v>0</v>
      </c>
      <c r="Q146" s="149"/>
      <c r="R146" s="150">
        <f>SUM(R147:R174)</f>
        <v>0</v>
      </c>
      <c r="S146" s="149"/>
      <c r="T146" s="151">
        <f>SUM(T147:T174)</f>
        <v>0</v>
      </c>
      <c r="AR146" s="144" t="s">
        <v>86</v>
      </c>
      <c r="AT146" s="152" t="s">
        <v>77</v>
      </c>
      <c r="AU146" s="152" t="s">
        <v>86</v>
      </c>
      <c r="AY146" s="144" t="s">
        <v>140</v>
      </c>
      <c r="BK146" s="153">
        <f>SUM(BK147:BK174)</f>
        <v>0</v>
      </c>
    </row>
    <row r="147" spans="1:65" s="2" customFormat="1" ht="21.75" customHeight="1">
      <c r="A147" s="32"/>
      <c r="B147" s="156"/>
      <c r="C147" s="157" t="s">
        <v>86</v>
      </c>
      <c r="D147" s="157" t="s">
        <v>142</v>
      </c>
      <c r="E147" s="158" t="s">
        <v>143</v>
      </c>
      <c r="F147" s="159" t="s">
        <v>144</v>
      </c>
      <c r="G147" s="160" t="s">
        <v>145</v>
      </c>
      <c r="H147" s="161">
        <v>36.944000000000003</v>
      </c>
      <c r="I147" s="162"/>
      <c r="J147" s="163">
        <f>ROUND(I147*H147,2)</f>
        <v>0</v>
      </c>
      <c r="K147" s="159"/>
      <c r="L147" s="33"/>
      <c r="M147" s="164" t="s">
        <v>1</v>
      </c>
      <c r="N147" s="165" t="s">
        <v>43</v>
      </c>
      <c r="O147" s="58"/>
      <c r="P147" s="166">
        <f>O147*H147</f>
        <v>0</v>
      </c>
      <c r="Q147" s="166">
        <v>0</v>
      </c>
      <c r="R147" s="166">
        <f>Q147*H147</f>
        <v>0</v>
      </c>
      <c r="S147" s="166">
        <v>0</v>
      </c>
      <c r="T147" s="167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68" t="s">
        <v>146</v>
      </c>
      <c r="AT147" s="168" t="s">
        <v>142</v>
      </c>
      <c r="AU147" s="168" t="s">
        <v>88</v>
      </c>
      <c r="AY147" s="17" t="s">
        <v>140</v>
      </c>
      <c r="BE147" s="169">
        <f>IF(N147="základní",J147,0)</f>
        <v>0</v>
      </c>
      <c r="BF147" s="169">
        <f>IF(N147="snížená",J147,0)</f>
        <v>0</v>
      </c>
      <c r="BG147" s="169">
        <f>IF(N147="zákl. přenesená",J147,0)</f>
        <v>0</v>
      </c>
      <c r="BH147" s="169">
        <f>IF(N147="sníž. přenesená",J147,0)</f>
        <v>0</v>
      </c>
      <c r="BI147" s="169">
        <f>IF(N147="nulová",J147,0)</f>
        <v>0</v>
      </c>
      <c r="BJ147" s="17" t="s">
        <v>86</v>
      </c>
      <c r="BK147" s="169">
        <f>ROUND(I147*H147,2)</f>
        <v>0</v>
      </c>
      <c r="BL147" s="17" t="s">
        <v>146</v>
      </c>
      <c r="BM147" s="168" t="s">
        <v>147</v>
      </c>
    </row>
    <row r="148" spans="1:65" s="13" customFormat="1">
      <c r="B148" s="170"/>
      <c r="D148" s="171" t="s">
        <v>148</v>
      </c>
      <c r="E148" s="172" t="s">
        <v>1</v>
      </c>
      <c r="F148" s="173" t="s">
        <v>149</v>
      </c>
      <c r="H148" s="174">
        <v>36.944000000000003</v>
      </c>
      <c r="I148" s="175"/>
      <c r="L148" s="170"/>
      <c r="M148" s="176"/>
      <c r="N148" s="177"/>
      <c r="O148" s="177"/>
      <c r="P148" s="177"/>
      <c r="Q148" s="177"/>
      <c r="R148" s="177"/>
      <c r="S148" s="177"/>
      <c r="T148" s="178"/>
      <c r="AT148" s="172" t="s">
        <v>148</v>
      </c>
      <c r="AU148" s="172" t="s">
        <v>88</v>
      </c>
      <c r="AV148" s="13" t="s">
        <v>88</v>
      </c>
      <c r="AW148" s="13" t="s">
        <v>33</v>
      </c>
      <c r="AX148" s="13" t="s">
        <v>86</v>
      </c>
      <c r="AY148" s="172" t="s">
        <v>140</v>
      </c>
    </row>
    <row r="149" spans="1:65" s="2" customFormat="1" ht="16.5" customHeight="1">
      <c r="A149" s="32"/>
      <c r="B149" s="156"/>
      <c r="C149" s="157" t="s">
        <v>88</v>
      </c>
      <c r="D149" s="157" t="s">
        <v>142</v>
      </c>
      <c r="E149" s="158" t="s">
        <v>150</v>
      </c>
      <c r="F149" s="159" t="s">
        <v>151</v>
      </c>
      <c r="G149" s="160" t="s">
        <v>145</v>
      </c>
      <c r="H149" s="161">
        <v>41.987000000000002</v>
      </c>
      <c r="I149" s="162"/>
      <c r="J149" s="163">
        <f>ROUND(I149*H149,2)</f>
        <v>0</v>
      </c>
      <c r="K149" s="159"/>
      <c r="L149" s="33"/>
      <c r="M149" s="164" t="s">
        <v>1</v>
      </c>
      <c r="N149" s="165" t="s">
        <v>43</v>
      </c>
      <c r="O149" s="58"/>
      <c r="P149" s="166">
        <f>O149*H149</f>
        <v>0</v>
      </c>
      <c r="Q149" s="166">
        <v>0</v>
      </c>
      <c r="R149" s="166">
        <f>Q149*H149</f>
        <v>0</v>
      </c>
      <c r="S149" s="166">
        <v>0</v>
      </c>
      <c r="T149" s="167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68" t="s">
        <v>146</v>
      </c>
      <c r="AT149" s="168" t="s">
        <v>142</v>
      </c>
      <c r="AU149" s="168" t="s">
        <v>88</v>
      </c>
      <c r="AY149" s="17" t="s">
        <v>140</v>
      </c>
      <c r="BE149" s="169">
        <f>IF(N149="základní",J149,0)</f>
        <v>0</v>
      </c>
      <c r="BF149" s="169">
        <f>IF(N149="snížená",J149,0)</f>
        <v>0</v>
      </c>
      <c r="BG149" s="169">
        <f>IF(N149="zákl. přenesená",J149,0)</f>
        <v>0</v>
      </c>
      <c r="BH149" s="169">
        <f>IF(N149="sníž. přenesená",J149,0)</f>
        <v>0</v>
      </c>
      <c r="BI149" s="169">
        <f>IF(N149="nulová",J149,0)</f>
        <v>0</v>
      </c>
      <c r="BJ149" s="17" t="s">
        <v>86</v>
      </c>
      <c r="BK149" s="169">
        <f>ROUND(I149*H149,2)</f>
        <v>0</v>
      </c>
      <c r="BL149" s="17" t="s">
        <v>146</v>
      </c>
      <c r="BM149" s="168" t="s">
        <v>152</v>
      </c>
    </row>
    <row r="150" spans="1:65" s="13" customFormat="1" ht="22.5">
      <c r="B150" s="170"/>
      <c r="D150" s="171" t="s">
        <v>148</v>
      </c>
      <c r="E150" s="172" t="s">
        <v>1</v>
      </c>
      <c r="F150" s="173" t="s">
        <v>153</v>
      </c>
      <c r="H150" s="174">
        <v>41.987000000000002</v>
      </c>
      <c r="I150" s="175"/>
      <c r="L150" s="170"/>
      <c r="M150" s="176"/>
      <c r="N150" s="177"/>
      <c r="O150" s="177"/>
      <c r="P150" s="177"/>
      <c r="Q150" s="177"/>
      <c r="R150" s="177"/>
      <c r="S150" s="177"/>
      <c r="T150" s="178"/>
      <c r="AT150" s="172" t="s">
        <v>148</v>
      </c>
      <c r="AU150" s="172" t="s">
        <v>88</v>
      </c>
      <c r="AV150" s="13" t="s">
        <v>88</v>
      </c>
      <c r="AW150" s="13" t="s">
        <v>33</v>
      </c>
      <c r="AX150" s="13" t="s">
        <v>86</v>
      </c>
      <c r="AY150" s="172" t="s">
        <v>140</v>
      </c>
    </row>
    <row r="151" spans="1:65" s="2" customFormat="1" ht="21.75" customHeight="1">
      <c r="A151" s="32"/>
      <c r="B151" s="156"/>
      <c r="C151" s="157" t="s">
        <v>154</v>
      </c>
      <c r="D151" s="157" t="s">
        <v>142</v>
      </c>
      <c r="E151" s="158" t="s">
        <v>155</v>
      </c>
      <c r="F151" s="159" t="s">
        <v>156</v>
      </c>
      <c r="G151" s="160" t="s">
        <v>145</v>
      </c>
      <c r="H151" s="161">
        <v>104.792</v>
      </c>
      <c r="I151" s="162"/>
      <c r="J151" s="163">
        <f>ROUND(I151*H151,2)</f>
        <v>0</v>
      </c>
      <c r="K151" s="159"/>
      <c r="L151" s="33"/>
      <c r="M151" s="164" t="s">
        <v>1</v>
      </c>
      <c r="N151" s="165" t="s">
        <v>43</v>
      </c>
      <c r="O151" s="58"/>
      <c r="P151" s="166">
        <f>O151*H151</f>
        <v>0</v>
      </c>
      <c r="Q151" s="166">
        <v>0</v>
      </c>
      <c r="R151" s="166">
        <f>Q151*H151</f>
        <v>0</v>
      </c>
      <c r="S151" s="166">
        <v>0</v>
      </c>
      <c r="T151" s="167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68" t="s">
        <v>146</v>
      </c>
      <c r="AT151" s="168" t="s">
        <v>142</v>
      </c>
      <c r="AU151" s="168" t="s">
        <v>88</v>
      </c>
      <c r="AY151" s="17" t="s">
        <v>140</v>
      </c>
      <c r="BE151" s="169">
        <f>IF(N151="základní",J151,0)</f>
        <v>0</v>
      </c>
      <c r="BF151" s="169">
        <f>IF(N151="snížená",J151,0)</f>
        <v>0</v>
      </c>
      <c r="BG151" s="169">
        <f>IF(N151="zákl. přenesená",J151,0)</f>
        <v>0</v>
      </c>
      <c r="BH151" s="169">
        <f>IF(N151="sníž. přenesená",J151,0)</f>
        <v>0</v>
      </c>
      <c r="BI151" s="169">
        <f>IF(N151="nulová",J151,0)</f>
        <v>0</v>
      </c>
      <c r="BJ151" s="17" t="s">
        <v>86</v>
      </c>
      <c r="BK151" s="169">
        <f>ROUND(I151*H151,2)</f>
        <v>0</v>
      </c>
      <c r="BL151" s="17" t="s">
        <v>146</v>
      </c>
      <c r="BM151" s="168" t="s">
        <v>157</v>
      </c>
    </row>
    <row r="152" spans="1:65" s="13" customFormat="1">
      <c r="B152" s="170"/>
      <c r="D152" s="171" t="s">
        <v>148</v>
      </c>
      <c r="E152" s="172" t="s">
        <v>1</v>
      </c>
      <c r="F152" s="173" t="s">
        <v>158</v>
      </c>
      <c r="H152" s="174">
        <v>36.944000000000003</v>
      </c>
      <c r="I152" s="175"/>
      <c r="L152" s="170"/>
      <c r="M152" s="176"/>
      <c r="N152" s="177"/>
      <c r="O152" s="177"/>
      <c r="P152" s="177"/>
      <c r="Q152" s="177"/>
      <c r="R152" s="177"/>
      <c r="S152" s="177"/>
      <c r="T152" s="178"/>
      <c r="AT152" s="172" t="s">
        <v>148</v>
      </c>
      <c r="AU152" s="172" t="s">
        <v>88</v>
      </c>
      <c r="AV152" s="13" t="s">
        <v>88</v>
      </c>
      <c r="AW152" s="13" t="s">
        <v>33</v>
      </c>
      <c r="AX152" s="13" t="s">
        <v>78</v>
      </c>
      <c r="AY152" s="172" t="s">
        <v>140</v>
      </c>
    </row>
    <row r="153" spans="1:65" s="13" customFormat="1" ht="22.5">
      <c r="B153" s="170"/>
      <c r="D153" s="171" t="s">
        <v>148</v>
      </c>
      <c r="E153" s="172" t="s">
        <v>1</v>
      </c>
      <c r="F153" s="173" t="s">
        <v>159</v>
      </c>
      <c r="H153" s="174">
        <v>41.987000000000002</v>
      </c>
      <c r="I153" s="175"/>
      <c r="L153" s="170"/>
      <c r="M153" s="176"/>
      <c r="N153" s="177"/>
      <c r="O153" s="177"/>
      <c r="P153" s="177"/>
      <c r="Q153" s="177"/>
      <c r="R153" s="177"/>
      <c r="S153" s="177"/>
      <c r="T153" s="178"/>
      <c r="AT153" s="172" t="s">
        <v>148</v>
      </c>
      <c r="AU153" s="172" t="s">
        <v>88</v>
      </c>
      <c r="AV153" s="13" t="s">
        <v>88</v>
      </c>
      <c r="AW153" s="13" t="s">
        <v>33</v>
      </c>
      <c r="AX153" s="13" t="s">
        <v>78</v>
      </c>
      <c r="AY153" s="172" t="s">
        <v>140</v>
      </c>
    </row>
    <row r="154" spans="1:65" s="13" customFormat="1">
      <c r="B154" s="170"/>
      <c r="D154" s="171" t="s">
        <v>148</v>
      </c>
      <c r="E154" s="172" t="s">
        <v>1</v>
      </c>
      <c r="F154" s="173" t="s">
        <v>160</v>
      </c>
      <c r="H154" s="174">
        <v>25.861000000000001</v>
      </c>
      <c r="I154" s="175"/>
      <c r="L154" s="170"/>
      <c r="M154" s="176"/>
      <c r="N154" s="177"/>
      <c r="O154" s="177"/>
      <c r="P154" s="177"/>
      <c r="Q154" s="177"/>
      <c r="R154" s="177"/>
      <c r="S154" s="177"/>
      <c r="T154" s="178"/>
      <c r="AT154" s="172" t="s">
        <v>148</v>
      </c>
      <c r="AU154" s="172" t="s">
        <v>88</v>
      </c>
      <c r="AV154" s="13" t="s">
        <v>88</v>
      </c>
      <c r="AW154" s="13" t="s">
        <v>33</v>
      </c>
      <c r="AX154" s="13" t="s">
        <v>78</v>
      </c>
      <c r="AY154" s="172" t="s">
        <v>140</v>
      </c>
    </row>
    <row r="155" spans="1:65" s="14" customFormat="1">
      <c r="B155" s="179"/>
      <c r="D155" s="171" t="s">
        <v>148</v>
      </c>
      <c r="E155" s="180" t="s">
        <v>1</v>
      </c>
      <c r="F155" s="181" t="s">
        <v>161</v>
      </c>
      <c r="H155" s="182">
        <v>104.79200000000002</v>
      </c>
      <c r="I155" s="183"/>
      <c r="L155" s="179"/>
      <c r="M155" s="184"/>
      <c r="N155" s="185"/>
      <c r="O155" s="185"/>
      <c r="P155" s="185"/>
      <c r="Q155" s="185"/>
      <c r="R155" s="185"/>
      <c r="S155" s="185"/>
      <c r="T155" s="186"/>
      <c r="AT155" s="180" t="s">
        <v>148</v>
      </c>
      <c r="AU155" s="180" t="s">
        <v>88</v>
      </c>
      <c r="AV155" s="14" t="s">
        <v>146</v>
      </c>
      <c r="AW155" s="14" t="s">
        <v>33</v>
      </c>
      <c r="AX155" s="14" t="s">
        <v>86</v>
      </c>
      <c r="AY155" s="180" t="s">
        <v>140</v>
      </c>
    </row>
    <row r="156" spans="1:65" s="2" customFormat="1" ht="21.75" customHeight="1">
      <c r="A156" s="32"/>
      <c r="B156" s="156"/>
      <c r="C156" s="157" t="s">
        <v>146</v>
      </c>
      <c r="D156" s="157" t="s">
        <v>142</v>
      </c>
      <c r="E156" s="158" t="s">
        <v>162</v>
      </c>
      <c r="F156" s="159" t="s">
        <v>163</v>
      </c>
      <c r="G156" s="160" t="s">
        <v>145</v>
      </c>
      <c r="H156" s="161">
        <v>53.07</v>
      </c>
      <c r="I156" s="162"/>
      <c r="J156" s="163">
        <f>ROUND(I156*H156,2)</f>
        <v>0</v>
      </c>
      <c r="K156" s="159"/>
      <c r="L156" s="33"/>
      <c r="M156" s="164" t="s">
        <v>1</v>
      </c>
      <c r="N156" s="165" t="s">
        <v>43</v>
      </c>
      <c r="O156" s="58"/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68" t="s">
        <v>146</v>
      </c>
      <c r="AT156" s="168" t="s">
        <v>142</v>
      </c>
      <c r="AU156" s="168" t="s">
        <v>88</v>
      </c>
      <c r="AY156" s="17" t="s">
        <v>140</v>
      </c>
      <c r="BE156" s="169">
        <f>IF(N156="základní",J156,0)</f>
        <v>0</v>
      </c>
      <c r="BF156" s="169">
        <f>IF(N156="snížená",J156,0)</f>
        <v>0</v>
      </c>
      <c r="BG156" s="169">
        <f>IF(N156="zákl. přenesená",J156,0)</f>
        <v>0</v>
      </c>
      <c r="BH156" s="169">
        <f>IF(N156="sníž. přenesená",J156,0)</f>
        <v>0</v>
      </c>
      <c r="BI156" s="169">
        <f>IF(N156="nulová",J156,0)</f>
        <v>0</v>
      </c>
      <c r="BJ156" s="17" t="s">
        <v>86</v>
      </c>
      <c r="BK156" s="169">
        <f>ROUND(I156*H156,2)</f>
        <v>0</v>
      </c>
      <c r="BL156" s="17" t="s">
        <v>146</v>
      </c>
      <c r="BM156" s="168" t="s">
        <v>164</v>
      </c>
    </row>
    <row r="157" spans="1:65" s="13" customFormat="1">
      <c r="B157" s="170"/>
      <c r="D157" s="171" t="s">
        <v>148</v>
      </c>
      <c r="E157" s="172" t="s">
        <v>1</v>
      </c>
      <c r="F157" s="173" t="s">
        <v>165</v>
      </c>
      <c r="H157" s="174">
        <v>36.944000000000003</v>
      </c>
      <c r="I157" s="175"/>
      <c r="L157" s="170"/>
      <c r="M157" s="176"/>
      <c r="N157" s="177"/>
      <c r="O157" s="177"/>
      <c r="P157" s="177"/>
      <c r="Q157" s="177"/>
      <c r="R157" s="177"/>
      <c r="S157" s="177"/>
      <c r="T157" s="178"/>
      <c r="AT157" s="172" t="s">
        <v>148</v>
      </c>
      <c r="AU157" s="172" t="s">
        <v>88</v>
      </c>
      <c r="AV157" s="13" t="s">
        <v>88</v>
      </c>
      <c r="AW157" s="13" t="s">
        <v>33</v>
      </c>
      <c r="AX157" s="13" t="s">
        <v>78</v>
      </c>
      <c r="AY157" s="172" t="s">
        <v>140</v>
      </c>
    </row>
    <row r="158" spans="1:65" s="13" customFormat="1" ht="22.5">
      <c r="B158" s="170"/>
      <c r="D158" s="171" t="s">
        <v>148</v>
      </c>
      <c r="E158" s="172" t="s">
        <v>1</v>
      </c>
      <c r="F158" s="173" t="s">
        <v>166</v>
      </c>
      <c r="H158" s="174">
        <v>41.987000000000002</v>
      </c>
      <c r="I158" s="175"/>
      <c r="L158" s="170"/>
      <c r="M158" s="176"/>
      <c r="N158" s="177"/>
      <c r="O158" s="177"/>
      <c r="P158" s="177"/>
      <c r="Q158" s="177"/>
      <c r="R158" s="177"/>
      <c r="S158" s="177"/>
      <c r="T158" s="178"/>
      <c r="AT158" s="172" t="s">
        <v>148</v>
      </c>
      <c r="AU158" s="172" t="s">
        <v>88</v>
      </c>
      <c r="AV158" s="13" t="s">
        <v>88</v>
      </c>
      <c r="AW158" s="13" t="s">
        <v>33</v>
      </c>
      <c r="AX158" s="13" t="s">
        <v>78</v>
      </c>
      <c r="AY158" s="172" t="s">
        <v>140</v>
      </c>
    </row>
    <row r="159" spans="1:65" s="13" customFormat="1">
      <c r="B159" s="170"/>
      <c r="D159" s="171" t="s">
        <v>148</v>
      </c>
      <c r="E159" s="172" t="s">
        <v>1</v>
      </c>
      <c r="F159" s="173" t="s">
        <v>167</v>
      </c>
      <c r="H159" s="174">
        <v>-25.861000000000001</v>
      </c>
      <c r="I159" s="175"/>
      <c r="L159" s="170"/>
      <c r="M159" s="176"/>
      <c r="N159" s="177"/>
      <c r="O159" s="177"/>
      <c r="P159" s="177"/>
      <c r="Q159" s="177"/>
      <c r="R159" s="177"/>
      <c r="S159" s="177"/>
      <c r="T159" s="178"/>
      <c r="AT159" s="172" t="s">
        <v>148</v>
      </c>
      <c r="AU159" s="172" t="s">
        <v>88</v>
      </c>
      <c r="AV159" s="13" t="s">
        <v>88</v>
      </c>
      <c r="AW159" s="13" t="s">
        <v>33</v>
      </c>
      <c r="AX159" s="13" t="s">
        <v>78</v>
      </c>
      <c r="AY159" s="172" t="s">
        <v>140</v>
      </c>
    </row>
    <row r="160" spans="1:65" s="14" customFormat="1">
      <c r="B160" s="179"/>
      <c r="D160" s="171" t="s">
        <v>148</v>
      </c>
      <c r="E160" s="180" t="s">
        <v>1</v>
      </c>
      <c r="F160" s="181" t="s">
        <v>161</v>
      </c>
      <c r="H160" s="182">
        <v>53.070000000000007</v>
      </c>
      <c r="I160" s="183"/>
      <c r="L160" s="179"/>
      <c r="M160" s="184"/>
      <c r="N160" s="185"/>
      <c r="O160" s="185"/>
      <c r="P160" s="185"/>
      <c r="Q160" s="185"/>
      <c r="R160" s="185"/>
      <c r="S160" s="185"/>
      <c r="T160" s="186"/>
      <c r="AT160" s="180" t="s">
        <v>148</v>
      </c>
      <c r="AU160" s="180" t="s">
        <v>88</v>
      </c>
      <c r="AV160" s="14" t="s">
        <v>146</v>
      </c>
      <c r="AW160" s="14" t="s">
        <v>33</v>
      </c>
      <c r="AX160" s="14" t="s">
        <v>86</v>
      </c>
      <c r="AY160" s="180" t="s">
        <v>140</v>
      </c>
    </row>
    <row r="161" spans="1:65" s="2" customFormat="1" ht="16.5" customHeight="1">
      <c r="A161" s="32"/>
      <c r="B161" s="156"/>
      <c r="C161" s="157" t="s">
        <v>168</v>
      </c>
      <c r="D161" s="157" t="s">
        <v>142</v>
      </c>
      <c r="E161" s="158" t="s">
        <v>169</v>
      </c>
      <c r="F161" s="159" t="s">
        <v>170</v>
      </c>
      <c r="G161" s="160" t="s">
        <v>145</v>
      </c>
      <c r="H161" s="161">
        <v>132.001</v>
      </c>
      <c r="I161" s="162"/>
      <c r="J161" s="163">
        <f>ROUND(I161*H161,2)</f>
        <v>0</v>
      </c>
      <c r="K161" s="159"/>
      <c r="L161" s="33"/>
      <c r="M161" s="164" t="s">
        <v>1</v>
      </c>
      <c r="N161" s="165" t="s">
        <v>43</v>
      </c>
      <c r="O161" s="58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68" t="s">
        <v>146</v>
      </c>
      <c r="AT161" s="168" t="s">
        <v>142</v>
      </c>
      <c r="AU161" s="168" t="s">
        <v>88</v>
      </c>
      <c r="AY161" s="17" t="s">
        <v>140</v>
      </c>
      <c r="BE161" s="169">
        <f>IF(N161="základní",J161,0)</f>
        <v>0</v>
      </c>
      <c r="BF161" s="169">
        <f>IF(N161="snížená",J161,0)</f>
        <v>0</v>
      </c>
      <c r="BG161" s="169">
        <f>IF(N161="zákl. přenesená",J161,0)</f>
        <v>0</v>
      </c>
      <c r="BH161" s="169">
        <f>IF(N161="sníž. přenesená",J161,0)</f>
        <v>0</v>
      </c>
      <c r="BI161" s="169">
        <f>IF(N161="nulová",J161,0)</f>
        <v>0</v>
      </c>
      <c r="BJ161" s="17" t="s">
        <v>86</v>
      </c>
      <c r="BK161" s="169">
        <f>ROUND(I161*H161,2)</f>
        <v>0</v>
      </c>
      <c r="BL161" s="17" t="s">
        <v>146</v>
      </c>
      <c r="BM161" s="168" t="s">
        <v>171</v>
      </c>
    </row>
    <row r="162" spans="1:65" s="13" customFormat="1">
      <c r="B162" s="170"/>
      <c r="D162" s="171" t="s">
        <v>148</v>
      </c>
      <c r="E162" s="172" t="s">
        <v>1</v>
      </c>
      <c r="F162" s="173" t="s">
        <v>172</v>
      </c>
      <c r="H162" s="174">
        <v>78.930999999999997</v>
      </c>
      <c r="I162" s="175"/>
      <c r="L162" s="170"/>
      <c r="M162" s="176"/>
      <c r="N162" s="177"/>
      <c r="O162" s="177"/>
      <c r="P162" s="177"/>
      <c r="Q162" s="177"/>
      <c r="R162" s="177"/>
      <c r="S162" s="177"/>
      <c r="T162" s="178"/>
      <c r="AT162" s="172" t="s">
        <v>148</v>
      </c>
      <c r="AU162" s="172" t="s">
        <v>88</v>
      </c>
      <c r="AV162" s="13" t="s">
        <v>88</v>
      </c>
      <c r="AW162" s="13" t="s">
        <v>33</v>
      </c>
      <c r="AX162" s="13" t="s">
        <v>78</v>
      </c>
      <c r="AY162" s="172" t="s">
        <v>140</v>
      </c>
    </row>
    <row r="163" spans="1:65" s="13" customFormat="1">
      <c r="B163" s="170"/>
      <c r="D163" s="171" t="s">
        <v>148</v>
      </c>
      <c r="E163" s="172" t="s">
        <v>1</v>
      </c>
      <c r="F163" s="173" t="s">
        <v>173</v>
      </c>
      <c r="H163" s="174">
        <v>53.07</v>
      </c>
      <c r="I163" s="175"/>
      <c r="L163" s="170"/>
      <c r="M163" s="176"/>
      <c r="N163" s="177"/>
      <c r="O163" s="177"/>
      <c r="P163" s="177"/>
      <c r="Q163" s="177"/>
      <c r="R163" s="177"/>
      <c r="S163" s="177"/>
      <c r="T163" s="178"/>
      <c r="AT163" s="172" t="s">
        <v>148</v>
      </c>
      <c r="AU163" s="172" t="s">
        <v>88</v>
      </c>
      <c r="AV163" s="13" t="s">
        <v>88</v>
      </c>
      <c r="AW163" s="13" t="s">
        <v>33</v>
      </c>
      <c r="AX163" s="13" t="s">
        <v>78</v>
      </c>
      <c r="AY163" s="172" t="s">
        <v>140</v>
      </c>
    </row>
    <row r="164" spans="1:65" s="14" customFormat="1">
      <c r="B164" s="179"/>
      <c r="D164" s="171" t="s">
        <v>148</v>
      </c>
      <c r="E164" s="180" t="s">
        <v>1</v>
      </c>
      <c r="F164" s="181" t="s">
        <v>161</v>
      </c>
      <c r="H164" s="182">
        <v>132.001</v>
      </c>
      <c r="I164" s="183"/>
      <c r="L164" s="179"/>
      <c r="M164" s="184"/>
      <c r="N164" s="185"/>
      <c r="O164" s="185"/>
      <c r="P164" s="185"/>
      <c r="Q164" s="185"/>
      <c r="R164" s="185"/>
      <c r="S164" s="185"/>
      <c r="T164" s="186"/>
      <c r="AT164" s="180" t="s">
        <v>148</v>
      </c>
      <c r="AU164" s="180" t="s">
        <v>88</v>
      </c>
      <c r="AV164" s="14" t="s">
        <v>146</v>
      </c>
      <c r="AW164" s="14" t="s">
        <v>33</v>
      </c>
      <c r="AX164" s="14" t="s">
        <v>86</v>
      </c>
      <c r="AY164" s="180" t="s">
        <v>140</v>
      </c>
    </row>
    <row r="165" spans="1:65" s="2" customFormat="1" ht="16.5" customHeight="1">
      <c r="A165" s="32"/>
      <c r="B165" s="156"/>
      <c r="C165" s="157" t="s">
        <v>174</v>
      </c>
      <c r="D165" s="157" t="s">
        <v>142</v>
      </c>
      <c r="E165" s="158" t="s">
        <v>175</v>
      </c>
      <c r="F165" s="159" t="s">
        <v>176</v>
      </c>
      <c r="G165" s="160" t="s">
        <v>145</v>
      </c>
      <c r="H165" s="161">
        <v>78.930999999999997</v>
      </c>
      <c r="I165" s="162"/>
      <c r="J165" s="163">
        <f>ROUND(I165*H165,2)</f>
        <v>0</v>
      </c>
      <c r="K165" s="159"/>
      <c r="L165" s="33"/>
      <c r="M165" s="164" t="s">
        <v>1</v>
      </c>
      <c r="N165" s="165" t="s">
        <v>43</v>
      </c>
      <c r="O165" s="58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68" t="s">
        <v>146</v>
      </c>
      <c r="AT165" s="168" t="s">
        <v>142</v>
      </c>
      <c r="AU165" s="168" t="s">
        <v>88</v>
      </c>
      <c r="AY165" s="17" t="s">
        <v>140</v>
      </c>
      <c r="BE165" s="169">
        <f>IF(N165="základní",J165,0)</f>
        <v>0</v>
      </c>
      <c r="BF165" s="169">
        <f>IF(N165="snížená",J165,0)</f>
        <v>0</v>
      </c>
      <c r="BG165" s="169">
        <f>IF(N165="zákl. přenesená",J165,0)</f>
        <v>0</v>
      </c>
      <c r="BH165" s="169">
        <f>IF(N165="sníž. přenesená",J165,0)</f>
        <v>0</v>
      </c>
      <c r="BI165" s="169">
        <f>IF(N165="nulová",J165,0)</f>
        <v>0</v>
      </c>
      <c r="BJ165" s="17" t="s">
        <v>86</v>
      </c>
      <c r="BK165" s="169">
        <f>ROUND(I165*H165,2)</f>
        <v>0</v>
      </c>
      <c r="BL165" s="17" t="s">
        <v>146</v>
      </c>
      <c r="BM165" s="168" t="s">
        <v>177</v>
      </c>
    </row>
    <row r="166" spans="1:65" s="13" customFormat="1">
      <c r="B166" s="170"/>
      <c r="D166" s="171" t="s">
        <v>148</v>
      </c>
      <c r="E166" s="172" t="s">
        <v>1</v>
      </c>
      <c r="F166" s="173" t="s">
        <v>158</v>
      </c>
      <c r="H166" s="174">
        <v>36.944000000000003</v>
      </c>
      <c r="I166" s="175"/>
      <c r="L166" s="170"/>
      <c r="M166" s="176"/>
      <c r="N166" s="177"/>
      <c r="O166" s="177"/>
      <c r="P166" s="177"/>
      <c r="Q166" s="177"/>
      <c r="R166" s="177"/>
      <c r="S166" s="177"/>
      <c r="T166" s="178"/>
      <c r="AT166" s="172" t="s">
        <v>148</v>
      </c>
      <c r="AU166" s="172" t="s">
        <v>88</v>
      </c>
      <c r="AV166" s="13" t="s">
        <v>88</v>
      </c>
      <c r="AW166" s="13" t="s">
        <v>33</v>
      </c>
      <c r="AX166" s="13" t="s">
        <v>78</v>
      </c>
      <c r="AY166" s="172" t="s">
        <v>140</v>
      </c>
    </row>
    <row r="167" spans="1:65" s="13" customFormat="1" ht="22.5">
      <c r="B167" s="170"/>
      <c r="D167" s="171" t="s">
        <v>148</v>
      </c>
      <c r="E167" s="172" t="s">
        <v>1</v>
      </c>
      <c r="F167" s="173" t="s">
        <v>159</v>
      </c>
      <c r="H167" s="174">
        <v>41.987000000000002</v>
      </c>
      <c r="I167" s="175"/>
      <c r="L167" s="170"/>
      <c r="M167" s="176"/>
      <c r="N167" s="177"/>
      <c r="O167" s="177"/>
      <c r="P167" s="177"/>
      <c r="Q167" s="177"/>
      <c r="R167" s="177"/>
      <c r="S167" s="177"/>
      <c r="T167" s="178"/>
      <c r="AT167" s="172" t="s">
        <v>148</v>
      </c>
      <c r="AU167" s="172" t="s">
        <v>88</v>
      </c>
      <c r="AV167" s="13" t="s">
        <v>88</v>
      </c>
      <c r="AW167" s="13" t="s">
        <v>33</v>
      </c>
      <c r="AX167" s="13" t="s">
        <v>78</v>
      </c>
      <c r="AY167" s="172" t="s">
        <v>140</v>
      </c>
    </row>
    <row r="168" spans="1:65" s="14" customFormat="1">
      <c r="B168" s="179"/>
      <c r="D168" s="171" t="s">
        <v>148</v>
      </c>
      <c r="E168" s="180" t="s">
        <v>1</v>
      </c>
      <c r="F168" s="181" t="s">
        <v>161</v>
      </c>
      <c r="H168" s="182">
        <v>78.931000000000012</v>
      </c>
      <c r="I168" s="183"/>
      <c r="L168" s="179"/>
      <c r="M168" s="184"/>
      <c r="N168" s="185"/>
      <c r="O168" s="185"/>
      <c r="P168" s="185"/>
      <c r="Q168" s="185"/>
      <c r="R168" s="185"/>
      <c r="S168" s="185"/>
      <c r="T168" s="186"/>
      <c r="AT168" s="180" t="s">
        <v>148</v>
      </c>
      <c r="AU168" s="180" t="s">
        <v>88</v>
      </c>
      <c r="AV168" s="14" t="s">
        <v>146</v>
      </c>
      <c r="AW168" s="14" t="s">
        <v>33</v>
      </c>
      <c r="AX168" s="14" t="s">
        <v>86</v>
      </c>
      <c r="AY168" s="180" t="s">
        <v>140</v>
      </c>
    </row>
    <row r="169" spans="1:65" s="2" customFormat="1" ht="16.5" customHeight="1">
      <c r="A169" s="32"/>
      <c r="B169" s="156"/>
      <c r="C169" s="157" t="s">
        <v>178</v>
      </c>
      <c r="D169" s="157" t="s">
        <v>142</v>
      </c>
      <c r="E169" s="158" t="s">
        <v>179</v>
      </c>
      <c r="F169" s="159" t="s">
        <v>180</v>
      </c>
      <c r="G169" s="160" t="s">
        <v>145</v>
      </c>
      <c r="H169" s="161">
        <v>53.07</v>
      </c>
      <c r="I169" s="162"/>
      <c r="J169" s="163">
        <f>ROUND(I169*H169,2)</f>
        <v>0</v>
      </c>
      <c r="K169" s="159" t="s">
        <v>181</v>
      </c>
      <c r="L169" s="33"/>
      <c r="M169" s="164" t="s">
        <v>1</v>
      </c>
      <c r="N169" s="165" t="s">
        <v>43</v>
      </c>
      <c r="O169" s="58"/>
      <c r="P169" s="166">
        <f>O169*H169</f>
        <v>0</v>
      </c>
      <c r="Q169" s="166">
        <v>0</v>
      </c>
      <c r="R169" s="166">
        <f>Q169*H169</f>
        <v>0</v>
      </c>
      <c r="S169" s="166">
        <v>0</v>
      </c>
      <c r="T169" s="167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168" t="s">
        <v>146</v>
      </c>
      <c r="AT169" s="168" t="s">
        <v>142</v>
      </c>
      <c r="AU169" s="168" t="s">
        <v>88</v>
      </c>
      <c r="AY169" s="17" t="s">
        <v>140</v>
      </c>
      <c r="BE169" s="169">
        <f>IF(N169="základní",J169,0)</f>
        <v>0</v>
      </c>
      <c r="BF169" s="169">
        <f>IF(N169="snížená",J169,0)</f>
        <v>0</v>
      </c>
      <c r="BG169" s="169">
        <f>IF(N169="zákl. přenesená",J169,0)</f>
        <v>0</v>
      </c>
      <c r="BH169" s="169">
        <f>IF(N169="sníž. přenesená",J169,0)</f>
        <v>0</v>
      </c>
      <c r="BI169" s="169">
        <f>IF(N169="nulová",J169,0)</f>
        <v>0</v>
      </c>
      <c r="BJ169" s="17" t="s">
        <v>86</v>
      </c>
      <c r="BK169" s="169">
        <f>ROUND(I169*H169,2)</f>
        <v>0</v>
      </c>
      <c r="BL169" s="17" t="s">
        <v>146</v>
      </c>
      <c r="BM169" s="168" t="s">
        <v>182</v>
      </c>
    </row>
    <row r="170" spans="1:65" s="13" customFormat="1">
      <c r="B170" s="170"/>
      <c r="D170" s="171" t="s">
        <v>148</v>
      </c>
      <c r="E170" s="172" t="s">
        <v>1</v>
      </c>
      <c r="F170" s="173" t="s">
        <v>183</v>
      </c>
      <c r="H170" s="174">
        <v>53.07</v>
      </c>
      <c r="I170" s="175"/>
      <c r="L170" s="170"/>
      <c r="M170" s="176"/>
      <c r="N170" s="177"/>
      <c r="O170" s="177"/>
      <c r="P170" s="177"/>
      <c r="Q170" s="177"/>
      <c r="R170" s="177"/>
      <c r="S170" s="177"/>
      <c r="T170" s="178"/>
      <c r="AT170" s="172" t="s">
        <v>148</v>
      </c>
      <c r="AU170" s="172" t="s">
        <v>88</v>
      </c>
      <c r="AV170" s="13" t="s">
        <v>88</v>
      </c>
      <c r="AW170" s="13" t="s">
        <v>33</v>
      </c>
      <c r="AX170" s="13" t="s">
        <v>86</v>
      </c>
      <c r="AY170" s="172" t="s">
        <v>140</v>
      </c>
    </row>
    <row r="171" spans="1:65" s="2" customFormat="1" ht="21.75" customHeight="1">
      <c r="A171" s="32"/>
      <c r="B171" s="156"/>
      <c r="C171" s="157" t="s">
        <v>184</v>
      </c>
      <c r="D171" s="157" t="s">
        <v>142</v>
      </c>
      <c r="E171" s="158" t="s">
        <v>185</v>
      </c>
      <c r="F171" s="159" t="s">
        <v>186</v>
      </c>
      <c r="G171" s="160" t="s">
        <v>187</v>
      </c>
      <c r="H171" s="161">
        <v>100.833</v>
      </c>
      <c r="I171" s="162"/>
      <c r="J171" s="163">
        <f>ROUND(I171*H171,2)</f>
        <v>0</v>
      </c>
      <c r="K171" s="159"/>
      <c r="L171" s="33"/>
      <c r="M171" s="164" t="s">
        <v>1</v>
      </c>
      <c r="N171" s="165" t="s">
        <v>43</v>
      </c>
      <c r="O171" s="58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68" t="s">
        <v>146</v>
      </c>
      <c r="AT171" s="168" t="s">
        <v>142</v>
      </c>
      <c r="AU171" s="168" t="s">
        <v>88</v>
      </c>
      <c r="AY171" s="17" t="s">
        <v>140</v>
      </c>
      <c r="BE171" s="169">
        <f>IF(N171="základní",J171,0)</f>
        <v>0</v>
      </c>
      <c r="BF171" s="169">
        <f>IF(N171="snížená",J171,0)</f>
        <v>0</v>
      </c>
      <c r="BG171" s="169">
        <f>IF(N171="zákl. přenesená",J171,0)</f>
        <v>0</v>
      </c>
      <c r="BH171" s="169">
        <f>IF(N171="sníž. přenesená",J171,0)</f>
        <v>0</v>
      </c>
      <c r="BI171" s="169">
        <f>IF(N171="nulová",J171,0)</f>
        <v>0</v>
      </c>
      <c r="BJ171" s="17" t="s">
        <v>86</v>
      </c>
      <c r="BK171" s="169">
        <f>ROUND(I171*H171,2)</f>
        <v>0</v>
      </c>
      <c r="BL171" s="17" t="s">
        <v>146</v>
      </c>
      <c r="BM171" s="168" t="s">
        <v>188</v>
      </c>
    </row>
    <row r="172" spans="1:65" s="13" customFormat="1">
      <c r="B172" s="170"/>
      <c r="D172" s="171" t="s">
        <v>148</v>
      </c>
      <c r="E172" s="172" t="s">
        <v>1</v>
      </c>
      <c r="F172" s="173" t="s">
        <v>189</v>
      </c>
      <c r="H172" s="174">
        <v>100.833</v>
      </c>
      <c r="I172" s="175"/>
      <c r="L172" s="170"/>
      <c r="M172" s="176"/>
      <c r="N172" s="177"/>
      <c r="O172" s="177"/>
      <c r="P172" s="177"/>
      <c r="Q172" s="177"/>
      <c r="R172" s="177"/>
      <c r="S172" s="177"/>
      <c r="T172" s="178"/>
      <c r="AT172" s="172" t="s">
        <v>148</v>
      </c>
      <c r="AU172" s="172" t="s">
        <v>88</v>
      </c>
      <c r="AV172" s="13" t="s">
        <v>88</v>
      </c>
      <c r="AW172" s="13" t="s">
        <v>33</v>
      </c>
      <c r="AX172" s="13" t="s">
        <v>86</v>
      </c>
      <c r="AY172" s="172" t="s">
        <v>140</v>
      </c>
    </row>
    <row r="173" spans="1:65" s="2" customFormat="1" ht="21.75" customHeight="1">
      <c r="A173" s="32"/>
      <c r="B173" s="156"/>
      <c r="C173" s="157" t="s">
        <v>190</v>
      </c>
      <c r="D173" s="157" t="s">
        <v>142</v>
      </c>
      <c r="E173" s="158" t="s">
        <v>191</v>
      </c>
      <c r="F173" s="159" t="s">
        <v>192</v>
      </c>
      <c r="G173" s="160" t="s">
        <v>145</v>
      </c>
      <c r="H173" s="161">
        <v>25.861000000000001</v>
      </c>
      <c r="I173" s="162"/>
      <c r="J173" s="163">
        <f>ROUND(I173*H173,2)</f>
        <v>0</v>
      </c>
      <c r="K173" s="159" t="s">
        <v>181</v>
      </c>
      <c r="L173" s="33"/>
      <c r="M173" s="164" t="s">
        <v>1</v>
      </c>
      <c r="N173" s="165" t="s">
        <v>43</v>
      </c>
      <c r="O173" s="58"/>
      <c r="P173" s="166">
        <f>O173*H173</f>
        <v>0</v>
      </c>
      <c r="Q173" s="166">
        <v>0</v>
      </c>
      <c r="R173" s="166">
        <f>Q173*H173</f>
        <v>0</v>
      </c>
      <c r="S173" s="166">
        <v>0</v>
      </c>
      <c r="T173" s="167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168" t="s">
        <v>146</v>
      </c>
      <c r="AT173" s="168" t="s">
        <v>142</v>
      </c>
      <c r="AU173" s="168" t="s">
        <v>88</v>
      </c>
      <c r="AY173" s="17" t="s">
        <v>140</v>
      </c>
      <c r="BE173" s="169">
        <f>IF(N173="základní",J173,0)</f>
        <v>0</v>
      </c>
      <c r="BF173" s="169">
        <f>IF(N173="snížená",J173,0)</f>
        <v>0</v>
      </c>
      <c r="BG173" s="169">
        <f>IF(N173="zákl. přenesená",J173,0)</f>
        <v>0</v>
      </c>
      <c r="BH173" s="169">
        <f>IF(N173="sníž. přenesená",J173,0)</f>
        <v>0</v>
      </c>
      <c r="BI173" s="169">
        <f>IF(N173="nulová",J173,0)</f>
        <v>0</v>
      </c>
      <c r="BJ173" s="17" t="s">
        <v>86</v>
      </c>
      <c r="BK173" s="169">
        <f>ROUND(I173*H173,2)</f>
        <v>0</v>
      </c>
      <c r="BL173" s="17" t="s">
        <v>146</v>
      </c>
      <c r="BM173" s="168" t="s">
        <v>193</v>
      </c>
    </row>
    <row r="174" spans="1:65" s="13" customFormat="1">
      <c r="B174" s="170"/>
      <c r="D174" s="171" t="s">
        <v>148</v>
      </c>
      <c r="E174" s="172" t="s">
        <v>1</v>
      </c>
      <c r="F174" s="173" t="s">
        <v>194</v>
      </c>
      <c r="H174" s="174">
        <v>25.861000000000001</v>
      </c>
      <c r="I174" s="175"/>
      <c r="L174" s="170"/>
      <c r="M174" s="176"/>
      <c r="N174" s="177"/>
      <c r="O174" s="177"/>
      <c r="P174" s="177"/>
      <c r="Q174" s="177"/>
      <c r="R174" s="177"/>
      <c r="S174" s="177"/>
      <c r="T174" s="178"/>
      <c r="AT174" s="172" t="s">
        <v>148</v>
      </c>
      <c r="AU174" s="172" t="s">
        <v>88</v>
      </c>
      <c r="AV174" s="13" t="s">
        <v>88</v>
      </c>
      <c r="AW174" s="13" t="s">
        <v>33</v>
      </c>
      <c r="AX174" s="13" t="s">
        <v>86</v>
      </c>
      <c r="AY174" s="172" t="s">
        <v>140</v>
      </c>
    </row>
    <row r="175" spans="1:65" s="12" customFormat="1" ht="22.9" customHeight="1">
      <c r="B175" s="143"/>
      <c r="D175" s="144" t="s">
        <v>77</v>
      </c>
      <c r="E175" s="154" t="s">
        <v>154</v>
      </c>
      <c r="F175" s="154" t="s">
        <v>195</v>
      </c>
      <c r="I175" s="146"/>
      <c r="J175" s="155">
        <f>BK175</f>
        <v>0</v>
      </c>
      <c r="L175" s="143"/>
      <c r="M175" s="148"/>
      <c r="N175" s="149"/>
      <c r="O175" s="149"/>
      <c r="P175" s="150">
        <f>SUM(P176:P189)</f>
        <v>0</v>
      </c>
      <c r="Q175" s="149"/>
      <c r="R175" s="150">
        <f>SUM(R176:R189)</f>
        <v>2.8638544599999998</v>
      </c>
      <c r="S175" s="149"/>
      <c r="T175" s="151">
        <f>SUM(T176:T189)</f>
        <v>0</v>
      </c>
      <c r="AR175" s="144" t="s">
        <v>86</v>
      </c>
      <c r="AT175" s="152" t="s">
        <v>77</v>
      </c>
      <c r="AU175" s="152" t="s">
        <v>86</v>
      </c>
      <c r="AY175" s="144" t="s">
        <v>140</v>
      </c>
      <c r="BK175" s="153">
        <f>SUM(BK176:BK189)</f>
        <v>0</v>
      </c>
    </row>
    <row r="176" spans="1:65" s="2" customFormat="1" ht="16.5" customHeight="1">
      <c r="A176" s="32"/>
      <c r="B176" s="156"/>
      <c r="C176" s="157" t="s">
        <v>196</v>
      </c>
      <c r="D176" s="157" t="s">
        <v>142</v>
      </c>
      <c r="E176" s="158" t="s">
        <v>197</v>
      </c>
      <c r="F176" s="159" t="s">
        <v>198</v>
      </c>
      <c r="G176" s="160" t="s">
        <v>145</v>
      </c>
      <c r="H176" s="161">
        <v>0.72</v>
      </c>
      <c r="I176" s="162"/>
      <c r="J176" s="163">
        <f>ROUND(I176*H176,2)</f>
        <v>0</v>
      </c>
      <c r="K176" s="159" t="s">
        <v>181</v>
      </c>
      <c r="L176" s="33"/>
      <c r="M176" s="164" t="s">
        <v>1</v>
      </c>
      <c r="N176" s="165" t="s">
        <v>43</v>
      </c>
      <c r="O176" s="58"/>
      <c r="P176" s="166">
        <f>O176*H176</f>
        <v>0</v>
      </c>
      <c r="Q176" s="166">
        <v>1.94302</v>
      </c>
      <c r="R176" s="166">
        <f>Q176*H176</f>
        <v>1.3989744</v>
      </c>
      <c r="S176" s="166">
        <v>0</v>
      </c>
      <c r="T176" s="167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168" t="s">
        <v>146</v>
      </c>
      <c r="AT176" s="168" t="s">
        <v>142</v>
      </c>
      <c r="AU176" s="168" t="s">
        <v>88</v>
      </c>
      <c r="AY176" s="17" t="s">
        <v>140</v>
      </c>
      <c r="BE176" s="169">
        <f>IF(N176="základní",J176,0)</f>
        <v>0</v>
      </c>
      <c r="BF176" s="169">
        <f>IF(N176="snížená",J176,0)</f>
        <v>0</v>
      </c>
      <c r="BG176" s="169">
        <f>IF(N176="zákl. přenesená",J176,0)</f>
        <v>0</v>
      </c>
      <c r="BH176" s="169">
        <f>IF(N176="sníž. přenesená",J176,0)</f>
        <v>0</v>
      </c>
      <c r="BI176" s="169">
        <f>IF(N176="nulová",J176,0)</f>
        <v>0</v>
      </c>
      <c r="BJ176" s="17" t="s">
        <v>86</v>
      </c>
      <c r="BK176" s="169">
        <f>ROUND(I176*H176,2)</f>
        <v>0</v>
      </c>
      <c r="BL176" s="17" t="s">
        <v>146</v>
      </c>
      <c r="BM176" s="168" t="s">
        <v>199</v>
      </c>
    </row>
    <row r="177" spans="1:65" s="13" customFormat="1">
      <c r="B177" s="170"/>
      <c r="D177" s="171" t="s">
        <v>148</v>
      </c>
      <c r="E177" s="172" t="s">
        <v>1</v>
      </c>
      <c r="F177" s="173" t="s">
        <v>200</v>
      </c>
      <c r="H177" s="174">
        <v>0.72</v>
      </c>
      <c r="I177" s="175"/>
      <c r="L177" s="170"/>
      <c r="M177" s="176"/>
      <c r="N177" s="177"/>
      <c r="O177" s="177"/>
      <c r="P177" s="177"/>
      <c r="Q177" s="177"/>
      <c r="R177" s="177"/>
      <c r="S177" s="177"/>
      <c r="T177" s="178"/>
      <c r="AT177" s="172" t="s">
        <v>148</v>
      </c>
      <c r="AU177" s="172" t="s">
        <v>88</v>
      </c>
      <c r="AV177" s="13" t="s">
        <v>88</v>
      </c>
      <c r="AW177" s="13" t="s">
        <v>33</v>
      </c>
      <c r="AX177" s="13" t="s">
        <v>86</v>
      </c>
      <c r="AY177" s="172" t="s">
        <v>140</v>
      </c>
    </row>
    <row r="178" spans="1:65" s="2" customFormat="1" ht="21.75" customHeight="1">
      <c r="A178" s="32"/>
      <c r="B178" s="156"/>
      <c r="C178" s="157" t="s">
        <v>201</v>
      </c>
      <c r="D178" s="157" t="s">
        <v>142</v>
      </c>
      <c r="E178" s="158" t="s">
        <v>202</v>
      </c>
      <c r="F178" s="159" t="s">
        <v>203</v>
      </c>
      <c r="G178" s="160" t="s">
        <v>187</v>
      </c>
      <c r="H178" s="161">
        <v>0.378</v>
      </c>
      <c r="I178" s="162"/>
      <c r="J178" s="163">
        <f>ROUND(I178*H178,2)</f>
        <v>0</v>
      </c>
      <c r="K178" s="159" t="s">
        <v>181</v>
      </c>
      <c r="L178" s="33"/>
      <c r="M178" s="164" t="s">
        <v>1</v>
      </c>
      <c r="N178" s="165" t="s">
        <v>43</v>
      </c>
      <c r="O178" s="58"/>
      <c r="P178" s="166">
        <f>O178*H178</f>
        <v>0</v>
      </c>
      <c r="Q178" s="166">
        <v>1.0900000000000001</v>
      </c>
      <c r="R178" s="166">
        <f>Q178*H178</f>
        <v>0.41202000000000005</v>
      </c>
      <c r="S178" s="166">
        <v>0</v>
      </c>
      <c r="T178" s="167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68" t="s">
        <v>146</v>
      </c>
      <c r="AT178" s="168" t="s">
        <v>142</v>
      </c>
      <c r="AU178" s="168" t="s">
        <v>88</v>
      </c>
      <c r="AY178" s="17" t="s">
        <v>140</v>
      </c>
      <c r="BE178" s="169">
        <f>IF(N178="základní",J178,0)</f>
        <v>0</v>
      </c>
      <c r="BF178" s="169">
        <f>IF(N178="snížená",J178,0)</f>
        <v>0</v>
      </c>
      <c r="BG178" s="169">
        <f>IF(N178="zákl. přenesená",J178,0)</f>
        <v>0</v>
      </c>
      <c r="BH178" s="169">
        <f>IF(N178="sníž. přenesená",J178,0)</f>
        <v>0</v>
      </c>
      <c r="BI178" s="169">
        <f>IF(N178="nulová",J178,0)</f>
        <v>0</v>
      </c>
      <c r="BJ178" s="17" t="s">
        <v>86</v>
      </c>
      <c r="BK178" s="169">
        <f>ROUND(I178*H178,2)</f>
        <v>0</v>
      </c>
      <c r="BL178" s="17" t="s">
        <v>146</v>
      </c>
      <c r="BM178" s="168" t="s">
        <v>204</v>
      </c>
    </row>
    <row r="179" spans="1:65" s="15" customFormat="1">
      <c r="B179" s="187"/>
      <c r="D179" s="171" t="s">
        <v>148</v>
      </c>
      <c r="E179" s="188" t="s">
        <v>1</v>
      </c>
      <c r="F179" s="189" t="s">
        <v>205</v>
      </c>
      <c r="H179" s="188" t="s">
        <v>1</v>
      </c>
      <c r="I179" s="190"/>
      <c r="L179" s="187"/>
      <c r="M179" s="191"/>
      <c r="N179" s="192"/>
      <c r="O179" s="192"/>
      <c r="P179" s="192"/>
      <c r="Q179" s="192"/>
      <c r="R179" s="192"/>
      <c r="S179" s="192"/>
      <c r="T179" s="193"/>
      <c r="AT179" s="188" t="s">
        <v>148</v>
      </c>
      <c r="AU179" s="188" t="s">
        <v>88</v>
      </c>
      <c r="AV179" s="15" t="s">
        <v>86</v>
      </c>
      <c r="AW179" s="15" t="s">
        <v>33</v>
      </c>
      <c r="AX179" s="15" t="s">
        <v>78</v>
      </c>
      <c r="AY179" s="188" t="s">
        <v>140</v>
      </c>
    </row>
    <row r="180" spans="1:65" s="13" customFormat="1">
      <c r="B180" s="170"/>
      <c r="D180" s="171" t="s">
        <v>148</v>
      </c>
      <c r="E180" s="172" t="s">
        <v>1</v>
      </c>
      <c r="F180" s="173" t="s">
        <v>206</v>
      </c>
      <c r="H180" s="174">
        <v>0.378</v>
      </c>
      <c r="I180" s="175"/>
      <c r="L180" s="170"/>
      <c r="M180" s="176"/>
      <c r="N180" s="177"/>
      <c r="O180" s="177"/>
      <c r="P180" s="177"/>
      <c r="Q180" s="177"/>
      <c r="R180" s="177"/>
      <c r="S180" s="177"/>
      <c r="T180" s="178"/>
      <c r="AT180" s="172" t="s">
        <v>148</v>
      </c>
      <c r="AU180" s="172" t="s">
        <v>88</v>
      </c>
      <c r="AV180" s="13" t="s">
        <v>88</v>
      </c>
      <c r="AW180" s="13" t="s">
        <v>33</v>
      </c>
      <c r="AX180" s="13" t="s">
        <v>86</v>
      </c>
      <c r="AY180" s="172" t="s">
        <v>140</v>
      </c>
    </row>
    <row r="181" spans="1:65" s="2" customFormat="1" ht="16.5" customHeight="1">
      <c r="A181" s="32"/>
      <c r="B181" s="156"/>
      <c r="C181" s="157" t="s">
        <v>207</v>
      </c>
      <c r="D181" s="157" t="s">
        <v>142</v>
      </c>
      <c r="E181" s="158" t="s">
        <v>208</v>
      </c>
      <c r="F181" s="159" t="s">
        <v>209</v>
      </c>
      <c r="G181" s="160" t="s">
        <v>210</v>
      </c>
      <c r="H181" s="161">
        <v>6.2779999999999996</v>
      </c>
      <c r="I181" s="162"/>
      <c r="J181" s="163">
        <f>ROUND(I181*H181,2)</f>
        <v>0</v>
      </c>
      <c r="K181" s="159" t="s">
        <v>181</v>
      </c>
      <c r="L181" s="33"/>
      <c r="M181" s="164" t="s">
        <v>1</v>
      </c>
      <c r="N181" s="165" t="s">
        <v>43</v>
      </c>
      <c r="O181" s="58"/>
      <c r="P181" s="166">
        <f>O181*H181</f>
        <v>0</v>
      </c>
      <c r="Q181" s="166">
        <v>2.8570000000000002E-2</v>
      </c>
      <c r="R181" s="166">
        <f>Q181*H181</f>
        <v>0.17936246</v>
      </c>
      <c r="S181" s="166">
        <v>0</v>
      </c>
      <c r="T181" s="167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68" t="s">
        <v>146</v>
      </c>
      <c r="AT181" s="168" t="s">
        <v>142</v>
      </c>
      <c r="AU181" s="168" t="s">
        <v>88</v>
      </c>
      <c r="AY181" s="17" t="s">
        <v>140</v>
      </c>
      <c r="BE181" s="169">
        <f>IF(N181="základní",J181,0)</f>
        <v>0</v>
      </c>
      <c r="BF181" s="169">
        <f>IF(N181="snížená",J181,0)</f>
        <v>0</v>
      </c>
      <c r="BG181" s="169">
        <f>IF(N181="zákl. přenesená",J181,0)</f>
        <v>0</v>
      </c>
      <c r="BH181" s="169">
        <f>IF(N181="sníž. přenesená",J181,0)</f>
        <v>0</v>
      </c>
      <c r="BI181" s="169">
        <f>IF(N181="nulová",J181,0)</f>
        <v>0</v>
      </c>
      <c r="BJ181" s="17" t="s">
        <v>86</v>
      </c>
      <c r="BK181" s="169">
        <f>ROUND(I181*H181,2)</f>
        <v>0</v>
      </c>
      <c r="BL181" s="17" t="s">
        <v>146</v>
      </c>
      <c r="BM181" s="168" t="s">
        <v>211</v>
      </c>
    </row>
    <row r="182" spans="1:65" s="13" customFormat="1">
      <c r="B182" s="170"/>
      <c r="D182" s="171" t="s">
        <v>148</v>
      </c>
      <c r="E182" s="172" t="s">
        <v>1</v>
      </c>
      <c r="F182" s="173" t="s">
        <v>212</v>
      </c>
      <c r="H182" s="174">
        <v>6.2779999999999996</v>
      </c>
      <c r="I182" s="175"/>
      <c r="L182" s="170"/>
      <c r="M182" s="176"/>
      <c r="N182" s="177"/>
      <c r="O182" s="177"/>
      <c r="P182" s="177"/>
      <c r="Q182" s="177"/>
      <c r="R182" s="177"/>
      <c r="S182" s="177"/>
      <c r="T182" s="178"/>
      <c r="AT182" s="172" t="s">
        <v>148</v>
      </c>
      <c r="AU182" s="172" t="s">
        <v>88</v>
      </c>
      <c r="AV182" s="13" t="s">
        <v>88</v>
      </c>
      <c r="AW182" s="13" t="s">
        <v>33</v>
      </c>
      <c r="AX182" s="13" t="s">
        <v>86</v>
      </c>
      <c r="AY182" s="172" t="s">
        <v>140</v>
      </c>
    </row>
    <row r="183" spans="1:65" s="2" customFormat="1" ht="21.75" customHeight="1">
      <c r="A183" s="32"/>
      <c r="B183" s="156"/>
      <c r="C183" s="157" t="s">
        <v>213</v>
      </c>
      <c r="D183" s="157" t="s">
        <v>142</v>
      </c>
      <c r="E183" s="158" t="s">
        <v>214</v>
      </c>
      <c r="F183" s="159" t="s">
        <v>215</v>
      </c>
      <c r="G183" s="160" t="s">
        <v>210</v>
      </c>
      <c r="H183" s="161">
        <v>20.376000000000001</v>
      </c>
      <c r="I183" s="162"/>
      <c r="J183" s="163">
        <f>ROUND(I183*H183,2)</f>
        <v>0</v>
      </c>
      <c r="K183" s="159" t="s">
        <v>181</v>
      </c>
      <c r="L183" s="33"/>
      <c r="M183" s="164" t="s">
        <v>1</v>
      </c>
      <c r="N183" s="165" t="s">
        <v>43</v>
      </c>
      <c r="O183" s="58"/>
      <c r="P183" s="166">
        <f>O183*H183</f>
        <v>0</v>
      </c>
      <c r="Q183" s="166">
        <v>2.496E-2</v>
      </c>
      <c r="R183" s="166">
        <f>Q183*H183</f>
        <v>0.50858495999999997</v>
      </c>
      <c r="S183" s="166">
        <v>0</v>
      </c>
      <c r="T183" s="167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68" t="s">
        <v>146</v>
      </c>
      <c r="AT183" s="168" t="s">
        <v>142</v>
      </c>
      <c r="AU183" s="168" t="s">
        <v>88</v>
      </c>
      <c r="AY183" s="17" t="s">
        <v>140</v>
      </c>
      <c r="BE183" s="169">
        <f>IF(N183="základní",J183,0)</f>
        <v>0</v>
      </c>
      <c r="BF183" s="169">
        <f>IF(N183="snížená",J183,0)</f>
        <v>0</v>
      </c>
      <c r="BG183" s="169">
        <f>IF(N183="zákl. přenesená",J183,0)</f>
        <v>0</v>
      </c>
      <c r="BH183" s="169">
        <f>IF(N183="sníž. přenesená",J183,0)</f>
        <v>0</v>
      </c>
      <c r="BI183" s="169">
        <f>IF(N183="nulová",J183,0)</f>
        <v>0</v>
      </c>
      <c r="BJ183" s="17" t="s">
        <v>86</v>
      </c>
      <c r="BK183" s="169">
        <f>ROUND(I183*H183,2)</f>
        <v>0</v>
      </c>
      <c r="BL183" s="17" t="s">
        <v>146</v>
      </c>
      <c r="BM183" s="168" t="s">
        <v>216</v>
      </c>
    </row>
    <row r="184" spans="1:65" s="13" customFormat="1">
      <c r="B184" s="170"/>
      <c r="D184" s="171" t="s">
        <v>148</v>
      </c>
      <c r="E184" s="172" t="s">
        <v>1</v>
      </c>
      <c r="F184" s="173" t="s">
        <v>217</v>
      </c>
      <c r="H184" s="174">
        <v>14.625</v>
      </c>
      <c r="I184" s="175"/>
      <c r="L184" s="170"/>
      <c r="M184" s="176"/>
      <c r="N184" s="177"/>
      <c r="O184" s="177"/>
      <c r="P184" s="177"/>
      <c r="Q184" s="177"/>
      <c r="R184" s="177"/>
      <c r="S184" s="177"/>
      <c r="T184" s="178"/>
      <c r="AT184" s="172" t="s">
        <v>148</v>
      </c>
      <c r="AU184" s="172" t="s">
        <v>88</v>
      </c>
      <c r="AV184" s="13" t="s">
        <v>88</v>
      </c>
      <c r="AW184" s="13" t="s">
        <v>33</v>
      </c>
      <c r="AX184" s="13" t="s">
        <v>78</v>
      </c>
      <c r="AY184" s="172" t="s">
        <v>140</v>
      </c>
    </row>
    <row r="185" spans="1:65" s="13" customFormat="1">
      <c r="B185" s="170"/>
      <c r="D185" s="171" t="s">
        <v>148</v>
      </c>
      <c r="E185" s="172" t="s">
        <v>1</v>
      </c>
      <c r="F185" s="173" t="s">
        <v>218</v>
      </c>
      <c r="H185" s="174">
        <v>4.0949999999999998</v>
      </c>
      <c r="I185" s="175"/>
      <c r="L185" s="170"/>
      <c r="M185" s="176"/>
      <c r="N185" s="177"/>
      <c r="O185" s="177"/>
      <c r="P185" s="177"/>
      <c r="Q185" s="177"/>
      <c r="R185" s="177"/>
      <c r="S185" s="177"/>
      <c r="T185" s="178"/>
      <c r="AT185" s="172" t="s">
        <v>148</v>
      </c>
      <c r="AU185" s="172" t="s">
        <v>88</v>
      </c>
      <c r="AV185" s="13" t="s">
        <v>88</v>
      </c>
      <c r="AW185" s="13" t="s">
        <v>33</v>
      </c>
      <c r="AX185" s="13" t="s">
        <v>78</v>
      </c>
      <c r="AY185" s="172" t="s">
        <v>140</v>
      </c>
    </row>
    <row r="186" spans="1:65" s="13" customFormat="1">
      <c r="B186" s="170"/>
      <c r="D186" s="171" t="s">
        <v>148</v>
      </c>
      <c r="E186" s="172" t="s">
        <v>1</v>
      </c>
      <c r="F186" s="173" t="s">
        <v>219</v>
      </c>
      <c r="H186" s="174">
        <v>1.6559999999999999</v>
      </c>
      <c r="I186" s="175"/>
      <c r="L186" s="170"/>
      <c r="M186" s="176"/>
      <c r="N186" s="177"/>
      <c r="O186" s="177"/>
      <c r="P186" s="177"/>
      <c r="Q186" s="177"/>
      <c r="R186" s="177"/>
      <c r="S186" s="177"/>
      <c r="T186" s="178"/>
      <c r="AT186" s="172" t="s">
        <v>148</v>
      </c>
      <c r="AU186" s="172" t="s">
        <v>88</v>
      </c>
      <c r="AV186" s="13" t="s">
        <v>88</v>
      </c>
      <c r="AW186" s="13" t="s">
        <v>33</v>
      </c>
      <c r="AX186" s="13" t="s">
        <v>78</v>
      </c>
      <c r="AY186" s="172" t="s">
        <v>140</v>
      </c>
    </row>
    <row r="187" spans="1:65" s="14" customFormat="1">
      <c r="B187" s="179"/>
      <c r="D187" s="171" t="s">
        <v>148</v>
      </c>
      <c r="E187" s="180" t="s">
        <v>1</v>
      </c>
      <c r="F187" s="181" t="s">
        <v>161</v>
      </c>
      <c r="H187" s="182">
        <v>20.375999999999998</v>
      </c>
      <c r="I187" s="183"/>
      <c r="L187" s="179"/>
      <c r="M187" s="184"/>
      <c r="N187" s="185"/>
      <c r="O187" s="185"/>
      <c r="P187" s="185"/>
      <c r="Q187" s="185"/>
      <c r="R187" s="185"/>
      <c r="S187" s="185"/>
      <c r="T187" s="186"/>
      <c r="AT187" s="180" t="s">
        <v>148</v>
      </c>
      <c r="AU187" s="180" t="s">
        <v>88</v>
      </c>
      <c r="AV187" s="14" t="s">
        <v>146</v>
      </c>
      <c r="AW187" s="14" t="s">
        <v>33</v>
      </c>
      <c r="AX187" s="14" t="s">
        <v>86</v>
      </c>
      <c r="AY187" s="180" t="s">
        <v>140</v>
      </c>
    </row>
    <row r="188" spans="1:65" s="2" customFormat="1" ht="21.75" customHeight="1">
      <c r="A188" s="32"/>
      <c r="B188" s="156"/>
      <c r="C188" s="157" t="s">
        <v>220</v>
      </c>
      <c r="D188" s="157" t="s">
        <v>142</v>
      </c>
      <c r="E188" s="158" t="s">
        <v>221</v>
      </c>
      <c r="F188" s="159" t="s">
        <v>222</v>
      </c>
      <c r="G188" s="160" t="s">
        <v>210</v>
      </c>
      <c r="H188" s="161">
        <v>2.048</v>
      </c>
      <c r="I188" s="162"/>
      <c r="J188" s="163">
        <f>ROUND(I188*H188,2)</f>
        <v>0</v>
      </c>
      <c r="K188" s="159" t="s">
        <v>181</v>
      </c>
      <c r="L188" s="33"/>
      <c r="M188" s="164" t="s">
        <v>1</v>
      </c>
      <c r="N188" s="165" t="s">
        <v>43</v>
      </c>
      <c r="O188" s="58"/>
      <c r="P188" s="166">
        <f>O188*H188</f>
        <v>0</v>
      </c>
      <c r="Q188" s="166">
        <v>0.17818000000000001</v>
      </c>
      <c r="R188" s="166">
        <f>Q188*H188</f>
        <v>0.36491264000000001</v>
      </c>
      <c r="S188" s="166">
        <v>0</v>
      </c>
      <c r="T188" s="167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168" t="s">
        <v>146</v>
      </c>
      <c r="AT188" s="168" t="s">
        <v>142</v>
      </c>
      <c r="AU188" s="168" t="s">
        <v>88</v>
      </c>
      <c r="AY188" s="17" t="s">
        <v>140</v>
      </c>
      <c r="BE188" s="169">
        <f>IF(N188="základní",J188,0)</f>
        <v>0</v>
      </c>
      <c r="BF188" s="169">
        <f>IF(N188="snížená",J188,0)</f>
        <v>0</v>
      </c>
      <c r="BG188" s="169">
        <f>IF(N188="zákl. přenesená",J188,0)</f>
        <v>0</v>
      </c>
      <c r="BH188" s="169">
        <f>IF(N188="sníž. přenesená",J188,0)</f>
        <v>0</v>
      </c>
      <c r="BI188" s="169">
        <f>IF(N188="nulová",J188,0)</f>
        <v>0</v>
      </c>
      <c r="BJ188" s="17" t="s">
        <v>86</v>
      </c>
      <c r="BK188" s="169">
        <f>ROUND(I188*H188,2)</f>
        <v>0</v>
      </c>
      <c r="BL188" s="17" t="s">
        <v>146</v>
      </c>
      <c r="BM188" s="168" t="s">
        <v>223</v>
      </c>
    </row>
    <row r="189" spans="1:65" s="13" customFormat="1">
      <c r="B189" s="170"/>
      <c r="D189" s="171" t="s">
        <v>148</v>
      </c>
      <c r="E189" s="172" t="s">
        <v>1</v>
      </c>
      <c r="F189" s="173" t="s">
        <v>224</v>
      </c>
      <c r="H189" s="174">
        <v>2.048</v>
      </c>
      <c r="I189" s="175"/>
      <c r="L189" s="170"/>
      <c r="M189" s="176"/>
      <c r="N189" s="177"/>
      <c r="O189" s="177"/>
      <c r="P189" s="177"/>
      <c r="Q189" s="177"/>
      <c r="R189" s="177"/>
      <c r="S189" s="177"/>
      <c r="T189" s="178"/>
      <c r="AT189" s="172" t="s">
        <v>148</v>
      </c>
      <c r="AU189" s="172" t="s">
        <v>88</v>
      </c>
      <c r="AV189" s="13" t="s">
        <v>88</v>
      </c>
      <c r="AW189" s="13" t="s">
        <v>33</v>
      </c>
      <c r="AX189" s="13" t="s">
        <v>86</v>
      </c>
      <c r="AY189" s="172" t="s">
        <v>140</v>
      </c>
    </row>
    <row r="190" spans="1:65" s="12" customFormat="1" ht="22.9" customHeight="1">
      <c r="B190" s="143"/>
      <c r="D190" s="144" t="s">
        <v>77</v>
      </c>
      <c r="E190" s="154" t="s">
        <v>174</v>
      </c>
      <c r="F190" s="154" t="s">
        <v>225</v>
      </c>
      <c r="I190" s="146"/>
      <c r="J190" s="155">
        <f>BK190</f>
        <v>0</v>
      </c>
      <c r="L190" s="143"/>
      <c r="M190" s="148"/>
      <c r="N190" s="149"/>
      <c r="O190" s="149"/>
      <c r="P190" s="150">
        <f>SUM(P191:P359)</f>
        <v>0</v>
      </c>
      <c r="Q190" s="149"/>
      <c r="R190" s="150">
        <f>SUM(R191:R359)</f>
        <v>113.44016169999999</v>
      </c>
      <c r="S190" s="149"/>
      <c r="T190" s="151">
        <f>SUM(T191:T359)</f>
        <v>0</v>
      </c>
      <c r="AR190" s="144" t="s">
        <v>86</v>
      </c>
      <c r="AT190" s="152" t="s">
        <v>77</v>
      </c>
      <c r="AU190" s="152" t="s">
        <v>86</v>
      </c>
      <c r="AY190" s="144" t="s">
        <v>140</v>
      </c>
      <c r="BK190" s="153">
        <f>SUM(BK191:BK359)</f>
        <v>0</v>
      </c>
    </row>
    <row r="191" spans="1:65" s="2" customFormat="1" ht="21.75" customHeight="1">
      <c r="A191" s="32"/>
      <c r="B191" s="156"/>
      <c r="C191" s="157" t="s">
        <v>8</v>
      </c>
      <c r="D191" s="157" t="s">
        <v>142</v>
      </c>
      <c r="E191" s="158" t="s">
        <v>226</v>
      </c>
      <c r="F191" s="159" t="s">
        <v>227</v>
      </c>
      <c r="G191" s="160" t="s">
        <v>210</v>
      </c>
      <c r="H191" s="161">
        <v>10.86</v>
      </c>
      <c r="I191" s="162"/>
      <c r="J191" s="163">
        <f>ROUND(I191*H191,2)</f>
        <v>0</v>
      </c>
      <c r="K191" s="159" t="s">
        <v>181</v>
      </c>
      <c r="L191" s="33"/>
      <c r="M191" s="164" t="s">
        <v>1</v>
      </c>
      <c r="N191" s="165" t="s">
        <v>43</v>
      </c>
      <c r="O191" s="58"/>
      <c r="P191" s="166">
        <f>O191*H191</f>
        <v>0</v>
      </c>
      <c r="Q191" s="166">
        <v>4.1529999999999997E-2</v>
      </c>
      <c r="R191" s="166">
        <f>Q191*H191</f>
        <v>0.45101579999999997</v>
      </c>
      <c r="S191" s="166">
        <v>0</v>
      </c>
      <c r="T191" s="167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68" t="s">
        <v>146</v>
      </c>
      <c r="AT191" s="168" t="s">
        <v>142</v>
      </c>
      <c r="AU191" s="168" t="s">
        <v>88</v>
      </c>
      <c r="AY191" s="17" t="s">
        <v>140</v>
      </c>
      <c r="BE191" s="169">
        <f>IF(N191="základní",J191,0)</f>
        <v>0</v>
      </c>
      <c r="BF191" s="169">
        <f>IF(N191="snížená",J191,0)</f>
        <v>0</v>
      </c>
      <c r="BG191" s="169">
        <f>IF(N191="zákl. přenesená",J191,0)</f>
        <v>0</v>
      </c>
      <c r="BH191" s="169">
        <f>IF(N191="sníž. přenesená",J191,0)</f>
        <v>0</v>
      </c>
      <c r="BI191" s="169">
        <f>IF(N191="nulová",J191,0)</f>
        <v>0</v>
      </c>
      <c r="BJ191" s="17" t="s">
        <v>86</v>
      </c>
      <c r="BK191" s="169">
        <f>ROUND(I191*H191,2)</f>
        <v>0</v>
      </c>
      <c r="BL191" s="17" t="s">
        <v>146</v>
      </c>
      <c r="BM191" s="168" t="s">
        <v>228</v>
      </c>
    </row>
    <row r="192" spans="1:65" s="15" customFormat="1">
      <c r="B192" s="187"/>
      <c r="D192" s="171" t="s">
        <v>148</v>
      </c>
      <c r="E192" s="188" t="s">
        <v>1</v>
      </c>
      <c r="F192" s="189" t="s">
        <v>229</v>
      </c>
      <c r="H192" s="188" t="s">
        <v>1</v>
      </c>
      <c r="I192" s="190"/>
      <c r="L192" s="187"/>
      <c r="M192" s="191"/>
      <c r="N192" s="192"/>
      <c r="O192" s="192"/>
      <c r="P192" s="192"/>
      <c r="Q192" s="192"/>
      <c r="R192" s="192"/>
      <c r="S192" s="192"/>
      <c r="T192" s="193"/>
      <c r="AT192" s="188" t="s">
        <v>148</v>
      </c>
      <c r="AU192" s="188" t="s">
        <v>88</v>
      </c>
      <c r="AV192" s="15" t="s">
        <v>86</v>
      </c>
      <c r="AW192" s="15" t="s">
        <v>33</v>
      </c>
      <c r="AX192" s="15" t="s">
        <v>78</v>
      </c>
      <c r="AY192" s="188" t="s">
        <v>140</v>
      </c>
    </row>
    <row r="193" spans="1:65" s="13" customFormat="1">
      <c r="B193" s="170"/>
      <c r="D193" s="171" t="s">
        <v>148</v>
      </c>
      <c r="E193" s="172" t="s">
        <v>1</v>
      </c>
      <c r="F193" s="173" t="s">
        <v>230</v>
      </c>
      <c r="H193" s="174">
        <v>8.86</v>
      </c>
      <c r="I193" s="175"/>
      <c r="L193" s="170"/>
      <c r="M193" s="176"/>
      <c r="N193" s="177"/>
      <c r="O193" s="177"/>
      <c r="P193" s="177"/>
      <c r="Q193" s="177"/>
      <c r="R193" s="177"/>
      <c r="S193" s="177"/>
      <c r="T193" s="178"/>
      <c r="AT193" s="172" t="s">
        <v>148</v>
      </c>
      <c r="AU193" s="172" t="s">
        <v>88</v>
      </c>
      <c r="AV193" s="13" t="s">
        <v>88</v>
      </c>
      <c r="AW193" s="13" t="s">
        <v>33</v>
      </c>
      <c r="AX193" s="13" t="s">
        <v>78</v>
      </c>
      <c r="AY193" s="172" t="s">
        <v>140</v>
      </c>
    </row>
    <row r="194" spans="1:65" s="13" customFormat="1">
      <c r="B194" s="170"/>
      <c r="D194" s="171" t="s">
        <v>148</v>
      </c>
      <c r="E194" s="172" t="s">
        <v>1</v>
      </c>
      <c r="F194" s="173" t="s">
        <v>231</v>
      </c>
      <c r="H194" s="174">
        <v>2</v>
      </c>
      <c r="I194" s="175"/>
      <c r="L194" s="170"/>
      <c r="M194" s="176"/>
      <c r="N194" s="177"/>
      <c r="O194" s="177"/>
      <c r="P194" s="177"/>
      <c r="Q194" s="177"/>
      <c r="R194" s="177"/>
      <c r="S194" s="177"/>
      <c r="T194" s="178"/>
      <c r="AT194" s="172" t="s">
        <v>148</v>
      </c>
      <c r="AU194" s="172" t="s">
        <v>88</v>
      </c>
      <c r="AV194" s="13" t="s">
        <v>88</v>
      </c>
      <c r="AW194" s="13" t="s">
        <v>33</v>
      </c>
      <c r="AX194" s="13" t="s">
        <v>78</v>
      </c>
      <c r="AY194" s="172" t="s">
        <v>140</v>
      </c>
    </row>
    <row r="195" spans="1:65" s="14" customFormat="1">
      <c r="B195" s="179"/>
      <c r="D195" s="171" t="s">
        <v>148</v>
      </c>
      <c r="E195" s="180" t="s">
        <v>1</v>
      </c>
      <c r="F195" s="181" t="s">
        <v>161</v>
      </c>
      <c r="H195" s="182">
        <v>10.86</v>
      </c>
      <c r="I195" s="183"/>
      <c r="L195" s="179"/>
      <c r="M195" s="184"/>
      <c r="N195" s="185"/>
      <c r="O195" s="185"/>
      <c r="P195" s="185"/>
      <c r="Q195" s="185"/>
      <c r="R195" s="185"/>
      <c r="S195" s="185"/>
      <c r="T195" s="186"/>
      <c r="AT195" s="180" t="s">
        <v>148</v>
      </c>
      <c r="AU195" s="180" t="s">
        <v>88</v>
      </c>
      <c r="AV195" s="14" t="s">
        <v>146</v>
      </c>
      <c r="AW195" s="14" t="s">
        <v>33</v>
      </c>
      <c r="AX195" s="14" t="s">
        <v>86</v>
      </c>
      <c r="AY195" s="180" t="s">
        <v>140</v>
      </c>
    </row>
    <row r="196" spans="1:65" s="2" customFormat="1" ht="21.75" customHeight="1">
      <c r="A196" s="32"/>
      <c r="B196" s="156"/>
      <c r="C196" s="157" t="s">
        <v>232</v>
      </c>
      <c r="D196" s="157" t="s">
        <v>142</v>
      </c>
      <c r="E196" s="158" t="s">
        <v>233</v>
      </c>
      <c r="F196" s="159" t="s">
        <v>234</v>
      </c>
      <c r="G196" s="160" t="s">
        <v>210</v>
      </c>
      <c r="H196" s="161">
        <v>40.49</v>
      </c>
      <c r="I196" s="162"/>
      <c r="J196" s="163">
        <f>ROUND(I196*H196,2)</f>
        <v>0</v>
      </c>
      <c r="K196" s="159" t="s">
        <v>181</v>
      </c>
      <c r="L196" s="33"/>
      <c r="M196" s="164" t="s">
        <v>1</v>
      </c>
      <c r="N196" s="165" t="s">
        <v>43</v>
      </c>
      <c r="O196" s="58"/>
      <c r="P196" s="166">
        <f>O196*H196</f>
        <v>0</v>
      </c>
      <c r="Q196" s="166">
        <v>3.3579999999999999E-2</v>
      </c>
      <c r="R196" s="166">
        <f>Q196*H196</f>
        <v>1.3596542</v>
      </c>
      <c r="S196" s="166">
        <v>0</v>
      </c>
      <c r="T196" s="167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68" t="s">
        <v>146</v>
      </c>
      <c r="AT196" s="168" t="s">
        <v>142</v>
      </c>
      <c r="AU196" s="168" t="s">
        <v>88</v>
      </c>
      <c r="AY196" s="17" t="s">
        <v>140</v>
      </c>
      <c r="BE196" s="169">
        <f>IF(N196="základní",J196,0)</f>
        <v>0</v>
      </c>
      <c r="BF196" s="169">
        <f>IF(N196="snížená",J196,0)</f>
        <v>0</v>
      </c>
      <c r="BG196" s="169">
        <f>IF(N196="zákl. přenesená",J196,0)</f>
        <v>0</v>
      </c>
      <c r="BH196" s="169">
        <f>IF(N196="sníž. přenesená",J196,0)</f>
        <v>0</v>
      </c>
      <c r="BI196" s="169">
        <f>IF(N196="nulová",J196,0)</f>
        <v>0</v>
      </c>
      <c r="BJ196" s="17" t="s">
        <v>86</v>
      </c>
      <c r="BK196" s="169">
        <f>ROUND(I196*H196,2)</f>
        <v>0</v>
      </c>
      <c r="BL196" s="17" t="s">
        <v>146</v>
      </c>
      <c r="BM196" s="168" t="s">
        <v>235</v>
      </c>
    </row>
    <row r="197" spans="1:65" s="15" customFormat="1">
      <c r="B197" s="187"/>
      <c r="D197" s="171" t="s">
        <v>148</v>
      </c>
      <c r="E197" s="188" t="s">
        <v>1</v>
      </c>
      <c r="F197" s="189" t="s">
        <v>205</v>
      </c>
      <c r="H197" s="188" t="s">
        <v>1</v>
      </c>
      <c r="I197" s="190"/>
      <c r="L197" s="187"/>
      <c r="M197" s="191"/>
      <c r="N197" s="192"/>
      <c r="O197" s="192"/>
      <c r="P197" s="192"/>
      <c r="Q197" s="192"/>
      <c r="R197" s="192"/>
      <c r="S197" s="192"/>
      <c r="T197" s="193"/>
      <c r="AT197" s="188" t="s">
        <v>148</v>
      </c>
      <c r="AU197" s="188" t="s">
        <v>88</v>
      </c>
      <c r="AV197" s="15" t="s">
        <v>86</v>
      </c>
      <c r="AW197" s="15" t="s">
        <v>33</v>
      </c>
      <c r="AX197" s="15" t="s">
        <v>78</v>
      </c>
      <c r="AY197" s="188" t="s">
        <v>140</v>
      </c>
    </row>
    <row r="198" spans="1:65" s="13" customFormat="1">
      <c r="B198" s="170"/>
      <c r="D198" s="171" t="s">
        <v>148</v>
      </c>
      <c r="E198" s="172" t="s">
        <v>1</v>
      </c>
      <c r="F198" s="173" t="s">
        <v>236</v>
      </c>
      <c r="H198" s="174">
        <v>8.2620000000000005</v>
      </c>
      <c r="I198" s="175"/>
      <c r="L198" s="170"/>
      <c r="M198" s="176"/>
      <c r="N198" s="177"/>
      <c r="O198" s="177"/>
      <c r="P198" s="177"/>
      <c r="Q198" s="177"/>
      <c r="R198" s="177"/>
      <c r="S198" s="177"/>
      <c r="T198" s="178"/>
      <c r="AT198" s="172" t="s">
        <v>148</v>
      </c>
      <c r="AU198" s="172" t="s">
        <v>88</v>
      </c>
      <c r="AV198" s="13" t="s">
        <v>88</v>
      </c>
      <c r="AW198" s="13" t="s">
        <v>33</v>
      </c>
      <c r="AX198" s="13" t="s">
        <v>78</v>
      </c>
      <c r="AY198" s="172" t="s">
        <v>140</v>
      </c>
    </row>
    <row r="199" spans="1:65" s="13" customFormat="1">
      <c r="B199" s="170"/>
      <c r="D199" s="171" t="s">
        <v>148</v>
      </c>
      <c r="E199" s="172" t="s">
        <v>1</v>
      </c>
      <c r="F199" s="173" t="s">
        <v>237</v>
      </c>
      <c r="H199" s="174">
        <v>12.654</v>
      </c>
      <c r="I199" s="175"/>
      <c r="L199" s="170"/>
      <c r="M199" s="176"/>
      <c r="N199" s="177"/>
      <c r="O199" s="177"/>
      <c r="P199" s="177"/>
      <c r="Q199" s="177"/>
      <c r="R199" s="177"/>
      <c r="S199" s="177"/>
      <c r="T199" s="178"/>
      <c r="AT199" s="172" t="s">
        <v>148</v>
      </c>
      <c r="AU199" s="172" t="s">
        <v>88</v>
      </c>
      <c r="AV199" s="13" t="s">
        <v>88</v>
      </c>
      <c r="AW199" s="13" t="s">
        <v>33</v>
      </c>
      <c r="AX199" s="13" t="s">
        <v>78</v>
      </c>
      <c r="AY199" s="172" t="s">
        <v>140</v>
      </c>
    </row>
    <row r="200" spans="1:65" s="13" customFormat="1">
      <c r="B200" s="170"/>
      <c r="D200" s="171" t="s">
        <v>148</v>
      </c>
      <c r="E200" s="172" t="s">
        <v>1</v>
      </c>
      <c r="F200" s="173" t="s">
        <v>238</v>
      </c>
      <c r="H200" s="174">
        <v>12.03</v>
      </c>
      <c r="I200" s="175"/>
      <c r="L200" s="170"/>
      <c r="M200" s="176"/>
      <c r="N200" s="177"/>
      <c r="O200" s="177"/>
      <c r="P200" s="177"/>
      <c r="Q200" s="177"/>
      <c r="R200" s="177"/>
      <c r="S200" s="177"/>
      <c r="T200" s="178"/>
      <c r="AT200" s="172" t="s">
        <v>148</v>
      </c>
      <c r="AU200" s="172" t="s">
        <v>88</v>
      </c>
      <c r="AV200" s="13" t="s">
        <v>88</v>
      </c>
      <c r="AW200" s="13" t="s">
        <v>33</v>
      </c>
      <c r="AX200" s="13" t="s">
        <v>78</v>
      </c>
      <c r="AY200" s="172" t="s">
        <v>140</v>
      </c>
    </row>
    <row r="201" spans="1:65" s="13" customFormat="1">
      <c r="B201" s="170"/>
      <c r="D201" s="171" t="s">
        <v>148</v>
      </c>
      <c r="E201" s="172" t="s">
        <v>1</v>
      </c>
      <c r="F201" s="173" t="s">
        <v>239</v>
      </c>
      <c r="H201" s="174">
        <v>3.444</v>
      </c>
      <c r="I201" s="175"/>
      <c r="L201" s="170"/>
      <c r="M201" s="176"/>
      <c r="N201" s="177"/>
      <c r="O201" s="177"/>
      <c r="P201" s="177"/>
      <c r="Q201" s="177"/>
      <c r="R201" s="177"/>
      <c r="S201" s="177"/>
      <c r="T201" s="178"/>
      <c r="AT201" s="172" t="s">
        <v>148</v>
      </c>
      <c r="AU201" s="172" t="s">
        <v>88</v>
      </c>
      <c r="AV201" s="13" t="s">
        <v>88</v>
      </c>
      <c r="AW201" s="13" t="s">
        <v>33</v>
      </c>
      <c r="AX201" s="13" t="s">
        <v>78</v>
      </c>
      <c r="AY201" s="172" t="s">
        <v>140</v>
      </c>
    </row>
    <row r="202" spans="1:65" s="15" customFormat="1">
      <c r="B202" s="187"/>
      <c r="D202" s="171" t="s">
        <v>148</v>
      </c>
      <c r="E202" s="188" t="s">
        <v>1</v>
      </c>
      <c r="F202" s="189" t="s">
        <v>240</v>
      </c>
      <c r="H202" s="188" t="s">
        <v>1</v>
      </c>
      <c r="I202" s="190"/>
      <c r="L202" s="187"/>
      <c r="M202" s="191"/>
      <c r="N202" s="192"/>
      <c r="O202" s="192"/>
      <c r="P202" s="192"/>
      <c r="Q202" s="192"/>
      <c r="R202" s="192"/>
      <c r="S202" s="192"/>
      <c r="T202" s="193"/>
      <c r="AT202" s="188" t="s">
        <v>148</v>
      </c>
      <c r="AU202" s="188" t="s">
        <v>88</v>
      </c>
      <c r="AV202" s="15" t="s">
        <v>86</v>
      </c>
      <c r="AW202" s="15" t="s">
        <v>33</v>
      </c>
      <c r="AX202" s="15" t="s">
        <v>78</v>
      </c>
      <c r="AY202" s="188" t="s">
        <v>140</v>
      </c>
    </row>
    <row r="203" spans="1:65" s="13" customFormat="1">
      <c r="B203" s="170"/>
      <c r="D203" s="171" t="s">
        <v>148</v>
      </c>
      <c r="E203" s="172" t="s">
        <v>1</v>
      </c>
      <c r="F203" s="173" t="s">
        <v>241</v>
      </c>
      <c r="H203" s="174">
        <v>4.0999999999999996</v>
      </c>
      <c r="I203" s="175"/>
      <c r="L203" s="170"/>
      <c r="M203" s="176"/>
      <c r="N203" s="177"/>
      <c r="O203" s="177"/>
      <c r="P203" s="177"/>
      <c r="Q203" s="177"/>
      <c r="R203" s="177"/>
      <c r="S203" s="177"/>
      <c r="T203" s="178"/>
      <c r="AT203" s="172" t="s">
        <v>148</v>
      </c>
      <c r="AU203" s="172" t="s">
        <v>88</v>
      </c>
      <c r="AV203" s="13" t="s">
        <v>88</v>
      </c>
      <c r="AW203" s="13" t="s">
        <v>33</v>
      </c>
      <c r="AX203" s="13" t="s">
        <v>78</v>
      </c>
      <c r="AY203" s="172" t="s">
        <v>140</v>
      </c>
    </row>
    <row r="204" spans="1:65" s="14" customFormat="1">
      <c r="B204" s="179"/>
      <c r="D204" s="171" t="s">
        <v>148</v>
      </c>
      <c r="E204" s="180" t="s">
        <v>1</v>
      </c>
      <c r="F204" s="181" t="s">
        <v>161</v>
      </c>
      <c r="H204" s="182">
        <v>40.49</v>
      </c>
      <c r="I204" s="183"/>
      <c r="L204" s="179"/>
      <c r="M204" s="184"/>
      <c r="N204" s="185"/>
      <c r="O204" s="185"/>
      <c r="P204" s="185"/>
      <c r="Q204" s="185"/>
      <c r="R204" s="185"/>
      <c r="S204" s="185"/>
      <c r="T204" s="186"/>
      <c r="AT204" s="180" t="s">
        <v>148</v>
      </c>
      <c r="AU204" s="180" t="s">
        <v>88</v>
      </c>
      <c r="AV204" s="14" t="s">
        <v>146</v>
      </c>
      <c r="AW204" s="14" t="s">
        <v>33</v>
      </c>
      <c r="AX204" s="14" t="s">
        <v>86</v>
      </c>
      <c r="AY204" s="180" t="s">
        <v>140</v>
      </c>
    </row>
    <row r="205" spans="1:65" s="2" customFormat="1" ht="21.75" customHeight="1">
      <c r="A205" s="32"/>
      <c r="B205" s="156"/>
      <c r="C205" s="157" t="s">
        <v>242</v>
      </c>
      <c r="D205" s="157" t="s">
        <v>142</v>
      </c>
      <c r="E205" s="158" t="s">
        <v>243</v>
      </c>
      <c r="F205" s="159" t="s">
        <v>244</v>
      </c>
      <c r="G205" s="160" t="s">
        <v>210</v>
      </c>
      <c r="H205" s="161">
        <v>110.6</v>
      </c>
      <c r="I205" s="162"/>
      <c r="J205" s="163">
        <f>ROUND(I205*H205,2)</f>
        <v>0</v>
      </c>
      <c r="K205" s="159" t="s">
        <v>181</v>
      </c>
      <c r="L205" s="33"/>
      <c r="M205" s="164" t="s">
        <v>1</v>
      </c>
      <c r="N205" s="165" t="s">
        <v>43</v>
      </c>
      <c r="O205" s="58"/>
      <c r="P205" s="166">
        <f>O205*H205</f>
        <v>0</v>
      </c>
      <c r="Q205" s="166">
        <v>1.7000000000000001E-2</v>
      </c>
      <c r="R205" s="166">
        <f>Q205*H205</f>
        <v>1.8802000000000001</v>
      </c>
      <c r="S205" s="166">
        <v>0</v>
      </c>
      <c r="T205" s="167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68" t="s">
        <v>146</v>
      </c>
      <c r="AT205" s="168" t="s">
        <v>142</v>
      </c>
      <c r="AU205" s="168" t="s">
        <v>88</v>
      </c>
      <c r="AY205" s="17" t="s">
        <v>140</v>
      </c>
      <c r="BE205" s="169">
        <f>IF(N205="základní",J205,0)</f>
        <v>0</v>
      </c>
      <c r="BF205" s="169">
        <f>IF(N205="snížená",J205,0)</f>
        <v>0</v>
      </c>
      <c r="BG205" s="169">
        <f>IF(N205="zákl. přenesená",J205,0)</f>
        <v>0</v>
      </c>
      <c r="BH205" s="169">
        <f>IF(N205="sníž. přenesená",J205,0)</f>
        <v>0</v>
      </c>
      <c r="BI205" s="169">
        <f>IF(N205="nulová",J205,0)</f>
        <v>0</v>
      </c>
      <c r="BJ205" s="17" t="s">
        <v>86</v>
      </c>
      <c r="BK205" s="169">
        <f>ROUND(I205*H205,2)</f>
        <v>0</v>
      </c>
      <c r="BL205" s="17" t="s">
        <v>146</v>
      </c>
      <c r="BM205" s="168" t="s">
        <v>245</v>
      </c>
    </row>
    <row r="206" spans="1:65" s="13" customFormat="1">
      <c r="B206" s="170"/>
      <c r="D206" s="171" t="s">
        <v>148</v>
      </c>
      <c r="E206" s="172" t="s">
        <v>1</v>
      </c>
      <c r="F206" s="173" t="s">
        <v>246</v>
      </c>
      <c r="H206" s="174">
        <v>110.6</v>
      </c>
      <c r="I206" s="175"/>
      <c r="L206" s="170"/>
      <c r="M206" s="176"/>
      <c r="N206" s="177"/>
      <c r="O206" s="177"/>
      <c r="P206" s="177"/>
      <c r="Q206" s="177"/>
      <c r="R206" s="177"/>
      <c r="S206" s="177"/>
      <c r="T206" s="178"/>
      <c r="AT206" s="172" t="s">
        <v>148</v>
      </c>
      <c r="AU206" s="172" t="s">
        <v>88</v>
      </c>
      <c r="AV206" s="13" t="s">
        <v>88</v>
      </c>
      <c r="AW206" s="13" t="s">
        <v>33</v>
      </c>
      <c r="AX206" s="13" t="s">
        <v>86</v>
      </c>
      <c r="AY206" s="172" t="s">
        <v>140</v>
      </c>
    </row>
    <row r="207" spans="1:65" s="2" customFormat="1" ht="21.75" customHeight="1">
      <c r="A207" s="32"/>
      <c r="B207" s="156"/>
      <c r="C207" s="157" t="s">
        <v>247</v>
      </c>
      <c r="D207" s="157" t="s">
        <v>142</v>
      </c>
      <c r="E207" s="158" t="s">
        <v>248</v>
      </c>
      <c r="F207" s="159" t="s">
        <v>249</v>
      </c>
      <c r="G207" s="160" t="s">
        <v>210</v>
      </c>
      <c r="H207" s="161">
        <v>8.85</v>
      </c>
      <c r="I207" s="162"/>
      <c r="J207" s="163">
        <f>ROUND(I207*H207,2)</f>
        <v>0</v>
      </c>
      <c r="K207" s="159" t="s">
        <v>181</v>
      </c>
      <c r="L207" s="33"/>
      <c r="M207" s="164" t="s">
        <v>1</v>
      </c>
      <c r="N207" s="165" t="s">
        <v>43</v>
      </c>
      <c r="O207" s="58"/>
      <c r="P207" s="166">
        <f>O207*H207</f>
        <v>0</v>
      </c>
      <c r="Q207" s="166">
        <v>4.2500000000000003E-2</v>
      </c>
      <c r="R207" s="166">
        <f>Q207*H207</f>
        <v>0.37612499999999999</v>
      </c>
      <c r="S207" s="166">
        <v>0</v>
      </c>
      <c r="T207" s="167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68" t="s">
        <v>146</v>
      </c>
      <c r="AT207" s="168" t="s">
        <v>142</v>
      </c>
      <c r="AU207" s="168" t="s">
        <v>88</v>
      </c>
      <c r="AY207" s="17" t="s">
        <v>140</v>
      </c>
      <c r="BE207" s="169">
        <f>IF(N207="základní",J207,0)</f>
        <v>0</v>
      </c>
      <c r="BF207" s="169">
        <f>IF(N207="snížená",J207,0)</f>
        <v>0</v>
      </c>
      <c r="BG207" s="169">
        <f>IF(N207="zákl. přenesená",J207,0)</f>
        <v>0</v>
      </c>
      <c r="BH207" s="169">
        <f>IF(N207="sníž. přenesená",J207,0)</f>
        <v>0</v>
      </c>
      <c r="BI207" s="169">
        <f>IF(N207="nulová",J207,0)</f>
        <v>0</v>
      </c>
      <c r="BJ207" s="17" t="s">
        <v>86</v>
      </c>
      <c r="BK207" s="169">
        <f>ROUND(I207*H207,2)</f>
        <v>0</v>
      </c>
      <c r="BL207" s="17" t="s">
        <v>146</v>
      </c>
      <c r="BM207" s="168" t="s">
        <v>250</v>
      </c>
    </row>
    <row r="208" spans="1:65" s="13" customFormat="1">
      <c r="B208" s="170"/>
      <c r="D208" s="171" t="s">
        <v>148</v>
      </c>
      <c r="E208" s="172" t="s">
        <v>1</v>
      </c>
      <c r="F208" s="173" t="s">
        <v>251</v>
      </c>
      <c r="H208" s="174">
        <v>8.85</v>
      </c>
      <c r="I208" s="175"/>
      <c r="L208" s="170"/>
      <c r="M208" s="176"/>
      <c r="N208" s="177"/>
      <c r="O208" s="177"/>
      <c r="P208" s="177"/>
      <c r="Q208" s="177"/>
      <c r="R208" s="177"/>
      <c r="S208" s="177"/>
      <c r="T208" s="178"/>
      <c r="AT208" s="172" t="s">
        <v>148</v>
      </c>
      <c r="AU208" s="172" t="s">
        <v>88</v>
      </c>
      <c r="AV208" s="13" t="s">
        <v>88</v>
      </c>
      <c r="AW208" s="13" t="s">
        <v>33</v>
      </c>
      <c r="AX208" s="13" t="s">
        <v>86</v>
      </c>
      <c r="AY208" s="172" t="s">
        <v>140</v>
      </c>
    </row>
    <row r="209" spans="1:65" s="2" customFormat="1" ht="16.5" customHeight="1">
      <c r="A209" s="32"/>
      <c r="B209" s="156"/>
      <c r="C209" s="157" t="s">
        <v>252</v>
      </c>
      <c r="D209" s="157" t="s">
        <v>142</v>
      </c>
      <c r="E209" s="158" t="s">
        <v>253</v>
      </c>
      <c r="F209" s="159" t="s">
        <v>254</v>
      </c>
      <c r="G209" s="160" t="s">
        <v>210</v>
      </c>
      <c r="H209" s="161">
        <v>8.85</v>
      </c>
      <c r="I209" s="162"/>
      <c r="J209" s="163">
        <f>ROUND(I209*H209,2)</f>
        <v>0</v>
      </c>
      <c r="K209" s="159" t="s">
        <v>181</v>
      </c>
      <c r="L209" s="33"/>
      <c r="M209" s="164" t="s">
        <v>1</v>
      </c>
      <c r="N209" s="165" t="s">
        <v>43</v>
      </c>
      <c r="O209" s="58"/>
      <c r="P209" s="166">
        <f>O209*H209</f>
        <v>0</v>
      </c>
      <c r="Q209" s="166">
        <v>1.6E-2</v>
      </c>
      <c r="R209" s="166">
        <f>Q209*H209</f>
        <v>0.1416</v>
      </c>
      <c r="S209" s="166">
        <v>0</v>
      </c>
      <c r="T209" s="167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68" t="s">
        <v>146</v>
      </c>
      <c r="AT209" s="168" t="s">
        <v>142</v>
      </c>
      <c r="AU209" s="168" t="s">
        <v>88</v>
      </c>
      <c r="AY209" s="17" t="s">
        <v>140</v>
      </c>
      <c r="BE209" s="169">
        <f>IF(N209="základní",J209,0)</f>
        <v>0</v>
      </c>
      <c r="BF209" s="169">
        <f>IF(N209="snížená",J209,0)</f>
        <v>0</v>
      </c>
      <c r="BG209" s="169">
        <f>IF(N209="zákl. přenesená",J209,0)</f>
        <v>0</v>
      </c>
      <c r="BH209" s="169">
        <f>IF(N209="sníž. přenesená",J209,0)</f>
        <v>0</v>
      </c>
      <c r="BI209" s="169">
        <f>IF(N209="nulová",J209,0)</f>
        <v>0</v>
      </c>
      <c r="BJ209" s="17" t="s">
        <v>86</v>
      </c>
      <c r="BK209" s="169">
        <f>ROUND(I209*H209,2)</f>
        <v>0</v>
      </c>
      <c r="BL209" s="17" t="s">
        <v>146</v>
      </c>
      <c r="BM209" s="168" t="s">
        <v>255</v>
      </c>
    </row>
    <row r="210" spans="1:65" s="2" customFormat="1" ht="21.75" customHeight="1">
      <c r="A210" s="32"/>
      <c r="B210" s="156"/>
      <c r="C210" s="157" t="s">
        <v>256</v>
      </c>
      <c r="D210" s="157" t="s">
        <v>142</v>
      </c>
      <c r="E210" s="158" t="s">
        <v>257</v>
      </c>
      <c r="F210" s="159" t="s">
        <v>258</v>
      </c>
      <c r="G210" s="160" t="s">
        <v>210</v>
      </c>
      <c r="H210" s="161">
        <v>15.726000000000001</v>
      </c>
      <c r="I210" s="162"/>
      <c r="J210" s="163">
        <f>ROUND(I210*H210,2)</f>
        <v>0</v>
      </c>
      <c r="K210" s="159" t="s">
        <v>181</v>
      </c>
      <c r="L210" s="33"/>
      <c r="M210" s="164" t="s">
        <v>1</v>
      </c>
      <c r="N210" s="165" t="s">
        <v>43</v>
      </c>
      <c r="O210" s="58"/>
      <c r="P210" s="166">
        <f>O210*H210</f>
        <v>0</v>
      </c>
      <c r="Q210" s="166">
        <v>0</v>
      </c>
      <c r="R210" s="166">
        <f>Q210*H210</f>
        <v>0</v>
      </c>
      <c r="S210" s="166">
        <v>0</v>
      </c>
      <c r="T210" s="167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68" t="s">
        <v>146</v>
      </c>
      <c r="AT210" s="168" t="s">
        <v>142</v>
      </c>
      <c r="AU210" s="168" t="s">
        <v>88</v>
      </c>
      <c r="AY210" s="17" t="s">
        <v>140</v>
      </c>
      <c r="BE210" s="169">
        <f>IF(N210="základní",J210,0)</f>
        <v>0</v>
      </c>
      <c r="BF210" s="169">
        <f>IF(N210="snížená",J210,0)</f>
        <v>0</v>
      </c>
      <c r="BG210" s="169">
        <f>IF(N210="zákl. přenesená",J210,0)</f>
        <v>0</v>
      </c>
      <c r="BH210" s="169">
        <f>IF(N210="sníž. přenesená",J210,0)</f>
        <v>0</v>
      </c>
      <c r="BI210" s="169">
        <f>IF(N210="nulová",J210,0)</f>
        <v>0</v>
      </c>
      <c r="BJ210" s="17" t="s">
        <v>86</v>
      </c>
      <c r="BK210" s="169">
        <f>ROUND(I210*H210,2)</f>
        <v>0</v>
      </c>
      <c r="BL210" s="17" t="s">
        <v>146</v>
      </c>
      <c r="BM210" s="168" t="s">
        <v>259</v>
      </c>
    </row>
    <row r="211" spans="1:65" s="13" customFormat="1">
      <c r="B211" s="170"/>
      <c r="D211" s="171" t="s">
        <v>148</v>
      </c>
      <c r="E211" s="172" t="s">
        <v>1</v>
      </c>
      <c r="F211" s="173" t="s">
        <v>260</v>
      </c>
      <c r="H211" s="174">
        <v>9.2680000000000007</v>
      </c>
      <c r="I211" s="175"/>
      <c r="L211" s="170"/>
      <c r="M211" s="176"/>
      <c r="N211" s="177"/>
      <c r="O211" s="177"/>
      <c r="P211" s="177"/>
      <c r="Q211" s="177"/>
      <c r="R211" s="177"/>
      <c r="S211" s="177"/>
      <c r="T211" s="178"/>
      <c r="AT211" s="172" t="s">
        <v>148</v>
      </c>
      <c r="AU211" s="172" t="s">
        <v>88</v>
      </c>
      <c r="AV211" s="13" t="s">
        <v>88</v>
      </c>
      <c r="AW211" s="13" t="s">
        <v>33</v>
      </c>
      <c r="AX211" s="13" t="s">
        <v>78</v>
      </c>
      <c r="AY211" s="172" t="s">
        <v>140</v>
      </c>
    </row>
    <row r="212" spans="1:65" s="13" customFormat="1">
      <c r="B212" s="170"/>
      <c r="D212" s="171" t="s">
        <v>148</v>
      </c>
      <c r="E212" s="172" t="s">
        <v>1</v>
      </c>
      <c r="F212" s="173" t="s">
        <v>261</v>
      </c>
      <c r="H212" s="174">
        <v>6.4580000000000002</v>
      </c>
      <c r="I212" s="175"/>
      <c r="L212" s="170"/>
      <c r="M212" s="176"/>
      <c r="N212" s="177"/>
      <c r="O212" s="177"/>
      <c r="P212" s="177"/>
      <c r="Q212" s="177"/>
      <c r="R212" s="177"/>
      <c r="S212" s="177"/>
      <c r="T212" s="178"/>
      <c r="AT212" s="172" t="s">
        <v>148</v>
      </c>
      <c r="AU212" s="172" t="s">
        <v>88</v>
      </c>
      <c r="AV212" s="13" t="s">
        <v>88</v>
      </c>
      <c r="AW212" s="13" t="s">
        <v>33</v>
      </c>
      <c r="AX212" s="13" t="s">
        <v>78</v>
      </c>
      <c r="AY212" s="172" t="s">
        <v>140</v>
      </c>
    </row>
    <row r="213" spans="1:65" s="14" customFormat="1">
      <c r="B213" s="179"/>
      <c r="D213" s="171" t="s">
        <v>148</v>
      </c>
      <c r="E213" s="180" t="s">
        <v>1</v>
      </c>
      <c r="F213" s="181" t="s">
        <v>161</v>
      </c>
      <c r="H213" s="182">
        <v>15.726000000000001</v>
      </c>
      <c r="I213" s="183"/>
      <c r="L213" s="179"/>
      <c r="M213" s="184"/>
      <c r="N213" s="185"/>
      <c r="O213" s="185"/>
      <c r="P213" s="185"/>
      <c r="Q213" s="185"/>
      <c r="R213" s="185"/>
      <c r="S213" s="185"/>
      <c r="T213" s="186"/>
      <c r="AT213" s="180" t="s">
        <v>148</v>
      </c>
      <c r="AU213" s="180" t="s">
        <v>88</v>
      </c>
      <c r="AV213" s="14" t="s">
        <v>146</v>
      </c>
      <c r="AW213" s="14" t="s">
        <v>33</v>
      </c>
      <c r="AX213" s="14" t="s">
        <v>86</v>
      </c>
      <c r="AY213" s="180" t="s">
        <v>140</v>
      </c>
    </row>
    <row r="214" spans="1:65" s="2" customFormat="1" ht="21.75" customHeight="1">
      <c r="A214" s="32"/>
      <c r="B214" s="156"/>
      <c r="C214" s="157" t="s">
        <v>7</v>
      </c>
      <c r="D214" s="157" t="s">
        <v>142</v>
      </c>
      <c r="E214" s="158" t="s">
        <v>262</v>
      </c>
      <c r="F214" s="159" t="s">
        <v>263</v>
      </c>
      <c r="G214" s="160" t="s">
        <v>210</v>
      </c>
      <c r="H214" s="161">
        <v>8.8699999999999992</v>
      </c>
      <c r="I214" s="162"/>
      <c r="J214" s="163">
        <f>ROUND(I214*H214,2)</f>
        <v>0</v>
      </c>
      <c r="K214" s="159" t="s">
        <v>181</v>
      </c>
      <c r="L214" s="33"/>
      <c r="M214" s="164" t="s">
        <v>1</v>
      </c>
      <c r="N214" s="165" t="s">
        <v>43</v>
      </c>
      <c r="O214" s="58"/>
      <c r="P214" s="166">
        <f>O214*H214</f>
        <v>0</v>
      </c>
      <c r="Q214" s="166">
        <v>8.6499999999999997E-3</v>
      </c>
      <c r="R214" s="166">
        <f>Q214*H214</f>
        <v>7.6725499999999988E-2</v>
      </c>
      <c r="S214" s="166">
        <v>0</v>
      </c>
      <c r="T214" s="167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68" t="s">
        <v>146</v>
      </c>
      <c r="AT214" s="168" t="s">
        <v>142</v>
      </c>
      <c r="AU214" s="168" t="s">
        <v>88</v>
      </c>
      <c r="AY214" s="17" t="s">
        <v>140</v>
      </c>
      <c r="BE214" s="169">
        <f>IF(N214="základní",J214,0)</f>
        <v>0</v>
      </c>
      <c r="BF214" s="169">
        <f>IF(N214="snížená",J214,0)</f>
        <v>0</v>
      </c>
      <c r="BG214" s="169">
        <f>IF(N214="zákl. přenesená",J214,0)</f>
        <v>0</v>
      </c>
      <c r="BH214" s="169">
        <f>IF(N214="sníž. přenesená",J214,0)</f>
        <v>0</v>
      </c>
      <c r="BI214" s="169">
        <f>IF(N214="nulová",J214,0)</f>
        <v>0</v>
      </c>
      <c r="BJ214" s="17" t="s">
        <v>86</v>
      </c>
      <c r="BK214" s="169">
        <f>ROUND(I214*H214,2)</f>
        <v>0</v>
      </c>
      <c r="BL214" s="17" t="s">
        <v>146</v>
      </c>
      <c r="BM214" s="168" t="s">
        <v>264</v>
      </c>
    </row>
    <row r="215" spans="1:65" s="13" customFormat="1">
      <c r="B215" s="170"/>
      <c r="D215" s="171" t="s">
        <v>148</v>
      </c>
      <c r="E215" s="172" t="s">
        <v>1</v>
      </c>
      <c r="F215" s="173" t="s">
        <v>265</v>
      </c>
      <c r="H215" s="174">
        <v>8.8699999999999992</v>
      </c>
      <c r="I215" s="175"/>
      <c r="L215" s="170"/>
      <c r="M215" s="176"/>
      <c r="N215" s="177"/>
      <c r="O215" s="177"/>
      <c r="P215" s="177"/>
      <c r="Q215" s="177"/>
      <c r="R215" s="177"/>
      <c r="S215" s="177"/>
      <c r="T215" s="178"/>
      <c r="AT215" s="172" t="s">
        <v>148</v>
      </c>
      <c r="AU215" s="172" t="s">
        <v>88</v>
      </c>
      <c r="AV215" s="13" t="s">
        <v>88</v>
      </c>
      <c r="AW215" s="13" t="s">
        <v>33</v>
      </c>
      <c r="AX215" s="13" t="s">
        <v>86</v>
      </c>
      <c r="AY215" s="172" t="s">
        <v>140</v>
      </c>
    </row>
    <row r="216" spans="1:65" s="2" customFormat="1" ht="16.5" customHeight="1">
      <c r="A216" s="32"/>
      <c r="B216" s="156"/>
      <c r="C216" s="194" t="s">
        <v>266</v>
      </c>
      <c r="D216" s="194" t="s">
        <v>267</v>
      </c>
      <c r="E216" s="195" t="s">
        <v>268</v>
      </c>
      <c r="F216" s="196" t="s">
        <v>269</v>
      </c>
      <c r="G216" s="197" t="s">
        <v>210</v>
      </c>
      <c r="H216" s="198">
        <v>9.0470000000000006</v>
      </c>
      <c r="I216" s="199"/>
      <c r="J216" s="200">
        <f>ROUND(I216*H216,2)</f>
        <v>0</v>
      </c>
      <c r="K216" s="196" t="s">
        <v>181</v>
      </c>
      <c r="L216" s="201"/>
      <c r="M216" s="202" t="s">
        <v>1</v>
      </c>
      <c r="N216" s="203" t="s">
        <v>43</v>
      </c>
      <c r="O216" s="58"/>
      <c r="P216" s="166">
        <f>O216*H216</f>
        <v>0</v>
      </c>
      <c r="Q216" s="166">
        <v>2.7200000000000002E-3</v>
      </c>
      <c r="R216" s="166">
        <f>Q216*H216</f>
        <v>2.4607840000000002E-2</v>
      </c>
      <c r="S216" s="166">
        <v>0</v>
      </c>
      <c r="T216" s="167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68" t="s">
        <v>184</v>
      </c>
      <c r="AT216" s="168" t="s">
        <v>267</v>
      </c>
      <c r="AU216" s="168" t="s">
        <v>88</v>
      </c>
      <c r="AY216" s="17" t="s">
        <v>140</v>
      </c>
      <c r="BE216" s="169">
        <f>IF(N216="základní",J216,0)</f>
        <v>0</v>
      </c>
      <c r="BF216" s="169">
        <f>IF(N216="snížená",J216,0)</f>
        <v>0</v>
      </c>
      <c r="BG216" s="169">
        <f>IF(N216="zákl. přenesená",J216,0)</f>
        <v>0</v>
      </c>
      <c r="BH216" s="169">
        <f>IF(N216="sníž. přenesená",J216,0)</f>
        <v>0</v>
      </c>
      <c r="BI216" s="169">
        <f>IF(N216="nulová",J216,0)</f>
        <v>0</v>
      </c>
      <c r="BJ216" s="17" t="s">
        <v>86</v>
      </c>
      <c r="BK216" s="169">
        <f>ROUND(I216*H216,2)</f>
        <v>0</v>
      </c>
      <c r="BL216" s="17" t="s">
        <v>146</v>
      </c>
      <c r="BM216" s="168" t="s">
        <v>270</v>
      </c>
    </row>
    <row r="217" spans="1:65" s="13" customFormat="1">
      <c r="B217" s="170"/>
      <c r="D217" s="171" t="s">
        <v>148</v>
      </c>
      <c r="F217" s="173" t="s">
        <v>271</v>
      </c>
      <c r="H217" s="174">
        <v>9.0470000000000006</v>
      </c>
      <c r="I217" s="175"/>
      <c r="L217" s="170"/>
      <c r="M217" s="176"/>
      <c r="N217" s="177"/>
      <c r="O217" s="177"/>
      <c r="P217" s="177"/>
      <c r="Q217" s="177"/>
      <c r="R217" s="177"/>
      <c r="S217" s="177"/>
      <c r="T217" s="178"/>
      <c r="AT217" s="172" t="s">
        <v>148</v>
      </c>
      <c r="AU217" s="172" t="s">
        <v>88</v>
      </c>
      <c r="AV217" s="13" t="s">
        <v>88</v>
      </c>
      <c r="AW217" s="13" t="s">
        <v>3</v>
      </c>
      <c r="AX217" s="13" t="s">
        <v>86</v>
      </c>
      <c r="AY217" s="172" t="s">
        <v>140</v>
      </c>
    </row>
    <row r="218" spans="1:65" s="2" customFormat="1" ht="21.75" customHeight="1">
      <c r="A218" s="32"/>
      <c r="B218" s="156"/>
      <c r="C218" s="157" t="s">
        <v>272</v>
      </c>
      <c r="D218" s="157" t="s">
        <v>142</v>
      </c>
      <c r="E218" s="158" t="s">
        <v>273</v>
      </c>
      <c r="F218" s="159" t="s">
        <v>274</v>
      </c>
      <c r="G218" s="160" t="s">
        <v>210</v>
      </c>
      <c r="H218" s="161">
        <v>8.8699999999999992</v>
      </c>
      <c r="I218" s="162"/>
      <c r="J218" s="163">
        <f>ROUND(I218*H218,2)</f>
        <v>0</v>
      </c>
      <c r="K218" s="159" t="s">
        <v>181</v>
      </c>
      <c r="L218" s="33"/>
      <c r="M218" s="164" t="s">
        <v>1</v>
      </c>
      <c r="N218" s="165" t="s">
        <v>43</v>
      </c>
      <c r="O218" s="58"/>
      <c r="P218" s="166">
        <f>O218*H218</f>
        <v>0</v>
      </c>
      <c r="Q218" s="166">
        <v>3.48E-3</v>
      </c>
      <c r="R218" s="166">
        <f>Q218*H218</f>
        <v>3.0867599999999999E-2</v>
      </c>
      <c r="S218" s="166">
        <v>0</v>
      </c>
      <c r="T218" s="167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68" t="s">
        <v>146</v>
      </c>
      <c r="AT218" s="168" t="s">
        <v>142</v>
      </c>
      <c r="AU218" s="168" t="s">
        <v>88</v>
      </c>
      <c r="AY218" s="17" t="s">
        <v>140</v>
      </c>
      <c r="BE218" s="169">
        <f>IF(N218="základní",J218,0)</f>
        <v>0</v>
      </c>
      <c r="BF218" s="169">
        <f>IF(N218="snížená",J218,0)</f>
        <v>0</v>
      </c>
      <c r="BG218" s="169">
        <f>IF(N218="zákl. přenesená",J218,0)</f>
        <v>0</v>
      </c>
      <c r="BH218" s="169">
        <f>IF(N218="sníž. přenesená",J218,0)</f>
        <v>0</v>
      </c>
      <c r="BI218" s="169">
        <f>IF(N218="nulová",J218,0)</f>
        <v>0</v>
      </c>
      <c r="BJ218" s="17" t="s">
        <v>86</v>
      </c>
      <c r="BK218" s="169">
        <f>ROUND(I218*H218,2)</f>
        <v>0</v>
      </c>
      <c r="BL218" s="17" t="s">
        <v>146</v>
      </c>
      <c r="BM218" s="168" t="s">
        <v>275</v>
      </c>
    </row>
    <row r="219" spans="1:65" s="13" customFormat="1">
      <c r="B219" s="170"/>
      <c r="D219" s="171" t="s">
        <v>148</v>
      </c>
      <c r="E219" s="172" t="s">
        <v>1</v>
      </c>
      <c r="F219" s="173" t="s">
        <v>265</v>
      </c>
      <c r="H219" s="174">
        <v>8.8699999999999992</v>
      </c>
      <c r="I219" s="175"/>
      <c r="L219" s="170"/>
      <c r="M219" s="176"/>
      <c r="N219" s="177"/>
      <c r="O219" s="177"/>
      <c r="P219" s="177"/>
      <c r="Q219" s="177"/>
      <c r="R219" s="177"/>
      <c r="S219" s="177"/>
      <c r="T219" s="178"/>
      <c r="AT219" s="172" t="s">
        <v>148</v>
      </c>
      <c r="AU219" s="172" t="s">
        <v>88</v>
      </c>
      <c r="AV219" s="13" t="s">
        <v>88</v>
      </c>
      <c r="AW219" s="13" t="s">
        <v>33</v>
      </c>
      <c r="AX219" s="13" t="s">
        <v>86</v>
      </c>
      <c r="AY219" s="172" t="s">
        <v>140</v>
      </c>
    </row>
    <row r="220" spans="1:65" s="2" customFormat="1" ht="21.75" customHeight="1">
      <c r="A220" s="32"/>
      <c r="B220" s="156"/>
      <c r="C220" s="157" t="s">
        <v>276</v>
      </c>
      <c r="D220" s="157" t="s">
        <v>142</v>
      </c>
      <c r="E220" s="158" t="s">
        <v>277</v>
      </c>
      <c r="F220" s="159" t="s">
        <v>278</v>
      </c>
      <c r="G220" s="160" t="s">
        <v>210</v>
      </c>
      <c r="H220" s="161">
        <v>297.14499999999998</v>
      </c>
      <c r="I220" s="162"/>
      <c r="J220" s="163">
        <f>ROUND(I220*H220,2)</f>
        <v>0</v>
      </c>
      <c r="K220" s="159" t="s">
        <v>181</v>
      </c>
      <c r="L220" s="33"/>
      <c r="M220" s="164" t="s">
        <v>1</v>
      </c>
      <c r="N220" s="165" t="s">
        <v>43</v>
      </c>
      <c r="O220" s="58"/>
      <c r="P220" s="166">
        <f>O220*H220</f>
        <v>0</v>
      </c>
      <c r="Q220" s="166">
        <v>2.5999999999999998E-4</v>
      </c>
      <c r="R220" s="166">
        <f>Q220*H220</f>
        <v>7.7257699999999985E-2</v>
      </c>
      <c r="S220" s="166">
        <v>0</v>
      </c>
      <c r="T220" s="16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68" t="s">
        <v>146</v>
      </c>
      <c r="AT220" s="168" t="s">
        <v>142</v>
      </c>
      <c r="AU220" s="168" t="s">
        <v>88</v>
      </c>
      <c r="AY220" s="17" t="s">
        <v>140</v>
      </c>
      <c r="BE220" s="169">
        <f>IF(N220="základní",J220,0)</f>
        <v>0</v>
      </c>
      <c r="BF220" s="169">
        <f>IF(N220="snížená",J220,0)</f>
        <v>0</v>
      </c>
      <c r="BG220" s="169">
        <f>IF(N220="zákl. přenesená",J220,0)</f>
        <v>0</v>
      </c>
      <c r="BH220" s="169">
        <f>IF(N220="sníž. přenesená",J220,0)</f>
        <v>0</v>
      </c>
      <c r="BI220" s="169">
        <f>IF(N220="nulová",J220,0)</f>
        <v>0</v>
      </c>
      <c r="BJ220" s="17" t="s">
        <v>86</v>
      </c>
      <c r="BK220" s="169">
        <f>ROUND(I220*H220,2)</f>
        <v>0</v>
      </c>
      <c r="BL220" s="17" t="s">
        <v>146</v>
      </c>
      <c r="BM220" s="168" t="s">
        <v>279</v>
      </c>
    </row>
    <row r="221" spans="1:65" s="13" customFormat="1">
      <c r="B221" s="170"/>
      <c r="D221" s="171" t="s">
        <v>148</v>
      </c>
      <c r="E221" s="172" t="s">
        <v>1</v>
      </c>
      <c r="F221" s="173" t="s">
        <v>280</v>
      </c>
      <c r="H221" s="174">
        <v>110.711</v>
      </c>
      <c r="I221" s="175"/>
      <c r="L221" s="170"/>
      <c r="M221" s="176"/>
      <c r="N221" s="177"/>
      <c r="O221" s="177"/>
      <c r="P221" s="177"/>
      <c r="Q221" s="177"/>
      <c r="R221" s="177"/>
      <c r="S221" s="177"/>
      <c r="T221" s="178"/>
      <c r="AT221" s="172" t="s">
        <v>148</v>
      </c>
      <c r="AU221" s="172" t="s">
        <v>88</v>
      </c>
      <c r="AV221" s="13" t="s">
        <v>88</v>
      </c>
      <c r="AW221" s="13" t="s">
        <v>33</v>
      </c>
      <c r="AX221" s="13" t="s">
        <v>78</v>
      </c>
      <c r="AY221" s="172" t="s">
        <v>140</v>
      </c>
    </row>
    <row r="222" spans="1:65" s="13" customFormat="1">
      <c r="B222" s="170"/>
      <c r="D222" s="171" t="s">
        <v>148</v>
      </c>
      <c r="E222" s="172" t="s">
        <v>1</v>
      </c>
      <c r="F222" s="173" t="s">
        <v>281</v>
      </c>
      <c r="H222" s="174">
        <v>152.43</v>
      </c>
      <c r="I222" s="175"/>
      <c r="L222" s="170"/>
      <c r="M222" s="176"/>
      <c r="N222" s="177"/>
      <c r="O222" s="177"/>
      <c r="P222" s="177"/>
      <c r="Q222" s="177"/>
      <c r="R222" s="177"/>
      <c r="S222" s="177"/>
      <c r="T222" s="178"/>
      <c r="AT222" s="172" t="s">
        <v>148</v>
      </c>
      <c r="AU222" s="172" t="s">
        <v>88</v>
      </c>
      <c r="AV222" s="13" t="s">
        <v>88</v>
      </c>
      <c r="AW222" s="13" t="s">
        <v>33</v>
      </c>
      <c r="AX222" s="13" t="s">
        <v>78</v>
      </c>
      <c r="AY222" s="172" t="s">
        <v>140</v>
      </c>
    </row>
    <row r="223" spans="1:65" s="13" customFormat="1">
      <c r="B223" s="170"/>
      <c r="D223" s="171" t="s">
        <v>148</v>
      </c>
      <c r="E223" s="172" t="s">
        <v>1</v>
      </c>
      <c r="F223" s="173" t="s">
        <v>282</v>
      </c>
      <c r="H223" s="174">
        <v>34.003999999999998</v>
      </c>
      <c r="I223" s="175"/>
      <c r="L223" s="170"/>
      <c r="M223" s="176"/>
      <c r="N223" s="177"/>
      <c r="O223" s="177"/>
      <c r="P223" s="177"/>
      <c r="Q223" s="177"/>
      <c r="R223" s="177"/>
      <c r="S223" s="177"/>
      <c r="T223" s="178"/>
      <c r="AT223" s="172" t="s">
        <v>148</v>
      </c>
      <c r="AU223" s="172" t="s">
        <v>88</v>
      </c>
      <c r="AV223" s="13" t="s">
        <v>88</v>
      </c>
      <c r="AW223" s="13" t="s">
        <v>33</v>
      </c>
      <c r="AX223" s="13" t="s">
        <v>78</v>
      </c>
      <c r="AY223" s="172" t="s">
        <v>140</v>
      </c>
    </row>
    <row r="224" spans="1:65" s="14" customFormat="1">
      <c r="B224" s="179"/>
      <c r="D224" s="171" t="s">
        <v>148</v>
      </c>
      <c r="E224" s="180" t="s">
        <v>1</v>
      </c>
      <c r="F224" s="181" t="s">
        <v>161</v>
      </c>
      <c r="H224" s="182">
        <v>297.14500000000004</v>
      </c>
      <c r="I224" s="183"/>
      <c r="L224" s="179"/>
      <c r="M224" s="184"/>
      <c r="N224" s="185"/>
      <c r="O224" s="185"/>
      <c r="P224" s="185"/>
      <c r="Q224" s="185"/>
      <c r="R224" s="185"/>
      <c r="S224" s="185"/>
      <c r="T224" s="186"/>
      <c r="AT224" s="180" t="s">
        <v>148</v>
      </c>
      <c r="AU224" s="180" t="s">
        <v>88</v>
      </c>
      <c r="AV224" s="14" t="s">
        <v>146</v>
      </c>
      <c r="AW224" s="14" t="s">
        <v>33</v>
      </c>
      <c r="AX224" s="14" t="s">
        <v>86</v>
      </c>
      <c r="AY224" s="180" t="s">
        <v>140</v>
      </c>
    </row>
    <row r="225" spans="1:65" s="2" customFormat="1" ht="21.75" customHeight="1">
      <c r="A225" s="32"/>
      <c r="B225" s="156"/>
      <c r="C225" s="157" t="s">
        <v>283</v>
      </c>
      <c r="D225" s="157" t="s">
        <v>142</v>
      </c>
      <c r="E225" s="158" t="s">
        <v>284</v>
      </c>
      <c r="F225" s="159" t="s">
        <v>285</v>
      </c>
      <c r="G225" s="160" t="s">
        <v>210</v>
      </c>
      <c r="H225" s="161">
        <v>2.3519999999999999</v>
      </c>
      <c r="I225" s="162"/>
      <c r="J225" s="163">
        <f>ROUND(I225*H225,2)</f>
        <v>0</v>
      </c>
      <c r="K225" s="159" t="s">
        <v>181</v>
      </c>
      <c r="L225" s="33"/>
      <c r="M225" s="164" t="s">
        <v>1</v>
      </c>
      <c r="N225" s="165" t="s">
        <v>43</v>
      </c>
      <c r="O225" s="58"/>
      <c r="P225" s="166">
        <f>O225*H225</f>
        <v>0</v>
      </c>
      <c r="Q225" s="166">
        <v>4.3800000000000002E-3</v>
      </c>
      <c r="R225" s="166">
        <f>Q225*H225</f>
        <v>1.030176E-2</v>
      </c>
      <c r="S225" s="166">
        <v>0</v>
      </c>
      <c r="T225" s="167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168" t="s">
        <v>146</v>
      </c>
      <c r="AT225" s="168" t="s">
        <v>142</v>
      </c>
      <c r="AU225" s="168" t="s">
        <v>88</v>
      </c>
      <c r="AY225" s="17" t="s">
        <v>140</v>
      </c>
      <c r="BE225" s="169">
        <f>IF(N225="základní",J225,0)</f>
        <v>0</v>
      </c>
      <c r="BF225" s="169">
        <f>IF(N225="snížená",J225,0)</f>
        <v>0</v>
      </c>
      <c r="BG225" s="169">
        <f>IF(N225="zákl. přenesená",J225,0)</f>
        <v>0</v>
      </c>
      <c r="BH225" s="169">
        <f>IF(N225="sníž. přenesená",J225,0)</f>
        <v>0</v>
      </c>
      <c r="BI225" s="169">
        <f>IF(N225="nulová",J225,0)</f>
        <v>0</v>
      </c>
      <c r="BJ225" s="17" t="s">
        <v>86</v>
      </c>
      <c r="BK225" s="169">
        <f>ROUND(I225*H225,2)</f>
        <v>0</v>
      </c>
      <c r="BL225" s="17" t="s">
        <v>146</v>
      </c>
      <c r="BM225" s="168" t="s">
        <v>286</v>
      </c>
    </row>
    <row r="226" spans="1:65" s="15" customFormat="1">
      <c r="B226" s="187"/>
      <c r="D226" s="171" t="s">
        <v>148</v>
      </c>
      <c r="E226" s="188" t="s">
        <v>1</v>
      </c>
      <c r="F226" s="189" t="s">
        <v>287</v>
      </c>
      <c r="H226" s="188" t="s">
        <v>1</v>
      </c>
      <c r="I226" s="190"/>
      <c r="L226" s="187"/>
      <c r="M226" s="191"/>
      <c r="N226" s="192"/>
      <c r="O226" s="192"/>
      <c r="P226" s="192"/>
      <c r="Q226" s="192"/>
      <c r="R226" s="192"/>
      <c r="S226" s="192"/>
      <c r="T226" s="193"/>
      <c r="AT226" s="188" t="s">
        <v>148</v>
      </c>
      <c r="AU226" s="188" t="s">
        <v>88</v>
      </c>
      <c r="AV226" s="15" t="s">
        <v>86</v>
      </c>
      <c r="AW226" s="15" t="s">
        <v>33</v>
      </c>
      <c r="AX226" s="15" t="s">
        <v>78</v>
      </c>
      <c r="AY226" s="188" t="s">
        <v>140</v>
      </c>
    </row>
    <row r="227" spans="1:65" s="13" customFormat="1">
      <c r="B227" s="170"/>
      <c r="D227" s="171" t="s">
        <v>148</v>
      </c>
      <c r="E227" s="172" t="s">
        <v>1</v>
      </c>
      <c r="F227" s="173" t="s">
        <v>288</v>
      </c>
      <c r="H227" s="174">
        <v>0.84799999999999998</v>
      </c>
      <c r="I227" s="175"/>
      <c r="L227" s="170"/>
      <c r="M227" s="176"/>
      <c r="N227" s="177"/>
      <c r="O227" s="177"/>
      <c r="P227" s="177"/>
      <c r="Q227" s="177"/>
      <c r="R227" s="177"/>
      <c r="S227" s="177"/>
      <c r="T227" s="178"/>
      <c r="AT227" s="172" t="s">
        <v>148</v>
      </c>
      <c r="AU227" s="172" t="s">
        <v>88</v>
      </c>
      <c r="AV227" s="13" t="s">
        <v>88</v>
      </c>
      <c r="AW227" s="13" t="s">
        <v>33</v>
      </c>
      <c r="AX227" s="13" t="s">
        <v>78</v>
      </c>
      <c r="AY227" s="172" t="s">
        <v>140</v>
      </c>
    </row>
    <row r="228" spans="1:65" s="13" customFormat="1">
      <c r="B228" s="170"/>
      <c r="D228" s="171" t="s">
        <v>148</v>
      </c>
      <c r="E228" s="172" t="s">
        <v>1</v>
      </c>
      <c r="F228" s="173" t="s">
        <v>289</v>
      </c>
      <c r="H228" s="174">
        <v>1.504</v>
      </c>
      <c r="I228" s="175"/>
      <c r="L228" s="170"/>
      <c r="M228" s="176"/>
      <c r="N228" s="177"/>
      <c r="O228" s="177"/>
      <c r="P228" s="177"/>
      <c r="Q228" s="177"/>
      <c r="R228" s="177"/>
      <c r="S228" s="177"/>
      <c r="T228" s="178"/>
      <c r="AT228" s="172" t="s">
        <v>148</v>
      </c>
      <c r="AU228" s="172" t="s">
        <v>88</v>
      </c>
      <c r="AV228" s="13" t="s">
        <v>88</v>
      </c>
      <c r="AW228" s="13" t="s">
        <v>33</v>
      </c>
      <c r="AX228" s="13" t="s">
        <v>78</v>
      </c>
      <c r="AY228" s="172" t="s">
        <v>140</v>
      </c>
    </row>
    <row r="229" spans="1:65" s="14" customFormat="1">
      <c r="B229" s="179"/>
      <c r="D229" s="171" t="s">
        <v>148</v>
      </c>
      <c r="E229" s="180" t="s">
        <v>1</v>
      </c>
      <c r="F229" s="181" t="s">
        <v>161</v>
      </c>
      <c r="H229" s="182">
        <v>2.3519999999999999</v>
      </c>
      <c r="I229" s="183"/>
      <c r="L229" s="179"/>
      <c r="M229" s="184"/>
      <c r="N229" s="185"/>
      <c r="O229" s="185"/>
      <c r="P229" s="185"/>
      <c r="Q229" s="185"/>
      <c r="R229" s="185"/>
      <c r="S229" s="185"/>
      <c r="T229" s="186"/>
      <c r="AT229" s="180" t="s">
        <v>148</v>
      </c>
      <c r="AU229" s="180" t="s">
        <v>88</v>
      </c>
      <c r="AV229" s="14" t="s">
        <v>146</v>
      </c>
      <c r="AW229" s="14" t="s">
        <v>33</v>
      </c>
      <c r="AX229" s="14" t="s">
        <v>86</v>
      </c>
      <c r="AY229" s="180" t="s">
        <v>140</v>
      </c>
    </row>
    <row r="230" spans="1:65" s="2" customFormat="1" ht="21.75" customHeight="1">
      <c r="A230" s="32"/>
      <c r="B230" s="156"/>
      <c r="C230" s="157" t="s">
        <v>290</v>
      </c>
      <c r="D230" s="157" t="s">
        <v>142</v>
      </c>
      <c r="E230" s="158" t="s">
        <v>291</v>
      </c>
      <c r="F230" s="159" t="s">
        <v>292</v>
      </c>
      <c r="G230" s="160" t="s">
        <v>293</v>
      </c>
      <c r="H230" s="161">
        <v>105.2</v>
      </c>
      <c r="I230" s="162"/>
      <c r="J230" s="163">
        <f>ROUND(I230*H230,2)</f>
        <v>0</v>
      </c>
      <c r="K230" s="159" t="s">
        <v>181</v>
      </c>
      <c r="L230" s="33"/>
      <c r="M230" s="164" t="s">
        <v>1</v>
      </c>
      <c r="N230" s="165" t="s">
        <v>43</v>
      </c>
      <c r="O230" s="58"/>
      <c r="P230" s="166">
        <f>O230*H230</f>
        <v>0</v>
      </c>
      <c r="Q230" s="166">
        <v>0</v>
      </c>
      <c r="R230" s="166">
        <f>Q230*H230</f>
        <v>0</v>
      </c>
      <c r="S230" s="166">
        <v>0</v>
      </c>
      <c r="T230" s="167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68" t="s">
        <v>146</v>
      </c>
      <c r="AT230" s="168" t="s">
        <v>142</v>
      </c>
      <c r="AU230" s="168" t="s">
        <v>88</v>
      </c>
      <c r="AY230" s="17" t="s">
        <v>140</v>
      </c>
      <c r="BE230" s="169">
        <f>IF(N230="základní",J230,0)</f>
        <v>0</v>
      </c>
      <c r="BF230" s="169">
        <f>IF(N230="snížená",J230,0)</f>
        <v>0</v>
      </c>
      <c r="BG230" s="169">
        <f>IF(N230="zákl. přenesená",J230,0)</f>
        <v>0</v>
      </c>
      <c r="BH230" s="169">
        <f>IF(N230="sníž. přenesená",J230,0)</f>
        <v>0</v>
      </c>
      <c r="BI230" s="169">
        <f>IF(N230="nulová",J230,0)</f>
        <v>0</v>
      </c>
      <c r="BJ230" s="17" t="s">
        <v>86</v>
      </c>
      <c r="BK230" s="169">
        <f>ROUND(I230*H230,2)</f>
        <v>0</v>
      </c>
      <c r="BL230" s="17" t="s">
        <v>146</v>
      </c>
      <c r="BM230" s="168" t="s">
        <v>294</v>
      </c>
    </row>
    <row r="231" spans="1:65" s="13" customFormat="1" ht="22.5">
      <c r="B231" s="170"/>
      <c r="D231" s="171" t="s">
        <v>148</v>
      </c>
      <c r="E231" s="172" t="s">
        <v>1</v>
      </c>
      <c r="F231" s="173" t="s">
        <v>295</v>
      </c>
      <c r="H231" s="174">
        <v>33.1</v>
      </c>
      <c r="I231" s="175"/>
      <c r="L231" s="170"/>
      <c r="M231" s="176"/>
      <c r="N231" s="177"/>
      <c r="O231" s="177"/>
      <c r="P231" s="177"/>
      <c r="Q231" s="177"/>
      <c r="R231" s="177"/>
      <c r="S231" s="177"/>
      <c r="T231" s="178"/>
      <c r="AT231" s="172" t="s">
        <v>148</v>
      </c>
      <c r="AU231" s="172" t="s">
        <v>88</v>
      </c>
      <c r="AV231" s="13" t="s">
        <v>88</v>
      </c>
      <c r="AW231" s="13" t="s">
        <v>33</v>
      </c>
      <c r="AX231" s="13" t="s">
        <v>78</v>
      </c>
      <c r="AY231" s="172" t="s">
        <v>140</v>
      </c>
    </row>
    <row r="232" spans="1:65" s="13" customFormat="1">
      <c r="B232" s="170"/>
      <c r="D232" s="171" t="s">
        <v>148</v>
      </c>
      <c r="E232" s="172" t="s">
        <v>1</v>
      </c>
      <c r="F232" s="173" t="s">
        <v>296</v>
      </c>
      <c r="H232" s="174">
        <v>8.8000000000000007</v>
      </c>
      <c r="I232" s="175"/>
      <c r="L232" s="170"/>
      <c r="M232" s="176"/>
      <c r="N232" s="177"/>
      <c r="O232" s="177"/>
      <c r="P232" s="177"/>
      <c r="Q232" s="177"/>
      <c r="R232" s="177"/>
      <c r="S232" s="177"/>
      <c r="T232" s="178"/>
      <c r="AT232" s="172" t="s">
        <v>148</v>
      </c>
      <c r="AU232" s="172" t="s">
        <v>88</v>
      </c>
      <c r="AV232" s="13" t="s">
        <v>88</v>
      </c>
      <c r="AW232" s="13" t="s">
        <v>33</v>
      </c>
      <c r="AX232" s="13" t="s">
        <v>78</v>
      </c>
      <c r="AY232" s="172" t="s">
        <v>140</v>
      </c>
    </row>
    <row r="233" spans="1:65" s="13" customFormat="1">
      <c r="B233" s="170"/>
      <c r="D233" s="171" t="s">
        <v>148</v>
      </c>
      <c r="E233" s="172" t="s">
        <v>1</v>
      </c>
      <c r="F233" s="173" t="s">
        <v>297</v>
      </c>
      <c r="H233" s="174">
        <v>33.86</v>
      </c>
      <c r="I233" s="175"/>
      <c r="L233" s="170"/>
      <c r="M233" s="176"/>
      <c r="N233" s="177"/>
      <c r="O233" s="177"/>
      <c r="P233" s="177"/>
      <c r="Q233" s="177"/>
      <c r="R233" s="177"/>
      <c r="S233" s="177"/>
      <c r="T233" s="178"/>
      <c r="AT233" s="172" t="s">
        <v>148</v>
      </c>
      <c r="AU233" s="172" t="s">
        <v>88</v>
      </c>
      <c r="AV233" s="13" t="s">
        <v>88</v>
      </c>
      <c r="AW233" s="13" t="s">
        <v>33</v>
      </c>
      <c r="AX233" s="13" t="s">
        <v>78</v>
      </c>
      <c r="AY233" s="172" t="s">
        <v>140</v>
      </c>
    </row>
    <row r="234" spans="1:65" s="13" customFormat="1">
      <c r="B234" s="170"/>
      <c r="D234" s="171" t="s">
        <v>148</v>
      </c>
      <c r="E234" s="172" t="s">
        <v>1</v>
      </c>
      <c r="F234" s="173" t="s">
        <v>298</v>
      </c>
      <c r="H234" s="174">
        <v>29.44</v>
      </c>
      <c r="I234" s="175"/>
      <c r="L234" s="170"/>
      <c r="M234" s="176"/>
      <c r="N234" s="177"/>
      <c r="O234" s="177"/>
      <c r="P234" s="177"/>
      <c r="Q234" s="177"/>
      <c r="R234" s="177"/>
      <c r="S234" s="177"/>
      <c r="T234" s="178"/>
      <c r="AT234" s="172" t="s">
        <v>148</v>
      </c>
      <c r="AU234" s="172" t="s">
        <v>88</v>
      </c>
      <c r="AV234" s="13" t="s">
        <v>88</v>
      </c>
      <c r="AW234" s="13" t="s">
        <v>33</v>
      </c>
      <c r="AX234" s="13" t="s">
        <v>78</v>
      </c>
      <c r="AY234" s="172" t="s">
        <v>140</v>
      </c>
    </row>
    <row r="235" spans="1:65" s="14" customFormat="1">
      <c r="B235" s="179"/>
      <c r="D235" s="171" t="s">
        <v>148</v>
      </c>
      <c r="E235" s="180" t="s">
        <v>1</v>
      </c>
      <c r="F235" s="181" t="s">
        <v>161</v>
      </c>
      <c r="H235" s="182">
        <v>105.2</v>
      </c>
      <c r="I235" s="183"/>
      <c r="L235" s="179"/>
      <c r="M235" s="184"/>
      <c r="N235" s="185"/>
      <c r="O235" s="185"/>
      <c r="P235" s="185"/>
      <c r="Q235" s="185"/>
      <c r="R235" s="185"/>
      <c r="S235" s="185"/>
      <c r="T235" s="186"/>
      <c r="AT235" s="180" t="s">
        <v>148</v>
      </c>
      <c r="AU235" s="180" t="s">
        <v>88</v>
      </c>
      <c r="AV235" s="14" t="s">
        <v>146</v>
      </c>
      <c r="AW235" s="14" t="s">
        <v>33</v>
      </c>
      <c r="AX235" s="14" t="s">
        <v>86</v>
      </c>
      <c r="AY235" s="180" t="s">
        <v>140</v>
      </c>
    </row>
    <row r="236" spans="1:65" s="2" customFormat="1" ht="16.5" customHeight="1">
      <c r="A236" s="32"/>
      <c r="B236" s="156"/>
      <c r="C236" s="194" t="s">
        <v>299</v>
      </c>
      <c r="D236" s="194" t="s">
        <v>267</v>
      </c>
      <c r="E236" s="195" t="s">
        <v>300</v>
      </c>
      <c r="F236" s="196" t="s">
        <v>301</v>
      </c>
      <c r="G236" s="197" t="s">
        <v>293</v>
      </c>
      <c r="H236" s="198">
        <v>110.46</v>
      </c>
      <c r="I236" s="199"/>
      <c r="J236" s="200">
        <f>ROUND(I236*H236,2)</f>
        <v>0</v>
      </c>
      <c r="K236" s="196" t="s">
        <v>181</v>
      </c>
      <c r="L236" s="201"/>
      <c r="M236" s="202" t="s">
        <v>1</v>
      </c>
      <c r="N236" s="203" t="s">
        <v>43</v>
      </c>
      <c r="O236" s="58"/>
      <c r="P236" s="166">
        <f>O236*H236</f>
        <v>0</v>
      </c>
      <c r="Q236" s="166">
        <v>3.0000000000000001E-5</v>
      </c>
      <c r="R236" s="166">
        <f>Q236*H236</f>
        <v>3.3138E-3</v>
      </c>
      <c r="S236" s="166">
        <v>0</v>
      </c>
      <c r="T236" s="167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68" t="s">
        <v>184</v>
      </c>
      <c r="AT236" s="168" t="s">
        <v>267</v>
      </c>
      <c r="AU236" s="168" t="s">
        <v>88</v>
      </c>
      <c r="AY236" s="17" t="s">
        <v>140</v>
      </c>
      <c r="BE236" s="169">
        <f>IF(N236="základní",J236,0)</f>
        <v>0</v>
      </c>
      <c r="BF236" s="169">
        <f>IF(N236="snížená",J236,0)</f>
        <v>0</v>
      </c>
      <c r="BG236" s="169">
        <f>IF(N236="zákl. přenesená",J236,0)</f>
        <v>0</v>
      </c>
      <c r="BH236" s="169">
        <f>IF(N236="sníž. přenesená",J236,0)</f>
        <v>0</v>
      </c>
      <c r="BI236" s="169">
        <f>IF(N236="nulová",J236,0)</f>
        <v>0</v>
      </c>
      <c r="BJ236" s="17" t="s">
        <v>86</v>
      </c>
      <c r="BK236" s="169">
        <f>ROUND(I236*H236,2)</f>
        <v>0</v>
      </c>
      <c r="BL236" s="17" t="s">
        <v>146</v>
      </c>
      <c r="BM236" s="168" t="s">
        <v>302</v>
      </c>
    </row>
    <row r="237" spans="1:65" s="13" customFormat="1">
      <c r="B237" s="170"/>
      <c r="D237" s="171" t="s">
        <v>148</v>
      </c>
      <c r="F237" s="173" t="s">
        <v>303</v>
      </c>
      <c r="H237" s="174">
        <v>110.46</v>
      </c>
      <c r="I237" s="175"/>
      <c r="L237" s="170"/>
      <c r="M237" s="176"/>
      <c r="N237" s="177"/>
      <c r="O237" s="177"/>
      <c r="P237" s="177"/>
      <c r="Q237" s="177"/>
      <c r="R237" s="177"/>
      <c r="S237" s="177"/>
      <c r="T237" s="178"/>
      <c r="AT237" s="172" t="s">
        <v>148</v>
      </c>
      <c r="AU237" s="172" t="s">
        <v>88</v>
      </c>
      <c r="AV237" s="13" t="s">
        <v>88</v>
      </c>
      <c r="AW237" s="13" t="s">
        <v>3</v>
      </c>
      <c r="AX237" s="13" t="s">
        <v>86</v>
      </c>
      <c r="AY237" s="172" t="s">
        <v>140</v>
      </c>
    </row>
    <row r="238" spans="1:65" s="2" customFormat="1" ht="21.75" customHeight="1">
      <c r="A238" s="32"/>
      <c r="B238" s="156"/>
      <c r="C238" s="157" t="s">
        <v>304</v>
      </c>
      <c r="D238" s="157" t="s">
        <v>142</v>
      </c>
      <c r="E238" s="158" t="s">
        <v>305</v>
      </c>
      <c r="F238" s="159" t="s">
        <v>306</v>
      </c>
      <c r="G238" s="160" t="s">
        <v>293</v>
      </c>
      <c r="H238" s="161">
        <v>151.52000000000001</v>
      </c>
      <c r="I238" s="162"/>
      <c r="J238" s="163">
        <f>ROUND(I238*H238,2)</f>
        <v>0</v>
      </c>
      <c r="K238" s="159" t="s">
        <v>181</v>
      </c>
      <c r="L238" s="33"/>
      <c r="M238" s="164" t="s">
        <v>1</v>
      </c>
      <c r="N238" s="165" t="s">
        <v>43</v>
      </c>
      <c r="O238" s="58"/>
      <c r="P238" s="166">
        <f>O238*H238</f>
        <v>0</v>
      </c>
      <c r="Q238" s="166">
        <v>0</v>
      </c>
      <c r="R238" s="166">
        <f>Q238*H238</f>
        <v>0</v>
      </c>
      <c r="S238" s="166">
        <v>0</v>
      </c>
      <c r="T238" s="167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68" t="s">
        <v>146</v>
      </c>
      <c r="AT238" s="168" t="s">
        <v>142</v>
      </c>
      <c r="AU238" s="168" t="s">
        <v>88</v>
      </c>
      <c r="AY238" s="17" t="s">
        <v>140</v>
      </c>
      <c r="BE238" s="169">
        <f>IF(N238="základní",J238,0)</f>
        <v>0</v>
      </c>
      <c r="BF238" s="169">
        <f>IF(N238="snížená",J238,0)</f>
        <v>0</v>
      </c>
      <c r="BG238" s="169">
        <f>IF(N238="zákl. přenesená",J238,0)</f>
        <v>0</v>
      </c>
      <c r="BH238" s="169">
        <f>IF(N238="sníž. přenesená",J238,0)</f>
        <v>0</v>
      </c>
      <c r="BI238" s="169">
        <f>IF(N238="nulová",J238,0)</f>
        <v>0</v>
      </c>
      <c r="BJ238" s="17" t="s">
        <v>86</v>
      </c>
      <c r="BK238" s="169">
        <f>ROUND(I238*H238,2)</f>
        <v>0</v>
      </c>
      <c r="BL238" s="17" t="s">
        <v>146</v>
      </c>
      <c r="BM238" s="168" t="s">
        <v>307</v>
      </c>
    </row>
    <row r="239" spans="1:65" s="15" customFormat="1">
      <c r="B239" s="187"/>
      <c r="D239" s="171" t="s">
        <v>148</v>
      </c>
      <c r="E239" s="188" t="s">
        <v>1</v>
      </c>
      <c r="F239" s="189" t="s">
        <v>308</v>
      </c>
      <c r="H239" s="188" t="s">
        <v>1</v>
      </c>
      <c r="I239" s="190"/>
      <c r="L239" s="187"/>
      <c r="M239" s="191"/>
      <c r="N239" s="192"/>
      <c r="O239" s="192"/>
      <c r="P239" s="192"/>
      <c r="Q239" s="192"/>
      <c r="R239" s="192"/>
      <c r="S239" s="192"/>
      <c r="T239" s="193"/>
      <c r="AT239" s="188" t="s">
        <v>148</v>
      </c>
      <c r="AU239" s="188" t="s">
        <v>88</v>
      </c>
      <c r="AV239" s="15" t="s">
        <v>86</v>
      </c>
      <c r="AW239" s="15" t="s">
        <v>33</v>
      </c>
      <c r="AX239" s="15" t="s">
        <v>78</v>
      </c>
      <c r="AY239" s="188" t="s">
        <v>140</v>
      </c>
    </row>
    <row r="240" spans="1:65" s="13" customFormat="1" ht="22.5">
      <c r="B240" s="170"/>
      <c r="D240" s="171" t="s">
        <v>148</v>
      </c>
      <c r="E240" s="172" t="s">
        <v>1</v>
      </c>
      <c r="F240" s="173" t="s">
        <v>309</v>
      </c>
      <c r="H240" s="174">
        <v>66.2</v>
      </c>
      <c r="I240" s="175"/>
      <c r="L240" s="170"/>
      <c r="M240" s="176"/>
      <c r="N240" s="177"/>
      <c r="O240" s="177"/>
      <c r="P240" s="177"/>
      <c r="Q240" s="177"/>
      <c r="R240" s="177"/>
      <c r="S240" s="177"/>
      <c r="T240" s="178"/>
      <c r="AT240" s="172" t="s">
        <v>148</v>
      </c>
      <c r="AU240" s="172" t="s">
        <v>88</v>
      </c>
      <c r="AV240" s="13" t="s">
        <v>88</v>
      </c>
      <c r="AW240" s="13" t="s">
        <v>33</v>
      </c>
      <c r="AX240" s="13" t="s">
        <v>78</v>
      </c>
      <c r="AY240" s="172" t="s">
        <v>140</v>
      </c>
    </row>
    <row r="241" spans="1:65" s="13" customFormat="1">
      <c r="B241" s="170"/>
      <c r="D241" s="171" t="s">
        <v>148</v>
      </c>
      <c r="E241" s="172" t="s">
        <v>1</v>
      </c>
      <c r="F241" s="173" t="s">
        <v>310</v>
      </c>
      <c r="H241" s="174">
        <v>17.600000000000001</v>
      </c>
      <c r="I241" s="175"/>
      <c r="L241" s="170"/>
      <c r="M241" s="176"/>
      <c r="N241" s="177"/>
      <c r="O241" s="177"/>
      <c r="P241" s="177"/>
      <c r="Q241" s="177"/>
      <c r="R241" s="177"/>
      <c r="S241" s="177"/>
      <c r="T241" s="178"/>
      <c r="AT241" s="172" t="s">
        <v>148</v>
      </c>
      <c r="AU241" s="172" t="s">
        <v>88</v>
      </c>
      <c r="AV241" s="13" t="s">
        <v>88</v>
      </c>
      <c r="AW241" s="13" t="s">
        <v>33</v>
      </c>
      <c r="AX241" s="13" t="s">
        <v>78</v>
      </c>
      <c r="AY241" s="172" t="s">
        <v>140</v>
      </c>
    </row>
    <row r="242" spans="1:65" s="13" customFormat="1">
      <c r="B242" s="170"/>
      <c r="D242" s="171" t="s">
        <v>148</v>
      </c>
      <c r="E242" s="172" t="s">
        <v>1</v>
      </c>
      <c r="F242" s="173" t="s">
        <v>311</v>
      </c>
      <c r="H242" s="174">
        <v>67.72</v>
      </c>
      <c r="I242" s="175"/>
      <c r="L242" s="170"/>
      <c r="M242" s="176"/>
      <c r="N242" s="177"/>
      <c r="O242" s="177"/>
      <c r="P242" s="177"/>
      <c r="Q242" s="177"/>
      <c r="R242" s="177"/>
      <c r="S242" s="177"/>
      <c r="T242" s="178"/>
      <c r="AT242" s="172" t="s">
        <v>148</v>
      </c>
      <c r="AU242" s="172" t="s">
        <v>88</v>
      </c>
      <c r="AV242" s="13" t="s">
        <v>88</v>
      </c>
      <c r="AW242" s="13" t="s">
        <v>33</v>
      </c>
      <c r="AX242" s="13" t="s">
        <v>78</v>
      </c>
      <c r="AY242" s="172" t="s">
        <v>140</v>
      </c>
    </row>
    <row r="243" spans="1:65" s="14" customFormat="1">
      <c r="B243" s="179"/>
      <c r="D243" s="171" t="s">
        <v>148</v>
      </c>
      <c r="E243" s="180" t="s">
        <v>1</v>
      </c>
      <c r="F243" s="181" t="s">
        <v>161</v>
      </c>
      <c r="H243" s="182">
        <v>151.52000000000001</v>
      </c>
      <c r="I243" s="183"/>
      <c r="L243" s="179"/>
      <c r="M243" s="184"/>
      <c r="N243" s="185"/>
      <c r="O243" s="185"/>
      <c r="P243" s="185"/>
      <c r="Q243" s="185"/>
      <c r="R243" s="185"/>
      <c r="S243" s="185"/>
      <c r="T243" s="186"/>
      <c r="AT243" s="180" t="s">
        <v>148</v>
      </c>
      <c r="AU243" s="180" t="s">
        <v>88</v>
      </c>
      <c r="AV243" s="14" t="s">
        <v>146</v>
      </c>
      <c r="AW243" s="14" t="s">
        <v>33</v>
      </c>
      <c r="AX243" s="14" t="s">
        <v>86</v>
      </c>
      <c r="AY243" s="180" t="s">
        <v>140</v>
      </c>
    </row>
    <row r="244" spans="1:65" s="2" customFormat="1" ht="21.75" customHeight="1">
      <c r="A244" s="32"/>
      <c r="B244" s="156"/>
      <c r="C244" s="194" t="s">
        <v>312</v>
      </c>
      <c r="D244" s="194" t="s">
        <v>267</v>
      </c>
      <c r="E244" s="195" t="s">
        <v>313</v>
      </c>
      <c r="F244" s="196" t="s">
        <v>314</v>
      </c>
      <c r="G244" s="197" t="s">
        <v>293</v>
      </c>
      <c r="H244" s="198">
        <v>159.096</v>
      </c>
      <c r="I244" s="199"/>
      <c r="J244" s="200">
        <f>ROUND(I244*H244,2)</f>
        <v>0</v>
      </c>
      <c r="K244" s="196" t="s">
        <v>181</v>
      </c>
      <c r="L244" s="201"/>
      <c r="M244" s="202" t="s">
        <v>1</v>
      </c>
      <c r="N244" s="203" t="s">
        <v>43</v>
      </c>
      <c r="O244" s="58"/>
      <c r="P244" s="166">
        <f>O244*H244</f>
        <v>0</v>
      </c>
      <c r="Q244" s="166">
        <v>4.0000000000000003E-5</v>
      </c>
      <c r="R244" s="166">
        <f>Q244*H244</f>
        <v>6.3638400000000008E-3</v>
      </c>
      <c r="S244" s="166">
        <v>0</v>
      </c>
      <c r="T244" s="167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68" t="s">
        <v>184</v>
      </c>
      <c r="AT244" s="168" t="s">
        <v>267</v>
      </c>
      <c r="AU244" s="168" t="s">
        <v>88</v>
      </c>
      <c r="AY244" s="17" t="s">
        <v>140</v>
      </c>
      <c r="BE244" s="169">
        <f>IF(N244="základní",J244,0)</f>
        <v>0</v>
      </c>
      <c r="BF244" s="169">
        <f>IF(N244="snížená",J244,0)</f>
        <v>0</v>
      </c>
      <c r="BG244" s="169">
        <f>IF(N244="zákl. přenesená",J244,0)</f>
        <v>0</v>
      </c>
      <c r="BH244" s="169">
        <f>IF(N244="sníž. přenesená",J244,0)</f>
        <v>0</v>
      </c>
      <c r="BI244" s="169">
        <f>IF(N244="nulová",J244,0)</f>
        <v>0</v>
      </c>
      <c r="BJ244" s="17" t="s">
        <v>86</v>
      </c>
      <c r="BK244" s="169">
        <f>ROUND(I244*H244,2)</f>
        <v>0</v>
      </c>
      <c r="BL244" s="17" t="s">
        <v>146</v>
      </c>
      <c r="BM244" s="168" t="s">
        <v>315</v>
      </c>
    </row>
    <row r="245" spans="1:65" s="13" customFormat="1">
      <c r="B245" s="170"/>
      <c r="D245" s="171" t="s">
        <v>148</v>
      </c>
      <c r="F245" s="173" t="s">
        <v>316</v>
      </c>
      <c r="H245" s="174">
        <v>159.096</v>
      </c>
      <c r="I245" s="175"/>
      <c r="L245" s="170"/>
      <c r="M245" s="176"/>
      <c r="N245" s="177"/>
      <c r="O245" s="177"/>
      <c r="P245" s="177"/>
      <c r="Q245" s="177"/>
      <c r="R245" s="177"/>
      <c r="S245" s="177"/>
      <c r="T245" s="178"/>
      <c r="AT245" s="172" t="s">
        <v>148</v>
      </c>
      <c r="AU245" s="172" t="s">
        <v>88</v>
      </c>
      <c r="AV245" s="13" t="s">
        <v>88</v>
      </c>
      <c r="AW245" s="13" t="s">
        <v>3</v>
      </c>
      <c r="AX245" s="13" t="s">
        <v>86</v>
      </c>
      <c r="AY245" s="172" t="s">
        <v>140</v>
      </c>
    </row>
    <row r="246" spans="1:65" s="2" customFormat="1" ht="21.75" customHeight="1">
      <c r="A246" s="32"/>
      <c r="B246" s="156"/>
      <c r="C246" s="157" t="s">
        <v>317</v>
      </c>
      <c r="D246" s="157" t="s">
        <v>142</v>
      </c>
      <c r="E246" s="158" t="s">
        <v>318</v>
      </c>
      <c r="F246" s="159" t="s">
        <v>319</v>
      </c>
      <c r="G246" s="160" t="s">
        <v>210</v>
      </c>
      <c r="H246" s="161">
        <v>214.83600000000001</v>
      </c>
      <c r="I246" s="162"/>
      <c r="J246" s="163">
        <f>ROUND(I246*H246,2)</f>
        <v>0</v>
      </c>
      <c r="K246" s="159" t="s">
        <v>181</v>
      </c>
      <c r="L246" s="33"/>
      <c r="M246" s="164" t="s">
        <v>1</v>
      </c>
      <c r="N246" s="165" t="s">
        <v>43</v>
      </c>
      <c r="O246" s="58"/>
      <c r="P246" s="166">
        <f>O246*H246</f>
        <v>0</v>
      </c>
      <c r="Q246" s="166">
        <v>8.5000000000000006E-3</v>
      </c>
      <c r="R246" s="166">
        <f>Q246*H246</f>
        <v>1.8261060000000002</v>
      </c>
      <c r="S246" s="166">
        <v>0</v>
      </c>
      <c r="T246" s="167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68" t="s">
        <v>146</v>
      </c>
      <c r="AT246" s="168" t="s">
        <v>142</v>
      </c>
      <c r="AU246" s="168" t="s">
        <v>88</v>
      </c>
      <c r="AY246" s="17" t="s">
        <v>140</v>
      </c>
      <c r="BE246" s="169">
        <f>IF(N246="základní",J246,0)</f>
        <v>0</v>
      </c>
      <c r="BF246" s="169">
        <f>IF(N246="snížená",J246,0)</f>
        <v>0</v>
      </c>
      <c r="BG246" s="169">
        <f>IF(N246="zákl. přenesená",J246,0)</f>
        <v>0</v>
      </c>
      <c r="BH246" s="169">
        <f>IF(N246="sníž. přenesená",J246,0)</f>
        <v>0</v>
      </c>
      <c r="BI246" s="169">
        <f>IF(N246="nulová",J246,0)</f>
        <v>0</v>
      </c>
      <c r="BJ246" s="17" t="s">
        <v>86</v>
      </c>
      <c r="BK246" s="169">
        <f>ROUND(I246*H246,2)</f>
        <v>0</v>
      </c>
      <c r="BL246" s="17" t="s">
        <v>146</v>
      </c>
      <c r="BM246" s="168" t="s">
        <v>320</v>
      </c>
    </row>
    <row r="247" spans="1:65" s="13" customFormat="1">
      <c r="B247" s="170"/>
      <c r="D247" s="171" t="s">
        <v>148</v>
      </c>
      <c r="E247" s="172" t="s">
        <v>1</v>
      </c>
      <c r="F247" s="173" t="s">
        <v>321</v>
      </c>
      <c r="H247" s="174">
        <v>38.728999999999999</v>
      </c>
      <c r="I247" s="175"/>
      <c r="L247" s="170"/>
      <c r="M247" s="176"/>
      <c r="N247" s="177"/>
      <c r="O247" s="177"/>
      <c r="P247" s="177"/>
      <c r="Q247" s="177"/>
      <c r="R247" s="177"/>
      <c r="S247" s="177"/>
      <c r="T247" s="178"/>
      <c r="AT247" s="172" t="s">
        <v>148</v>
      </c>
      <c r="AU247" s="172" t="s">
        <v>88</v>
      </c>
      <c r="AV247" s="13" t="s">
        <v>88</v>
      </c>
      <c r="AW247" s="13" t="s">
        <v>33</v>
      </c>
      <c r="AX247" s="13" t="s">
        <v>78</v>
      </c>
      <c r="AY247" s="172" t="s">
        <v>140</v>
      </c>
    </row>
    <row r="248" spans="1:65" s="13" customFormat="1">
      <c r="B248" s="170"/>
      <c r="D248" s="171" t="s">
        <v>148</v>
      </c>
      <c r="E248" s="172" t="s">
        <v>1</v>
      </c>
      <c r="F248" s="173" t="s">
        <v>322</v>
      </c>
      <c r="H248" s="174">
        <v>50.265000000000001</v>
      </c>
      <c r="I248" s="175"/>
      <c r="L248" s="170"/>
      <c r="M248" s="176"/>
      <c r="N248" s="177"/>
      <c r="O248" s="177"/>
      <c r="P248" s="177"/>
      <c r="Q248" s="177"/>
      <c r="R248" s="177"/>
      <c r="S248" s="177"/>
      <c r="T248" s="178"/>
      <c r="AT248" s="172" t="s">
        <v>148</v>
      </c>
      <c r="AU248" s="172" t="s">
        <v>88</v>
      </c>
      <c r="AV248" s="13" t="s">
        <v>88</v>
      </c>
      <c r="AW248" s="13" t="s">
        <v>33</v>
      </c>
      <c r="AX248" s="13" t="s">
        <v>78</v>
      </c>
      <c r="AY248" s="172" t="s">
        <v>140</v>
      </c>
    </row>
    <row r="249" spans="1:65" s="13" customFormat="1">
      <c r="B249" s="170"/>
      <c r="D249" s="171" t="s">
        <v>148</v>
      </c>
      <c r="E249" s="172" t="s">
        <v>1</v>
      </c>
      <c r="F249" s="173" t="s">
        <v>323</v>
      </c>
      <c r="H249" s="174">
        <v>62.670999999999999</v>
      </c>
      <c r="I249" s="175"/>
      <c r="L249" s="170"/>
      <c r="M249" s="176"/>
      <c r="N249" s="177"/>
      <c r="O249" s="177"/>
      <c r="P249" s="177"/>
      <c r="Q249" s="177"/>
      <c r="R249" s="177"/>
      <c r="S249" s="177"/>
      <c r="T249" s="178"/>
      <c r="AT249" s="172" t="s">
        <v>148</v>
      </c>
      <c r="AU249" s="172" t="s">
        <v>88</v>
      </c>
      <c r="AV249" s="13" t="s">
        <v>88</v>
      </c>
      <c r="AW249" s="13" t="s">
        <v>33</v>
      </c>
      <c r="AX249" s="13" t="s">
        <v>78</v>
      </c>
      <c r="AY249" s="172" t="s">
        <v>140</v>
      </c>
    </row>
    <row r="250" spans="1:65" s="13" customFormat="1">
      <c r="B250" s="170"/>
      <c r="D250" s="171" t="s">
        <v>148</v>
      </c>
      <c r="E250" s="172" t="s">
        <v>1</v>
      </c>
      <c r="F250" s="173" t="s">
        <v>324</v>
      </c>
      <c r="H250" s="174">
        <v>63.170999999999999</v>
      </c>
      <c r="I250" s="175"/>
      <c r="L250" s="170"/>
      <c r="M250" s="176"/>
      <c r="N250" s="177"/>
      <c r="O250" s="177"/>
      <c r="P250" s="177"/>
      <c r="Q250" s="177"/>
      <c r="R250" s="177"/>
      <c r="S250" s="177"/>
      <c r="T250" s="178"/>
      <c r="AT250" s="172" t="s">
        <v>148</v>
      </c>
      <c r="AU250" s="172" t="s">
        <v>88</v>
      </c>
      <c r="AV250" s="13" t="s">
        <v>88</v>
      </c>
      <c r="AW250" s="13" t="s">
        <v>33</v>
      </c>
      <c r="AX250" s="13" t="s">
        <v>78</v>
      </c>
      <c r="AY250" s="172" t="s">
        <v>140</v>
      </c>
    </row>
    <row r="251" spans="1:65" s="14" customFormat="1">
      <c r="B251" s="179"/>
      <c r="D251" s="171" t="s">
        <v>148</v>
      </c>
      <c r="E251" s="180" t="s">
        <v>1</v>
      </c>
      <c r="F251" s="181" t="s">
        <v>161</v>
      </c>
      <c r="H251" s="182">
        <v>214.83599999999998</v>
      </c>
      <c r="I251" s="183"/>
      <c r="L251" s="179"/>
      <c r="M251" s="184"/>
      <c r="N251" s="185"/>
      <c r="O251" s="185"/>
      <c r="P251" s="185"/>
      <c r="Q251" s="185"/>
      <c r="R251" s="185"/>
      <c r="S251" s="185"/>
      <c r="T251" s="186"/>
      <c r="AT251" s="180" t="s">
        <v>148</v>
      </c>
      <c r="AU251" s="180" t="s">
        <v>88</v>
      </c>
      <c r="AV251" s="14" t="s">
        <v>146</v>
      </c>
      <c r="AW251" s="14" t="s">
        <v>33</v>
      </c>
      <c r="AX251" s="14" t="s">
        <v>86</v>
      </c>
      <c r="AY251" s="180" t="s">
        <v>140</v>
      </c>
    </row>
    <row r="252" spans="1:65" s="2" customFormat="1" ht="16.5" customHeight="1">
      <c r="A252" s="32"/>
      <c r="B252" s="156"/>
      <c r="C252" s="194" t="s">
        <v>325</v>
      </c>
      <c r="D252" s="194" t="s">
        <v>267</v>
      </c>
      <c r="E252" s="195" t="s">
        <v>268</v>
      </c>
      <c r="F252" s="196" t="s">
        <v>269</v>
      </c>
      <c r="G252" s="197" t="s">
        <v>210</v>
      </c>
      <c r="H252" s="198">
        <v>219.13300000000001</v>
      </c>
      <c r="I252" s="199"/>
      <c r="J252" s="200">
        <f>ROUND(I252*H252,2)</f>
        <v>0</v>
      </c>
      <c r="K252" s="196" t="s">
        <v>181</v>
      </c>
      <c r="L252" s="201"/>
      <c r="M252" s="202" t="s">
        <v>1</v>
      </c>
      <c r="N252" s="203" t="s">
        <v>43</v>
      </c>
      <c r="O252" s="58"/>
      <c r="P252" s="166">
        <f>O252*H252</f>
        <v>0</v>
      </c>
      <c r="Q252" s="166">
        <v>2.7200000000000002E-3</v>
      </c>
      <c r="R252" s="166">
        <f>Q252*H252</f>
        <v>0.59604176000000009</v>
      </c>
      <c r="S252" s="166">
        <v>0</v>
      </c>
      <c r="T252" s="167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68" t="s">
        <v>184</v>
      </c>
      <c r="AT252" s="168" t="s">
        <v>267</v>
      </c>
      <c r="AU252" s="168" t="s">
        <v>88</v>
      </c>
      <c r="AY252" s="17" t="s">
        <v>140</v>
      </c>
      <c r="BE252" s="169">
        <f>IF(N252="základní",J252,0)</f>
        <v>0</v>
      </c>
      <c r="BF252" s="169">
        <f>IF(N252="snížená",J252,0)</f>
        <v>0</v>
      </c>
      <c r="BG252" s="169">
        <f>IF(N252="zákl. přenesená",J252,0)</f>
        <v>0</v>
      </c>
      <c r="BH252" s="169">
        <f>IF(N252="sníž. přenesená",J252,0)</f>
        <v>0</v>
      </c>
      <c r="BI252" s="169">
        <f>IF(N252="nulová",J252,0)</f>
        <v>0</v>
      </c>
      <c r="BJ252" s="17" t="s">
        <v>86</v>
      </c>
      <c r="BK252" s="169">
        <f>ROUND(I252*H252,2)</f>
        <v>0</v>
      </c>
      <c r="BL252" s="17" t="s">
        <v>146</v>
      </c>
      <c r="BM252" s="168" t="s">
        <v>326</v>
      </c>
    </row>
    <row r="253" spans="1:65" s="13" customFormat="1">
      <c r="B253" s="170"/>
      <c r="D253" s="171" t="s">
        <v>148</v>
      </c>
      <c r="F253" s="173" t="s">
        <v>327</v>
      </c>
      <c r="H253" s="174">
        <v>219.13300000000001</v>
      </c>
      <c r="I253" s="175"/>
      <c r="L253" s="170"/>
      <c r="M253" s="176"/>
      <c r="N253" s="177"/>
      <c r="O253" s="177"/>
      <c r="P253" s="177"/>
      <c r="Q253" s="177"/>
      <c r="R253" s="177"/>
      <c r="S253" s="177"/>
      <c r="T253" s="178"/>
      <c r="AT253" s="172" t="s">
        <v>148</v>
      </c>
      <c r="AU253" s="172" t="s">
        <v>88</v>
      </c>
      <c r="AV253" s="13" t="s">
        <v>88</v>
      </c>
      <c r="AW253" s="13" t="s">
        <v>3</v>
      </c>
      <c r="AX253" s="13" t="s">
        <v>86</v>
      </c>
      <c r="AY253" s="172" t="s">
        <v>140</v>
      </c>
    </row>
    <row r="254" spans="1:65" s="2" customFormat="1" ht="21.75" customHeight="1">
      <c r="A254" s="32"/>
      <c r="B254" s="156"/>
      <c r="C254" s="157" t="s">
        <v>328</v>
      </c>
      <c r="D254" s="157" t="s">
        <v>142</v>
      </c>
      <c r="E254" s="158" t="s">
        <v>318</v>
      </c>
      <c r="F254" s="159" t="s">
        <v>319</v>
      </c>
      <c r="G254" s="160" t="s">
        <v>210</v>
      </c>
      <c r="H254" s="161">
        <v>26.143999999999998</v>
      </c>
      <c r="I254" s="162"/>
      <c r="J254" s="163">
        <f>ROUND(I254*H254,2)</f>
        <v>0</v>
      </c>
      <c r="K254" s="159" t="s">
        <v>181</v>
      </c>
      <c r="L254" s="33"/>
      <c r="M254" s="164" t="s">
        <v>1</v>
      </c>
      <c r="N254" s="165" t="s">
        <v>43</v>
      </c>
      <c r="O254" s="58"/>
      <c r="P254" s="166">
        <f>O254*H254</f>
        <v>0</v>
      </c>
      <c r="Q254" s="166">
        <v>8.5000000000000006E-3</v>
      </c>
      <c r="R254" s="166">
        <f>Q254*H254</f>
        <v>0.222224</v>
      </c>
      <c r="S254" s="166">
        <v>0</v>
      </c>
      <c r="T254" s="167">
        <f>S254*H254</f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68" t="s">
        <v>146</v>
      </c>
      <c r="AT254" s="168" t="s">
        <v>142</v>
      </c>
      <c r="AU254" s="168" t="s">
        <v>88</v>
      </c>
      <c r="AY254" s="17" t="s">
        <v>140</v>
      </c>
      <c r="BE254" s="169">
        <f>IF(N254="základní",J254,0)</f>
        <v>0</v>
      </c>
      <c r="BF254" s="169">
        <f>IF(N254="snížená",J254,0)</f>
        <v>0</v>
      </c>
      <c r="BG254" s="169">
        <f>IF(N254="zákl. přenesená",J254,0)</f>
        <v>0</v>
      </c>
      <c r="BH254" s="169">
        <f>IF(N254="sníž. přenesená",J254,0)</f>
        <v>0</v>
      </c>
      <c r="BI254" s="169">
        <f>IF(N254="nulová",J254,0)</f>
        <v>0</v>
      </c>
      <c r="BJ254" s="17" t="s">
        <v>86</v>
      </c>
      <c r="BK254" s="169">
        <f>ROUND(I254*H254,2)</f>
        <v>0</v>
      </c>
      <c r="BL254" s="17" t="s">
        <v>146</v>
      </c>
      <c r="BM254" s="168" t="s">
        <v>329</v>
      </c>
    </row>
    <row r="255" spans="1:65" s="13" customFormat="1">
      <c r="B255" s="170"/>
      <c r="D255" s="171" t="s">
        <v>148</v>
      </c>
      <c r="E255" s="172" t="s">
        <v>1</v>
      </c>
      <c r="F255" s="173" t="s">
        <v>330</v>
      </c>
      <c r="H255" s="174">
        <v>26.143999999999998</v>
      </c>
      <c r="I255" s="175"/>
      <c r="L255" s="170"/>
      <c r="M255" s="176"/>
      <c r="N255" s="177"/>
      <c r="O255" s="177"/>
      <c r="P255" s="177"/>
      <c r="Q255" s="177"/>
      <c r="R255" s="177"/>
      <c r="S255" s="177"/>
      <c r="T255" s="178"/>
      <c r="AT255" s="172" t="s">
        <v>148</v>
      </c>
      <c r="AU255" s="172" t="s">
        <v>88</v>
      </c>
      <c r="AV255" s="13" t="s">
        <v>88</v>
      </c>
      <c r="AW255" s="13" t="s">
        <v>33</v>
      </c>
      <c r="AX255" s="13" t="s">
        <v>86</v>
      </c>
      <c r="AY255" s="172" t="s">
        <v>140</v>
      </c>
    </row>
    <row r="256" spans="1:65" s="2" customFormat="1" ht="16.5" customHeight="1">
      <c r="A256" s="32"/>
      <c r="B256" s="156"/>
      <c r="C256" s="194" t="s">
        <v>331</v>
      </c>
      <c r="D256" s="194" t="s">
        <v>267</v>
      </c>
      <c r="E256" s="195" t="s">
        <v>332</v>
      </c>
      <c r="F256" s="196" t="s">
        <v>333</v>
      </c>
      <c r="G256" s="197" t="s">
        <v>210</v>
      </c>
      <c r="H256" s="198">
        <v>26.667000000000002</v>
      </c>
      <c r="I256" s="199"/>
      <c r="J256" s="200">
        <f>ROUND(I256*H256,2)</f>
        <v>0</v>
      </c>
      <c r="K256" s="196" t="s">
        <v>1</v>
      </c>
      <c r="L256" s="201"/>
      <c r="M256" s="202" t="s">
        <v>1</v>
      </c>
      <c r="N256" s="203" t="s">
        <v>43</v>
      </c>
      <c r="O256" s="58"/>
      <c r="P256" s="166">
        <f>O256*H256</f>
        <v>0</v>
      </c>
      <c r="Q256" s="166">
        <v>4.1999999999999997E-3</v>
      </c>
      <c r="R256" s="166">
        <f>Q256*H256</f>
        <v>0.1120014</v>
      </c>
      <c r="S256" s="166">
        <v>0</v>
      </c>
      <c r="T256" s="167">
        <f>S256*H256</f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68" t="s">
        <v>184</v>
      </c>
      <c r="AT256" s="168" t="s">
        <v>267</v>
      </c>
      <c r="AU256" s="168" t="s">
        <v>88</v>
      </c>
      <c r="AY256" s="17" t="s">
        <v>140</v>
      </c>
      <c r="BE256" s="169">
        <f>IF(N256="základní",J256,0)</f>
        <v>0</v>
      </c>
      <c r="BF256" s="169">
        <f>IF(N256="snížená",J256,0)</f>
        <v>0</v>
      </c>
      <c r="BG256" s="169">
        <f>IF(N256="zákl. přenesená",J256,0)</f>
        <v>0</v>
      </c>
      <c r="BH256" s="169">
        <f>IF(N256="sníž. přenesená",J256,0)</f>
        <v>0</v>
      </c>
      <c r="BI256" s="169">
        <f>IF(N256="nulová",J256,0)</f>
        <v>0</v>
      </c>
      <c r="BJ256" s="17" t="s">
        <v>86</v>
      </c>
      <c r="BK256" s="169">
        <f>ROUND(I256*H256,2)</f>
        <v>0</v>
      </c>
      <c r="BL256" s="17" t="s">
        <v>146</v>
      </c>
      <c r="BM256" s="168" t="s">
        <v>334</v>
      </c>
    </row>
    <row r="257" spans="1:65" s="13" customFormat="1">
      <c r="B257" s="170"/>
      <c r="D257" s="171" t="s">
        <v>148</v>
      </c>
      <c r="F257" s="173" t="s">
        <v>335</v>
      </c>
      <c r="H257" s="174">
        <v>26.667000000000002</v>
      </c>
      <c r="I257" s="175"/>
      <c r="L257" s="170"/>
      <c r="M257" s="176"/>
      <c r="N257" s="177"/>
      <c r="O257" s="177"/>
      <c r="P257" s="177"/>
      <c r="Q257" s="177"/>
      <c r="R257" s="177"/>
      <c r="S257" s="177"/>
      <c r="T257" s="178"/>
      <c r="AT257" s="172" t="s">
        <v>148</v>
      </c>
      <c r="AU257" s="172" t="s">
        <v>88</v>
      </c>
      <c r="AV257" s="13" t="s">
        <v>88</v>
      </c>
      <c r="AW257" s="13" t="s">
        <v>3</v>
      </c>
      <c r="AX257" s="13" t="s">
        <v>86</v>
      </c>
      <c r="AY257" s="172" t="s">
        <v>140</v>
      </c>
    </row>
    <row r="258" spans="1:65" s="2" customFormat="1" ht="21.75" customHeight="1">
      <c r="A258" s="32"/>
      <c r="B258" s="156"/>
      <c r="C258" s="157" t="s">
        <v>336</v>
      </c>
      <c r="D258" s="157" t="s">
        <v>142</v>
      </c>
      <c r="E258" s="158" t="s">
        <v>337</v>
      </c>
      <c r="F258" s="159" t="s">
        <v>338</v>
      </c>
      <c r="G258" s="160" t="s">
        <v>293</v>
      </c>
      <c r="H258" s="161">
        <v>75.760000000000005</v>
      </c>
      <c r="I258" s="162"/>
      <c r="J258" s="163">
        <f>ROUND(I258*H258,2)</f>
        <v>0</v>
      </c>
      <c r="K258" s="159" t="s">
        <v>181</v>
      </c>
      <c r="L258" s="33"/>
      <c r="M258" s="164" t="s">
        <v>1</v>
      </c>
      <c r="N258" s="165" t="s">
        <v>43</v>
      </c>
      <c r="O258" s="58"/>
      <c r="P258" s="166">
        <f>O258*H258</f>
        <v>0</v>
      </c>
      <c r="Q258" s="166">
        <v>1.7600000000000001E-3</v>
      </c>
      <c r="R258" s="166">
        <f>Q258*H258</f>
        <v>0.1333376</v>
      </c>
      <c r="S258" s="166">
        <v>0</v>
      </c>
      <c r="T258" s="167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68" t="s">
        <v>146</v>
      </c>
      <c r="AT258" s="168" t="s">
        <v>142</v>
      </c>
      <c r="AU258" s="168" t="s">
        <v>88</v>
      </c>
      <c r="AY258" s="17" t="s">
        <v>140</v>
      </c>
      <c r="BE258" s="169">
        <f>IF(N258="základní",J258,0)</f>
        <v>0</v>
      </c>
      <c r="BF258" s="169">
        <f>IF(N258="snížená",J258,0)</f>
        <v>0</v>
      </c>
      <c r="BG258" s="169">
        <f>IF(N258="zákl. přenesená",J258,0)</f>
        <v>0</v>
      </c>
      <c r="BH258" s="169">
        <f>IF(N258="sníž. přenesená",J258,0)</f>
        <v>0</v>
      </c>
      <c r="BI258" s="169">
        <f>IF(N258="nulová",J258,0)</f>
        <v>0</v>
      </c>
      <c r="BJ258" s="17" t="s">
        <v>86</v>
      </c>
      <c r="BK258" s="169">
        <f>ROUND(I258*H258,2)</f>
        <v>0</v>
      </c>
      <c r="BL258" s="17" t="s">
        <v>146</v>
      </c>
      <c r="BM258" s="168" t="s">
        <v>339</v>
      </c>
    </row>
    <row r="259" spans="1:65" s="13" customFormat="1">
      <c r="B259" s="170"/>
      <c r="D259" s="171" t="s">
        <v>148</v>
      </c>
      <c r="E259" s="172" t="s">
        <v>1</v>
      </c>
      <c r="F259" s="173" t="s">
        <v>340</v>
      </c>
      <c r="H259" s="174">
        <v>23.54</v>
      </c>
      <c r="I259" s="175"/>
      <c r="L259" s="170"/>
      <c r="M259" s="176"/>
      <c r="N259" s="177"/>
      <c r="O259" s="177"/>
      <c r="P259" s="177"/>
      <c r="Q259" s="177"/>
      <c r="R259" s="177"/>
      <c r="S259" s="177"/>
      <c r="T259" s="178"/>
      <c r="AT259" s="172" t="s">
        <v>148</v>
      </c>
      <c r="AU259" s="172" t="s">
        <v>88</v>
      </c>
      <c r="AV259" s="13" t="s">
        <v>88</v>
      </c>
      <c r="AW259" s="13" t="s">
        <v>33</v>
      </c>
      <c r="AX259" s="13" t="s">
        <v>78</v>
      </c>
      <c r="AY259" s="172" t="s">
        <v>140</v>
      </c>
    </row>
    <row r="260" spans="1:65" s="13" customFormat="1">
      <c r="B260" s="170"/>
      <c r="D260" s="171" t="s">
        <v>148</v>
      </c>
      <c r="E260" s="172" t="s">
        <v>1</v>
      </c>
      <c r="F260" s="173" t="s">
        <v>341</v>
      </c>
      <c r="H260" s="174">
        <v>18.36</v>
      </c>
      <c r="I260" s="175"/>
      <c r="L260" s="170"/>
      <c r="M260" s="176"/>
      <c r="N260" s="177"/>
      <c r="O260" s="177"/>
      <c r="P260" s="177"/>
      <c r="Q260" s="177"/>
      <c r="R260" s="177"/>
      <c r="S260" s="177"/>
      <c r="T260" s="178"/>
      <c r="AT260" s="172" t="s">
        <v>148</v>
      </c>
      <c r="AU260" s="172" t="s">
        <v>88</v>
      </c>
      <c r="AV260" s="13" t="s">
        <v>88</v>
      </c>
      <c r="AW260" s="13" t="s">
        <v>33</v>
      </c>
      <c r="AX260" s="13" t="s">
        <v>78</v>
      </c>
      <c r="AY260" s="172" t="s">
        <v>140</v>
      </c>
    </row>
    <row r="261" spans="1:65" s="13" customFormat="1">
      <c r="B261" s="170"/>
      <c r="D261" s="171" t="s">
        <v>148</v>
      </c>
      <c r="E261" s="172" t="s">
        <v>1</v>
      </c>
      <c r="F261" s="173" t="s">
        <v>342</v>
      </c>
      <c r="H261" s="174">
        <v>23.1</v>
      </c>
      <c r="I261" s="175"/>
      <c r="L261" s="170"/>
      <c r="M261" s="176"/>
      <c r="N261" s="177"/>
      <c r="O261" s="177"/>
      <c r="P261" s="177"/>
      <c r="Q261" s="177"/>
      <c r="R261" s="177"/>
      <c r="S261" s="177"/>
      <c r="T261" s="178"/>
      <c r="AT261" s="172" t="s">
        <v>148</v>
      </c>
      <c r="AU261" s="172" t="s">
        <v>88</v>
      </c>
      <c r="AV261" s="13" t="s">
        <v>88</v>
      </c>
      <c r="AW261" s="13" t="s">
        <v>33</v>
      </c>
      <c r="AX261" s="13" t="s">
        <v>78</v>
      </c>
      <c r="AY261" s="172" t="s">
        <v>140</v>
      </c>
    </row>
    <row r="262" spans="1:65" s="13" customFormat="1">
      <c r="B262" s="170"/>
      <c r="D262" s="171" t="s">
        <v>148</v>
      </c>
      <c r="E262" s="172" t="s">
        <v>1</v>
      </c>
      <c r="F262" s="173" t="s">
        <v>343</v>
      </c>
      <c r="H262" s="174">
        <v>10.76</v>
      </c>
      <c r="I262" s="175"/>
      <c r="L262" s="170"/>
      <c r="M262" s="176"/>
      <c r="N262" s="177"/>
      <c r="O262" s="177"/>
      <c r="P262" s="177"/>
      <c r="Q262" s="177"/>
      <c r="R262" s="177"/>
      <c r="S262" s="177"/>
      <c r="T262" s="178"/>
      <c r="AT262" s="172" t="s">
        <v>148</v>
      </c>
      <c r="AU262" s="172" t="s">
        <v>88</v>
      </c>
      <c r="AV262" s="13" t="s">
        <v>88</v>
      </c>
      <c r="AW262" s="13" t="s">
        <v>33</v>
      </c>
      <c r="AX262" s="13" t="s">
        <v>78</v>
      </c>
      <c r="AY262" s="172" t="s">
        <v>140</v>
      </c>
    </row>
    <row r="263" spans="1:65" s="14" customFormat="1">
      <c r="B263" s="179"/>
      <c r="D263" s="171" t="s">
        <v>148</v>
      </c>
      <c r="E263" s="180" t="s">
        <v>1</v>
      </c>
      <c r="F263" s="181" t="s">
        <v>161</v>
      </c>
      <c r="H263" s="182">
        <v>75.760000000000005</v>
      </c>
      <c r="I263" s="183"/>
      <c r="L263" s="179"/>
      <c r="M263" s="184"/>
      <c r="N263" s="185"/>
      <c r="O263" s="185"/>
      <c r="P263" s="185"/>
      <c r="Q263" s="185"/>
      <c r="R263" s="185"/>
      <c r="S263" s="185"/>
      <c r="T263" s="186"/>
      <c r="AT263" s="180" t="s">
        <v>148</v>
      </c>
      <c r="AU263" s="180" t="s">
        <v>88</v>
      </c>
      <c r="AV263" s="14" t="s">
        <v>146</v>
      </c>
      <c r="AW263" s="14" t="s">
        <v>33</v>
      </c>
      <c r="AX263" s="14" t="s">
        <v>86</v>
      </c>
      <c r="AY263" s="180" t="s">
        <v>140</v>
      </c>
    </row>
    <row r="264" spans="1:65" s="2" customFormat="1" ht="16.5" customHeight="1">
      <c r="A264" s="32"/>
      <c r="B264" s="156"/>
      <c r="C264" s="194" t="s">
        <v>344</v>
      </c>
      <c r="D264" s="194" t="s">
        <v>267</v>
      </c>
      <c r="E264" s="195" t="s">
        <v>345</v>
      </c>
      <c r="F264" s="196" t="s">
        <v>346</v>
      </c>
      <c r="G264" s="197" t="s">
        <v>210</v>
      </c>
      <c r="H264" s="198">
        <v>15.151999999999999</v>
      </c>
      <c r="I264" s="199"/>
      <c r="J264" s="200">
        <f>ROUND(I264*H264,2)</f>
        <v>0</v>
      </c>
      <c r="K264" s="196" t="s">
        <v>181</v>
      </c>
      <c r="L264" s="201"/>
      <c r="M264" s="202" t="s">
        <v>1</v>
      </c>
      <c r="N264" s="203" t="s">
        <v>43</v>
      </c>
      <c r="O264" s="58"/>
      <c r="P264" s="166">
        <f>O264*H264</f>
        <v>0</v>
      </c>
      <c r="Q264" s="166">
        <v>5.1000000000000004E-4</v>
      </c>
      <c r="R264" s="166">
        <f>Q264*H264</f>
        <v>7.7275199999999999E-3</v>
      </c>
      <c r="S264" s="166">
        <v>0</v>
      </c>
      <c r="T264" s="167">
        <f>S264*H264</f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68" t="s">
        <v>184</v>
      </c>
      <c r="AT264" s="168" t="s">
        <v>267</v>
      </c>
      <c r="AU264" s="168" t="s">
        <v>88</v>
      </c>
      <c r="AY264" s="17" t="s">
        <v>140</v>
      </c>
      <c r="BE264" s="169">
        <f>IF(N264="základní",J264,0)</f>
        <v>0</v>
      </c>
      <c r="BF264" s="169">
        <f>IF(N264="snížená",J264,0)</f>
        <v>0</v>
      </c>
      <c r="BG264" s="169">
        <f>IF(N264="zákl. přenesená",J264,0)</f>
        <v>0</v>
      </c>
      <c r="BH264" s="169">
        <f>IF(N264="sníž. přenesená",J264,0)</f>
        <v>0</v>
      </c>
      <c r="BI264" s="169">
        <f>IF(N264="nulová",J264,0)</f>
        <v>0</v>
      </c>
      <c r="BJ264" s="17" t="s">
        <v>86</v>
      </c>
      <c r="BK264" s="169">
        <f>ROUND(I264*H264,2)</f>
        <v>0</v>
      </c>
      <c r="BL264" s="17" t="s">
        <v>146</v>
      </c>
      <c r="BM264" s="168" t="s">
        <v>347</v>
      </c>
    </row>
    <row r="265" spans="1:65" s="13" customFormat="1">
      <c r="B265" s="170"/>
      <c r="D265" s="171" t="s">
        <v>148</v>
      </c>
      <c r="E265" s="172" t="s">
        <v>1</v>
      </c>
      <c r="F265" s="173" t="s">
        <v>348</v>
      </c>
      <c r="H265" s="174">
        <v>15.151999999999999</v>
      </c>
      <c r="I265" s="175"/>
      <c r="L265" s="170"/>
      <c r="M265" s="176"/>
      <c r="N265" s="177"/>
      <c r="O265" s="177"/>
      <c r="P265" s="177"/>
      <c r="Q265" s="177"/>
      <c r="R265" s="177"/>
      <c r="S265" s="177"/>
      <c r="T265" s="178"/>
      <c r="AT265" s="172" t="s">
        <v>148</v>
      </c>
      <c r="AU265" s="172" t="s">
        <v>88</v>
      </c>
      <c r="AV265" s="13" t="s">
        <v>88</v>
      </c>
      <c r="AW265" s="13" t="s">
        <v>33</v>
      </c>
      <c r="AX265" s="13" t="s">
        <v>86</v>
      </c>
      <c r="AY265" s="172" t="s">
        <v>140</v>
      </c>
    </row>
    <row r="266" spans="1:65" s="2" customFormat="1" ht="21.75" customHeight="1">
      <c r="A266" s="32"/>
      <c r="B266" s="156"/>
      <c r="C266" s="157" t="s">
        <v>349</v>
      </c>
      <c r="D266" s="157" t="s">
        <v>142</v>
      </c>
      <c r="E266" s="158" t="s">
        <v>350</v>
      </c>
      <c r="F266" s="159" t="s">
        <v>351</v>
      </c>
      <c r="G266" s="160" t="s">
        <v>293</v>
      </c>
      <c r="H266" s="161">
        <v>14.7</v>
      </c>
      <c r="I266" s="162"/>
      <c r="J266" s="163">
        <f>ROUND(I266*H266,2)</f>
        <v>0</v>
      </c>
      <c r="K266" s="159" t="s">
        <v>181</v>
      </c>
      <c r="L266" s="33"/>
      <c r="M266" s="164" t="s">
        <v>1</v>
      </c>
      <c r="N266" s="165" t="s">
        <v>43</v>
      </c>
      <c r="O266" s="58"/>
      <c r="P266" s="166">
        <f>O266*H266</f>
        <v>0</v>
      </c>
      <c r="Q266" s="166">
        <v>1.7600000000000001E-3</v>
      </c>
      <c r="R266" s="166">
        <f>Q266*H266</f>
        <v>2.5871999999999999E-2</v>
      </c>
      <c r="S266" s="166">
        <v>0</v>
      </c>
      <c r="T266" s="167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68" t="s">
        <v>146</v>
      </c>
      <c r="AT266" s="168" t="s">
        <v>142</v>
      </c>
      <c r="AU266" s="168" t="s">
        <v>88</v>
      </c>
      <c r="AY266" s="17" t="s">
        <v>140</v>
      </c>
      <c r="BE266" s="169">
        <f>IF(N266="základní",J266,0)</f>
        <v>0</v>
      </c>
      <c r="BF266" s="169">
        <f>IF(N266="snížená",J266,0)</f>
        <v>0</v>
      </c>
      <c r="BG266" s="169">
        <f>IF(N266="zákl. přenesená",J266,0)</f>
        <v>0</v>
      </c>
      <c r="BH266" s="169">
        <f>IF(N266="sníž. přenesená",J266,0)</f>
        <v>0</v>
      </c>
      <c r="BI266" s="169">
        <f>IF(N266="nulová",J266,0)</f>
        <v>0</v>
      </c>
      <c r="BJ266" s="17" t="s">
        <v>86</v>
      </c>
      <c r="BK266" s="169">
        <f>ROUND(I266*H266,2)</f>
        <v>0</v>
      </c>
      <c r="BL266" s="17" t="s">
        <v>146</v>
      </c>
      <c r="BM266" s="168" t="s">
        <v>352</v>
      </c>
    </row>
    <row r="267" spans="1:65" s="13" customFormat="1">
      <c r="B267" s="170"/>
      <c r="D267" s="171" t="s">
        <v>148</v>
      </c>
      <c r="E267" s="172" t="s">
        <v>1</v>
      </c>
      <c r="F267" s="173" t="s">
        <v>353</v>
      </c>
      <c r="H267" s="174">
        <v>14.7</v>
      </c>
      <c r="I267" s="175"/>
      <c r="L267" s="170"/>
      <c r="M267" s="176"/>
      <c r="N267" s="177"/>
      <c r="O267" s="177"/>
      <c r="P267" s="177"/>
      <c r="Q267" s="177"/>
      <c r="R267" s="177"/>
      <c r="S267" s="177"/>
      <c r="T267" s="178"/>
      <c r="AT267" s="172" t="s">
        <v>148</v>
      </c>
      <c r="AU267" s="172" t="s">
        <v>88</v>
      </c>
      <c r="AV267" s="13" t="s">
        <v>88</v>
      </c>
      <c r="AW267" s="13" t="s">
        <v>33</v>
      </c>
      <c r="AX267" s="13" t="s">
        <v>86</v>
      </c>
      <c r="AY267" s="172" t="s">
        <v>140</v>
      </c>
    </row>
    <row r="268" spans="1:65" s="2" customFormat="1" ht="16.5" customHeight="1">
      <c r="A268" s="32"/>
      <c r="B268" s="156"/>
      <c r="C268" s="194" t="s">
        <v>354</v>
      </c>
      <c r="D268" s="194" t="s">
        <v>267</v>
      </c>
      <c r="E268" s="195" t="s">
        <v>355</v>
      </c>
      <c r="F268" s="196" t="s">
        <v>356</v>
      </c>
      <c r="G268" s="197" t="s">
        <v>210</v>
      </c>
      <c r="H268" s="198">
        <v>2.94</v>
      </c>
      <c r="I268" s="199"/>
      <c r="J268" s="200">
        <f>ROUND(I268*H268,2)</f>
        <v>0</v>
      </c>
      <c r="K268" s="196" t="s">
        <v>181</v>
      </c>
      <c r="L268" s="201"/>
      <c r="M268" s="202" t="s">
        <v>1</v>
      </c>
      <c r="N268" s="203" t="s">
        <v>43</v>
      </c>
      <c r="O268" s="58"/>
      <c r="P268" s="166">
        <f>O268*H268</f>
        <v>0</v>
      </c>
      <c r="Q268" s="166">
        <v>1.75E-3</v>
      </c>
      <c r="R268" s="166">
        <f>Q268*H268</f>
        <v>5.1450000000000003E-3</v>
      </c>
      <c r="S268" s="166">
        <v>0</v>
      </c>
      <c r="T268" s="167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68" t="s">
        <v>184</v>
      </c>
      <c r="AT268" s="168" t="s">
        <v>267</v>
      </c>
      <c r="AU268" s="168" t="s">
        <v>88</v>
      </c>
      <c r="AY268" s="17" t="s">
        <v>140</v>
      </c>
      <c r="BE268" s="169">
        <f>IF(N268="základní",J268,0)</f>
        <v>0</v>
      </c>
      <c r="BF268" s="169">
        <f>IF(N268="snížená",J268,0)</f>
        <v>0</v>
      </c>
      <c r="BG268" s="169">
        <f>IF(N268="zákl. přenesená",J268,0)</f>
        <v>0</v>
      </c>
      <c r="BH268" s="169">
        <f>IF(N268="sníž. přenesená",J268,0)</f>
        <v>0</v>
      </c>
      <c r="BI268" s="169">
        <f>IF(N268="nulová",J268,0)</f>
        <v>0</v>
      </c>
      <c r="BJ268" s="17" t="s">
        <v>86</v>
      </c>
      <c r="BK268" s="169">
        <f>ROUND(I268*H268,2)</f>
        <v>0</v>
      </c>
      <c r="BL268" s="17" t="s">
        <v>146</v>
      </c>
      <c r="BM268" s="168" t="s">
        <v>357</v>
      </c>
    </row>
    <row r="269" spans="1:65" s="13" customFormat="1">
      <c r="B269" s="170"/>
      <c r="D269" s="171" t="s">
        <v>148</v>
      </c>
      <c r="E269" s="172" t="s">
        <v>1</v>
      </c>
      <c r="F269" s="173" t="s">
        <v>358</v>
      </c>
      <c r="H269" s="174">
        <v>2.94</v>
      </c>
      <c r="I269" s="175"/>
      <c r="L269" s="170"/>
      <c r="M269" s="176"/>
      <c r="N269" s="177"/>
      <c r="O269" s="177"/>
      <c r="P269" s="177"/>
      <c r="Q269" s="177"/>
      <c r="R269" s="177"/>
      <c r="S269" s="177"/>
      <c r="T269" s="178"/>
      <c r="AT269" s="172" t="s">
        <v>148</v>
      </c>
      <c r="AU269" s="172" t="s">
        <v>88</v>
      </c>
      <c r="AV269" s="13" t="s">
        <v>88</v>
      </c>
      <c r="AW269" s="13" t="s">
        <v>33</v>
      </c>
      <c r="AX269" s="13" t="s">
        <v>86</v>
      </c>
      <c r="AY269" s="172" t="s">
        <v>140</v>
      </c>
    </row>
    <row r="270" spans="1:65" s="2" customFormat="1" ht="21.75" customHeight="1">
      <c r="A270" s="32"/>
      <c r="B270" s="156"/>
      <c r="C270" s="157" t="s">
        <v>359</v>
      </c>
      <c r="D270" s="157" t="s">
        <v>142</v>
      </c>
      <c r="E270" s="158" t="s">
        <v>350</v>
      </c>
      <c r="F270" s="159" t="s">
        <v>351</v>
      </c>
      <c r="G270" s="160" t="s">
        <v>293</v>
      </c>
      <c r="H270" s="161">
        <v>14.7</v>
      </c>
      <c r="I270" s="162"/>
      <c r="J270" s="163">
        <f>ROUND(I270*H270,2)</f>
        <v>0</v>
      </c>
      <c r="K270" s="159" t="s">
        <v>181</v>
      </c>
      <c r="L270" s="33"/>
      <c r="M270" s="164" t="s">
        <v>1</v>
      </c>
      <c r="N270" s="165" t="s">
        <v>43</v>
      </c>
      <c r="O270" s="58"/>
      <c r="P270" s="166">
        <f>O270*H270</f>
        <v>0</v>
      </c>
      <c r="Q270" s="166">
        <v>1.7600000000000001E-3</v>
      </c>
      <c r="R270" s="166">
        <f>Q270*H270</f>
        <v>2.5871999999999999E-2</v>
      </c>
      <c r="S270" s="166">
        <v>0</v>
      </c>
      <c r="T270" s="167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68" t="s">
        <v>146</v>
      </c>
      <c r="AT270" s="168" t="s">
        <v>142</v>
      </c>
      <c r="AU270" s="168" t="s">
        <v>88</v>
      </c>
      <c r="AY270" s="17" t="s">
        <v>140</v>
      </c>
      <c r="BE270" s="169">
        <f>IF(N270="základní",J270,0)</f>
        <v>0</v>
      </c>
      <c r="BF270" s="169">
        <f>IF(N270="snížená",J270,0)</f>
        <v>0</v>
      </c>
      <c r="BG270" s="169">
        <f>IF(N270="zákl. přenesená",J270,0)</f>
        <v>0</v>
      </c>
      <c r="BH270" s="169">
        <f>IF(N270="sníž. přenesená",J270,0)</f>
        <v>0</v>
      </c>
      <c r="BI270" s="169">
        <f>IF(N270="nulová",J270,0)</f>
        <v>0</v>
      </c>
      <c r="BJ270" s="17" t="s">
        <v>86</v>
      </c>
      <c r="BK270" s="169">
        <f>ROUND(I270*H270,2)</f>
        <v>0</v>
      </c>
      <c r="BL270" s="17" t="s">
        <v>146</v>
      </c>
      <c r="BM270" s="168" t="s">
        <v>360</v>
      </c>
    </row>
    <row r="271" spans="1:65" s="15" customFormat="1">
      <c r="B271" s="187"/>
      <c r="D271" s="171" t="s">
        <v>148</v>
      </c>
      <c r="E271" s="188" t="s">
        <v>1</v>
      </c>
      <c r="F271" s="189" t="s">
        <v>361</v>
      </c>
      <c r="H271" s="188" t="s">
        <v>1</v>
      </c>
      <c r="I271" s="190"/>
      <c r="L271" s="187"/>
      <c r="M271" s="191"/>
      <c r="N271" s="192"/>
      <c r="O271" s="192"/>
      <c r="P271" s="192"/>
      <c r="Q271" s="192"/>
      <c r="R271" s="192"/>
      <c r="S271" s="192"/>
      <c r="T271" s="193"/>
      <c r="AT271" s="188" t="s">
        <v>148</v>
      </c>
      <c r="AU271" s="188" t="s">
        <v>88</v>
      </c>
      <c r="AV271" s="15" t="s">
        <v>86</v>
      </c>
      <c r="AW271" s="15" t="s">
        <v>33</v>
      </c>
      <c r="AX271" s="15" t="s">
        <v>78</v>
      </c>
      <c r="AY271" s="188" t="s">
        <v>140</v>
      </c>
    </row>
    <row r="272" spans="1:65" s="13" customFormat="1">
      <c r="B272" s="170"/>
      <c r="D272" s="171" t="s">
        <v>148</v>
      </c>
      <c r="E272" s="172" t="s">
        <v>1</v>
      </c>
      <c r="F272" s="173" t="s">
        <v>362</v>
      </c>
      <c r="H272" s="174">
        <v>5.3</v>
      </c>
      <c r="I272" s="175"/>
      <c r="L272" s="170"/>
      <c r="M272" s="176"/>
      <c r="N272" s="177"/>
      <c r="O272" s="177"/>
      <c r="P272" s="177"/>
      <c r="Q272" s="177"/>
      <c r="R272" s="177"/>
      <c r="S272" s="177"/>
      <c r="T272" s="178"/>
      <c r="AT272" s="172" t="s">
        <v>148</v>
      </c>
      <c r="AU272" s="172" t="s">
        <v>88</v>
      </c>
      <c r="AV272" s="13" t="s">
        <v>88</v>
      </c>
      <c r="AW272" s="13" t="s">
        <v>33</v>
      </c>
      <c r="AX272" s="13" t="s">
        <v>78</v>
      </c>
      <c r="AY272" s="172" t="s">
        <v>140</v>
      </c>
    </row>
    <row r="273" spans="1:65" s="13" customFormat="1">
      <c r="B273" s="170"/>
      <c r="D273" s="171" t="s">
        <v>148</v>
      </c>
      <c r="E273" s="172" t="s">
        <v>1</v>
      </c>
      <c r="F273" s="173" t="s">
        <v>363</v>
      </c>
      <c r="H273" s="174">
        <v>9.4</v>
      </c>
      <c r="I273" s="175"/>
      <c r="L273" s="170"/>
      <c r="M273" s="176"/>
      <c r="N273" s="177"/>
      <c r="O273" s="177"/>
      <c r="P273" s="177"/>
      <c r="Q273" s="177"/>
      <c r="R273" s="177"/>
      <c r="S273" s="177"/>
      <c r="T273" s="178"/>
      <c r="AT273" s="172" t="s">
        <v>148</v>
      </c>
      <c r="AU273" s="172" t="s">
        <v>88</v>
      </c>
      <c r="AV273" s="13" t="s">
        <v>88</v>
      </c>
      <c r="AW273" s="13" t="s">
        <v>33</v>
      </c>
      <c r="AX273" s="13" t="s">
        <v>78</v>
      </c>
      <c r="AY273" s="172" t="s">
        <v>140</v>
      </c>
    </row>
    <row r="274" spans="1:65" s="14" customFormat="1">
      <c r="B274" s="179"/>
      <c r="D274" s="171" t="s">
        <v>148</v>
      </c>
      <c r="E274" s="180" t="s">
        <v>1</v>
      </c>
      <c r="F274" s="181" t="s">
        <v>161</v>
      </c>
      <c r="H274" s="182">
        <v>14.7</v>
      </c>
      <c r="I274" s="183"/>
      <c r="L274" s="179"/>
      <c r="M274" s="184"/>
      <c r="N274" s="185"/>
      <c r="O274" s="185"/>
      <c r="P274" s="185"/>
      <c r="Q274" s="185"/>
      <c r="R274" s="185"/>
      <c r="S274" s="185"/>
      <c r="T274" s="186"/>
      <c r="AT274" s="180" t="s">
        <v>148</v>
      </c>
      <c r="AU274" s="180" t="s">
        <v>88</v>
      </c>
      <c r="AV274" s="14" t="s">
        <v>146</v>
      </c>
      <c r="AW274" s="14" t="s">
        <v>33</v>
      </c>
      <c r="AX274" s="14" t="s">
        <v>86</v>
      </c>
      <c r="AY274" s="180" t="s">
        <v>140</v>
      </c>
    </row>
    <row r="275" spans="1:65" s="2" customFormat="1" ht="16.5" customHeight="1">
      <c r="A275" s="32"/>
      <c r="B275" s="156"/>
      <c r="C275" s="194" t="s">
        <v>364</v>
      </c>
      <c r="D275" s="194" t="s">
        <v>267</v>
      </c>
      <c r="E275" s="195" t="s">
        <v>365</v>
      </c>
      <c r="F275" s="196" t="s">
        <v>366</v>
      </c>
      <c r="G275" s="197" t="s">
        <v>210</v>
      </c>
      <c r="H275" s="198">
        <v>3.5569999999999999</v>
      </c>
      <c r="I275" s="199"/>
      <c r="J275" s="200">
        <f>ROUND(I275*H275,2)</f>
        <v>0</v>
      </c>
      <c r="K275" s="196"/>
      <c r="L275" s="201"/>
      <c r="M275" s="202" t="s">
        <v>1</v>
      </c>
      <c r="N275" s="203" t="s">
        <v>43</v>
      </c>
      <c r="O275" s="58"/>
      <c r="P275" s="166">
        <f>O275*H275</f>
        <v>0</v>
      </c>
      <c r="Q275" s="166">
        <v>1.5E-3</v>
      </c>
      <c r="R275" s="166">
        <f>Q275*H275</f>
        <v>5.3355E-3</v>
      </c>
      <c r="S275" s="166">
        <v>0</v>
      </c>
      <c r="T275" s="167">
        <f>S275*H275</f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68" t="s">
        <v>184</v>
      </c>
      <c r="AT275" s="168" t="s">
        <v>267</v>
      </c>
      <c r="AU275" s="168" t="s">
        <v>88</v>
      </c>
      <c r="AY275" s="17" t="s">
        <v>140</v>
      </c>
      <c r="BE275" s="169">
        <f>IF(N275="základní",J275,0)</f>
        <v>0</v>
      </c>
      <c r="BF275" s="169">
        <f>IF(N275="snížená",J275,0)</f>
        <v>0</v>
      </c>
      <c r="BG275" s="169">
        <f>IF(N275="zákl. přenesená",J275,0)</f>
        <v>0</v>
      </c>
      <c r="BH275" s="169">
        <f>IF(N275="sníž. přenesená",J275,0)</f>
        <v>0</v>
      </c>
      <c r="BI275" s="169">
        <f>IF(N275="nulová",J275,0)</f>
        <v>0</v>
      </c>
      <c r="BJ275" s="17" t="s">
        <v>86</v>
      </c>
      <c r="BK275" s="169">
        <f>ROUND(I275*H275,2)</f>
        <v>0</v>
      </c>
      <c r="BL275" s="17" t="s">
        <v>146</v>
      </c>
      <c r="BM275" s="168" t="s">
        <v>367</v>
      </c>
    </row>
    <row r="276" spans="1:65" s="13" customFormat="1">
      <c r="B276" s="170"/>
      <c r="D276" s="171" t="s">
        <v>148</v>
      </c>
      <c r="E276" s="172" t="s">
        <v>1</v>
      </c>
      <c r="F276" s="173" t="s">
        <v>368</v>
      </c>
      <c r="H276" s="174">
        <v>3.234</v>
      </c>
      <c r="I276" s="175"/>
      <c r="L276" s="170"/>
      <c r="M276" s="176"/>
      <c r="N276" s="177"/>
      <c r="O276" s="177"/>
      <c r="P276" s="177"/>
      <c r="Q276" s="177"/>
      <c r="R276" s="177"/>
      <c r="S276" s="177"/>
      <c r="T276" s="178"/>
      <c r="AT276" s="172" t="s">
        <v>148</v>
      </c>
      <c r="AU276" s="172" t="s">
        <v>88</v>
      </c>
      <c r="AV276" s="13" t="s">
        <v>88</v>
      </c>
      <c r="AW276" s="13" t="s">
        <v>33</v>
      </c>
      <c r="AX276" s="13" t="s">
        <v>86</v>
      </c>
      <c r="AY276" s="172" t="s">
        <v>140</v>
      </c>
    </row>
    <row r="277" spans="1:65" s="13" customFormat="1">
      <c r="B277" s="170"/>
      <c r="D277" s="171" t="s">
        <v>148</v>
      </c>
      <c r="F277" s="173" t="s">
        <v>369</v>
      </c>
      <c r="H277" s="174">
        <v>3.5569999999999999</v>
      </c>
      <c r="I277" s="175"/>
      <c r="L277" s="170"/>
      <c r="M277" s="176"/>
      <c r="N277" s="177"/>
      <c r="O277" s="177"/>
      <c r="P277" s="177"/>
      <c r="Q277" s="177"/>
      <c r="R277" s="177"/>
      <c r="S277" s="177"/>
      <c r="T277" s="178"/>
      <c r="AT277" s="172" t="s">
        <v>148</v>
      </c>
      <c r="AU277" s="172" t="s">
        <v>88</v>
      </c>
      <c r="AV277" s="13" t="s">
        <v>88</v>
      </c>
      <c r="AW277" s="13" t="s">
        <v>3</v>
      </c>
      <c r="AX277" s="13" t="s">
        <v>86</v>
      </c>
      <c r="AY277" s="172" t="s">
        <v>140</v>
      </c>
    </row>
    <row r="278" spans="1:65" s="2" customFormat="1" ht="16.5" customHeight="1">
      <c r="A278" s="32"/>
      <c r="B278" s="156"/>
      <c r="C278" s="157" t="s">
        <v>370</v>
      </c>
      <c r="D278" s="157" t="s">
        <v>142</v>
      </c>
      <c r="E278" s="158" t="s">
        <v>371</v>
      </c>
      <c r="F278" s="159" t="s">
        <v>372</v>
      </c>
      <c r="G278" s="160" t="s">
        <v>293</v>
      </c>
      <c r="H278" s="161">
        <v>39.78</v>
      </c>
      <c r="I278" s="162"/>
      <c r="J278" s="163">
        <f>ROUND(I278*H278,2)</f>
        <v>0</v>
      </c>
      <c r="K278" s="159" t="s">
        <v>181</v>
      </c>
      <c r="L278" s="33"/>
      <c r="M278" s="164" t="s">
        <v>1</v>
      </c>
      <c r="N278" s="165" t="s">
        <v>43</v>
      </c>
      <c r="O278" s="58"/>
      <c r="P278" s="166">
        <f>O278*H278</f>
        <v>0</v>
      </c>
      <c r="Q278" s="166">
        <v>6.0000000000000002E-5</v>
      </c>
      <c r="R278" s="166">
        <f>Q278*H278</f>
        <v>2.3868000000000001E-3</v>
      </c>
      <c r="S278" s="166">
        <v>0</v>
      </c>
      <c r="T278" s="167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68" t="s">
        <v>146</v>
      </c>
      <c r="AT278" s="168" t="s">
        <v>142</v>
      </c>
      <c r="AU278" s="168" t="s">
        <v>88</v>
      </c>
      <c r="AY278" s="17" t="s">
        <v>140</v>
      </c>
      <c r="BE278" s="169">
        <f>IF(N278="základní",J278,0)</f>
        <v>0</v>
      </c>
      <c r="BF278" s="169">
        <f>IF(N278="snížená",J278,0)</f>
        <v>0</v>
      </c>
      <c r="BG278" s="169">
        <f>IF(N278="zákl. přenesená",J278,0)</f>
        <v>0</v>
      </c>
      <c r="BH278" s="169">
        <f>IF(N278="sníž. přenesená",J278,0)</f>
        <v>0</v>
      </c>
      <c r="BI278" s="169">
        <f>IF(N278="nulová",J278,0)</f>
        <v>0</v>
      </c>
      <c r="BJ278" s="17" t="s">
        <v>86</v>
      </c>
      <c r="BK278" s="169">
        <f>ROUND(I278*H278,2)</f>
        <v>0</v>
      </c>
      <c r="BL278" s="17" t="s">
        <v>146</v>
      </c>
      <c r="BM278" s="168" t="s">
        <v>373</v>
      </c>
    </row>
    <row r="279" spans="1:65" s="13" customFormat="1">
      <c r="B279" s="170"/>
      <c r="D279" s="171" t="s">
        <v>148</v>
      </c>
      <c r="E279" s="172" t="s">
        <v>1</v>
      </c>
      <c r="F279" s="173" t="s">
        <v>374</v>
      </c>
      <c r="H279" s="174">
        <v>39.78</v>
      </c>
      <c r="I279" s="175"/>
      <c r="L279" s="170"/>
      <c r="M279" s="176"/>
      <c r="N279" s="177"/>
      <c r="O279" s="177"/>
      <c r="P279" s="177"/>
      <c r="Q279" s="177"/>
      <c r="R279" s="177"/>
      <c r="S279" s="177"/>
      <c r="T279" s="178"/>
      <c r="AT279" s="172" t="s">
        <v>148</v>
      </c>
      <c r="AU279" s="172" t="s">
        <v>88</v>
      </c>
      <c r="AV279" s="13" t="s">
        <v>88</v>
      </c>
      <c r="AW279" s="13" t="s">
        <v>33</v>
      </c>
      <c r="AX279" s="13" t="s">
        <v>86</v>
      </c>
      <c r="AY279" s="172" t="s">
        <v>140</v>
      </c>
    </row>
    <row r="280" spans="1:65" s="2" customFormat="1" ht="21.75" customHeight="1">
      <c r="A280" s="32"/>
      <c r="B280" s="156"/>
      <c r="C280" s="194" t="s">
        <v>375</v>
      </c>
      <c r="D280" s="194" t="s">
        <v>267</v>
      </c>
      <c r="E280" s="195" t="s">
        <v>376</v>
      </c>
      <c r="F280" s="196" t="s">
        <v>377</v>
      </c>
      <c r="G280" s="197" t="s">
        <v>293</v>
      </c>
      <c r="H280" s="198">
        <v>41.768999999999998</v>
      </c>
      <c r="I280" s="199"/>
      <c r="J280" s="200">
        <f>ROUND(I280*H280,2)</f>
        <v>0</v>
      </c>
      <c r="K280" s="196" t="s">
        <v>181</v>
      </c>
      <c r="L280" s="201"/>
      <c r="M280" s="202" t="s">
        <v>1</v>
      </c>
      <c r="N280" s="203" t="s">
        <v>43</v>
      </c>
      <c r="O280" s="58"/>
      <c r="P280" s="166">
        <f>O280*H280</f>
        <v>0</v>
      </c>
      <c r="Q280" s="166">
        <v>5.9999999999999995E-4</v>
      </c>
      <c r="R280" s="166">
        <f>Q280*H280</f>
        <v>2.5061399999999998E-2</v>
      </c>
      <c r="S280" s="166">
        <v>0</v>
      </c>
      <c r="T280" s="167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68" t="s">
        <v>184</v>
      </c>
      <c r="AT280" s="168" t="s">
        <v>267</v>
      </c>
      <c r="AU280" s="168" t="s">
        <v>88</v>
      </c>
      <c r="AY280" s="17" t="s">
        <v>140</v>
      </c>
      <c r="BE280" s="169">
        <f>IF(N280="základní",J280,0)</f>
        <v>0</v>
      </c>
      <c r="BF280" s="169">
        <f>IF(N280="snížená",J280,0)</f>
        <v>0</v>
      </c>
      <c r="BG280" s="169">
        <f>IF(N280="zákl. přenesená",J280,0)</f>
        <v>0</v>
      </c>
      <c r="BH280" s="169">
        <f>IF(N280="sníž. přenesená",J280,0)</f>
        <v>0</v>
      </c>
      <c r="BI280" s="169">
        <f>IF(N280="nulová",J280,0)</f>
        <v>0</v>
      </c>
      <c r="BJ280" s="17" t="s">
        <v>86</v>
      </c>
      <c r="BK280" s="169">
        <f>ROUND(I280*H280,2)</f>
        <v>0</v>
      </c>
      <c r="BL280" s="17" t="s">
        <v>146</v>
      </c>
      <c r="BM280" s="168" t="s">
        <v>378</v>
      </c>
    </row>
    <row r="281" spans="1:65" s="13" customFormat="1">
      <c r="B281" s="170"/>
      <c r="D281" s="171" t="s">
        <v>148</v>
      </c>
      <c r="F281" s="173" t="s">
        <v>379</v>
      </c>
      <c r="H281" s="174">
        <v>41.768999999999998</v>
      </c>
      <c r="I281" s="175"/>
      <c r="L281" s="170"/>
      <c r="M281" s="176"/>
      <c r="N281" s="177"/>
      <c r="O281" s="177"/>
      <c r="P281" s="177"/>
      <c r="Q281" s="177"/>
      <c r="R281" s="177"/>
      <c r="S281" s="177"/>
      <c r="T281" s="178"/>
      <c r="AT281" s="172" t="s">
        <v>148</v>
      </c>
      <c r="AU281" s="172" t="s">
        <v>88</v>
      </c>
      <c r="AV281" s="13" t="s">
        <v>88</v>
      </c>
      <c r="AW281" s="13" t="s">
        <v>3</v>
      </c>
      <c r="AX281" s="13" t="s">
        <v>86</v>
      </c>
      <c r="AY281" s="172" t="s">
        <v>140</v>
      </c>
    </row>
    <row r="282" spans="1:65" s="2" customFormat="1" ht="21.75" customHeight="1">
      <c r="A282" s="32"/>
      <c r="B282" s="156"/>
      <c r="C282" s="157" t="s">
        <v>380</v>
      </c>
      <c r="D282" s="157" t="s">
        <v>142</v>
      </c>
      <c r="E282" s="158" t="s">
        <v>381</v>
      </c>
      <c r="F282" s="159" t="s">
        <v>382</v>
      </c>
      <c r="G282" s="160" t="s">
        <v>210</v>
      </c>
      <c r="H282" s="161">
        <v>33.14</v>
      </c>
      <c r="I282" s="162"/>
      <c r="J282" s="163">
        <f>ROUND(I282*H282,2)</f>
        <v>0</v>
      </c>
      <c r="K282" s="159" t="s">
        <v>181</v>
      </c>
      <c r="L282" s="33"/>
      <c r="M282" s="164" t="s">
        <v>1</v>
      </c>
      <c r="N282" s="165" t="s">
        <v>43</v>
      </c>
      <c r="O282" s="58"/>
      <c r="P282" s="166">
        <f>O282*H282</f>
        <v>0</v>
      </c>
      <c r="Q282" s="166">
        <v>2.3630000000000002E-2</v>
      </c>
      <c r="R282" s="166">
        <f>Q282*H282</f>
        <v>0.78309820000000008</v>
      </c>
      <c r="S282" s="166">
        <v>0</v>
      </c>
      <c r="T282" s="167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68" t="s">
        <v>146</v>
      </c>
      <c r="AT282" s="168" t="s">
        <v>142</v>
      </c>
      <c r="AU282" s="168" t="s">
        <v>88</v>
      </c>
      <c r="AY282" s="17" t="s">
        <v>140</v>
      </c>
      <c r="BE282" s="169">
        <f>IF(N282="základní",J282,0)</f>
        <v>0</v>
      </c>
      <c r="BF282" s="169">
        <f>IF(N282="snížená",J282,0)</f>
        <v>0</v>
      </c>
      <c r="BG282" s="169">
        <f>IF(N282="zákl. přenesená",J282,0)</f>
        <v>0</v>
      </c>
      <c r="BH282" s="169">
        <f>IF(N282="sníž. přenesená",J282,0)</f>
        <v>0</v>
      </c>
      <c r="BI282" s="169">
        <f>IF(N282="nulová",J282,0)</f>
        <v>0</v>
      </c>
      <c r="BJ282" s="17" t="s">
        <v>86</v>
      </c>
      <c r="BK282" s="169">
        <f>ROUND(I282*H282,2)</f>
        <v>0</v>
      </c>
      <c r="BL282" s="17" t="s">
        <v>146</v>
      </c>
      <c r="BM282" s="168" t="s">
        <v>383</v>
      </c>
    </row>
    <row r="283" spans="1:65" s="13" customFormat="1">
      <c r="B283" s="170"/>
      <c r="D283" s="171" t="s">
        <v>148</v>
      </c>
      <c r="E283" s="172" t="s">
        <v>1</v>
      </c>
      <c r="F283" s="173" t="s">
        <v>384</v>
      </c>
      <c r="H283" s="174">
        <v>33.14</v>
      </c>
      <c r="I283" s="175"/>
      <c r="L283" s="170"/>
      <c r="M283" s="176"/>
      <c r="N283" s="177"/>
      <c r="O283" s="177"/>
      <c r="P283" s="177"/>
      <c r="Q283" s="177"/>
      <c r="R283" s="177"/>
      <c r="S283" s="177"/>
      <c r="T283" s="178"/>
      <c r="AT283" s="172" t="s">
        <v>148</v>
      </c>
      <c r="AU283" s="172" t="s">
        <v>88</v>
      </c>
      <c r="AV283" s="13" t="s">
        <v>88</v>
      </c>
      <c r="AW283" s="13" t="s">
        <v>33</v>
      </c>
      <c r="AX283" s="13" t="s">
        <v>86</v>
      </c>
      <c r="AY283" s="172" t="s">
        <v>140</v>
      </c>
    </row>
    <row r="284" spans="1:65" s="2" customFormat="1" ht="21.75" customHeight="1">
      <c r="A284" s="32"/>
      <c r="B284" s="156"/>
      <c r="C284" s="157" t="s">
        <v>385</v>
      </c>
      <c r="D284" s="157" t="s">
        <v>142</v>
      </c>
      <c r="E284" s="158" t="s">
        <v>386</v>
      </c>
      <c r="F284" s="159" t="s">
        <v>387</v>
      </c>
      <c r="G284" s="160" t="s">
        <v>210</v>
      </c>
      <c r="H284" s="161">
        <v>99.42</v>
      </c>
      <c r="I284" s="162"/>
      <c r="J284" s="163">
        <f>ROUND(I284*H284,2)</f>
        <v>0</v>
      </c>
      <c r="K284" s="159" t="s">
        <v>181</v>
      </c>
      <c r="L284" s="33"/>
      <c r="M284" s="164" t="s">
        <v>1</v>
      </c>
      <c r="N284" s="165" t="s">
        <v>43</v>
      </c>
      <c r="O284" s="58"/>
      <c r="P284" s="166">
        <f>O284*H284</f>
        <v>0</v>
      </c>
      <c r="Q284" s="166">
        <v>7.9000000000000008E-3</v>
      </c>
      <c r="R284" s="166">
        <f>Q284*H284</f>
        <v>0.78541800000000006</v>
      </c>
      <c r="S284" s="166">
        <v>0</v>
      </c>
      <c r="T284" s="167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68" t="s">
        <v>146</v>
      </c>
      <c r="AT284" s="168" t="s">
        <v>142</v>
      </c>
      <c r="AU284" s="168" t="s">
        <v>88</v>
      </c>
      <c r="AY284" s="17" t="s">
        <v>140</v>
      </c>
      <c r="BE284" s="169">
        <f>IF(N284="základní",J284,0)</f>
        <v>0</v>
      </c>
      <c r="BF284" s="169">
        <f>IF(N284="snížená",J284,0)</f>
        <v>0</v>
      </c>
      <c r="BG284" s="169">
        <f>IF(N284="zákl. přenesená",J284,0)</f>
        <v>0</v>
      </c>
      <c r="BH284" s="169">
        <f>IF(N284="sníž. přenesená",J284,0)</f>
        <v>0</v>
      </c>
      <c r="BI284" s="169">
        <f>IF(N284="nulová",J284,0)</f>
        <v>0</v>
      </c>
      <c r="BJ284" s="17" t="s">
        <v>86</v>
      </c>
      <c r="BK284" s="169">
        <f>ROUND(I284*H284,2)</f>
        <v>0</v>
      </c>
      <c r="BL284" s="17" t="s">
        <v>146</v>
      </c>
      <c r="BM284" s="168" t="s">
        <v>388</v>
      </c>
    </row>
    <row r="285" spans="1:65" s="13" customFormat="1">
      <c r="B285" s="170"/>
      <c r="D285" s="171" t="s">
        <v>148</v>
      </c>
      <c r="E285" s="172" t="s">
        <v>1</v>
      </c>
      <c r="F285" s="173" t="s">
        <v>389</v>
      </c>
      <c r="H285" s="174">
        <v>99.42</v>
      </c>
      <c r="I285" s="175"/>
      <c r="L285" s="170"/>
      <c r="M285" s="176"/>
      <c r="N285" s="177"/>
      <c r="O285" s="177"/>
      <c r="P285" s="177"/>
      <c r="Q285" s="177"/>
      <c r="R285" s="177"/>
      <c r="S285" s="177"/>
      <c r="T285" s="178"/>
      <c r="AT285" s="172" t="s">
        <v>148</v>
      </c>
      <c r="AU285" s="172" t="s">
        <v>88</v>
      </c>
      <c r="AV285" s="13" t="s">
        <v>88</v>
      </c>
      <c r="AW285" s="13" t="s">
        <v>33</v>
      </c>
      <c r="AX285" s="13" t="s">
        <v>86</v>
      </c>
      <c r="AY285" s="172" t="s">
        <v>140</v>
      </c>
    </row>
    <row r="286" spans="1:65" s="2" customFormat="1" ht="21.75" customHeight="1">
      <c r="A286" s="32"/>
      <c r="B286" s="156"/>
      <c r="C286" s="157" t="s">
        <v>390</v>
      </c>
      <c r="D286" s="157" t="s">
        <v>142</v>
      </c>
      <c r="E286" s="158" t="s">
        <v>391</v>
      </c>
      <c r="F286" s="159" t="s">
        <v>392</v>
      </c>
      <c r="G286" s="160" t="s">
        <v>210</v>
      </c>
      <c r="H286" s="161">
        <v>248.42</v>
      </c>
      <c r="I286" s="162"/>
      <c r="J286" s="163">
        <f>ROUND(I286*H286,2)</f>
        <v>0</v>
      </c>
      <c r="K286" s="159" t="s">
        <v>181</v>
      </c>
      <c r="L286" s="33"/>
      <c r="M286" s="164" t="s">
        <v>1</v>
      </c>
      <c r="N286" s="165" t="s">
        <v>43</v>
      </c>
      <c r="O286" s="58"/>
      <c r="P286" s="166">
        <f>O286*H286</f>
        <v>0</v>
      </c>
      <c r="Q286" s="166">
        <v>1.469E-2</v>
      </c>
      <c r="R286" s="166">
        <f>Q286*H286</f>
        <v>3.6492897999999996</v>
      </c>
      <c r="S286" s="166">
        <v>0</v>
      </c>
      <c r="T286" s="167">
        <f>S286*H286</f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68" t="s">
        <v>146</v>
      </c>
      <c r="AT286" s="168" t="s">
        <v>142</v>
      </c>
      <c r="AU286" s="168" t="s">
        <v>88</v>
      </c>
      <c r="AY286" s="17" t="s">
        <v>140</v>
      </c>
      <c r="BE286" s="169">
        <f>IF(N286="základní",J286,0)</f>
        <v>0</v>
      </c>
      <c r="BF286" s="169">
        <f>IF(N286="snížená",J286,0)</f>
        <v>0</v>
      </c>
      <c r="BG286" s="169">
        <f>IF(N286="zákl. přenesená",J286,0)</f>
        <v>0</v>
      </c>
      <c r="BH286" s="169">
        <f>IF(N286="sníž. přenesená",J286,0)</f>
        <v>0</v>
      </c>
      <c r="BI286" s="169">
        <f>IF(N286="nulová",J286,0)</f>
        <v>0</v>
      </c>
      <c r="BJ286" s="17" t="s">
        <v>86</v>
      </c>
      <c r="BK286" s="169">
        <f>ROUND(I286*H286,2)</f>
        <v>0</v>
      </c>
      <c r="BL286" s="17" t="s">
        <v>146</v>
      </c>
      <c r="BM286" s="168" t="s">
        <v>393</v>
      </c>
    </row>
    <row r="287" spans="1:65" s="2" customFormat="1" ht="21.75" customHeight="1">
      <c r="A287" s="32"/>
      <c r="B287" s="156"/>
      <c r="C287" s="157" t="s">
        <v>394</v>
      </c>
      <c r="D287" s="157" t="s">
        <v>142</v>
      </c>
      <c r="E287" s="158" t="s">
        <v>395</v>
      </c>
      <c r="F287" s="159" t="s">
        <v>396</v>
      </c>
      <c r="G287" s="160" t="s">
        <v>210</v>
      </c>
      <c r="H287" s="161">
        <v>29.411999999999999</v>
      </c>
      <c r="I287" s="162"/>
      <c r="J287" s="163">
        <f>ROUND(I287*H287,2)</f>
        <v>0</v>
      </c>
      <c r="K287" s="159" t="s">
        <v>181</v>
      </c>
      <c r="L287" s="33"/>
      <c r="M287" s="164" t="s">
        <v>1</v>
      </c>
      <c r="N287" s="165" t="s">
        <v>43</v>
      </c>
      <c r="O287" s="58"/>
      <c r="P287" s="166">
        <f>O287*H287</f>
        <v>0</v>
      </c>
      <c r="Q287" s="166">
        <v>9.6799999999999994E-3</v>
      </c>
      <c r="R287" s="166">
        <f>Q287*H287</f>
        <v>0.28470815999999999</v>
      </c>
      <c r="S287" s="166">
        <v>0</v>
      </c>
      <c r="T287" s="167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68" t="s">
        <v>146</v>
      </c>
      <c r="AT287" s="168" t="s">
        <v>142</v>
      </c>
      <c r="AU287" s="168" t="s">
        <v>88</v>
      </c>
      <c r="AY287" s="17" t="s">
        <v>140</v>
      </c>
      <c r="BE287" s="169">
        <f>IF(N287="základní",J287,0)</f>
        <v>0</v>
      </c>
      <c r="BF287" s="169">
        <f>IF(N287="snížená",J287,0)</f>
        <v>0</v>
      </c>
      <c r="BG287" s="169">
        <f>IF(N287="zákl. přenesená",J287,0)</f>
        <v>0</v>
      </c>
      <c r="BH287" s="169">
        <f>IF(N287="sníž. přenesená",J287,0)</f>
        <v>0</v>
      </c>
      <c r="BI287" s="169">
        <f>IF(N287="nulová",J287,0)</f>
        <v>0</v>
      </c>
      <c r="BJ287" s="17" t="s">
        <v>86</v>
      </c>
      <c r="BK287" s="169">
        <f>ROUND(I287*H287,2)</f>
        <v>0</v>
      </c>
      <c r="BL287" s="17" t="s">
        <v>146</v>
      </c>
      <c r="BM287" s="168" t="s">
        <v>397</v>
      </c>
    </row>
    <row r="288" spans="1:65" s="13" customFormat="1">
      <c r="B288" s="170"/>
      <c r="D288" s="171" t="s">
        <v>148</v>
      </c>
      <c r="E288" s="172" t="s">
        <v>1</v>
      </c>
      <c r="F288" s="173" t="s">
        <v>398</v>
      </c>
      <c r="H288" s="174">
        <v>28.484000000000002</v>
      </c>
      <c r="I288" s="175"/>
      <c r="L288" s="170"/>
      <c r="M288" s="176"/>
      <c r="N288" s="177"/>
      <c r="O288" s="177"/>
      <c r="P288" s="177"/>
      <c r="Q288" s="177"/>
      <c r="R288" s="177"/>
      <c r="S288" s="177"/>
      <c r="T288" s="178"/>
      <c r="AT288" s="172" t="s">
        <v>148</v>
      </c>
      <c r="AU288" s="172" t="s">
        <v>88</v>
      </c>
      <c r="AV288" s="13" t="s">
        <v>88</v>
      </c>
      <c r="AW288" s="13" t="s">
        <v>33</v>
      </c>
      <c r="AX288" s="13" t="s">
        <v>78</v>
      </c>
      <c r="AY288" s="172" t="s">
        <v>140</v>
      </c>
    </row>
    <row r="289" spans="1:65" s="13" customFormat="1">
      <c r="B289" s="170"/>
      <c r="D289" s="171" t="s">
        <v>148</v>
      </c>
      <c r="E289" s="172" t="s">
        <v>1</v>
      </c>
      <c r="F289" s="173" t="s">
        <v>399</v>
      </c>
      <c r="H289" s="174">
        <v>0.92800000000000005</v>
      </c>
      <c r="I289" s="175"/>
      <c r="L289" s="170"/>
      <c r="M289" s="176"/>
      <c r="N289" s="177"/>
      <c r="O289" s="177"/>
      <c r="P289" s="177"/>
      <c r="Q289" s="177"/>
      <c r="R289" s="177"/>
      <c r="S289" s="177"/>
      <c r="T289" s="178"/>
      <c r="AT289" s="172" t="s">
        <v>148</v>
      </c>
      <c r="AU289" s="172" t="s">
        <v>88</v>
      </c>
      <c r="AV289" s="13" t="s">
        <v>88</v>
      </c>
      <c r="AW289" s="13" t="s">
        <v>33</v>
      </c>
      <c r="AX289" s="13" t="s">
        <v>78</v>
      </c>
      <c r="AY289" s="172" t="s">
        <v>140</v>
      </c>
    </row>
    <row r="290" spans="1:65" s="14" customFormat="1">
      <c r="B290" s="179"/>
      <c r="D290" s="171" t="s">
        <v>148</v>
      </c>
      <c r="E290" s="180" t="s">
        <v>1</v>
      </c>
      <c r="F290" s="181" t="s">
        <v>161</v>
      </c>
      <c r="H290" s="182">
        <v>29.412000000000003</v>
      </c>
      <c r="I290" s="183"/>
      <c r="L290" s="179"/>
      <c r="M290" s="184"/>
      <c r="N290" s="185"/>
      <c r="O290" s="185"/>
      <c r="P290" s="185"/>
      <c r="Q290" s="185"/>
      <c r="R290" s="185"/>
      <c r="S290" s="185"/>
      <c r="T290" s="186"/>
      <c r="AT290" s="180" t="s">
        <v>148</v>
      </c>
      <c r="AU290" s="180" t="s">
        <v>88</v>
      </c>
      <c r="AV290" s="14" t="s">
        <v>146</v>
      </c>
      <c r="AW290" s="14" t="s">
        <v>33</v>
      </c>
      <c r="AX290" s="14" t="s">
        <v>86</v>
      </c>
      <c r="AY290" s="180" t="s">
        <v>140</v>
      </c>
    </row>
    <row r="291" spans="1:65" s="2" customFormat="1" ht="21.75" customHeight="1">
      <c r="A291" s="32"/>
      <c r="B291" s="156"/>
      <c r="C291" s="157" t="s">
        <v>400</v>
      </c>
      <c r="D291" s="157" t="s">
        <v>142</v>
      </c>
      <c r="E291" s="158" t="s">
        <v>401</v>
      </c>
      <c r="F291" s="159" t="s">
        <v>402</v>
      </c>
      <c r="G291" s="160" t="s">
        <v>210</v>
      </c>
      <c r="H291" s="161">
        <v>235.35300000000001</v>
      </c>
      <c r="I291" s="162"/>
      <c r="J291" s="163">
        <f>ROUND(I291*H291,2)</f>
        <v>0</v>
      </c>
      <c r="K291" s="159" t="s">
        <v>181</v>
      </c>
      <c r="L291" s="33"/>
      <c r="M291" s="164" t="s">
        <v>1</v>
      </c>
      <c r="N291" s="165" t="s">
        <v>43</v>
      </c>
      <c r="O291" s="58"/>
      <c r="P291" s="166">
        <f>O291*H291</f>
        <v>0</v>
      </c>
      <c r="Q291" s="166">
        <v>3.48E-3</v>
      </c>
      <c r="R291" s="166">
        <f>Q291*H291</f>
        <v>0.81902844000000008</v>
      </c>
      <c r="S291" s="166">
        <v>0</v>
      </c>
      <c r="T291" s="167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68" t="s">
        <v>146</v>
      </c>
      <c r="AT291" s="168" t="s">
        <v>142</v>
      </c>
      <c r="AU291" s="168" t="s">
        <v>88</v>
      </c>
      <c r="AY291" s="17" t="s">
        <v>140</v>
      </c>
      <c r="BE291" s="169">
        <f>IF(N291="základní",J291,0)</f>
        <v>0</v>
      </c>
      <c r="BF291" s="169">
        <f>IF(N291="snížená",J291,0)</f>
        <v>0</v>
      </c>
      <c r="BG291" s="169">
        <f>IF(N291="zákl. přenesená",J291,0)</f>
        <v>0</v>
      </c>
      <c r="BH291" s="169">
        <f>IF(N291="sníž. přenesená",J291,0)</f>
        <v>0</v>
      </c>
      <c r="BI291" s="169">
        <f>IF(N291="nulová",J291,0)</f>
        <v>0</v>
      </c>
      <c r="BJ291" s="17" t="s">
        <v>86</v>
      </c>
      <c r="BK291" s="169">
        <f>ROUND(I291*H291,2)</f>
        <v>0</v>
      </c>
      <c r="BL291" s="17" t="s">
        <v>146</v>
      </c>
      <c r="BM291" s="168" t="s">
        <v>403</v>
      </c>
    </row>
    <row r="292" spans="1:65" s="13" customFormat="1" ht="22.5">
      <c r="B292" s="170"/>
      <c r="D292" s="171" t="s">
        <v>148</v>
      </c>
      <c r="E292" s="172" t="s">
        <v>1</v>
      </c>
      <c r="F292" s="173" t="s">
        <v>404</v>
      </c>
      <c r="H292" s="174">
        <v>39.098999999999997</v>
      </c>
      <c r="I292" s="175"/>
      <c r="L292" s="170"/>
      <c r="M292" s="176"/>
      <c r="N292" s="177"/>
      <c r="O292" s="177"/>
      <c r="P292" s="177"/>
      <c r="Q292" s="177"/>
      <c r="R292" s="177"/>
      <c r="S292" s="177"/>
      <c r="T292" s="178"/>
      <c r="AT292" s="172" t="s">
        <v>148</v>
      </c>
      <c r="AU292" s="172" t="s">
        <v>88</v>
      </c>
      <c r="AV292" s="13" t="s">
        <v>88</v>
      </c>
      <c r="AW292" s="13" t="s">
        <v>33</v>
      </c>
      <c r="AX292" s="13" t="s">
        <v>78</v>
      </c>
      <c r="AY292" s="172" t="s">
        <v>140</v>
      </c>
    </row>
    <row r="293" spans="1:65" s="13" customFormat="1" ht="33.75">
      <c r="B293" s="170"/>
      <c r="D293" s="171" t="s">
        <v>148</v>
      </c>
      <c r="E293" s="172" t="s">
        <v>1</v>
      </c>
      <c r="F293" s="173" t="s">
        <v>405</v>
      </c>
      <c r="H293" s="174">
        <v>4.3259999999999996</v>
      </c>
      <c r="I293" s="175"/>
      <c r="L293" s="170"/>
      <c r="M293" s="176"/>
      <c r="N293" s="177"/>
      <c r="O293" s="177"/>
      <c r="P293" s="177"/>
      <c r="Q293" s="177"/>
      <c r="R293" s="177"/>
      <c r="S293" s="177"/>
      <c r="T293" s="178"/>
      <c r="AT293" s="172" t="s">
        <v>148</v>
      </c>
      <c r="AU293" s="172" t="s">
        <v>88</v>
      </c>
      <c r="AV293" s="13" t="s">
        <v>88</v>
      </c>
      <c r="AW293" s="13" t="s">
        <v>33</v>
      </c>
      <c r="AX293" s="13" t="s">
        <v>78</v>
      </c>
      <c r="AY293" s="172" t="s">
        <v>140</v>
      </c>
    </row>
    <row r="294" spans="1:65" s="13" customFormat="1">
      <c r="B294" s="170"/>
      <c r="D294" s="171" t="s">
        <v>148</v>
      </c>
      <c r="E294" s="172" t="s">
        <v>1</v>
      </c>
      <c r="F294" s="173" t="s">
        <v>406</v>
      </c>
      <c r="H294" s="174">
        <v>50.634999999999998</v>
      </c>
      <c r="I294" s="175"/>
      <c r="L294" s="170"/>
      <c r="M294" s="176"/>
      <c r="N294" s="177"/>
      <c r="O294" s="177"/>
      <c r="P294" s="177"/>
      <c r="Q294" s="177"/>
      <c r="R294" s="177"/>
      <c r="S294" s="177"/>
      <c r="T294" s="178"/>
      <c r="AT294" s="172" t="s">
        <v>148</v>
      </c>
      <c r="AU294" s="172" t="s">
        <v>88</v>
      </c>
      <c r="AV294" s="13" t="s">
        <v>88</v>
      </c>
      <c r="AW294" s="13" t="s">
        <v>33</v>
      </c>
      <c r="AX294" s="13" t="s">
        <v>78</v>
      </c>
      <c r="AY294" s="172" t="s">
        <v>140</v>
      </c>
    </row>
    <row r="295" spans="1:65" s="13" customFormat="1">
      <c r="B295" s="170"/>
      <c r="D295" s="171" t="s">
        <v>148</v>
      </c>
      <c r="E295" s="172" t="s">
        <v>1</v>
      </c>
      <c r="F295" s="173" t="s">
        <v>407</v>
      </c>
      <c r="H295" s="174">
        <v>1.488</v>
      </c>
      <c r="I295" s="175"/>
      <c r="L295" s="170"/>
      <c r="M295" s="176"/>
      <c r="N295" s="177"/>
      <c r="O295" s="177"/>
      <c r="P295" s="177"/>
      <c r="Q295" s="177"/>
      <c r="R295" s="177"/>
      <c r="S295" s="177"/>
      <c r="T295" s="178"/>
      <c r="AT295" s="172" t="s">
        <v>148</v>
      </c>
      <c r="AU295" s="172" t="s">
        <v>88</v>
      </c>
      <c r="AV295" s="13" t="s">
        <v>88</v>
      </c>
      <c r="AW295" s="13" t="s">
        <v>33</v>
      </c>
      <c r="AX295" s="13" t="s">
        <v>78</v>
      </c>
      <c r="AY295" s="172" t="s">
        <v>140</v>
      </c>
    </row>
    <row r="296" spans="1:65" s="13" customFormat="1">
      <c r="B296" s="170"/>
      <c r="D296" s="171" t="s">
        <v>148</v>
      </c>
      <c r="E296" s="172" t="s">
        <v>1</v>
      </c>
      <c r="F296" s="173" t="s">
        <v>408</v>
      </c>
      <c r="H296" s="174">
        <v>66.882999999999996</v>
      </c>
      <c r="I296" s="175"/>
      <c r="L296" s="170"/>
      <c r="M296" s="176"/>
      <c r="N296" s="177"/>
      <c r="O296" s="177"/>
      <c r="P296" s="177"/>
      <c r="Q296" s="177"/>
      <c r="R296" s="177"/>
      <c r="S296" s="177"/>
      <c r="T296" s="178"/>
      <c r="AT296" s="172" t="s">
        <v>148</v>
      </c>
      <c r="AU296" s="172" t="s">
        <v>88</v>
      </c>
      <c r="AV296" s="13" t="s">
        <v>88</v>
      </c>
      <c r="AW296" s="13" t="s">
        <v>33</v>
      </c>
      <c r="AX296" s="13" t="s">
        <v>78</v>
      </c>
      <c r="AY296" s="172" t="s">
        <v>140</v>
      </c>
    </row>
    <row r="297" spans="1:65" s="13" customFormat="1">
      <c r="B297" s="170"/>
      <c r="D297" s="171" t="s">
        <v>148</v>
      </c>
      <c r="E297" s="172" t="s">
        <v>1</v>
      </c>
      <c r="F297" s="173" t="s">
        <v>409</v>
      </c>
      <c r="H297" s="174">
        <v>2.5790000000000002</v>
      </c>
      <c r="I297" s="175"/>
      <c r="L297" s="170"/>
      <c r="M297" s="176"/>
      <c r="N297" s="177"/>
      <c r="O297" s="177"/>
      <c r="P297" s="177"/>
      <c r="Q297" s="177"/>
      <c r="R297" s="177"/>
      <c r="S297" s="177"/>
      <c r="T297" s="178"/>
      <c r="AT297" s="172" t="s">
        <v>148</v>
      </c>
      <c r="AU297" s="172" t="s">
        <v>88</v>
      </c>
      <c r="AV297" s="13" t="s">
        <v>88</v>
      </c>
      <c r="AW297" s="13" t="s">
        <v>33</v>
      </c>
      <c r="AX297" s="13" t="s">
        <v>78</v>
      </c>
      <c r="AY297" s="172" t="s">
        <v>140</v>
      </c>
    </row>
    <row r="298" spans="1:65" s="13" customFormat="1">
      <c r="B298" s="170"/>
      <c r="D298" s="171" t="s">
        <v>148</v>
      </c>
      <c r="E298" s="172" t="s">
        <v>1</v>
      </c>
      <c r="F298" s="173" t="s">
        <v>410</v>
      </c>
      <c r="H298" s="174">
        <v>67.382999999999996</v>
      </c>
      <c r="I298" s="175"/>
      <c r="L298" s="170"/>
      <c r="M298" s="176"/>
      <c r="N298" s="177"/>
      <c r="O298" s="177"/>
      <c r="P298" s="177"/>
      <c r="Q298" s="177"/>
      <c r="R298" s="177"/>
      <c r="S298" s="177"/>
      <c r="T298" s="178"/>
      <c r="AT298" s="172" t="s">
        <v>148</v>
      </c>
      <c r="AU298" s="172" t="s">
        <v>88</v>
      </c>
      <c r="AV298" s="13" t="s">
        <v>88</v>
      </c>
      <c r="AW298" s="13" t="s">
        <v>33</v>
      </c>
      <c r="AX298" s="13" t="s">
        <v>78</v>
      </c>
      <c r="AY298" s="172" t="s">
        <v>140</v>
      </c>
    </row>
    <row r="299" spans="1:65" s="13" customFormat="1">
      <c r="B299" s="170"/>
      <c r="D299" s="171" t="s">
        <v>148</v>
      </c>
      <c r="E299" s="172" t="s">
        <v>1</v>
      </c>
      <c r="F299" s="173" t="s">
        <v>411</v>
      </c>
      <c r="H299" s="174">
        <v>2.96</v>
      </c>
      <c r="I299" s="175"/>
      <c r="L299" s="170"/>
      <c r="M299" s="176"/>
      <c r="N299" s="177"/>
      <c r="O299" s="177"/>
      <c r="P299" s="177"/>
      <c r="Q299" s="177"/>
      <c r="R299" s="177"/>
      <c r="S299" s="177"/>
      <c r="T299" s="178"/>
      <c r="AT299" s="172" t="s">
        <v>148</v>
      </c>
      <c r="AU299" s="172" t="s">
        <v>88</v>
      </c>
      <c r="AV299" s="13" t="s">
        <v>88</v>
      </c>
      <c r="AW299" s="13" t="s">
        <v>33</v>
      </c>
      <c r="AX299" s="13" t="s">
        <v>78</v>
      </c>
      <c r="AY299" s="172" t="s">
        <v>140</v>
      </c>
    </row>
    <row r="300" spans="1:65" s="14" customFormat="1">
      <c r="B300" s="179"/>
      <c r="D300" s="171" t="s">
        <v>148</v>
      </c>
      <c r="E300" s="180" t="s">
        <v>1</v>
      </c>
      <c r="F300" s="181" t="s">
        <v>161</v>
      </c>
      <c r="H300" s="182">
        <v>235.35299999999998</v>
      </c>
      <c r="I300" s="183"/>
      <c r="L300" s="179"/>
      <c r="M300" s="184"/>
      <c r="N300" s="185"/>
      <c r="O300" s="185"/>
      <c r="P300" s="185"/>
      <c r="Q300" s="185"/>
      <c r="R300" s="185"/>
      <c r="S300" s="185"/>
      <c r="T300" s="186"/>
      <c r="AT300" s="180" t="s">
        <v>148</v>
      </c>
      <c r="AU300" s="180" t="s">
        <v>88</v>
      </c>
      <c r="AV300" s="14" t="s">
        <v>146</v>
      </c>
      <c r="AW300" s="14" t="s">
        <v>33</v>
      </c>
      <c r="AX300" s="14" t="s">
        <v>86</v>
      </c>
      <c r="AY300" s="180" t="s">
        <v>140</v>
      </c>
    </row>
    <row r="301" spans="1:65" s="2" customFormat="1" ht="21.75" customHeight="1">
      <c r="A301" s="32"/>
      <c r="B301" s="156"/>
      <c r="C301" s="157" t="s">
        <v>412</v>
      </c>
      <c r="D301" s="157" t="s">
        <v>142</v>
      </c>
      <c r="E301" s="158" t="s">
        <v>413</v>
      </c>
      <c r="F301" s="159" t="s">
        <v>414</v>
      </c>
      <c r="G301" s="160" t="s">
        <v>210</v>
      </c>
      <c r="H301" s="161">
        <v>46.844000000000001</v>
      </c>
      <c r="I301" s="162"/>
      <c r="J301" s="163">
        <f>ROUND(I301*H301,2)</f>
        <v>0</v>
      </c>
      <c r="K301" s="159" t="s">
        <v>181</v>
      </c>
      <c r="L301" s="33"/>
      <c r="M301" s="164" t="s">
        <v>1</v>
      </c>
      <c r="N301" s="165" t="s">
        <v>43</v>
      </c>
      <c r="O301" s="58"/>
      <c r="P301" s="166">
        <f>O301*H301</f>
        <v>0</v>
      </c>
      <c r="Q301" s="166">
        <v>0</v>
      </c>
      <c r="R301" s="166">
        <f>Q301*H301</f>
        <v>0</v>
      </c>
      <c r="S301" s="166">
        <v>0</v>
      </c>
      <c r="T301" s="167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68" t="s">
        <v>146</v>
      </c>
      <c r="AT301" s="168" t="s">
        <v>142</v>
      </c>
      <c r="AU301" s="168" t="s">
        <v>88</v>
      </c>
      <c r="AY301" s="17" t="s">
        <v>140</v>
      </c>
      <c r="BE301" s="169">
        <f>IF(N301="základní",J301,0)</f>
        <v>0</v>
      </c>
      <c r="BF301" s="169">
        <f>IF(N301="snížená",J301,0)</f>
        <v>0</v>
      </c>
      <c r="BG301" s="169">
        <f>IF(N301="zákl. přenesená",J301,0)</f>
        <v>0</v>
      </c>
      <c r="BH301" s="169">
        <f>IF(N301="sníž. přenesená",J301,0)</f>
        <v>0</v>
      </c>
      <c r="BI301" s="169">
        <f>IF(N301="nulová",J301,0)</f>
        <v>0</v>
      </c>
      <c r="BJ301" s="17" t="s">
        <v>86</v>
      </c>
      <c r="BK301" s="169">
        <f>ROUND(I301*H301,2)</f>
        <v>0</v>
      </c>
      <c r="BL301" s="17" t="s">
        <v>146</v>
      </c>
      <c r="BM301" s="168" t="s">
        <v>415</v>
      </c>
    </row>
    <row r="302" spans="1:65" s="13" customFormat="1" ht="22.5">
      <c r="B302" s="170"/>
      <c r="D302" s="171" t="s">
        <v>148</v>
      </c>
      <c r="E302" s="172" t="s">
        <v>1</v>
      </c>
      <c r="F302" s="173" t="s">
        <v>416</v>
      </c>
      <c r="H302" s="174">
        <v>30.504000000000001</v>
      </c>
      <c r="I302" s="175"/>
      <c r="L302" s="170"/>
      <c r="M302" s="176"/>
      <c r="N302" s="177"/>
      <c r="O302" s="177"/>
      <c r="P302" s="177"/>
      <c r="Q302" s="177"/>
      <c r="R302" s="177"/>
      <c r="S302" s="177"/>
      <c r="T302" s="178"/>
      <c r="AT302" s="172" t="s">
        <v>148</v>
      </c>
      <c r="AU302" s="172" t="s">
        <v>88</v>
      </c>
      <c r="AV302" s="13" t="s">
        <v>88</v>
      </c>
      <c r="AW302" s="13" t="s">
        <v>33</v>
      </c>
      <c r="AX302" s="13" t="s">
        <v>78</v>
      </c>
      <c r="AY302" s="172" t="s">
        <v>140</v>
      </c>
    </row>
    <row r="303" spans="1:65" s="13" customFormat="1">
      <c r="B303" s="170"/>
      <c r="D303" s="171" t="s">
        <v>148</v>
      </c>
      <c r="E303" s="172" t="s">
        <v>1</v>
      </c>
      <c r="F303" s="173" t="s">
        <v>417</v>
      </c>
      <c r="H303" s="174">
        <v>16.34</v>
      </c>
      <c r="I303" s="175"/>
      <c r="L303" s="170"/>
      <c r="M303" s="176"/>
      <c r="N303" s="177"/>
      <c r="O303" s="177"/>
      <c r="P303" s="177"/>
      <c r="Q303" s="177"/>
      <c r="R303" s="177"/>
      <c r="S303" s="177"/>
      <c r="T303" s="178"/>
      <c r="AT303" s="172" t="s">
        <v>148</v>
      </c>
      <c r="AU303" s="172" t="s">
        <v>88</v>
      </c>
      <c r="AV303" s="13" t="s">
        <v>88</v>
      </c>
      <c r="AW303" s="13" t="s">
        <v>33</v>
      </c>
      <c r="AX303" s="13" t="s">
        <v>78</v>
      </c>
      <c r="AY303" s="172" t="s">
        <v>140</v>
      </c>
    </row>
    <row r="304" spans="1:65" s="14" customFormat="1">
      <c r="B304" s="179"/>
      <c r="D304" s="171" t="s">
        <v>148</v>
      </c>
      <c r="E304" s="180" t="s">
        <v>1</v>
      </c>
      <c r="F304" s="181" t="s">
        <v>161</v>
      </c>
      <c r="H304" s="182">
        <v>46.844000000000001</v>
      </c>
      <c r="I304" s="183"/>
      <c r="L304" s="179"/>
      <c r="M304" s="184"/>
      <c r="N304" s="185"/>
      <c r="O304" s="185"/>
      <c r="P304" s="185"/>
      <c r="Q304" s="185"/>
      <c r="R304" s="185"/>
      <c r="S304" s="185"/>
      <c r="T304" s="186"/>
      <c r="AT304" s="180" t="s">
        <v>148</v>
      </c>
      <c r="AU304" s="180" t="s">
        <v>88</v>
      </c>
      <c r="AV304" s="14" t="s">
        <v>146</v>
      </c>
      <c r="AW304" s="14" t="s">
        <v>33</v>
      </c>
      <c r="AX304" s="14" t="s">
        <v>86</v>
      </c>
      <c r="AY304" s="180" t="s">
        <v>140</v>
      </c>
    </row>
    <row r="305" spans="1:65" s="2" customFormat="1" ht="16.5" customHeight="1">
      <c r="A305" s="32"/>
      <c r="B305" s="156"/>
      <c r="C305" s="157" t="s">
        <v>418</v>
      </c>
      <c r="D305" s="157" t="s">
        <v>142</v>
      </c>
      <c r="E305" s="158" t="s">
        <v>419</v>
      </c>
      <c r="F305" s="159" t="s">
        <v>420</v>
      </c>
      <c r="G305" s="160" t="s">
        <v>210</v>
      </c>
      <c r="H305" s="161">
        <v>248.42</v>
      </c>
      <c r="I305" s="162"/>
      <c r="J305" s="163">
        <f>ROUND(I305*H305,2)</f>
        <v>0</v>
      </c>
      <c r="K305" s="159" t="s">
        <v>181</v>
      </c>
      <c r="L305" s="33"/>
      <c r="M305" s="164" t="s">
        <v>1</v>
      </c>
      <c r="N305" s="165" t="s">
        <v>43</v>
      </c>
      <c r="O305" s="58"/>
      <c r="P305" s="166">
        <f>O305*H305</f>
        <v>0</v>
      </c>
      <c r="Q305" s="166">
        <v>0</v>
      </c>
      <c r="R305" s="166">
        <f>Q305*H305</f>
        <v>0</v>
      </c>
      <c r="S305" s="166">
        <v>0</v>
      </c>
      <c r="T305" s="167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68" t="s">
        <v>146</v>
      </c>
      <c r="AT305" s="168" t="s">
        <v>142</v>
      </c>
      <c r="AU305" s="168" t="s">
        <v>88</v>
      </c>
      <c r="AY305" s="17" t="s">
        <v>140</v>
      </c>
      <c r="BE305" s="169">
        <f>IF(N305="základní",J305,0)</f>
        <v>0</v>
      </c>
      <c r="BF305" s="169">
        <f>IF(N305="snížená",J305,0)</f>
        <v>0</v>
      </c>
      <c r="BG305" s="169">
        <f>IF(N305="zákl. přenesená",J305,0)</f>
        <v>0</v>
      </c>
      <c r="BH305" s="169">
        <f>IF(N305="sníž. přenesená",J305,0)</f>
        <v>0</v>
      </c>
      <c r="BI305" s="169">
        <f>IF(N305="nulová",J305,0)</f>
        <v>0</v>
      </c>
      <c r="BJ305" s="17" t="s">
        <v>86</v>
      </c>
      <c r="BK305" s="169">
        <f>ROUND(I305*H305,2)</f>
        <v>0</v>
      </c>
      <c r="BL305" s="17" t="s">
        <v>146</v>
      </c>
      <c r="BM305" s="168" t="s">
        <v>421</v>
      </c>
    </row>
    <row r="306" spans="1:65" s="13" customFormat="1">
      <c r="B306" s="170"/>
      <c r="D306" s="171" t="s">
        <v>148</v>
      </c>
      <c r="E306" s="172" t="s">
        <v>1</v>
      </c>
      <c r="F306" s="173" t="s">
        <v>422</v>
      </c>
      <c r="H306" s="174">
        <v>248.42</v>
      </c>
      <c r="I306" s="175"/>
      <c r="L306" s="170"/>
      <c r="M306" s="176"/>
      <c r="N306" s="177"/>
      <c r="O306" s="177"/>
      <c r="P306" s="177"/>
      <c r="Q306" s="177"/>
      <c r="R306" s="177"/>
      <c r="S306" s="177"/>
      <c r="T306" s="178"/>
      <c r="AT306" s="172" t="s">
        <v>148</v>
      </c>
      <c r="AU306" s="172" t="s">
        <v>88</v>
      </c>
      <c r="AV306" s="13" t="s">
        <v>88</v>
      </c>
      <c r="AW306" s="13" t="s">
        <v>33</v>
      </c>
      <c r="AX306" s="13" t="s">
        <v>86</v>
      </c>
      <c r="AY306" s="172" t="s">
        <v>140</v>
      </c>
    </row>
    <row r="307" spans="1:65" s="2" customFormat="1" ht="21.75" customHeight="1">
      <c r="A307" s="32"/>
      <c r="B307" s="156"/>
      <c r="C307" s="157" t="s">
        <v>423</v>
      </c>
      <c r="D307" s="157" t="s">
        <v>142</v>
      </c>
      <c r="E307" s="158" t="s">
        <v>424</v>
      </c>
      <c r="F307" s="159" t="s">
        <v>425</v>
      </c>
      <c r="G307" s="160" t="s">
        <v>145</v>
      </c>
      <c r="H307" s="161">
        <v>0.98299999999999998</v>
      </c>
      <c r="I307" s="162"/>
      <c r="J307" s="163">
        <f>ROUND(I307*H307,2)</f>
        <v>0</v>
      </c>
      <c r="K307" s="159" t="s">
        <v>181</v>
      </c>
      <c r="L307" s="33"/>
      <c r="M307" s="164" t="s">
        <v>1</v>
      </c>
      <c r="N307" s="165" t="s">
        <v>43</v>
      </c>
      <c r="O307" s="58"/>
      <c r="P307" s="166">
        <f>O307*H307</f>
        <v>0</v>
      </c>
      <c r="Q307" s="166">
        <v>2.45329</v>
      </c>
      <c r="R307" s="166">
        <f>Q307*H307</f>
        <v>2.41158407</v>
      </c>
      <c r="S307" s="166">
        <v>0</v>
      </c>
      <c r="T307" s="167">
        <f>S307*H307</f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68" t="s">
        <v>146</v>
      </c>
      <c r="AT307" s="168" t="s">
        <v>142</v>
      </c>
      <c r="AU307" s="168" t="s">
        <v>88</v>
      </c>
      <c r="AY307" s="17" t="s">
        <v>140</v>
      </c>
      <c r="BE307" s="169">
        <f>IF(N307="základní",J307,0)</f>
        <v>0</v>
      </c>
      <c r="BF307" s="169">
        <f>IF(N307="snížená",J307,0)</f>
        <v>0</v>
      </c>
      <c r="BG307" s="169">
        <f>IF(N307="zákl. přenesená",J307,0)</f>
        <v>0</v>
      </c>
      <c r="BH307" s="169">
        <f>IF(N307="sníž. přenesená",J307,0)</f>
        <v>0</v>
      </c>
      <c r="BI307" s="169">
        <f>IF(N307="nulová",J307,0)</f>
        <v>0</v>
      </c>
      <c r="BJ307" s="17" t="s">
        <v>86</v>
      </c>
      <c r="BK307" s="169">
        <f>ROUND(I307*H307,2)</f>
        <v>0</v>
      </c>
      <c r="BL307" s="17" t="s">
        <v>146</v>
      </c>
      <c r="BM307" s="168" t="s">
        <v>426</v>
      </c>
    </row>
    <row r="308" spans="1:65" s="13" customFormat="1">
      <c r="B308" s="170"/>
      <c r="D308" s="171" t="s">
        <v>148</v>
      </c>
      <c r="E308" s="172" t="s">
        <v>1</v>
      </c>
      <c r="F308" s="173" t="s">
        <v>427</v>
      </c>
      <c r="H308" s="174">
        <v>0.98299999999999998</v>
      </c>
      <c r="I308" s="175"/>
      <c r="L308" s="170"/>
      <c r="M308" s="176"/>
      <c r="N308" s="177"/>
      <c r="O308" s="177"/>
      <c r="P308" s="177"/>
      <c r="Q308" s="177"/>
      <c r="R308" s="177"/>
      <c r="S308" s="177"/>
      <c r="T308" s="178"/>
      <c r="AT308" s="172" t="s">
        <v>148</v>
      </c>
      <c r="AU308" s="172" t="s">
        <v>88</v>
      </c>
      <c r="AV308" s="13" t="s">
        <v>88</v>
      </c>
      <c r="AW308" s="13" t="s">
        <v>33</v>
      </c>
      <c r="AX308" s="13" t="s">
        <v>86</v>
      </c>
      <c r="AY308" s="172" t="s">
        <v>140</v>
      </c>
    </row>
    <row r="309" spans="1:65" s="2" customFormat="1" ht="21.75" customHeight="1">
      <c r="A309" s="32"/>
      <c r="B309" s="156"/>
      <c r="C309" s="157" t="s">
        <v>428</v>
      </c>
      <c r="D309" s="157" t="s">
        <v>142</v>
      </c>
      <c r="E309" s="158" t="s">
        <v>429</v>
      </c>
      <c r="F309" s="159" t="s">
        <v>430</v>
      </c>
      <c r="G309" s="160" t="s">
        <v>145</v>
      </c>
      <c r="H309" s="161">
        <v>2.6120000000000001</v>
      </c>
      <c r="I309" s="162"/>
      <c r="J309" s="163">
        <f>ROUND(I309*H309,2)</f>
        <v>0</v>
      </c>
      <c r="K309" s="159" t="s">
        <v>181</v>
      </c>
      <c r="L309" s="33"/>
      <c r="M309" s="164" t="s">
        <v>1</v>
      </c>
      <c r="N309" s="165" t="s">
        <v>43</v>
      </c>
      <c r="O309" s="58"/>
      <c r="P309" s="166">
        <f>O309*H309</f>
        <v>0</v>
      </c>
      <c r="Q309" s="166">
        <v>2.2563399999999998</v>
      </c>
      <c r="R309" s="166">
        <f>Q309*H309</f>
        <v>5.8935600799999994</v>
      </c>
      <c r="S309" s="166">
        <v>0</v>
      </c>
      <c r="T309" s="167">
        <f>S309*H309</f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68" t="s">
        <v>146</v>
      </c>
      <c r="AT309" s="168" t="s">
        <v>142</v>
      </c>
      <c r="AU309" s="168" t="s">
        <v>88</v>
      </c>
      <c r="AY309" s="17" t="s">
        <v>140</v>
      </c>
      <c r="BE309" s="169">
        <f>IF(N309="základní",J309,0)</f>
        <v>0</v>
      </c>
      <c r="BF309" s="169">
        <f>IF(N309="snížená",J309,0)</f>
        <v>0</v>
      </c>
      <c r="BG309" s="169">
        <f>IF(N309="zákl. přenesená",J309,0)</f>
        <v>0</v>
      </c>
      <c r="BH309" s="169">
        <f>IF(N309="sníž. přenesená",J309,0)</f>
        <v>0</v>
      </c>
      <c r="BI309" s="169">
        <f>IF(N309="nulová",J309,0)</f>
        <v>0</v>
      </c>
      <c r="BJ309" s="17" t="s">
        <v>86</v>
      </c>
      <c r="BK309" s="169">
        <f>ROUND(I309*H309,2)</f>
        <v>0</v>
      </c>
      <c r="BL309" s="17" t="s">
        <v>146</v>
      </c>
      <c r="BM309" s="168" t="s">
        <v>431</v>
      </c>
    </row>
    <row r="310" spans="1:65" s="13" customFormat="1" ht="22.5">
      <c r="B310" s="170"/>
      <c r="D310" s="171" t="s">
        <v>148</v>
      </c>
      <c r="E310" s="172" t="s">
        <v>1</v>
      </c>
      <c r="F310" s="173" t="s">
        <v>432</v>
      </c>
      <c r="H310" s="174">
        <v>2.6120000000000001</v>
      </c>
      <c r="I310" s="175"/>
      <c r="L310" s="170"/>
      <c r="M310" s="176"/>
      <c r="N310" s="177"/>
      <c r="O310" s="177"/>
      <c r="P310" s="177"/>
      <c r="Q310" s="177"/>
      <c r="R310" s="177"/>
      <c r="S310" s="177"/>
      <c r="T310" s="178"/>
      <c r="AT310" s="172" t="s">
        <v>148</v>
      </c>
      <c r="AU310" s="172" t="s">
        <v>88</v>
      </c>
      <c r="AV310" s="13" t="s">
        <v>88</v>
      </c>
      <c r="AW310" s="13" t="s">
        <v>33</v>
      </c>
      <c r="AX310" s="13" t="s">
        <v>86</v>
      </c>
      <c r="AY310" s="172" t="s">
        <v>140</v>
      </c>
    </row>
    <row r="311" spans="1:65" s="2" customFormat="1" ht="21.75" customHeight="1">
      <c r="A311" s="32"/>
      <c r="B311" s="156"/>
      <c r="C311" s="157" t="s">
        <v>433</v>
      </c>
      <c r="D311" s="157" t="s">
        <v>142</v>
      </c>
      <c r="E311" s="158" t="s">
        <v>434</v>
      </c>
      <c r="F311" s="159" t="s">
        <v>435</v>
      </c>
      <c r="G311" s="160" t="s">
        <v>145</v>
      </c>
      <c r="H311" s="161">
        <v>10.41</v>
      </c>
      <c r="I311" s="162"/>
      <c r="J311" s="163">
        <f>ROUND(I311*H311,2)</f>
        <v>0</v>
      </c>
      <c r="K311" s="159" t="s">
        <v>181</v>
      </c>
      <c r="L311" s="33"/>
      <c r="M311" s="164" t="s">
        <v>1</v>
      </c>
      <c r="N311" s="165" t="s">
        <v>43</v>
      </c>
      <c r="O311" s="58"/>
      <c r="P311" s="166">
        <f>O311*H311</f>
        <v>0</v>
      </c>
      <c r="Q311" s="166">
        <v>2.45329</v>
      </c>
      <c r="R311" s="166">
        <f>Q311*H311</f>
        <v>25.538748900000002</v>
      </c>
      <c r="S311" s="166">
        <v>0</v>
      </c>
      <c r="T311" s="167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68" t="s">
        <v>146</v>
      </c>
      <c r="AT311" s="168" t="s">
        <v>142</v>
      </c>
      <c r="AU311" s="168" t="s">
        <v>88</v>
      </c>
      <c r="AY311" s="17" t="s">
        <v>140</v>
      </c>
      <c r="BE311" s="169">
        <f>IF(N311="základní",J311,0)</f>
        <v>0</v>
      </c>
      <c r="BF311" s="169">
        <f>IF(N311="snížená",J311,0)</f>
        <v>0</v>
      </c>
      <c r="BG311" s="169">
        <f>IF(N311="zákl. přenesená",J311,0)</f>
        <v>0</v>
      </c>
      <c r="BH311" s="169">
        <f>IF(N311="sníž. přenesená",J311,0)</f>
        <v>0</v>
      </c>
      <c r="BI311" s="169">
        <f>IF(N311="nulová",J311,0)</f>
        <v>0</v>
      </c>
      <c r="BJ311" s="17" t="s">
        <v>86</v>
      </c>
      <c r="BK311" s="169">
        <f>ROUND(I311*H311,2)</f>
        <v>0</v>
      </c>
      <c r="BL311" s="17" t="s">
        <v>146</v>
      </c>
      <c r="BM311" s="168" t="s">
        <v>436</v>
      </c>
    </row>
    <row r="312" spans="1:65" s="13" customFormat="1">
      <c r="B312" s="170"/>
      <c r="D312" s="171" t="s">
        <v>148</v>
      </c>
      <c r="E312" s="172" t="s">
        <v>1</v>
      </c>
      <c r="F312" s="173" t="s">
        <v>437</v>
      </c>
      <c r="H312" s="174">
        <v>10.41</v>
      </c>
      <c r="I312" s="175"/>
      <c r="L312" s="170"/>
      <c r="M312" s="176"/>
      <c r="N312" s="177"/>
      <c r="O312" s="177"/>
      <c r="P312" s="177"/>
      <c r="Q312" s="177"/>
      <c r="R312" s="177"/>
      <c r="S312" s="177"/>
      <c r="T312" s="178"/>
      <c r="AT312" s="172" t="s">
        <v>148</v>
      </c>
      <c r="AU312" s="172" t="s">
        <v>88</v>
      </c>
      <c r="AV312" s="13" t="s">
        <v>88</v>
      </c>
      <c r="AW312" s="13" t="s">
        <v>33</v>
      </c>
      <c r="AX312" s="13" t="s">
        <v>86</v>
      </c>
      <c r="AY312" s="172" t="s">
        <v>140</v>
      </c>
    </row>
    <row r="313" spans="1:65" s="2" customFormat="1" ht="21.75" customHeight="1">
      <c r="A313" s="32"/>
      <c r="B313" s="156"/>
      <c r="C313" s="157" t="s">
        <v>438</v>
      </c>
      <c r="D313" s="157" t="s">
        <v>142</v>
      </c>
      <c r="E313" s="158" t="s">
        <v>434</v>
      </c>
      <c r="F313" s="159" t="s">
        <v>435</v>
      </c>
      <c r="G313" s="160" t="s">
        <v>145</v>
      </c>
      <c r="H313" s="161">
        <v>0.22500000000000001</v>
      </c>
      <c r="I313" s="162"/>
      <c r="J313" s="163">
        <f>ROUND(I313*H313,2)</f>
        <v>0</v>
      </c>
      <c r="K313" s="159" t="s">
        <v>181</v>
      </c>
      <c r="L313" s="33"/>
      <c r="M313" s="164" t="s">
        <v>1</v>
      </c>
      <c r="N313" s="165" t="s">
        <v>43</v>
      </c>
      <c r="O313" s="58"/>
      <c r="P313" s="166">
        <f>O313*H313</f>
        <v>0</v>
      </c>
      <c r="Q313" s="166">
        <v>2.45329</v>
      </c>
      <c r="R313" s="166">
        <f>Q313*H313</f>
        <v>0.55199025000000002</v>
      </c>
      <c r="S313" s="166">
        <v>0</v>
      </c>
      <c r="T313" s="167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68" t="s">
        <v>146</v>
      </c>
      <c r="AT313" s="168" t="s">
        <v>142</v>
      </c>
      <c r="AU313" s="168" t="s">
        <v>88</v>
      </c>
      <c r="AY313" s="17" t="s">
        <v>140</v>
      </c>
      <c r="BE313" s="169">
        <f>IF(N313="základní",J313,0)</f>
        <v>0</v>
      </c>
      <c r="BF313" s="169">
        <f>IF(N313="snížená",J313,0)</f>
        <v>0</v>
      </c>
      <c r="BG313" s="169">
        <f>IF(N313="zákl. přenesená",J313,0)</f>
        <v>0</v>
      </c>
      <c r="BH313" s="169">
        <f>IF(N313="sníž. přenesená",J313,0)</f>
        <v>0</v>
      </c>
      <c r="BI313" s="169">
        <f>IF(N313="nulová",J313,0)</f>
        <v>0</v>
      </c>
      <c r="BJ313" s="17" t="s">
        <v>86</v>
      </c>
      <c r="BK313" s="169">
        <f>ROUND(I313*H313,2)</f>
        <v>0</v>
      </c>
      <c r="BL313" s="17" t="s">
        <v>146</v>
      </c>
      <c r="BM313" s="168" t="s">
        <v>439</v>
      </c>
    </row>
    <row r="314" spans="1:65" s="13" customFormat="1" ht="22.5">
      <c r="B314" s="170"/>
      <c r="D314" s="171" t="s">
        <v>148</v>
      </c>
      <c r="E314" s="172" t="s">
        <v>1</v>
      </c>
      <c r="F314" s="173" t="s">
        <v>440</v>
      </c>
      <c r="H314" s="174">
        <v>0.22500000000000001</v>
      </c>
      <c r="I314" s="175"/>
      <c r="L314" s="170"/>
      <c r="M314" s="176"/>
      <c r="N314" s="177"/>
      <c r="O314" s="177"/>
      <c r="P314" s="177"/>
      <c r="Q314" s="177"/>
      <c r="R314" s="177"/>
      <c r="S314" s="177"/>
      <c r="T314" s="178"/>
      <c r="AT314" s="172" t="s">
        <v>148</v>
      </c>
      <c r="AU314" s="172" t="s">
        <v>88</v>
      </c>
      <c r="AV314" s="13" t="s">
        <v>88</v>
      </c>
      <c r="AW314" s="13" t="s">
        <v>33</v>
      </c>
      <c r="AX314" s="13" t="s">
        <v>86</v>
      </c>
      <c r="AY314" s="172" t="s">
        <v>140</v>
      </c>
    </row>
    <row r="315" spans="1:65" s="2" customFormat="1" ht="21.75" customHeight="1">
      <c r="A315" s="32"/>
      <c r="B315" s="156"/>
      <c r="C315" s="157" t="s">
        <v>441</v>
      </c>
      <c r="D315" s="157" t="s">
        <v>142</v>
      </c>
      <c r="E315" s="158" t="s">
        <v>442</v>
      </c>
      <c r="F315" s="159" t="s">
        <v>443</v>
      </c>
      <c r="G315" s="160" t="s">
        <v>145</v>
      </c>
      <c r="H315" s="161">
        <v>8.52</v>
      </c>
      <c r="I315" s="162"/>
      <c r="J315" s="163">
        <f>ROUND(I315*H315,2)</f>
        <v>0</v>
      </c>
      <c r="K315" s="159" t="s">
        <v>181</v>
      </c>
      <c r="L315" s="33"/>
      <c r="M315" s="164" t="s">
        <v>1</v>
      </c>
      <c r="N315" s="165" t="s">
        <v>43</v>
      </c>
      <c r="O315" s="58"/>
      <c r="P315" s="166">
        <f>O315*H315</f>
        <v>0</v>
      </c>
      <c r="Q315" s="166">
        <v>2.45329</v>
      </c>
      <c r="R315" s="166">
        <f>Q315*H315</f>
        <v>20.902030799999999</v>
      </c>
      <c r="S315" s="166">
        <v>0</v>
      </c>
      <c r="T315" s="167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68" t="s">
        <v>146</v>
      </c>
      <c r="AT315" s="168" t="s">
        <v>142</v>
      </c>
      <c r="AU315" s="168" t="s">
        <v>88</v>
      </c>
      <c r="AY315" s="17" t="s">
        <v>140</v>
      </c>
      <c r="BE315" s="169">
        <f>IF(N315="základní",J315,0)</f>
        <v>0</v>
      </c>
      <c r="BF315" s="169">
        <f>IF(N315="snížená",J315,0)</f>
        <v>0</v>
      </c>
      <c r="BG315" s="169">
        <f>IF(N315="zákl. přenesená",J315,0)</f>
        <v>0</v>
      </c>
      <c r="BH315" s="169">
        <f>IF(N315="sníž. přenesená",J315,0)</f>
        <v>0</v>
      </c>
      <c r="BI315" s="169">
        <f>IF(N315="nulová",J315,0)</f>
        <v>0</v>
      </c>
      <c r="BJ315" s="17" t="s">
        <v>86</v>
      </c>
      <c r="BK315" s="169">
        <f>ROUND(I315*H315,2)</f>
        <v>0</v>
      </c>
      <c r="BL315" s="17" t="s">
        <v>146</v>
      </c>
      <c r="BM315" s="168" t="s">
        <v>444</v>
      </c>
    </row>
    <row r="316" spans="1:65" s="13" customFormat="1">
      <c r="B316" s="170"/>
      <c r="D316" s="171" t="s">
        <v>148</v>
      </c>
      <c r="E316" s="172" t="s">
        <v>1</v>
      </c>
      <c r="F316" s="173" t="s">
        <v>445</v>
      </c>
      <c r="H316" s="174">
        <v>8.52</v>
      </c>
      <c r="I316" s="175"/>
      <c r="L316" s="170"/>
      <c r="M316" s="176"/>
      <c r="N316" s="177"/>
      <c r="O316" s="177"/>
      <c r="P316" s="177"/>
      <c r="Q316" s="177"/>
      <c r="R316" s="177"/>
      <c r="S316" s="177"/>
      <c r="T316" s="178"/>
      <c r="AT316" s="172" t="s">
        <v>148</v>
      </c>
      <c r="AU316" s="172" t="s">
        <v>88</v>
      </c>
      <c r="AV316" s="13" t="s">
        <v>88</v>
      </c>
      <c r="AW316" s="13" t="s">
        <v>33</v>
      </c>
      <c r="AX316" s="13" t="s">
        <v>86</v>
      </c>
      <c r="AY316" s="172" t="s">
        <v>140</v>
      </c>
    </row>
    <row r="317" spans="1:65" s="2" customFormat="1" ht="21.75" customHeight="1">
      <c r="A317" s="32"/>
      <c r="B317" s="156"/>
      <c r="C317" s="157" t="s">
        <v>446</v>
      </c>
      <c r="D317" s="157" t="s">
        <v>142</v>
      </c>
      <c r="E317" s="158" t="s">
        <v>447</v>
      </c>
      <c r="F317" s="159" t="s">
        <v>448</v>
      </c>
      <c r="G317" s="160" t="s">
        <v>145</v>
      </c>
      <c r="H317" s="161">
        <v>10.41</v>
      </c>
      <c r="I317" s="162"/>
      <c r="J317" s="163">
        <f>ROUND(I317*H317,2)</f>
        <v>0</v>
      </c>
      <c r="K317" s="159" t="s">
        <v>181</v>
      </c>
      <c r="L317" s="33"/>
      <c r="M317" s="164" t="s">
        <v>1</v>
      </c>
      <c r="N317" s="165" t="s">
        <v>43</v>
      </c>
      <c r="O317" s="58"/>
      <c r="P317" s="166">
        <f>O317*H317</f>
        <v>0</v>
      </c>
      <c r="Q317" s="166">
        <v>0</v>
      </c>
      <c r="R317" s="166">
        <f>Q317*H317</f>
        <v>0</v>
      </c>
      <c r="S317" s="166">
        <v>0</v>
      </c>
      <c r="T317" s="167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68" t="s">
        <v>146</v>
      </c>
      <c r="AT317" s="168" t="s">
        <v>142</v>
      </c>
      <c r="AU317" s="168" t="s">
        <v>88</v>
      </c>
      <c r="AY317" s="17" t="s">
        <v>140</v>
      </c>
      <c r="BE317" s="169">
        <f>IF(N317="základní",J317,0)</f>
        <v>0</v>
      </c>
      <c r="BF317" s="169">
        <f>IF(N317="snížená",J317,0)</f>
        <v>0</v>
      </c>
      <c r="BG317" s="169">
        <f>IF(N317="zákl. přenesená",J317,0)</f>
        <v>0</v>
      </c>
      <c r="BH317" s="169">
        <f>IF(N317="sníž. přenesená",J317,0)</f>
        <v>0</v>
      </c>
      <c r="BI317" s="169">
        <f>IF(N317="nulová",J317,0)</f>
        <v>0</v>
      </c>
      <c r="BJ317" s="17" t="s">
        <v>86</v>
      </c>
      <c r="BK317" s="169">
        <f>ROUND(I317*H317,2)</f>
        <v>0</v>
      </c>
      <c r="BL317" s="17" t="s">
        <v>146</v>
      </c>
      <c r="BM317" s="168" t="s">
        <v>449</v>
      </c>
    </row>
    <row r="318" spans="1:65" s="13" customFormat="1">
      <c r="B318" s="170"/>
      <c r="D318" s="171" t="s">
        <v>148</v>
      </c>
      <c r="E318" s="172" t="s">
        <v>1</v>
      </c>
      <c r="F318" s="173" t="s">
        <v>450</v>
      </c>
      <c r="H318" s="174">
        <v>10.41</v>
      </c>
      <c r="I318" s="175"/>
      <c r="L318" s="170"/>
      <c r="M318" s="176"/>
      <c r="N318" s="177"/>
      <c r="O318" s="177"/>
      <c r="P318" s="177"/>
      <c r="Q318" s="177"/>
      <c r="R318" s="177"/>
      <c r="S318" s="177"/>
      <c r="T318" s="178"/>
      <c r="AT318" s="172" t="s">
        <v>148</v>
      </c>
      <c r="AU318" s="172" t="s">
        <v>88</v>
      </c>
      <c r="AV318" s="13" t="s">
        <v>88</v>
      </c>
      <c r="AW318" s="13" t="s">
        <v>33</v>
      </c>
      <c r="AX318" s="13" t="s">
        <v>86</v>
      </c>
      <c r="AY318" s="172" t="s">
        <v>140</v>
      </c>
    </row>
    <row r="319" spans="1:65" s="2" customFormat="1" ht="21.75" customHeight="1">
      <c r="A319" s="32"/>
      <c r="B319" s="156"/>
      <c r="C319" s="157" t="s">
        <v>451</v>
      </c>
      <c r="D319" s="157" t="s">
        <v>142</v>
      </c>
      <c r="E319" s="158" t="s">
        <v>452</v>
      </c>
      <c r="F319" s="159" t="s">
        <v>453</v>
      </c>
      <c r="G319" s="160" t="s">
        <v>145</v>
      </c>
      <c r="H319" s="161">
        <v>8.52</v>
      </c>
      <c r="I319" s="162"/>
      <c r="J319" s="163">
        <f>ROUND(I319*H319,2)</f>
        <v>0</v>
      </c>
      <c r="K319" s="159" t="s">
        <v>181</v>
      </c>
      <c r="L319" s="33"/>
      <c r="M319" s="164" t="s">
        <v>1</v>
      </c>
      <c r="N319" s="165" t="s">
        <v>43</v>
      </c>
      <c r="O319" s="58"/>
      <c r="P319" s="166">
        <f>O319*H319</f>
        <v>0</v>
      </c>
      <c r="Q319" s="166">
        <v>4.0399999999999998E-2</v>
      </c>
      <c r="R319" s="166">
        <f>Q319*H319</f>
        <v>0.34420799999999996</v>
      </c>
      <c r="S319" s="166">
        <v>0</v>
      </c>
      <c r="T319" s="167">
        <f>S319*H319</f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68" t="s">
        <v>146</v>
      </c>
      <c r="AT319" s="168" t="s">
        <v>142</v>
      </c>
      <c r="AU319" s="168" t="s">
        <v>88</v>
      </c>
      <c r="AY319" s="17" t="s">
        <v>140</v>
      </c>
      <c r="BE319" s="169">
        <f>IF(N319="základní",J319,0)</f>
        <v>0</v>
      </c>
      <c r="BF319" s="169">
        <f>IF(N319="snížená",J319,0)</f>
        <v>0</v>
      </c>
      <c r="BG319" s="169">
        <f>IF(N319="zákl. přenesená",J319,0)</f>
        <v>0</v>
      </c>
      <c r="BH319" s="169">
        <f>IF(N319="sníž. přenesená",J319,0)</f>
        <v>0</v>
      </c>
      <c r="BI319" s="169">
        <f>IF(N319="nulová",J319,0)</f>
        <v>0</v>
      </c>
      <c r="BJ319" s="17" t="s">
        <v>86</v>
      </c>
      <c r="BK319" s="169">
        <f>ROUND(I319*H319,2)</f>
        <v>0</v>
      </c>
      <c r="BL319" s="17" t="s">
        <v>146</v>
      </c>
      <c r="BM319" s="168" t="s">
        <v>454</v>
      </c>
    </row>
    <row r="320" spans="1:65" s="2" customFormat="1" ht="16.5" customHeight="1">
      <c r="A320" s="32"/>
      <c r="B320" s="156"/>
      <c r="C320" s="157" t="s">
        <v>455</v>
      </c>
      <c r="D320" s="157" t="s">
        <v>142</v>
      </c>
      <c r="E320" s="158" t="s">
        <v>456</v>
      </c>
      <c r="F320" s="159" t="s">
        <v>457</v>
      </c>
      <c r="G320" s="160" t="s">
        <v>210</v>
      </c>
      <c r="H320" s="161">
        <v>0.22500000000000001</v>
      </c>
      <c r="I320" s="162"/>
      <c r="J320" s="163">
        <f>ROUND(I320*H320,2)</f>
        <v>0</v>
      </c>
      <c r="K320" s="159" t="s">
        <v>181</v>
      </c>
      <c r="L320" s="33"/>
      <c r="M320" s="164" t="s">
        <v>1</v>
      </c>
      <c r="N320" s="165" t="s">
        <v>43</v>
      </c>
      <c r="O320" s="58"/>
      <c r="P320" s="166">
        <f>O320*H320</f>
        <v>0</v>
      </c>
      <c r="Q320" s="166">
        <v>1.3520000000000001E-2</v>
      </c>
      <c r="R320" s="166">
        <f>Q320*H320</f>
        <v>3.0420000000000004E-3</v>
      </c>
      <c r="S320" s="166">
        <v>0</v>
      </c>
      <c r="T320" s="167">
        <f>S320*H320</f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68" t="s">
        <v>146</v>
      </c>
      <c r="AT320" s="168" t="s">
        <v>142</v>
      </c>
      <c r="AU320" s="168" t="s">
        <v>88</v>
      </c>
      <c r="AY320" s="17" t="s">
        <v>140</v>
      </c>
      <c r="BE320" s="169">
        <f>IF(N320="základní",J320,0)</f>
        <v>0</v>
      </c>
      <c r="BF320" s="169">
        <f>IF(N320="snížená",J320,0)</f>
        <v>0</v>
      </c>
      <c r="BG320" s="169">
        <f>IF(N320="zákl. přenesená",J320,0)</f>
        <v>0</v>
      </c>
      <c r="BH320" s="169">
        <f>IF(N320="sníž. přenesená",J320,0)</f>
        <v>0</v>
      </c>
      <c r="BI320" s="169">
        <f>IF(N320="nulová",J320,0)</f>
        <v>0</v>
      </c>
      <c r="BJ320" s="17" t="s">
        <v>86</v>
      </c>
      <c r="BK320" s="169">
        <f>ROUND(I320*H320,2)</f>
        <v>0</v>
      </c>
      <c r="BL320" s="17" t="s">
        <v>146</v>
      </c>
      <c r="BM320" s="168" t="s">
        <v>458</v>
      </c>
    </row>
    <row r="321" spans="1:65" s="13" customFormat="1">
      <c r="B321" s="170"/>
      <c r="D321" s="171" t="s">
        <v>148</v>
      </c>
      <c r="E321" s="172" t="s">
        <v>1</v>
      </c>
      <c r="F321" s="173" t="s">
        <v>459</v>
      </c>
      <c r="H321" s="174">
        <v>0.22500000000000001</v>
      </c>
      <c r="I321" s="175"/>
      <c r="L321" s="170"/>
      <c r="M321" s="176"/>
      <c r="N321" s="177"/>
      <c r="O321" s="177"/>
      <c r="P321" s="177"/>
      <c r="Q321" s="177"/>
      <c r="R321" s="177"/>
      <c r="S321" s="177"/>
      <c r="T321" s="178"/>
      <c r="AT321" s="172" t="s">
        <v>148</v>
      </c>
      <c r="AU321" s="172" t="s">
        <v>88</v>
      </c>
      <c r="AV321" s="13" t="s">
        <v>88</v>
      </c>
      <c r="AW321" s="13" t="s">
        <v>33</v>
      </c>
      <c r="AX321" s="13" t="s">
        <v>86</v>
      </c>
      <c r="AY321" s="172" t="s">
        <v>140</v>
      </c>
    </row>
    <row r="322" spans="1:65" s="2" customFormat="1" ht="16.5" customHeight="1">
      <c r="A322" s="32"/>
      <c r="B322" s="156"/>
      <c r="C322" s="157" t="s">
        <v>460</v>
      </c>
      <c r="D322" s="157" t="s">
        <v>142</v>
      </c>
      <c r="E322" s="158" t="s">
        <v>461</v>
      </c>
      <c r="F322" s="159" t="s">
        <v>462</v>
      </c>
      <c r="G322" s="160" t="s">
        <v>210</v>
      </c>
      <c r="H322" s="161">
        <v>0.22500000000000001</v>
      </c>
      <c r="I322" s="162"/>
      <c r="J322" s="163">
        <f>ROUND(I322*H322,2)</f>
        <v>0</v>
      </c>
      <c r="K322" s="159" t="s">
        <v>181</v>
      </c>
      <c r="L322" s="33"/>
      <c r="M322" s="164" t="s">
        <v>1</v>
      </c>
      <c r="N322" s="165" t="s">
        <v>43</v>
      </c>
      <c r="O322" s="58"/>
      <c r="P322" s="166">
        <f>O322*H322</f>
        <v>0</v>
      </c>
      <c r="Q322" s="166">
        <v>0</v>
      </c>
      <c r="R322" s="166">
        <f>Q322*H322</f>
        <v>0</v>
      </c>
      <c r="S322" s="166">
        <v>0</v>
      </c>
      <c r="T322" s="167">
        <f>S322*H322</f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68" t="s">
        <v>146</v>
      </c>
      <c r="AT322" s="168" t="s">
        <v>142</v>
      </c>
      <c r="AU322" s="168" t="s">
        <v>88</v>
      </c>
      <c r="AY322" s="17" t="s">
        <v>140</v>
      </c>
      <c r="BE322" s="169">
        <f>IF(N322="základní",J322,0)</f>
        <v>0</v>
      </c>
      <c r="BF322" s="169">
        <f>IF(N322="snížená",J322,0)</f>
        <v>0</v>
      </c>
      <c r="BG322" s="169">
        <f>IF(N322="zákl. přenesená",J322,0)</f>
        <v>0</v>
      </c>
      <c r="BH322" s="169">
        <f>IF(N322="sníž. přenesená",J322,0)</f>
        <v>0</v>
      </c>
      <c r="BI322" s="169">
        <f>IF(N322="nulová",J322,0)</f>
        <v>0</v>
      </c>
      <c r="BJ322" s="17" t="s">
        <v>86</v>
      </c>
      <c r="BK322" s="169">
        <f>ROUND(I322*H322,2)</f>
        <v>0</v>
      </c>
      <c r="BL322" s="17" t="s">
        <v>146</v>
      </c>
      <c r="BM322" s="168" t="s">
        <v>463</v>
      </c>
    </row>
    <row r="323" spans="1:65" s="2" customFormat="1" ht="16.5" customHeight="1">
      <c r="A323" s="32"/>
      <c r="B323" s="156"/>
      <c r="C323" s="157" t="s">
        <v>464</v>
      </c>
      <c r="D323" s="157" t="s">
        <v>142</v>
      </c>
      <c r="E323" s="158" t="s">
        <v>465</v>
      </c>
      <c r="F323" s="159" t="s">
        <v>466</v>
      </c>
      <c r="G323" s="160" t="s">
        <v>187</v>
      </c>
      <c r="H323" s="161">
        <v>1.206</v>
      </c>
      <c r="I323" s="162"/>
      <c r="J323" s="163">
        <f>ROUND(I323*H323,2)</f>
        <v>0</v>
      </c>
      <c r="K323" s="159" t="s">
        <v>181</v>
      </c>
      <c r="L323" s="33"/>
      <c r="M323" s="164" t="s">
        <v>1</v>
      </c>
      <c r="N323" s="165" t="s">
        <v>43</v>
      </c>
      <c r="O323" s="58"/>
      <c r="P323" s="166">
        <f>O323*H323</f>
        <v>0</v>
      </c>
      <c r="Q323" s="166">
        <v>1.06277</v>
      </c>
      <c r="R323" s="166">
        <f>Q323*H323</f>
        <v>1.2817006199999998</v>
      </c>
      <c r="S323" s="166">
        <v>0</v>
      </c>
      <c r="T323" s="167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68" t="s">
        <v>146</v>
      </c>
      <c r="AT323" s="168" t="s">
        <v>142</v>
      </c>
      <c r="AU323" s="168" t="s">
        <v>88</v>
      </c>
      <c r="AY323" s="17" t="s">
        <v>140</v>
      </c>
      <c r="BE323" s="169">
        <f>IF(N323="základní",J323,0)</f>
        <v>0</v>
      </c>
      <c r="BF323" s="169">
        <f>IF(N323="snížená",J323,0)</f>
        <v>0</v>
      </c>
      <c r="BG323" s="169">
        <f>IF(N323="zákl. přenesená",J323,0)</f>
        <v>0</v>
      </c>
      <c r="BH323" s="169">
        <f>IF(N323="sníž. přenesená",J323,0)</f>
        <v>0</v>
      </c>
      <c r="BI323" s="169">
        <f>IF(N323="nulová",J323,0)</f>
        <v>0</v>
      </c>
      <c r="BJ323" s="17" t="s">
        <v>86</v>
      </c>
      <c r="BK323" s="169">
        <f>ROUND(I323*H323,2)</f>
        <v>0</v>
      </c>
      <c r="BL323" s="17" t="s">
        <v>146</v>
      </c>
      <c r="BM323" s="168" t="s">
        <v>467</v>
      </c>
    </row>
    <row r="324" spans="1:65" s="13" customFormat="1">
      <c r="B324" s="170"/>
      <c r="D324" s="171" t="s">
        <v>148</v>
      </c>
      <c r="E324" s="172" t="s">
        <v>1</v>
      </c>
      <c r="F324" s="173" t="s">
        <v>468</v>
      </c>
      <c r="H324" s="174">
        <v>1.206</v>
      </c>
      <c r="I324" s="175"/>
      <c r="L324" s="170"/>
      <c r="M324" s="176"/>
      <c r="N324" s="177"/>
      <c r="O324" s="177"/>
      <c r="P324" s="177"/>
      <c r="Q324" s="177"/>
      <c r="R324" s="177"/>
      <c r="S324" s="177"/>
      <c r="T324" s="178"/>
      <c r="AT324" s="172" t="s">
        <v>148</v>
      </c>
      <c r="AU324" s="172" t="s">
        <v>88</v>
      </c>
      <c r="AV324" s="13" t="s">
        <v>88</v>
      </c>
      <c r="AW324" s="13" t="s">
        <v>33</v>
      </c>
      <c r="AX324" s="13" t="s">
        <v>86</v>
      </c>
      <c r="AY324" s="172" t="s">
        <v>140</v>
      </c>
    </row>
    <row r="325" spans="1:65" s="2" customFormat="1" ht="21.75" customHeight="1">
      <c r="A325" s="32"/>
      <c r="B325" s="156"/>
      <c r="C325" s="157" t="s">
        <v>469</v>
      </c>
      <c r="D325" s="157" t="s">
        <v>142</v>
      </c>
      <c r="E325" s="158" t="s">
        <v>470</v>
      </c>
      <c r="F325" s="159" t="s">
        <v>471</v>
      </c>
      <c r="G325" s="160" t="s">
        <v>210</v>
      </c>
      <c r="H325" s="161">
        <v>7.4660000000000002</v>
      </c>
      <c r="I325" s="162"/>
      <c r="J325" s="163">
        <f>ROUND(I325*H325,2)</f>
        <v>0</v>
      </c>
      <c r="K325" s="159" t="s">
        <v>181</v>
      </c>
      <c r="L325" s="33"/>
      <c r="M325" s="164" t="s">
        <v>1</v>
      </c>
      <c r="N325" s="165" t="s">
        <v>43</v>
      </c>
      <c r="O325" s="58"/>
      <c r="P325" s="166">
        <f>O325*H325</f>
        <v>0</v>
      </c>
      <c r="Q325" s="166">
        <v>7.4260000000000007E-2</v>
      </c>
      <c r="R325" s="166">
        <f>Q325*H325</f>
        <v>0.55442516000000008</v>
      </c>
      <c r="S325" s="166">
        <v>0</v>
      </c>
      <c r="T325" s="167">
        <f>S325*H325</f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68" t="s">
        <v>146</v>
      </c>
      <c r="AT325" s="168" t="s">
        <v>142</v>
      </c>
      <c r="AU325" s="168" t="s">
        <v>88</v>
      </c>
      <c r="AY325" s="17" t="s">
        <v>140</v>
      </c>
      <c r="BE325" s="169">
        <f>IF(N325="základní",J325,0)</f>
        <v>0</v>
      </c>
      <c r="BF325" s="169">
        <f>IF(N325="snížená",J325,0)</f>
        <v>0</v>
      </c>
      <c r="BG325" s="169">
        <f>IF(N325="zákl. přenesená",J325,0)</f>
        <v>0</v>
      </c>
      <c r="BH325" s="169">
        <f>IF(N325="sníž. přenesená",J325,0)</f>
        <v>0</v>
      </c>
      <c r="BI325" s="169">
        <f>IF(N325="nulová",J325,0)</f>
        <v>0</v>
      </c>
      <c r="BJ325" s="17" t="s">
        <v>86</v>
      </c>
      <c r="BK325" s="169">
        <f>ROUND(I325*H325,2)</f>
        <v>0</v>
      </c>
      <c r="BL325" s="17" t="s">
        <v>146</v>
      </c>
      <c r="BM325" s="168" t="s">
        <v>472</v>
      </c>
    </row>
    <row r="326" spans="1:65" s="15" customFormat="1">
      <c r="B326" s="187"/>
      <c r="D326" s="171" t="s">
        <v>148</v>
      </c>
      <c r="E326" s="188" t="s">
        <v>1</v>
      </c>
      <c r="F326" s="189" t="s">
        <v>473</v>
      </c>
      <c r="H326" s="188" t="s">
        <v>1</v>
      </c>
      <c r="I326" s="190"/>
      <c r="L326" s="187"/>
      <c r="M326" s="191"/>
      <c r="N326" s="192"/>
      <c r="O326" s="192"/>
      <c r="P326" s="192"/>
      <c r="Q326" s="192"/>
      <c r="R326" s="192"/>
      <c r="S326" s="192"/>
      <c r="T326" s="193"/>
      <c r="AT326" s="188" t="s">
        <v>148</v>
      </c>
      <c r="AU326" s="188" t="s">
        <v>88</v>
      </c>
      <c r="AV326" s="15" t="s">
        <v>86</v>
      </c>
      <c r="AW326" s="15" t="s">
        <v>33</v>
      </c>
      <c r="AX326" s="15" t="s">
        <v>78</v>
      </c>
      <c r="AY326" s="188" t="s">
        <v>140</v>
      </c>
    </row>
    <row r="327" spans="1:65" s="13" customFormat="1">
      <c r="B327" s="170"/>
      <c r="D327" s="171" t="s">
        <v>148</v>
      </c>
      <c r="E327" s="172" t="s">
        <v>1</v>
      </c>
      <c r="F327" s="173" t="s">
        <v>474</v>
      </c>
      <c r="H327" s="174">
        <v>2.3849999999999998</v>
      </c>
      <c r="I327" s="175"/>
      <c r="L327" s="170"/>
      <c r="M327" s="176"/>
      <c r="N327" s="177"/>
      <c r="O327" s="177"/>
      <c r="P327" s="177"/>
      <c r="Q327" s="177"/>
      <c r="R327" s="177"/>
      <c r="S327" s="177"/>
      <c r="T327" s="178"/>
      <c r="AT327" s="172" t="s">
        <v>148</v>
      </c>
      <c r="AU327" s="172" t="s">
        <v>88</v>
      </c>
      <c r="AV327" s="13" t="s">
        <v>88</v>
      </c>
      <c r="AW327" s="13" t="s">
        <v>33</v>
      </c>
      <c r="AX327" s="13" t="s">
        <v>78</v>
      </c>
      <c r="AY327" s="172" t="s">
        <v>140</v>
      </c>
    </row>
    <row r="328" spans="1:65" s="13" customFormat="1">
      <c r="B328" s="170"/>
      <c r="D328" s="171" t="s">
        <v>148</v>
      </c>
      <c r="E328" s="172" t="s">
        <v>1</v>
      </c>
      <c r="F328" s="173" t="s">
        <v>475</v>
      </c>
      <c r="H328" s="174">
        <v>1.103</v>
      </c>
      <c r="I328" s="175"/>
      <c r="L328" s="170"/>
      <c r="M328" s="176"/>
      <c r="N328" s="177"/>
      <c r="O328" s="177"/>
      <c r="P328" s="177"/>
      <c r="Q328" s="177"/>
      <c r="R328" s="177"/>
      <c r="S328" s="177"/>
      <c r="T328" s="178"/>
      <c r="AT328" s="172" t="s">
        <v>148</v>
      </c>
      <c r="AU328" s="172" t="s">
        <v>88</v>
      </c>
      <c r="AV328" s="13" t="s">
        <v>88</v>
      </c>
      <c r="AW328" s="13" t="s">
        <v>33</v>
      </c>
      <c r="AX328" s="13" t="s">
        <v>78</v>
      </c>
      <c r="AY328" s="172" t="s">
        <v>140</v>
      </c>
    </row>
    <row r="329" spans="1:65" s="13" customFormat="1">
      <c r="B329" s="170"/>
      <c r="D329" s="171" t="s">
        <v>148</v>
      </c>
      <c r="E329" s="172" t="s">
        <v>1</v>
      </c>
      <c r="F329" s="173" t="s">
        <v>476</v>
      </c>
      <c r="H329" s="174">
        <v>3.9780000000000002</v>
      </c>
      <c r="I329" s="175"/>
      <c r="L329" s="170"/>
      <c r="M329" s="176"/>
      <c r="N329" s="177"/>
      <c r="O329" s="177"/>
      <c r="P329" s="177"/>
      <c r="Q329" s="177"/>
      <c r="R329" s="177"/>
      <c r="S329" s="177"/>
      <c r="T329" s="178"/>
      <c r="AT329" s="172" t="s">
        <v>148</v>
      </c>
      <c r="AU329" s="172" t="s">
        <v>88</v>
      </c>
      <c r="AV329" s="13" t="s">
        <v>88</v>
      </c>
      <c r="AW329" s="13" t="s">
        <v>33</v>
      </c>
      <c r="AX329" s="13" t="s">
        <v>78</v>
      </c>
      <c r="AY329" s="172" t="s">
        <v>140</v>
      </c>
    </row>
    <row r="330" spans="1:65" s="14" customFormat="1">
      <c r="B330" s="179"/>
      <c r="D330" s="171" t="s">
        <v>148</v>
      </c>
      <c r="E330" s="180" t="s">
        <v>1</v>
      </c>
      <c r="F330" s="181" t="s">
        <v>161</v>
      </c>
      <c r="H330" s="182">
        <v>7.4659999999999993</v>
      </c>
      <c r="I330" s="183"/>
      <c r="L330" s="179"/>
      <c r="M330" s="184"/>
      <c r="N330" s="185"/>
      <c r="O330" s="185"/>
      <c r="P330" s="185"/>
      <c r="Q330" s="185"/>
      <c r="R330" s="185"/>
      <c r="S330" s="185"/>
      <c r="T330" s="186"/>
      <c r="AT330" s="180" t="s">
        <v>148</v>
      </c>
      <c r="AU330" s="180" t="s">
        <v>88</v>
      </c>
      <c r="AV330" s="14" t="s">
        <v>146</v>
      </c>
      <c r="AW330" s="14" t="s">
        <v>33</v>
      </c>
      <c r="AX330" s="14" t="s">
        <v>86</v>
      </c>
      <c r="AY330" s="180" t="s">
        <v>140</v>
      </c>
    </row>
    <row r="331" spans="1:65" s="2" customFormat="1" ht="21.75" customHeight="1">
      <c r="A331" s="32"/>
      <c r="B331" s="156"/>
      <c r="C331" s="157" t="s">
        <v>477</v>
      </c>
      <c r="D331" s="157" t="s">
        <v>142</v>
      </c>
      <c r="E331" s="158" t="s">
        <v>478</v>
      </c>
      <c r="F331" s="159" t="s">
        <v>479</v>
      </c>
      <c r="G331" s="160" t="s">
        <v>210</v>
      </c>
      <c r="H331" s="161">
        <v>1.5</v>
      </c>
      <c r="I331" s="162"/>
      <c r="J331" s="163">
        <f>ROUND(I331*H331,2)</f>
        <v>0</v>
      </c>
      <c r="K331" s="159" t="s">
        <v>181</v>
      </c>
      <c r="L331" s="33"/>
      <c r="M331" s="164" t="s">
        <v>1</v>
      </c>
      <c r="N331" s="165" t="s">
        <v>43</v>
      </c>
      <c r="O331" s="58"/>
      <c r="P331" s="166">
        <f>O331*H331</f>
        <v>0</v>
      </c>
      <c r="Q331" s="166">
        <v>0.1231</v>
      </c>
      <c r="R331" s="166">
        <f>Q331*H331</f>
        <v>0.18465000000000001</v>
      </c>
      <c r="S331" s="166">
        <v>0</v>
      </c>
      <c r="T331" s="167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68" t="s">
        <v>146</v>
      </c>
      <c r="AT331" s="168" t="s">
        <v>142</v>
      </c>
      <c r="AU331" s="168" t="s">
        <v>88</v>
      </c>
      <c r="AY331" s="17" t="s">
        <v>140</v>
      </c>
      <c r="BE331" s="169">
        <f>IF(N331="základní",J331,0)</f>
        <v>0</v>
      </c>
      <c r="BF331" s="169">
        <f>IF(N331="snížená",J331,0)</f>
        <v>0</v>
      </c>
      <c r="BG331" s="169">
        <f>IF(N331="zákl. přenesená",J331,0)</f>
        <v>0</v>
      </c>
      <c r="BH331" s="169">
        <f>IF(N331="sníž. přenesená",J331,0)</f>
        <v>0</v>
      </c>
      <c r="BI331" s="169">
        <f>IF(N331="nulová",J331,0)</f>
        <v>0</v>
      </c>
      <c r="BJ331" s="17" t="s">
        <v>86</v>
      </c>
      <c r="BK331" s="169">
        <f>ROUND(I331*H331,2)</f>
        <v>0</v>
      </c>
      <c r="BL331" s="17" t="s">
        <v>146</v>
      </c>
      <c r="BM331" s="168" t="s">
        <v>480</v>
      </c>
    </row>
    <row r="332" spans="1:65" s="13" customFormat="1">
      <c r="B332" s="170"/>
      <c r="D332" s="171" t="s">
        <v>148</v>
      </c>
      <c r="E332" s="172" t="s">
        <v>1</v>
      </c>
      <c r="F332" s="173" t="s">
        <v>481</v>
      </c>
      <c r="H332" s="174">
        <v>1.5</v>
      </c>
      <c r="I332" s="175"/>
      <c r="L332" s="170"/>
      <c r="M332" s="176"/>
      <c r="N332" s="177"/>
      <c r="O332" s="177"/>
      <c r="P332" s="177"/>
      <c r="Q332" s="177"/>
      <c r="R332" s="177"/>
      <c r="S332" s="177"/>
      <c r="T332" s="178"/>
      <c r="AT332" s="172" t="s">
        <v>148</v>
      </c>
      <c r="AU332" s="172" t="s">
        <v>88</v>
      </c>
      <c r="AV332" s="13" t="s">
        <v>88</v>
      </c>
      <c r="AW332" s="13" t="s">
        <v>33</v>
      </c>
      <c r="AX332" s="13" t="s">
        <v>86</v>
      </c>
      <c r="AY332" s="172" t="s">
        <v>140</v>
      </c>
    </row>
    <row r="333" spans="1:65" s="2" customFormat="1" ht="16.5" customHeight="1">
      <c r="A333" s="32"/>
      <c r="B333" s="156"/>
      <c r="C333" s="157" t="s">
        <v>482</v>
      </c>
      <c r="D333" s="157" t="s">
        <v>142</v>
      </c>
      <c r="E333" s="158" t="s">
        <v>483</v>
      </c>
      <c r="F333" s="159" t="s">
        <v>484</v>
      </c>
      <c r="G333" s="160" t="s">
        <v>210</v>
      </c>
      <c r="H333" s="161">
        <v>69.400000000000006</v>
      </c>
      <c r="I333" s="162"/>
      <c r="J333" s="163">
        <f>ROUND(I333*H333,2)</f>
        <v>0</v>
      </c>
      <c r="K333" s="159" t="s">
        <v>181</v>
      </c>
      <c r="L333" s="33"/>
      <c r="M333" s="164" t="s">
        <v>1</v>
      </c>
      <c r="N333" s="165" t="s">
        <v>43</v>
      </c>
      <c r="O333" s="58"/>
      <c r="P333" s="166">
        <f>O333*H333</f>
        <v>0</v>
      </c>
      <c r="Q333" s="166">
        <v>1.2999999999999999E-4</v>
      </c>
      <c r="R333" s="166">
        <f>Q333*H333</f>
        <v>9.0220000000000005E-3</v>
      </c>
      <c r="S333" s="166">
        <v>0</v>
      </c>
      <c r="T333" s="167">
        <f>S333*H333</f>
        <v>0</v>
      </c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R333" s="168" t="s">
        <v>146</v>
      </c>
      <c r="AT333" s="168" t="s">
        <v>142</v>
      </c>
      <c r="AU333" s="168" t="s">
        <v>88</v>
      </c>
      <c r="AY333" s="17" t="s">
        <v>140</v>
      </c>
      <c r="BE333" s="169">
        <f>IF(N333="základní",J333,0)</f>
        <v>0</v>
      </c>
      <c r="BF333" s="169">
        <f>IF(N333="snížená",J333,0)</f>
        <v>0</v>
      </c>
      <c r="BG333" s="169">
        <f>IF(N333="zákl. přenesená",J333,0)</f>
        <v>0</v>
      </c>
      <c r="BH333" s="169">
        <f>IF(N333="sníž. přenesená",J333,0)</f>
        <v>0</v>
      </c>
      <c r="BI333" s="169">
        <f>IF(N333="nulová",J333,0)</f>
        <v>0</v>
      </c>
      <c r="BJ333" s="17" t="s">
        <v>86</v>
      </c>
      <c r="BK333" s="169">
        <f>ROUND(I333*H333,2)</f>
        <v>0</v>
      </c>
      <c r="BL333" s="17" t="s">
        <v>146</v>
      </c>
      <c r="BM333" s="168" t="s">
        <v>485</v>
      </c>
    </row>
    <row r="334" spans="1:65" s="13" customFormat="1">
      <c r="B334" s="170"/>
      <c r="D334" s="171" t="s">
        <v>148</v>
      </c>
      <c r="E334" s="172" t="s">
        <v>1</v>
      </c>
      <c r="F334" s="173" t="s">
        <v>486</v>
      </c>
      <c r="H334" s="174">
        <v>12.6</v>
      </c>
      <c r="I334" s="175"/>
      <c r="L334" s="170"/>
      <c r="M334" s="176"/>
      <c r="N334" s="177"/>
      <c r="O334" s="177"/>
      <c r="P334" s="177"/>
      <c r="Q334" s="177"/>
      <c r="R334" s="177"/>
      <c r="S334" s="177"/>
      <c r="T334" s="178"/>
      <c r="AT334" s="172" t="s">
        <v>148</v>
      </c>
      <c r="AU334" s="172" t="s">
        <v>88</v>
      </c>
      <c r="AV334" s="13" t="s">
        <v>88</v>
      </c>
      <c r="AW334" s="13" t="s">
        <v>33</v>
      </c>
      <c r="AX334" s="13" t="s">
        <v>78</v>
      </c>
      <c r="AY334" s="172" t="s">
        <v>140</v>
      </c>
    </row>
    <row r="335" spans="1:65" s="13" customFormat="1">
      <c r="B335" s="170"/>
      <c r="D335" s="171" t="s">
        <v>148</v>
      </c>
      <c r="E335" s="172" t="s">
        <v>1</v>
      </c>
      <c r="F335" s="173" t="s">
        <v>487</v>
      </c>
      <c r="H335" s="174">
        <v>56.8</v>
      </c>
      <c r="I335" s="175"/>
      <c r="L335" s="170"/>
      <c r="M335" s="176"/>
      <c r="N335" s="177"/>
      <c r="O335" s="177"/>
      <c r="P335" s="177"/>
      <c r="Q335" s="177"/>
      <c r="R335" s="177"/>
      <c r="S335" s="177"/>
      <c r="T335" s="178"/>
      <c r="AT335" s="172" t="s">
        <v>148</v>
      </c>
      <c r="AU335" s="172" t="s">
        <v>88</v>
      </c>
      <c r="AV335" s="13" t="s">
        <v>88</v>
      </c>
      <c r="AW335" s="13" t="s">
        <v>33</v>
      </c>
      <c r="AX335" s="13" t="s">
        <v>78</v>
      </c>
      <c r="AY335" s="172" t="s">
        <v>140</v>
      </c>
    </row>
    <row r="336" spans="1:65" s="14" customFormat="1">
      <c r="B336" s="179"/>
      <c r="D336" s="171" t="s">
        <v>148</v>
      </c>
      <c r="E336" s="180" t="s">
        <v>1</v>
      </c>
      <c r="F336" s="181" t="s">
        <v>161</v>
      </c>
      <c r="H336" s="182">
        <v>69.399999999999991</v>
      </c>
      <c r="I336" s="183"/>
      <c r="L336" s="179"/>
      <c r="M336" s="184"/>
      <c r="N336" s="185"/>
      <c r="O336" s="185"/>
      <c r="P336" s="185"/>
      <c r="Q336" s="185"/>
      <c r="R336" s="185"/>
      <c r="S336" s="185"/>
      <c r="T336" s="186"/>
      <c r="AT336" s="180" t="s">
        <v>148</v>
      </c>
      <c r="AU336" s="180" t="s">
        <v>88</v>
      </c>
      <c r="AV336" s="14" t="s">
        <v>146</v>
      </c>
      <c r="AW336" s="14" t="s">
        <v>33</v>
      </c>
      <c r="AX336" s="14" t="s">
        <v>86</v>
      </c>
      <c r="AY336" s="180" t="s">
        <v>140</v>
      </c>
    </row>
    <row r="337" spans="1:65" s="2" customFormat="1" ht="21.75" customHeight="1">
      <c r="A337" s="32"/>
      <c r="B337" s="156"/>
      <c r="C337" s="157" t="s">
        <v>488</v>
      </c>
      <c r="D337" s="157" t="s">
        <v>142</v>
      </c>
      <c r="E337" s="158" t="s">
        <v>489</v>
      </c>
      <c r="F337" s="159" t="s">
        <v>490</v>
      </c>
      <c r="G337" s="160" t="s">
        <v>293</v>
      </c>
      <c r="H337" s="161">
        <v>61.3</v>
      </c>
      <c r="I337" s="162"/>
      <c r="J337" s="163">
        <f>ROUND(I337*H337,2)</f>
        <v>0</v>
      </c>
      <c r="K337" s="159" t="s">
        <v>181</v>
      </c>
      <c r="L337" s="33"/>
      <c r="M337" s="164" t="s">
        <v>1</v>
      </c>
      <c r="N337" s="165" t="s">
        <v>43</v>
      </c>
      <c r="O337" s="58"/>
      <c r="P337" s="166">
        <f>O337*H337</f>
        <v>0</v>
      </c>
      <c r="Q337" s="166">
        <v>1.2E-4</v>
      </c>
      <c r="R337" s="166">
        <f>Q337*H337</f>
        <v>7.3559999999999997E-3</v>
      </c>
      <c r="S337" s="166">
        <v>0</v>
      </c>
      <c r="T337" s="167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68" t="s">
        <v>146</v>
      </c>
      <c r="AT337" s="168" t="s">
        <v>142</v>
      </c>
      <c r="AU337" s="168" t="s">
        <v>88</v>
      </c>
      <c r="AY337" s="17" t="s">
        <v>140</v>
      </c>
      <c r="BE337" s="169">
        <f>IF(N337="základní",J337,0)</f>
        <v>0</v>
      </c>
      <c r="BF337" s="169">
        <f>IF(N337="snížená",J337,0)</f>
        <v>0</v>
      </c>
      <c r="BG337" s="169">
        <f>IF(N337="zákl. přenesená",J337,0)</f>
        <v>0</v>
      </c>
      <c r="BH337" s="169">
        <f>IF(N337="sníž. přenesená",J337,0)</f>
        <v>0</v>
      </c>
      <c r="BI337" s="169">
        <f>IF(N337="nulová",J337,0)</f>
        <v>0</v>
      </c>
      <c r="BJ337" s="17" t="s">
        <v>86</v>
      </c>
      <c r="BK337" s="169">
        <f>ROUND(I337*H337,2)</f>
        <v>0</v>
      </c>
      <c r="BL337" s="17" t="s">
        <v>146</v>
      </c>
      <c r="BM337" s="168" t="s">
        <v>491</v>
      </c>
    </row>
    <row r="338" spans="1:65" s="13" customFormat="1">
      <c r="B338" s="170"/>
      <c r="D338" s="171" t="s">
        <v>148</v>
      </c>
      <c r="E338" s="172" t="s">
        <v>1</v>
      </c>
      <c r="F338" s="173" t="s">
        <v>492</v>
      </c>
      <c r="H338" s="174">
        <v>61.3</v>
      </c>
      <c r="I338" s="175"/>
      <c r="L338" s="170"/>
      <c r="M338" s="176"/>
      <c r="N338" s="177"/>
      <c r="O338" s="177"/>
      <c r="P338" s="177"/>
      <c r="Q338" s="177"/>
      <c r="R338" s="177"/>
      <c r="S338" s="177"/>
      <c r="T338" s="178"/>
      <c r="AT338" s="172" t="s">
        <v>148</v>
      </c>
      <c r="AU338" s="172" t="s">
        <v>88</v>
      </c>
      <c r="AV338" s="13" t="s">
        <v>88</v>
      </c>
      <c r="AW338" s="13" t="s">
        <v>33</v>
      </c>
      <c r="AX338" s="13" t="s">
        <v>86</v>
      </c>
      <c r="AY338" s="172" t="s">
        <v>140</v>
      </c>
    </row>
    <row r="339" spans="1:65" s="2" customFormat="1" ht="21.75" customHeight="1">
      <c r="A339" s="32"/>
      <c r="B339" s="156"/>
      <c r="C339" s="157" t="s">
        <v>493</v>
      </c>
      <c r="D339" s="157" t="s">
        <v>142</v>
      </c>
      <c r="E339" s="158" t="s">
        <v>494</v>
      </c>
      <c r="F339" s="159" t="s">
        <v>495</v>
      </c>
      <c r="G339" s="160" t="s">
        <v>145</v>
      </c>
      <c r="H339" s="161">
        <v>0.751</v>
      </c>
      <c r="I339" s="162"/>
      <c r="J339" s="163">
        <f>ROUND(I339*H339,2)</f>
        <v>0</v>
      </c>
      <c r="K339" s="159" t="s">
        <v>181</v>
      </c>
      <c r="L339" s="33"/>
      <c r="M339" s="164" t="s">
        <v>1</v>
      </c>
      <c r="N339" s="165" t="s">
        <v>43</v>
      </c>
      <c r="O339" s="58"/>
      <c r="P339" s="166">
        <f>O339*H339</f>
        <v>0</v>
      </c>
      <c r="Q339" s="166">
        <v>2.16</v>
      </c>
      <c r="R339" s="166">
        <f>Q339*H339</f>
        <v>1.62216</v>
      </c>
      <c r="S339" s="166">
        <v>0</v>
      </c>
      <c r="T339" s="167">
        <f>S339*H339</f>
        <v>0</v>
      </c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R339" s="168" t="s">
        <v>146</v>
      </c>
      <c r="AT339" s="168" t="s">
        <v>142</v>
      </c>
      <c r="AU339" s="168" t="s">
        <v>88</v>
      </c>
      <c r="AY339" s="17" t="s">
        <v>140</v>
      </c>
      <c r="BE339" s="169">
        <f>IF(N339="základní",J339,0)</f>
        <v>0</v>
      </c>
      <c r="BF339" s="169">
        <f>IF(N339="snížená",J339,0)</f>
        <v>0</v>
      </c>
      <c r="BG339" s="169">
        <f>IF(N339="zákl. přenesená",J339,0)</f>
        <v>0</v>
      </c>
      <c r="BH339" s="169">
        <f>IF(N339="sníž. přenesená",J339,0)</f>
        <v>0</v>
      </c>
      <c r="BI339" s="169">
        <f>IF(N339="nulová",J339,0)</f>
        <v>0</v>
      </c>
      <c r="BJ339" s="17" t="s">
        <v>86</v>
      </c>
      <c r="BK339" s="169">
        <f>ROUND(I339*H339,2)</f>
        <v>0</v>
      </c>
      <c r="BL339" s="17" t="s">
        <v>146</v>
      </c>
      <c r="BM339" s="168" t="s">
        <v>496</v>
      </c>
    </row>
    <row r="340" spans="1:65" s="13" customFormat="1">
      <c r="B340" s="170"/>
      <c r="D340" s="171" t="s">
        <v>148</v>
      </c>
      <c r="E340" s="172" t="s">
        <v>1</v>
      </c>
      <c r="F340" s="173" t="s">
        <v>497</v>
      </c>
      <c r="H340" s="174">
        <v>0.52600000000000002</v>
      </c>
      <c r="I340" s="175"/>
      <c r="L340" s="170"/>
      <c r="M340" s="176"/>
      <c r="N340" s="177"/>
      <c r="O340" s="177"/>
      <c r="P340" s="177"/>
      <c r="Q340" s="177"/>
      <c r="R340" s="177"/>
      <c r="S340" s="177"/>
      <c r="T340" s="178"/>
      <c r="AT340" s="172" t="s">
        <v>148</v>
      </c>
      <c r="AU340" s="172" t="s">
        <v>88</v>
      </c>
      <c r="AV340" s="13" t="s">
        <v>88</v>
      </c>
      <c r="AW340" s="13" t="s">
        <v>33</v>
      </c>
      <c r="AX340" s="13" t="s">
        <v>78</v>
      </c>
      <c r="AY340" s="172" t="s">
        <v>140</v>
      </c>
    </row>
    <row r="341" spans="1:65" s="13" customFormat="1">
      <c r="B341" s="170"/>
      <c r="D341" s="171" t="s">
        <v>148</v>
      </c>
      <c r="E341" s="172" t="s">
        <v>1</v>
      </c>
      <c r="F341" s="173" t="s">
        <v>498</v>
      </c>
      <c r="H341" s="174">
        <v>0.22500000000000001</v>
      </c>
      <c r="I341" s="175"/>
      <c r="L341" s="170"/>
      <c r="M341" s="176"/>
      <c r="N341" s="177"/>
      <c r="O341" s="177"/>
      <c r="P341" s="177"/>
      <c r="Q341" s="177"/>
      <c r="R341" s="177"/>
      <c r="S341" s="177"/>
      <c r="T341" s="178"/>
      <c r="AT341" s="172" t="s">
        <v>148</v>
      </c>
      <c r="AU341" s="172" t="s">
        <v>88</v>
      </c>
      <c r="AV341" s="13" t="s">
        <v>88</v>
      </c>
      <c r="AW341" s="13" t="s">
        <v>33</v>
      </c>
      <c r="AX341" s="13" t="s">
        <v>78</v>
      </c>
      <c r="AY341" s="172" t="s">
        <v>140</v>
      </c>
    </row>
    <row r="342" spans="1:65" s="14" customFormat="1">
      <c r="B342" s="179"/>
      <c r="D342" s="171" t="s">
        <v>148</v>
      </c>
      <c r="E342" s="180" t="s">
        <v>1</v>
      </c>
      <c r="F342" s="181" t="s">
        <v>161</v>
      </c>
      <c r="H342" s="182">
        <v>0.751</v>
      </c>
      <c r="I342" s="183"/>
      <c r="L342" s="179"/>
      <c r="M342" s="184"/>
      <c r="N342" s="185"/>
      <c r="O342" s="185"/>
      <c r="P342" s="185"/>
      <c r="Q342" s="185"/>
      <c r="R342" s="185"/>
      <c r="S342" s="185"/>
      <c r="T342" s="186"/>
      <c r="AT342" s="180" t="s">
        <v>148</v>
      </c>
      <c r="AU342" s="180" t="s">
        <v>88</v>
      </c>
      <c r="AV342" s="14" t="s">
        <v>146</v>
      </c>
      <c r="AW342" s="14" t="s">
        <v>33</v>
      </c>
      <c r="AX342" s="14" t="s">
        <v>86</v>
      </c>
      <c r="AY342" s="180" t="s">
        <v>140</v>
      </c>
    </row>
    <row r="343" spans="1:65" s="2" customFormat="1" ht="21.75" customHeight="1">
      <c r="A343" s="32"/>
      <c r="B343" s="156"/>
      <c r="C343" s="157" t="s">
        <v>499</v>
      </c>
      <c r="D343" s="157" t="s">
        <v>142</v>
      </c>
      <c r="E343" s="158" t="s">
        <v>500</v>
      </c>
      <c r="F343" s="159" t="s">
        <v>501</v>
      </c>
      <c r="G343" s="160" t="s">
        <v>145</v>
      </c>
      <c r="H343" s="161">
        <v>13.022</v>
      </c>
      <c r="I343" s="162"/>
      <c r="J343" s="163">
        <f>ROUND(I343*H343,2)</f>
        <v>0</v>
      </c>
      <c r="K343" s="159" t="s">
        <v>181</v>
      </c>
      <c r="L343" s="33"/>
      <c r="M343" s="164" t="s">
        <v>1</v>
      </c>
      <c r="N343" s="165" t="s">
        <v>43</v>
      </c>
      <c r="O343" s="58"/>
      <c r="P343" s="166">
        <f>O343*H343</f>
        <v>0</v>
      </c>
      <c r="Q343" s="166">
        <v>2.16</v>
      </c>
      <c r="R343" s="166">
        <f>Q343*H343</f>
        <v>28.127520000000004</v>
      </c>
      <c r="S343" s="166">
        <v>0</v>
      </c>
      <c r="T343" s="167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68" t="s">
        <v>146</v>
      </c>
      <c r="AT343" s="168" t="s">
        <v>142</v>
      </c>
      <c r="AU343" s="168" t="s">
        <v>88</v>
      </c>
      <c r="AY343" s="17" t="s">
        <v>140</v>
      </c>
      <c r="BE343" s="169">
        <f>IF(N343="základní",J343,0)</f>
        <v>0</v>
      </c>
      <c r="BF343" s="169">
        <f>IF(N343="snížená",J343,0)</f>
        <v>0</v>
      </c>
      <c r="BG343" s="169">
        <f>IF(N343="zákl. přenesená",J343,0)</f>
        <v>0</v>
      </c>
      <c r="BH343" s="169">
        <f>IF(N343="sníž. přenesená",J343,0)</f>
        <v>0</v>
      </c>
      <c r="BI343" s="169">
        <f>IF(N343="nulová",J343,0)</f>
        <v>0</v>
      </c>
      <c r="BJ343" s="17" t="s">
        <v>86</v>
      </c>
      <c r="BK343" s="169">
        <f>ROUND(I343*H343,2)</f>
        <v>0</v>
      </c>
      <c r="BL343" s="17" t="s">
        <v>146</v>
      </c>
      <c r="BM343" s="168" t="s">
        <v>502</v>
      </c>
    </row>
    <row r="344" spans="1:65" s="13" customFormat="1">
      <c r="B344" s="170"/>
      <c r="D344" s="171" t="s">
        <v>148</v>
      </c>
      <c r="E344" s="172" t="s">
        <v>1</v>
      </c>
      <c r="F344" s="173" t="s">
        <v>437</v>
      </c>
      <c r="H344" s="174">
        <v>10.41</v>
      </c>
      <c r="I344" s="175"/>
      <c r="L344" s="170"/>
      <c r="M344" s="176"/>
      <c r="N344" s="177"/>
      <c r="O344" s="177"/>
      <c r="P344" s="177"/>
      <c r="Q344" s="177"/>
      <c r="R344" s="177"/>
      <c r="S344" s="177"/>
      <c r="T344" s="178"/>
      <c r="AT344" s="172" t="s">
        <v>148</v>
      </c>
      <c r="AU344" s="172" t="s">
        <v>88</v>
      </c>
      <c r="AV344" s="13" t="s">
        <v>88</v>
      </c>
      <c r="AW344" s="13" t="s">
        <v>33</v>
      </c>
      <c r="AX344" s="13" t="s">
        <v>78</v>
      </c>
      <c r="AY344" s="172" t="s">
        <v>140</v>
      </c>
    </row>
    <row r="345" spans="1:65" s="13" customFormat="1" ht="22.5">
      <c r="B345" s="170"/>
      <c r="D345" s="171" t="s">
        <v>148</v>
      </c>
      <c r="E345" s="172" t="s">
        <v>1</v>
      </c>
      <c r="F345" s="173" t="s">
        <v>432</v>
      </c>
      <c r="H345" s="174">
        <v>2.6120000000000001</v>
      </c>
      <c r="I345" s="175"/>
      <c r="L345" s="170"/>
      <c r="M345" s="176"/>
      <c r="N345" s="177"/>
      <c r="O345" s="177"/>
      <c r="P345" s="177"/>
      <c r="Q345" s="177"/>
      <c r="R345" s="177"/>
      <c r="S345" s="177"/>
      <c r="T345" s="178"/>
      <c r="AT345" s="172" t="s">
        <v>148</v>
      </c>
      <c r="AU345" s="172" t="s">
        <v>88</v>
      </c>
      <c r="AV345" s="13" t="s">
        <v>88</v>
      </c>
      <c r="AW345" s="13" t="s">
        <v>33</v>
      </c>
      <c r="AX345" s="13" t="s">
        <v>78</v>
      </c>
      <c r="AY345" s="172" t="s">
        <v>140</v>
      </c>
    </row>
    <row r="346" spans="1:65" s="14" customFormat="1">
      <c r="B346" s="179"/>
      <c r="D346" s="171" t="s">
        <v>148</v>
      </c>
      <c r="E346" s="180" t="s">
        <v>1</v>
      </c>
      <c r="F346" s="181" t="s">
        <v>161</v>
      </c>
      <c r="H346" s="182">
        <v>13.022</v>
      </c>
      <c r="I346" s="183"/>
      <c r="L346" s="179"/>
      <c r="M346" s="184"/>
      <c r="N346" s="185"/>
      <c r="O346" s="185"/>
      <c r="P346" s="185"/>
      <c r="Q346" s="185"/>
      <c r="R346" s="185"/>
      <c r="S346" s="185"/>
      <c r="T346" s="186"/>
      <c r="AT346" s="180" t="s">
        <v>148</v>
      </c>
      <c r="AU346" s="180" t="s">
        <v>88</v>
      </c>
      <c r="AV346" s="14" t="s">
        <v>146</v>
      </c>
      <c r="AW346" s="14" t="s">
        <v>33</v>
      </c>
      <c r="AX346" s="14" t="s">
        <v>86</v>
      </c>
      <c r="AY346" s="180" t="s">
        <v>140</v>
      </c>
    </row>
    <row r="347" spans="1:65" s="2" customFormat="1" ht="21.75" customHeight="1">
      <c r="A347" s="32"/>
      <c r="B347" s="156"/>
      <c r="C347" s="157" t="s">
        <v>503</v>
      </c>
      <c r="D347" s="157" t="s">
        <v>142</v>
      </c>
      <c r="E347" s="158" t="s">
        <v>504</v>
      </c>
      <c r="F347" s="159" t="s">
        <v>505</v>
      </c>
      <c r="G347" s="160" t="s">
        <v>145</v>
      </c>
      <c r="H347" s="161">
        <v>1.5009999999999999</v>
      </c>
      <c r="I347" s="162"/>
      <c r="J347" s="163">
        <f>ROUND(I347*H347,2)</f>
        <v>0</v>
      </c>
      <c r="K347" s="159" t="s">
        <v>1</v>
      </c>
      <c r="L347" s="33"/>
      <c r="M347" s="164" t="s">
        <v>1</v>
      </c>
      <c r="N347" s="165" t="s">
        <v>43</v>
      </c>
      <c r="O347" s="58"/>
      <c r="P347" s="166">
        <f>O347*H347</f>
        <v>0</v>
      </c>
      <c r="Q347" s="166">
        <v>2.16</v>
      </c>
      <c r="R347" s="166">
        <f>Q347*H347</f>
        <v>3.2421600000000002</v>
      </c>
      <c r="S347" s="166">
        <v>0</v>
      </c>
      <c r="T347" s="167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68" t="s">
        <v>146</v>
      </c>
      <c r="AT347" s="168" t="s">
        <v>142</v>
      </c>
      <c r="AU347" s="168" t="s">
        <v>88</v>
      </c>
      <c r="AY347" s="17" t="s">
        <v>140</v>
      </c>
      <c r="BE347" s="169">
        <f>IF(N347="základní",J347,0)</f>
        <v>0</v>
      </c>
      <c r="BF347" s="169">
        <f>IF(N347="snížená",J347,0)</f>
        <v>0</v>
      </c>
      <c r="BG347" s="169">
        <f>IF(N347="zákl. přenesená",J347,0)</f>
        <v>0</v>
      </c>
      <c r="BH347" s="169">
        <f>IF(N347="sníž. přenesená",J347,0)</f>
        <v>0</v>
      </c>
      <c r="BI347" s="169">
        <f>IF(N347="nulová",J347,0)</f>
        <v>0</v>
      </c>
      <c r="BJ347" s="17" t="s">
        <v>86</v>
      </c>
      <c r="BK347" s="169">
        <f>ROUND(I347*H347,2)</f>
        <v>0</v>
      </c>
      <c r="BL347" s="17" t="s">
        <v>146</v>
      </c>
      <c r="BM347" s="168" t="s">
        <v>506</v>
      </c>
    </row>
    <row r="348" spans="1:65" s="13" customFormat="1">
      <c r="B348" s="170"/>
      <c r="D348" s="171" t="s">
        <v>148</v>
      </c>
      <c r="E348" s="172" t="s">
        <v>1</v>
      </c>
      <c r="F348" s="173" t="s">
        <v>507</v>
      </c>
      <c r="H348" s="174">
        <v>1.0509999999999999</v>
      </c>
      <c r="I348" s="175"/>
      <c r="L348" s="170"/>
      <c r="M348" s="176"/>
      <c r="N348" s="177"/>
      <c r="O348" s="177"/>
      <c r="P348" s="177"/>
      <c r="Q348" s="177"/>
      <c r="R348" s="177"/>
      <c r="S348" s="177"/>
      <c r="T348" s="178"/>
      <c r="AT348" s="172" t="s">
        <v>148</v>
      </c>
      <c r="AU348" s="172" t="s">
        <v>88</v>
      </c>
      <c r="AV348" s="13" t="s">
        <v>88</v>
      </c>
      <c r="AW348" s="13" t="s">
        <v>33</v>
      </c>
      <c r="AX348" s="13" t="s">
        <v>78</v>
      </c>
      <c r="AY348" s="172" t="s">
        <v>140</v>
      </c>
    </row>
    <row r="349" spans="1:65" s="13" customFormat="1">
      <c r="B349" s="170"/>
      <c r="D349" s="171" t="s">
        <v>148</v>
      </c>
      <c r="E349" s="172" t="s">
        <v>1</v>
      </c>
      <c r="F349" s="173" t="s">
        <v>508</v>
      </c>
      <c r="H349" s="174">
        <v>0.45</v>
      </c>
      <c r="I349" s="175"/>
      <c r="L349" s="170"/>
      <c r="M349" s="176"/>
      <c r="N349" s="177"/>
      <c r="O349" s="177"/>
      <c r="P349" s="177"/>
      <c r="Q349" s="177"/>
      <c r="R349" s="177"/>
      <c r="S349" s="177"/>
      <c r="T349" s="178"/>
      <c r="AT349" s="172" t="s">
        <v>148</v>
      </c>
      <c r="AU349" s="172" t="s">
        <v>88</v>
      </c>
      <c r="AV349" s="13" t="s">
        <v>88</v>
      </c>
      <c r="AW349" s="13" t="s">
        <v>33</v>
      </c>
      <c r="AX349" s="13" t="s">
        <v>78</v>
      </c>
      <c r="AY349" s="172" t="s">
        <v>140</v>
      </c>
    </row>
    <row r="350" spans="1:65" s="14" customFormat="1">
      <c r="B350" s="179"/>
      <c r="D350" s="171" t="s">
        <v>148</v>
      </c>
      <c r="E350" s="180" t="s">
        <v>1</v>
      </c>
      <c r="F350" s="181" t="s">
        <v>161</v>
      </c>
      <c r="H350" s="182">
        <v>1.5009999999999999</v>
      </c>
      <c r="I350" s="183"/>
      <c r="L350" s="179"/>
      <c r="M350" s="184"/>
      <c r="N350" s="185"/>
      <c r="O350" s="185"/>
      <c r="P350" s="185"/>
      <c r="Q350" s="185"/>
      <c r="R350" s="185"/>
      <c r="S350" s="185"/>
      <c r="T350" s="186"/>
      <c r="AT350" s="180" t="s">
        <v>148</v>
      </c>
      <c r="AU350" s="180" t="s">
        <v>88</v>
      </c>
      <c r="AV350" s="14" t="s">
        <v>146</v>
      </c>
      <c r="AW350" s="14" t="s">
        <v>33</v>
      </c>
      <c r="AX350" s="14" t="s">
        <v>86</v>
      </c>
      <c r="AY350" s="180" t="s">
        <v>140</v>
      </c>
    </row>
    <row r="351" spans="1:65" s="2" customFormat="1" ht="21.75" customHeight="1">
      <c r="A351" s="32"/>
      <c r="B351" s="156"/>
      <c r="C351" s="157" t="s">
        <v>509</v>
      </c>
      <c r="D351" s="157" t="s">
        <v>142</v>
      </c>
      <c r="E351" s="158" t="s">
        <v>510</v>
      </c>
      <c r="F351" s="159" t="s">
        <v>511</v>
      </c>
      <c r="G351" s="160" t="s">
        <v>210</v>
      </c>
      <c r="H351" s="161">
        <v>10.51</v>
      </c>
      <c r="I351" s="162"/>
      <c r="J351" s="163">
        <f>ROUND(I351*H351,2)</f>
        <v>0</v>
      </c>
      <c r="K351" s="159" t="s">
        <v>181</v>
      </c>
      <c r="L351" s="33"/>
      <c r="M351" s="164" t="s">
        <v>1</v>
      </c>
      <c r="N351" s="165" t="s">
        <v>43</v>
      </c>
      <c r="O351" s="58"/>
      <c r="P351" s="166">
        <f>O351*H351</f>
        <v>0</v>
      </c>
      <c r="Q351" s="166">
        <v>0.28361999999999998</v>
      </c>
      <c r="R351" s="166">
        <f>Q351*H351</f>
        <v>2.9808461999999998</v>
      </c>
      <c r="S351" s="166">
        <v>0</v>
      </c>
      <c r="T351" s="167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68" t="s">
        <v>146</v>
      </c>
      <c r="AT351" s="168" t="s">
        <v>142</v>
      </c>
      <c r="AU351" s="168" t="s">
        <v>88</v>
      </c>
      <c r="AY351" s="17" t="s">
        <v>140</v>
      </c>
      <c r="BE351" s="169">
        <f>IF(N351="základní",J351,0)</f>
        <v>0</v>
      </c>
      <c r="BF351" s="169">
        <f>IF(N351="snížená",J351,0)</f>
        <v>0</v>
      </c>
      <c r="BG351" s="169">
        <f>IF(N351="zákl. přenesená",J351,0)</f>
        <v>0</v>
      </c>
      <c r="BH351" s="169">
        <f>IF(N351="sníž. přenesená",J351,0)</f>
        <v>0</v>
      </c>
      <c r="BI351" s="169">
        <f>IF(N351="nulová",J351,0)</f>
        <v>0</v>
      </c>
      <c r="BJ351" s="17" t="s">
        <v>86</v>
      </c>
      <c r="BK351" s="169">
        <f>ROUND(I351*H351,2)</f>
        <v>0</v>
      </c>
      <c r="BL351" s="17" t="s">
        <v>146</v>
      </c>
      <c r="BM351" s="168" t="s">
        <v>512</v>
      </c>
    </row>
    <row r="352" spans="1:65" s="13" customFormat="1">
      <c r="B352" s="170"/>
      <c r="D352" s="171" t="s">
        <v>148</v>
      </c>
      <c r="E352" s="172" t="s">
        <v>1</v>
      </c>
      <c r="F352" s="173" t="s">
        <v>513</v>
      </c>
      <c r="H352" s="174">
        <v>10.51</v>
      </c>
      <c r="I352" s="175"/>
      <c r="L352" s="170"/>
      <c r="M352" s="176"/>
      <c r="N352" s="177"/>
      <c r="O352" s="177"/>
      <c r="P352" s="177"/>
      <c r="Q352" s="177"/>
      <c r="R352" s="177"/>
      <c r="S352" s="177"/>
      <c r="T352" s="178"/>
      <c r="AT352" s="172" t="s">
        <v>148</v>
      </c>
      <c r="AU352" s="172" t="s">
        <v>88</v>
      </c>
      <c r="AV352" s="13" t="s">
        <v>88</v>
      </c>
      <c r="AW352" s="13" t="s">
        <v>33</v>
      </c>
      <c r="AX352" s="13" t="s">
        <v>86</v>
      </c>
      <c r="AY352" s="172" t="s">
        <v>140</v>
      </c>
    </row>
    <row r="353" spans="1:65" s="2" customFormat="1" ht="21.75" customHeight="1">
      <c r="A353" s="32"/>
      <c r="B353" s="156"/>
      <c r="C353" s="157" t="s">
        <v>514</v>
      </c>
      <c r="D353" s="157" t="s">
        <v>142</v>
      </c>
      <c r="E353" s="158" t="s">
        <v>515</v>
      </c>
      <c r="F353" s="159" t="s">
        <v>516</v>
      </c>
      <c r="G353" s="160" t="s">
        <v>210</v>
      </c>
      <c r="H353" s="161">
        <v>4.5</v>
      </c>
      <c r="I353" s="162"/>
      <c r="J353" s="163">
        <f>ROUND(I353*H353,2)</f>
        <v>0</v>
      </c>
      <c r="K353" s="159" t="s">
        <v>181</v>
      </c>
      <c r="L353" s="33"/>
      <c r="M353" s="164" t="s">
        <v>1</v>
      </c>
      <c r="N353" s="165" t="s">
        <v>43</v>
      </c>
      <c r="O353" s="58"/>
      <c r="P353" s="166">
        <f>O353*H353</f>
        <v>0</v>
      </c>
      <c r="Q353" s="166">
        <v>0.18048</v>
      </c>
      <c r="R353" s="166">
        <f>Q353*H353</f>
        <v>0.81215999999999999</v>
      </c>
      <c r="S353" s="166">
        <v>0</v>
      </c>
      <c r="T353" s="167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68" t="s">
        <v>146</v>
      </c>
      <c r="AT353" s="168" t="s">
        <v>142</v>
      </c>
      <c r="AU353" s="168" t="s">
        <v>88</v>
      </c>
      <c r="AY353" s="17" t="s">
        <v>140</v>
      </c>
      <c r="BE353" s="169">
        <f>IF(N353="základní",J353,0)</f>
        <v>0</v>
      </c>
      <c r="BF353" s="169">
        <f>IF(N353="snížená",J353,0)</f>
        <v>0</v>
      </c>
      <c r="BG353" s="169">
        <f>IF(N353="zákl. přenesená",J353,0)</f>
        <v>0</v>
      </c>
      <c r="BH353" s="169">
        <f>IF(N353="sníž. přenesená",J353,0)</f>
        <v>0</v>
      </c>
      <c r="BI353" s="169">
        <f>IF(N353="nulová",J353,0)</f>
        <v>0</v>
      </c>
      <c r="BJ353" s="17" t="s">
        <v>86</v>
      </c>
      <c r="BK353" s="169">
        <f>ROUND(I353*H353,2)</f>
        <v>0</v>
      </c>
      <c r="BL353" s="17" t="s">
        <v>146</v>
      </c>
      <c r="BM353" s="168" t="s">
        <v>517</v>
      </c>
    </row>
    <row r="354" spans="1:65" s="13" customFormat="1">
      <c r="B354" s="170"/>
      <c r="D354" s="171" t="s">
        <v>148</v>
      </c>
      <c r="E354" s="172" t="s">
        <v>1</v>
      </c>
      <c r="F354" s="173" t="s">
        <v>518</v>
      </c>
      <c r="H354" s="174">
        <v>4.5</v>
      </c>
      <c r="I354" s="175"/>
      <c r="L354" s="170"/>
      <c r="M354" s="176"/>
      <c r="N354" s="177"/>
      <c r="O354" s="177"/>
      <c r="P354" s="177"/>
      <c r="Q354" s="177"/>
      <c r="R354" s="177"/>
      <c r="S354" s="177"/>
      <c r="T354" s="178"/>
      <c r="AT354" s="172" t="s">
        <v>148</v>
      </c>
      <c r="AU354" s="172" t="s">
        <v>88</v>
      </c>
      <c r="AV354" s="13" t="s">
        <v>88</v>
      </c>
      <c r="AW354" s="13" t="s">
        <v>33</v>
      </c>
      <c r="AX354" s="13" t="s">
        <v>86</v>
      </c>
      <c r="AY354" s="172" t="s">
        <v>140</v>
      </c>
    </row>
    <row r="355" spans="1:65" s="2" customFormat="1" ht="21.75" customHeight="1">
      <c r="A355" s="32"/>
      <c r="B355" s="156"/>
      <c r="C355" s="157" t="s">
        <v>519</v>
      </c>
      <c r="D355" s="157" t="s">
        <v>142</v>
      </c>
      <c r="E355" s="158" t="s">
        <v>520</v>
      </c>
      <c r="F355" s="159" t="s">
        <v>521</v>
      </c>
      <c r="G355" s="160" t="s">
        <v>293</v>
      </c>
      <c r="H355" s="161">
        <v>25.7</v>
      </c>
      <c r="I355" s="162"/>
      <c r="J355" s="163">
        <f>ROUND(I355*H355,2)</f>
        <v>0</v>
      </c>
      <c r="K355" s="159" t="s">
        <v>181</v>
      </c>
      <c r="L355" s="33"/>
      <c r="M355" s="164" t="s">
        <v>1</v>
      </c>
      <c r="N355" s="165" t="s">
        <v>43</v>
      </c>
      <c r="O355" s="58"/>
      <c r="P355" s="166">
        <f>O355*H355</f>
        <v>0</v>
      </c>
      <c r="Q355" s="166">
        <v>0.19663</v>
      </c>
      <c r="R355" s="166">
        <f>Q355*H355</f>
        <v>5.0533909999999995</v>
      </c>
      <c r="S355" s="166">
        <v>0</v>
      </c>
      <c r="T355" s="167">
        <f>S355*H355</f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68" t="s">
        <v>146</v>
      </c>
      <c r="AT355" s="168" t="s">
        <v>142</v>
      </c>
      <c r="AU355" s="168" t="s">
        <v>88</v>
      </c>
      <c r="AY355" s="17" t="s">
        <v>140</v>
      </c>
      <c r="BE355" s="169">
        <f>IF(N355="základní",J355,0)</f>
        <v>0</v>
      </c>
      <c r="BF355" s="169">
        <f>IF(N355="snížená",J355,0)</f>
        <v>0</v>
      </c>
      <c r="BG355" s="169">
        <f>IF(N355="zákl. přenesená",J355,0)</f>
        <v>0</v>
      </c>
      <c r="BH355" s="169">
        <f>IF(N355="sníž. přenesená",J355,0)</f>
        <v>0</v>
      </c>
      <c r="BI355" s="169">
        <f>IF(N355="nulová",J355,0)</f>
        <v>0</v>
      </c>
      <c r="BJ355" s="17" t="s">
        <v>86</v>
      </c>
      <c r="BK355" s="169">
        <f>ROUND(I355*H355,2)</f>
        <v>0</v>
      </c>
      <c r="BL355" s="17" t="s">
        <v>146</v>
      </c>
      <c r="BM355" s="168" t="s">
        <v>522</v>
      </c>
    </row>
    <row r="356" spans="1:65" s="13" customFormat="1">
      <c r="B356" s="170"/>
      <c r="D356" s="171" t="s">
        <v>148</v>
      </c>
      <c r="E356" s="172" t="s">
        <v>1</v>
      </c>
      <c r="F356" s="173" t="s">
        <v>523</v>
      </c>
      <c r="H356" s="174">
        <v>25.7</v>
      </c>
      <c r="I356" s="175"/>
      <c r="L356" s="170"/>
      <c r="M356" s="176"/>
      <c r="N356" s="177"/>
      <c r="O356" s="177"/>
      <c r="P356" s="177"/>
      <c r="Q356" s="177"/>
      <c r="R356" s="177"/>
      <c r="S356" s="177"/>
      <c r="T356" s="178"/>
      <c r="AT356" s="172" t="s">
        <v>148</v>
      </c>
      <c r="AU356" s="172" t="s">
        <v>88</v>
      </c>
      <c r="AV356" s="13" t="s">
        <v>88</v>
      </c>
      <c r="AW356" s="13" t="s">
        <v>33</v>
      </c>
      <c r="AX356" s="13" t="s">
        <v>86</v>
      </c>
      <c r="AY356" s="172" t="s">
        <v>140</v>
      </c>
    </row>
    <row r="357" spans="1:65" s="2" customFormat="1" ht="16.5" customHeight="1">
      <c r="A357" s="32"/>
      <c r="B357" s="156"/>
      <c r="C357" s="157" t="s">
        <v>524</v>
      </c>
      <c r="D357" s="157" t="s">
        <v>142</v>
      </c>
      <c r="E357" s="158" t="s">
        <v>525</v>
      </c>
      <c r="F357" s="159" t="s">
        <v>526</v>
      </c>
      <c r="G357" s="160" t="s">
        <v>527</v>
      </c>
      <c r="H357" s="161">
        <v>3</v>
      </c>
      <c r="I357" s="162"/>
      <c r="J357" s="163">
        <f>ROUND(I357*H357,2)</f>
        <v>0</v>
      </c>
      <c r="K357" s="159" t="s">
        <v>181</v>
      </c>
      <c r="L357" s="33"/>
      <c r="M357" s="164" t="s">
        <v>1</v>
      </c>
      <c r="N357" s="165" t="s">
        <v>43</v>
      </c>
      <c r="O357" s="58"/>
      <c r="P357" s="166">
        <f>O357*H357</f>
        <v>0</v>
      </c>
      <c r="Q357" s="166">
        <v>4.684E-2</v>
      </c>
      <c r="R357" s="166">
        <f>Q357*H357</f>
        <v>0.14052000000000001</v>
      </c>
      <c r="S357" s="166">
        <v>0</v>
      </c>
      <c r="T357" s="167">
        <f>S357*H357</f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68" t="s">
        <v>146</v>
      </c>
      <c r="AT357" s="168" t="s">
        <v>142</v>
      </c>
      <c r="AU357" s="168" t="s">
        <v>88</v>
      </c>
      <c r="AY357" s="17" t="s">
        <v>140</v>
      </c>
      <c r="BE357" s="169">
        <f>IF(N357="základní",J357,0)</f>
        <v>0</v>
      </c>
      <c r="BF357" s="169">
        <f>IF(N357="snížená",J357,0)</f>
        <v>0</v>
      </c>
      <c r="BG357" s="169">
        <f>IF(N357="zákl. přenesená",J357,0)</f>
        <v>0</v>
      </c>
      <c r="BH357" s="169">
        <f>IF(N357="sníž. přenesená",J357,0)</f>
        <v>0</v>
      </c>
      <c r="BI357" s="169">
        <f>IF(N357="nulová",J357,0)</f>
        <v>0</v>
      </c>
      <c r="BJ357" s="17" t="s">
        <v>86</v>
      </c>
      <c r="BK357" s="169">
        <f>ROUND(I357*H357,2)</f>
        <v>0</v>
      </c>
      <c r="BL357" s="17" t="s">
        <v>146</v>
      </c>
      <c r="BM357" s="168" t="s">
        <v>528</v>
      </c>
    </row>
    <row r="358" spans="1:65" s="13" customFormat="1">
      <c r="B358" s="170"/>
      <c r="D358" s="171" t="s">
        <v>148</v>
      </c>
      <c r="E358" s="172" t="s">
        <v>1</v>
      </c>
      <c r="F358" s="173" t="s">
        <v>529</v>
      </c>
      <c r="H358" s="174">
        <v>3</v>
      </c>
      <c r="I358" s="175"/>
      <c r="L358" s="170"/>
      <c r="M358" s="176"/>
      <c r="N358" s="177"/>
      <c r="O358" s="177"/>
      <c r="P358" s="177"/>
      <c r="Q358" s="177"/>
      <c r="R358" s="177"/>
      <c r="S358" s="177"/>
      <c r="T358" s="178"/>
      <c r="AT358" s="172" t="s">
        <v>148</v>
      </c>
      <c r="AU358" s="172" t="s">
        <v>88</v>
      </c>
      <c r="AV358" s="13" t="s">
        <v>88</v>
      </c>
      <c r="AW358" s="13" t="s">
        <v>33</v>
      </c>
      <c r="AX358" s="13" t="s">
        <v>86</v>
      </c>
      <c r="AY358" s="172" t="s">
        <v>140</v>
      </c>
    </row>
    <row r="359" spans="1:65" s="2" customFormat="1" ht="21.75" customHeight="1">
      <c r="A359" s="32"/>
      <c r="B359" s="156"/>
      <c r="C359" s="194" t="s">
        <v>530</v>
      </c>
      <c r="D359" s="194" t="s">
        <v>267</v>
      </c>
      <c r="E359" s="195" t="s">
        <v>531</v>
      </c>
      <c r="F359" s="196" t="s">
        <v>532</v>
      </c>
      <c r="G359" s="197" t="s">
        <v>527</v>
      </c>
      <c r="H359" s="198">
        <v>3</v>
      </c>
      <c r="I359" s="199"/>
      <c r="J359" s="200">
        <f>ROUND(I359*H359,2)</f>
        <v>0</v>
      </c>
      <c r="K359" s="196"/>
      <c r="L359" s="201"/>
      <c r="M359" s="202" t="s">
        <v>1</v>
      </c>
      <c r="N359" s="203" t="s">
        <v>43</v>
      </c>
      <c r="O359" s="58"/>
      <c r="P359" s="166">
        <f>O359*H359</f>
        <v>0</v>
      </c>
      <c r="Q359" s="166">
        <v>1.0800000000000001E-2</v>
      </c>
      <c r="R359" s="166">
        <f>Q359*H359</f>
        <v>3.2399999999999998E-2</v>
      </c>
      <c r="S359" s="166">
        <v>0</v>
      </c>
      <c r="T359" s="167">
        <f>S359*H359</f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68" t="s">
        <v>184</v>
      </c>
      <c r="AT359" s="168" t="s">
        <v>267</v>
      </c>
      <c r="AU359" s="168" t="s">
        <v>88</v>
      </c>
      <c r="AY359" s="17" t="s">
        <v>140</v>
      </c>
      <c r="BE359" s="169">
        <f>IF(N359="základní",J359,0)</f>
        <v>0</v>
      </c>
      <c r="BF359" s="169">
        <f>IF(N359="snížená",J359,0)</f>
        <v>0</v>
      </c>
      <c r="BG359" s="169">
        <f>IF(N359="zákl. přenesená",J359,0)</f>
        <v>0</v>
      </c>
      <c r="BH359" s="169">
        <f>IF(N359="sníž. přenesená",J359,0)</f>
        <v>0</v>
      </c>
      <c r="BI359" s="169">
        <f>IF(N359="nulová",J359,0)</f>
        <v>0</v>
      </c>
      <c r="BJ359" s="17" t="s">
        <v>86</v>
      </c>
      <c r="BK359" s="169">
        <f>ROUND(I359*H359,2)</f>
        <v>0</v>
      </c>
      <c r="BL359" s="17" t="s">
        <v>146</v>
      </c>
      <c r="BM359" s="168" t="s">
        <v>533</v>
      </c>
    </row>
    <row r="360" spans="1:65" s="12" customFormat="1" ht="22.9" customHeight="1">
      <c r="B360" s="143"/>
      <c r="D360" s="144" t="s">
        <v>77</v>
      </c>
      <c r="E360" s="154" t="s">
        <v>190</v>
      </c>
      <c r="F360" s="154" t="s">
        <v>534</v>
      </c>
      <c r="I360" s="146"/>
      <c r="J360" s="155">
        <f>BK360</f>
        <v>0</v>
      </c>
      <c r="L360" s="143"/>
      <c r="M360" s="148"/>
      <c r="N360" s="149"/>
      <c r="O360" s="149"/>
      <c r="P360" s="150">
        <f>SUM(P361:P441)</f>
        <v>0</v>
      </c>
      <c r="Q360" s="149"/>
      <c r="R360" s="150">
        <f>SUM(R361:R441)</f>
        <v>0.71217045999999995</v>
      </c>
      <c r="S360" s="149"/>
      <c r="T360" s="151">
        <f>SUM(T361:T441)</f>
        <v>55.914219999999993</v>
      </c>
      <c r="AR360" s="144" t="s">
        <v>86</v>
      </c>
      <c r="AT360" s="152" t="s">
        <v>77</v>
      </c>
      <c r="AU360" s="152" t="s">
        <v>86</v>
      </c>
      <c r="AY360" s="144" t="s">
        <v>140</v>
      </c>
      <c r="BK360" s="153">
        <f>SUM(BK361:BK441)</f>
        <v>0</v>
      </c>
    </row>
    <row r="361" spans="1:65" s="2" customFormat="1" ht="21.75" customHeight="1">
      <c r="A361" s="32"/>
      <c r="B361" s="156"/>
      <c r="C361" s="157" t="s">
        <v>535</v>
      </c>
      <c r="D361" s="157" t="s">
        <v>142</v>
      </c>
      <c r="E361" s="158" t="s">
        <v>536</v>
      </c>
      <c r="F361" s="159" t="s">
        <v>537</v>
      </c>
      <c r="G361" s="160" t="s">
        <v>145</v>
      </c>
      <c r="H361" s="161">
        <v>0.25700000000000001</v>
      </c>
      <c r="I361" s="162"/>
      <c r="J361" s="163">
        <f>ROUND(I361*H361,2)</f>
        <v>0</v>
      </c>
      <c r="K361" s="159" t="s">
        <v>181</v>
      </c>
      <c r="L361" s="33"/>
      <c r="M361" s="164" t="s">
        <v>1</v>
      </c>
      <c r="N361" s="165" t="s">
        <v>43</v>
      </c>
      <c r="O361" s="58"/>
      <c r="P361" s="166">
        <f>O361*H361</f>
        <v>0</v>
      </c>
      <c r="Q361" s="166">
        <v>2.2563399999999998</v>
      </c>
      <c r="R361" s="166">
        <f>Q361*H361</f>
        <v>0.57987937999999994</v>
      </c>
      <c r="S361" s="166">
        <v>0</v>
      </c>
      <c r="T361" s="167">
        <f>S361*H361</f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68" t="s">
        <v>146</v>
      </c>
      <c r="AT361" s="168" t="s">
        <v>142</v>
      </c>
      <c r="AU361" s="168" t="s">
        <v>88</v>
      </c>
      <c r="AY361" s="17" t="s">
        <v>140</v>
      </c>
      <c r="BE361" s="169">
        <f>IF(N361="základní",J361,0)</f>
        <v>0</v>
      </c>
      <c r="BF361" s="169">
        <f>IF(N361="snížená",J361,0)</f>
        <v>0</v>
      </c>
      <c r="BG361" s="169">
        <f>IF(N361="zákl. přenesená",J361,0)</f>
        <v>0</v>
      </c>
      <c r="BH361" s="169">
        <f>IF(N361="sníž. přenesená",J361,0)</f>
        <v>0</v>
      </c>
      <c r="BI361" s="169">
        <f>IF(N361="nulová",J361,0)</f>
        <v>0</v>
      </c>
      <c r="BJ361" s="17" t="s">
        <v>86</v>
      </c>
      <c r="BK361" s="169">
        <f>ROUND(I361*H361,2)</f>
        <v>0</v>
      </c>
      <c r="BL361" s="17" t="s">
        <v>146</v>
      </c>
      <c r="BM361" s="168" t="s">
        <v>538</v>
      </c>
    </row>
    <row r="362" spans="1:65" s="13" customFormat="1">
      <c r="B362" s="170"/>
      <c r="D362" s="171" t="s">
        <v>148</v>
      </c>
      <c r="E362" s="172" t="s">
        <v>1</v>
      </c>
      <c r="F362" s="173" t="s">
        <v>539</v>
      </c>
      <c r="H362" s="174">
        <v>0.25700000000000001</v>
      </c>
      <c r="I362" s="175"/>
      <c r="L362" s="170"/>
      <c r="M362" s="176"/>
      <c r="N362" s="177"/>
      <c r="O362" s="177"/>
      <c r="P362" s="177"/>
      <c r="Q362" s="177"/>
      <c r="R362" s="177"/>
      <c r="S362" s="177"/>
      <c r="T362" s="178"/>
      <c r="AT362" s="172" t="s">
        <v>148</v>
      </c>
      <c r="AU362" s="172" t="s">
        <v>88</v>
      </c>
      <c r="AV362" s="13" t="s">
        <v>88</v>
      </c>
      <c r="AW362" s="13" t="s">
        <v>33</v>
      </c>
      <c r="AX362" s="13" t="s">
        <v>86</v>
      </c>
      <c r="AY362" s="172" t="s">
        <v>140</v>
      </c>
    </row>
    <row r="363" spans="1:65" s="2" customFormat="1" ht="16.5" customHeight="1">
      <c r="A363" s="32"/>
      <c r="B363" s="156"/>
      <c r="C363" s="157" t="s">
        <v>540</v>
      </c>
      <c r="D363" s="157" t="s">
        <v>142</v>
      </c>
      <c r="E363" s="158" t="s">
        <v>541</v>
      </c>
      <c r="F363" s="159" t="s">
        <v>542</v>
      </c>
      <c r="G363" s="160" t="s">
        <v>293</v>
      </c>
      <c r="H363" s="161">
        <v>2</v>
      </c>
      <c r="I363" s="162"/>
      <c r="J363" s="163">
        <f>ROUND(I363*H363,2)</f>
        <v>0</v>
      </c>
      <c r="K363" s="159" t="s">
        <v>181</v>
      </c>
      <c r="L363" s="33"/>
      <c r="M363" s="164" t="s">
        <v>1</v>
      </c>
      <c r="N363" s="165" t="s">
        <v>43</v>
      </c>
      <c r="O363" s="58"/>
      <c r="P363" s="166">
        <f>O363*H363</f>
        <v>0</v>
      </c>
      <c r="Q363" s="166">
        <v>1.1E-4</v>
      </c>
      <c r="R363" s="166">
        <f>Q363*H363</f>
        <v>2.2000000000000001E-4</v>
      </c>
      <c r="S363" s="166">
        <v>0</v>
      </c>
      <c r="T363" s="167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68" t="s">
        <v>146</v>
      </c>
      <c r="AT363" s="168" t="s">
        <v>142</v>
      </c>
      <c r="AU363" s="168" t="s">
        <v>88</v>
      </c>
      <c r="AY363" s="17" t="s">
        <v>140</v>
      </c>
      <c r="BE363" s="169">
        <f>IF(N363="základní",J363,0)</f>
        <v>0</v>
      </c>
      <c r="BF363" s="169">
        <f>IF(N363="snížená",J363,0)</f>
        <v>0</v>
      </c>
      <c r="BG363" s="169">
        <f>IF(N363="zákl. přenesená",J363,0)</f>
        <v>0</v>
      </c>
      <c r="BH363" s="169">
        <f>IF(N363="sníž. přenesená",J363,0)</f>
        <v>0</v>
      </c>
      <c r="BI363" s="169">
        <f>IF(N363="nulová",J363,0)</f>
        <v>0</v>
      </c>
      <c r="BJ363" s="17" t="s">
        <v>86</v>
      </c>
      <c r="BK363" s="169">
        <f>ROUND(I363*H363,2)</f>
        <v>0</v>
      </c>
      <c r="BL363" s="17" t="s">
        <v>146</v>
      </c>
      <c r="BM363" s="168" t="s">
        <v>543</v>
      </c>
    </row>
    <row r="364" spans="1:65" s="13" customFormat="1">
      <c r="B364" s="170"/>
      <c r="D364" s="171" t="s">
        <v>148</v>
      </c>
      <c r="E364" s="172" t="s">
        <v>1</v>
      </c>
      <c r="F364" s="173" t="s">
        <v>544</v>
      </c>
      <c r="H364" s="174">
        <v>2</v>
      </c>
      <c r="I364" s="175"/>
      <c r="L364" s="170"/>
      <c r="M364" s="176"/>
      <c r="N364" s="177"/>
      <c r="O364" s="177"/>
      <c r="P364" s="177"/>
      <c r="Q364" s="177"/>
      <c r="R364" s="177"/>
      <c r="S364" s="177"/>
      <c r="T364" s="178"/>
      <c r="AT364" s="172" t="s">
        <v>148</v>
      </c>
      <c r="AU364" s="172" t="s">
        <v>88</v>
      </c>
      <c r="AV364" s="13" t="s">
        <v>88</v>
      </c>
      <c r="AW364" s="13" t="s">
        <v>33</v>
      </c>
      <c r="AX364" s="13" t="s">
        <v>86</v>
      </c>
      <c r="AY364" s="172" t="s">
        <v>140</v>
      </c>
    </row>
    <row r="365" spans="1:65" s="2" customFormat="1" ht="21.75" customHeight="1">
      <c r="A365" s="32"/>
      <c r="B365" s="156"/>
      <c r="C365" s="157" t="s">
        <v>545</v>
      </c>
      <c r="D365" s="157" t="s">
        <v>142</v>
      </c>
      <c r="E365" s="158" t="s">
        <v>546</v>
      </c>
      <c r="F365" s="159" t="s">
        <v>547</v>
      </c>
      <c r="G365" s="160" t="s">
        <v>548</v>
      </c>
      <c r="H365" s="161">
        <v>1</v>
      </c>
      <c r="I365" s="162"/>
      <c r="J365" s="163">
        <f>ROUND(I365*H365,2)</f>
        <v>0</v>
      </c>
      <c r="K365" s="159" t="s">
        <v>1</v>
      </c>
      <c r="L365" s="33"/>
      <c r="M365" s="164" t="s">
        <v>1</v>
      </c>
      <c r="N365" s="165" t="s">
        <v>43</v>
      </c>
      <c r="O365" s="58"/>
      <c r="P365" s="166">
        <f>O365*H365</f>
        <v>0</v>
      </c>
      <c r="Q365" s="166">
        <v>0</v>
      </c>
      <c r="R365" s="166">
        <f>Q365*H365</f>
        <v>0</v>
      </c>
      <c r="S365" s="166">
        <v>0</v>
      </c>
      <c r="T365" s="167">
        <f>S365*H365</f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68" t="s">
        <v>146</v>
      </c>
      <c r="AT365" s="168" t="s">
        <v>142</v>
      </c>
      <c r="AU365" s="168" t="s">
        <v>88</v>
      </c>
      <c r="AY365" s="17" t="s">
        <v>140</v>
      </c>
      <c r="BE365" s="169">
        <f>IF(N365="základní",J365,0)</f>
        <v>0</v>
      </c>
      <c r="BF365" s="169">
        <f>IF(N365="snížená",J365,0)</f>
        <v>0</v>
      </c>
      <c r="BG365" s="169">
        <f>IF(N365="zákl. přenesená",J365,0)</f>
        <v>0</v>
      </c>
      <c r="BH365" s="169">
        <f>IF(N365="sníž. přenesená",J365,0)</f>
        <v>0</v>
      </c>
      <c r="BI365" s="169">
        <f>IF(N365="nulová",J365,0)</f>
        <v>0</v>
      </c>
      <c r="BJ365" s="17" t="s">
        <v>86</v>
      </c>
      <c r="BK365" s="169">
        <f>ROUND(I365*H365,2)</f>
        <v>0</v>
      </c>
      <c r="BL365" s="17" t="s">
        <v>146</v>
      </c>
      <c r="BM365" s="168" t="s">
        <v>549</v>
      </c>
    </row>
    <row r="366" spans="1:65" s="2" customFormat="1" ht="21.75" customHeight="1">
      <c r="A366" s="32"/>
      <c r="B366" s="156"/>
      <c r="C366" s="157" t="s">
        <v>550</v>
      </c>
      <c r="D366" s="157" t="s">
        <v>142</v>
      </c>
      <c r="E366" s="158" t="s">
        <v>551</v>
      </c>
      <c r="F366" s="159" t="s">
        <v>552</v>
      </c>
      <c r="G366" s="160" t="s">
        <v>210</v>
      </c>
      <c r="H366" s="161">
        <v>381.101</v>
      </c>
      <c r="I366" s="162"/>
      <c r="J366" s="163">
        <f>ROUND(I366*H366,2)</f>
        <v>0</v>
      </c>
      <c r="K366" s="159" t="s">
        <v>181</v>
      </c>
      <c r="L366" s="33"/>
      <c r="M366" s="164" t="s">
        <v>1</v>
      </c>
      <c r="N366" s="165" t="s">
        <v>43</v>
      </c>
      <c r="O366" s="58"/>
      <c r="P366" s="166">
        <f>O366*H366</f>
        <v>0</v>
      </c>
      <c r="Q366" s="166">
        <v>0</v>
      </c>
      <c r="R366" s="166">
        <f>Q366*H366</f>
        <v>0</v>
      </c>
      <c r="S366" s="166">
        <v>0</v>
      </c>
      <c r="T366" s="167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68" t="s">
        <v>146</v>
      </c>
      <c r="AT366" s="168" t="s">
        <v>142</v>
      </c>
      <c r="AU366" s="168" t="s">
        <v>88</v>
      </c>
      <c r="AY366" s="17" t="s">
        <v>140</v>
      </c>
      <c r="BE366" s="169">
        <f>IF(N366="základní",J366,0)</f>
        <v>0</v>
      </c>
      <c r="BF366" s="169">
        <f>IF(N366="snížená",J366,0)</f>
        <v>0</v>
      </c>
      <c r="BG366" s="169">
        <f>IF(N366="zákl. přenesená",J366,0)</f>
        <v>0</v>
      </c>
      <c r="BH366" s="169">
        <f>IF(N366="sníž. přenesená",J366,0)</f>
        <v>0</v>
      </c>
      <c r="BI366" s="169">
        <f>IF(N366="nulová",J366,0)</f>
        <v>0</v>
      </c>
      <c r="BJ366" s="17" t="s">
        <v>86</v>
      </c>
      <c r="BK366" s="169">
        <f>ROUND(I366*H366,2)</f>
        <v>0</v>
      </c>
      <c r="BL366" s="17" t="s">
        <v>146</v>
      </c>
      <c r="BM366" s="168" t="s">
        <v>553</v>
      </c>
    </row>
    <row r="367" spans="1:65" s="13" customFormat="1">
      <c r="B367" s="170"/>
      <c r="D367" s="171" t="s">
        <v>148</v>
      </c>
      <c r="E367" s="172" t="s">
        <v>1</v>
      </c>
      <c r="F367" s="173" t="s">
        <v>554</v>
      </c>
      <c r="H367" s="174">
        <v>381.101</v>
      </c>
      <c r="I367" s="175"/>
      <c r="L367" s="170"/>
      <c r="M367" s="176"/>
      <c r="N367" s="177"/>
      <c r="O367" s="177"/>
      <c r="P367" s="177"/>
      <c r="Q367" s="177"/>
      <c r="R367" s="177"/>
      <c r="S367" s="177"/>
      <c r="T367" s="178"/>
      <c r="AT367" s="172" t="s">
        <v>148</v>
      </c>
      <c r="AU367" s="172" t="s">
        <v>88</v>
      </c>
      <c r="AV367" s="13" t="s">
        <v>88</v>
      </c>
      <c r="AW367" s="13" t="s">
        <v>33</v>
      </c>
      <c r="AX367" s="13" t="s">
        <v>86</v>
      </c>
      <c r="AY367" s="172" t="s">
        <v>140</v>
      </c>
    </row>
    <row r="368" spans="1:65" s="2" customFormat="1" ht="21.75" customHeight="1">
      <c r="A368" s="32"/>
      <c r="B368" s="156"/>
      <c r="C368" s="157" t="s">
        <v>555</v>
      </c>
      <c r="D368" s="157" t="s">
        <v>142</v>
      </c>
      <c r="E368" s="158" t="s">
        <v>556</v>
      </c>
      <c r="F368" s="159" t="s">
        <v>557</v>
      </c>
      <c r="G368" s="160" t="s">
        <v>210</v>
      </c>
      <c r="H368" s="161">
        <v>22866.06</v>
      </c>
      <c r="I368" s="162"/>
      <c r="J368" s="163">
        <f>ROUND(I368*H368,2)</f>
        <v>0</v>
      </c>
      <c r="K368" s="159" t="s">
        <v>181</v>
      </c>
      <c r="L368" s="33"/>
      <c r="M368" s="164" t="s">
        <v>1</v>
      </c>
      <c r="N368" s="165" t="s">
        <v>43</v>
      </c>
      <c r="O368" s="58"/>
      <c r="P368" s="166">
        <f>O368*H368</f>
        <v>0</v>
      </c>
      <c r="Q368" s="166">
        <v>0</v>
      </c>
      <c r="R368" s="166">
        <f>Q368*H368</f>
        <v>0</v>
      </c>
      <c r="S368" s="166">
        <v>0</v>
      </c>
      <c r="T368" s="167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68" t="s">
        <v>146</v>
      </c>
      <c r="AT368" s="168" t="s">
        <v>142</v>
      </c>
      <c r="AU368" s="168" t="s">
        <v>88</v>
      </c>
      <c r="AY368" s="17" t="s">
        <v>140</v>
      </c>
      <c r="BE368" s="169">
        <f>IF(N368="základní",J368,0)</f>
        <v>0</v>
      </c>
      <c r="BF368" s="169">
        <f>IF(N368="snížená",J368,0)</f>
        <v>0</v>
      </c>
      <c r="BG368" s="169">
        <f>IF(N368="zákl. přenesená",J368,0)</f>
        <v>0</v>
      </c>
      <c r="BH368" s="169">
        <f>IF(N368="sníž. přenesená",J368,0)</f>
        <v>0</v>
      </c>
      <c r="BI368" s="169">
        <f>IF(N368="nulová",J368,0)</f>
        <v>0</v>
      </c>
      <c r="BJ368" s="17" t="s">
        <v>86</v>
      </c>
      <c r="BK368" s="169">
        <f>ROUND(I368*H368,2)</f>
        <v>0</v>
      </c>
      <c r="BL368" s="17" t="s">
        <v>146</v>
      </c>
      <c r="BM368" s="168" t="s">
        <v>558</v>
      </c>
    </row>
    <row r="369" spans="1:65" s="13" customFormat="1">
      <c r="B369" s="170"/>
      <c r="D369" s="171" t="s">
        <v>148</v>
      </c>
      <c r="F369" s="173" t="s">
        <v>559</v>
      </c>
      <c r="H369" s="174">
        <v>22866.06</v>
      </c>
      <c r="I369" s="175"/>
      <c r="L369" s="170"/>
      <c r="M369" s="176"/>
      <c r="N369" s="177"/>
      <c r="O369" s="177"/>
      <c r="P369" s="177"/>
      <c r="Q369" s="177"/>
      <c r="R369" s="177"/>
      <c r="S369" s="177"/>
      <c r="T369" s="178"/>
      <c r="AT369" s="172" t="s">
        <v>148</v>
      </c>
      <c r="AU369" s="172" t="s">
        <v>88</v>
      </c>
      <c r="AV369" s="13" t="s">
        <v>88</v>
      </c>
      <c r="AW369" s="13" t="s">
        <v>3</v>
      </c>
      <c r="AX369" s="13" t="s">
        <v>86</v>
      </c>
      <c r="AY369" s="172" t="s">
        <v>140</v>
      </c>
    </row>
    <row r="370" spans="1:65" s="2" customFormat="1" ht="21.75" customHeight="1">
      <c r="A370" s="32"/>
      <c r="B370" s="156"/>
      <c r="C370" s="157" t="s">
        <v>560</v>
      </c>
      <c r="D370" s="157" t="s">
        <v>142</v>
      </c>
      <c r="E370" s="158" t="s">
        <v>561</v>
      </c>
      <c r="F370" s="159" t="s">
        <v>562</v>
      </c>
      <c r="G370" s="160" t="s">
        <v>210</v>
      </c>
      <c r="H370" s="161">
        <v>381.101</v>
      </c>
      <c r="I370" s="162"/>
      <c r="J370" s="163">
        <f>ROUND(I370*H370,2)</f>
        <v>0</v>
      </c>
      <c r="K370" s="159" t="s">
        <v>181</v>
      </c>
      <c r="L370" s="33"/>
      <c r="M370" s="164" t="s">
        <v>1</v>
      </c>
      <c r="N370" s="165" t="s">
        <v>43</v>
      </c>
      <c r="O370" s="58"/>
      <c r="P370" s="166">
        <f>O370*H370</f>
        <v>0</v>
      </c>
      <c r="Q370" s="166">
        <v>0</v>
      </c>
      <c r="R370" s="166">
        <f>Q370*H370</f>
        <v>0</v>
      </c>
      <c r="S370" s="166">
        <v>0</v>
      </c>
      <c r="T370" s="167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68" t="s">
        <v>146</v>
      </c>
      <c r="AT370" s="168" t="s">
        <v>142</v>
      </c>
      <c r="AU370" s="168" t="s">
        <v>88</v>
      </c>
      <c r="AY370" s="17" t="s">
        <v>140</v>
      </c>
      <c r="BE370" s="169">
        <f>IF(N370="základní",J370,0)</f>
        <v>0</v>
      </c>
      <c r="BF370" s="169">
        <f>IF(N370="snížená",J370,0)</f>
        <v>0</v>
      </c>
      <c r="BG370" s="169">
        <f>IF(N370="zákl. přenesená",J370,0)</f>
        <v>0</v>
      </c>
      <c r="BH370" s="169">
        <f>IF(N370="sníž. přenesená",J370,0)</f>
        <v>0</v>
      </c>
      <c r="BI370" s="169">
        <f>IF(N370="nulová",J370,0)</f>
        <v>0</v>
      </c>
      <c r="BJ370" s="17" t="s">
        <v>86</v>
      </c>
      <c r="BK370" s="169">
        <f>ROUND(I370*H370,2)</f>
        <v>0</v>
      </c>
      <c r="BL370" s="17" t="s">
        <v>146</v>
      </c>
      <c r="BM370" s="168" t="s">
        <v>563</v>
      </c>
    </row>
    <row r="371" spans="1:65" s="2" customFormat="1" ht="16.5" customHeight="1">
      <c r="A371" s="32"/>
      <c r="B371" s="156"/>
      <c r="C371" s="157" t="s">
        <v>564</v>
      </c>
      <c r="D371" s="157" t="s">
        <v>142</v>
      </c>
      <c r="E371" s="158" t="s">
        <v>565</v>
      </c>
      <c r="F371" s="159" t="s">
        <v>566</v>
      </c>
      <c r="G371" s="160" t="s">
        <v>210</v>
      </c>
      <c r="H371" s="161">
        <v>381.101</v>
      </c>
      <c r="I371" s="162"/>
      <c r="J371" s="163">
        <f>ROUND(I371*H371,2)</f>
        <v>0</v>
      </c>
      <c r="K371" s="159" t="s">
        <v>181</v>
      </c>
      <c r="L371" s="33"/>
      <c r="M371" s="164" t="s">
        <v>1</v>
      </c>
      <c r="N371" s="165" t="s">
        <v>43</v>
      </c>
      <c r="O371" s="58"/>
      <c r="P371" s="166">
        <f>O371*H371</f>
        <v>0</v>
      </c>
      <c r="Q371" s="166">
        <v>0</v>
      </c>
      <c r="R371" s="166">
        <f>Q371*H371</f>
        <v>0</v>
      </c>
      <c r="S371" s="166">
        <v>0</v>
      </c>
      <c r="T371" s="167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68" t="s">
        <v>146</v>
      </c>
      <c r="AT371" s="168" t="s">
        <v>142</v>
      </c>
      <c r="AU371" s="168" t="s">
        <v>88</v>
      </c>
      <c r="AY371" s="17" t="s">
        <v>140</v>
      </c>
      <c r="BE371" s="169">
        <f>IF(N371="základní",J371,0)</f>
        <v>0</v>
      </c>
      <c r="BF371" s="169">
        <f>IF(N371="snížená",J371,0)</f>
        <v>0</v>
      </c>
      <c r="BG371" s="169">
        <f>IF(N371="zákl. přenesená",J371,0)</f>
        <v>0</v>
      </c>
      <c r="BH371" s="169">
        <f>IF(N371="sníž. přenesená",J371,0)</f>
        <v>0</v>
      </c>
      <c r="BI371" s="169">
        <f>IF(N371="nulová",J371,0)</f>
        <v>0</v>
      </c>
      <c r="BJ371" s="17" t="s">
        <v>86</v>
      </c>
      <c r="BK371" s="169">
        <f>ROUND(I371*H371,2)</f>
        <v>0</v>
      </c>
      <c r="BL371" s="17" t="s">
        <v>146</v>
      </c>
      <c r="BM371" s="168" t="s">
        <v>567</v>
      </c>
    </row>
    <row r="372" spans="1:65" s="2" customFormat="1" ht="16.5" customHeight="1">
      <c r="A372" s="32"/>
      <c r="B372" s="156"/>
      <c r="C372" s="157" t="s">
        <v>568</v>
      </c>
      <c r="D372" s="157" t="s">
        <v>142</v>
      </c>
      <c r="E372" s="158" t="s">
        <v>569</v>
      </c>
      <c r="F372" s="159" t="s">
        <v>570</v>
      </c>
      <c r="G372" s="160" t="s">
        <v>210</v>
      </c>
      <c r="H372" s="161">
        <v>22866.06</v>
      </c>
      <c r="I372" s="162"/>
      <c r="J372" s="163">
        <f>ROUND(I372*H372,2)</f>
        <v>0</v>
      </c>
      <c r="K372" s="159" t="s">
        <v>181</v>
      </c>
      <c r="L372" s="33"/>
      <c r="M372" s="164" t="s">
        <v>1</v>
      </c>
      <c r="N372" s="165" t="s">
        <v>43</v>
      </c>
      <c r="O372" s="58"/>
      <c r="P372" s="166">
        <f>O372*H372</f>
        <v>0</v>
      </c>
      <c r="Q372" s="166">
        <v>0</v>
      </c>
      <c r="R372" s="166">
        <f>Q372*H372</f>
        <v>0</v>
      </c>
      <c r="S372" s="166">
        <v>0</v>
      </c>
      <c r="T372" s="167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68" t="s">
        <v>146</v>
      </c>
      <c r="AT372" s="168" t="s">
        <v>142</v>
      </c>
      <c r="AU372" s="168" t="s">
        <v>88</v>
      </c>
      <c r="AY372" s="17" t="s">
        <v>140</v>
      </c>
      <c r="BE372" s="169">
        <f>IF(N372="základní",J372,0)</f>
        <v>0</v>
      </c>
      <c r="BF372" s="169">
        <f>IF(N372="snížená",J372,0)</f>
        <v>0</v>
      </c>
      <c r="BG372" s="169">
        <f>IF(N372="zákl. přenesená",J372,0)</f>
        <v>0</v>
      </c>
      <c r="BH372" s="169">
        <f>IF(N372="sníž. přenesená",J372,0)</f>
        <v>0</v>
      </c>
      <c r="BI372" s="169">
        <f>IF(N372="nulová",J372,0)</f>
        <v>0</v>
      </c>
      <c r="BJ372" s="17" t="s">
        <v>86</v>
      </c>
      <c r="BK372" s="169">
        <f>ROUND(I372*H372,2)</f>
        <v>0</v>
      </c>
      <c r="BL372" s="17" t="s">
        <v>146</v>
      </c>
      <c r="BM372" s="168" t="s">
        <v>571</v>
      </c>
    </row>
    <row r="373" spans="1:65" s="13" customFormat="1">
      <c r="B373" s="170"/>
      <c r="D373" s="171" t="s">
        <v>148</v>
      </c>
      <c r="E373" s="172" t="s">
        <v>1</v>
      </c>
      <c r="F373" s="173" t="s">
        <v>572</v>
      </c>
      <c r="H373" s="174">
        <v>22866.06</v>
      </c>
      <c r="I373" s="175"/>
      <c r="L373" s="170"/>
      <c r="M373" s="176"/>
      <c r="N373" s="177"/>
      <c r="O373" s="177"/>
      <c r="P373" s="177"/>
      <c r="Q373" s="177"/>
      <c r="R373" s="177"/>
      <c r="S373" s="177"/>
      <c r="T373" s="178"/>
      <c r="AT373" s="172" t="s">
        <v>148</v>
      </c>
      <c r="AU373" s="172" t="s">
        <v>88</v>
      </c>
      <c r="AV373" s="13" t="s">
        <v>88</v>
      </c>
      <c r="AW373" s="13" t="s">
        <v>33</v>
      </c>
      <c r="AX373" s="13" t="s">
        <v>86</v>
      </c>
      <c r="AY373" s="172" t="s">
        <v>140</v>
      </c>
    </row>
    <row r="374" spans="1:65" s="2" customFormat="1" ht="16.5" customHeight="1">
      <c r="A374" s="32"/>
      <c r="B374" s="156"/>
      <c r="C374" s="157" t="s">
        <v>573</v>
      </c>
      <c r="D374" s="157" t="s">
        <v>142</v>
      </c>
      <c r="E374" s="158" t="s">
        <v>574</v>
      </c>
      <c r="F374" s="159" t="s">
        <v>575</v>
      </c>
      <c r="G374" s="160" t="s">
        <v>210</v>
      </c>
      <c r="H374" s="161">
        <v>381.101</v>
      </c>
      <c r="I374" s="162"/>
      <c r="J374" s="163">
        <f>ROUND(I374*H374,2)</f>
        <v>0</v>
      </c>
      <c r="K374" s="159" t="s">
        <v>181</v>
      </c>
      <c r="L374" s="33"/>
      <c r="M374" s="164" t="s">
        <v>1</v>
      </c>
      <c r="N374" s="165" t="s">
        <v>43</v>
      </c>
      <c r="O374" s="58"/>
      <c r="P374" s="166">
        <f>O374*H374</f>
        <v>0</v>
      </c>
      <c r="Q374" s="166">
        <v>0</v>
      </c>
      <c r="R374" s="166">
        <f>Q374*H374</f>
        <v>0</v>
      </c>
      <c r="S374" s="166">
        <v>0</v>
      </c>
      <c r="T374" s="167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68" t="s">
        <v>146</v>
      </c>
      <c r="AT374" s="168" t="s">
        <v>142</v>
      </c>
      <c r="AU374" s="168" t="s">
        <v>88</v>
      </c>
      <c r="AY374" s="17" t="s">
        <v>140</v>
      </c>
      <c r="BE374" s="169">
        <f>IF(N374="základní",J374,0)</f>
        <v>0</v>
      </c>
      <c r="BF374" s="169">
        <f>IF(N374="snížená",J374,0)</f>
        <v>0</v>
      </c>
      <c r="BG374" s="169">
        <f>IF(N374="zákl. přenesená",J374,0)</f>
        <v>0</v>
      </c>
      <c r="BH374" s="169">
        <f>IF(N374="sníž. přenesená",J374,0)</f>
        <v>0</v>
      </c>
      <c r="BI374" s="169">
        <f>IF(N374="nulová",J374,0)</f>
        <v>0</v>
      </c>
      <c r="BJ374" s="17" t="s">
        <v>86</v>
      </c>
      <c r="BK374" s="169">
        <f>ROUND(I374*H374,2)</f>
        <v>0</v>
      </c>
      <c r="BL374" s="17" t="s">
        <v>146</v>
      </c>
      <c r="BM374" s="168" t="s">
        <v>576</v>
      </c>
    </row>
    <row r="375" spans="1:65" s="13" customFormat="1">
      <c r="B375" s="170"/>
      <c r="D375" s="171" t="s">
        <v>148</v>
      </c>
      <c r="E375" s="172" t="s">
        <v>1</v>
      </c>
      <c r="F375" s="173" t="s">
        <v>577</v>
      </c>
      <c r="H375" s="174">
        <v>381.101</v>
      </c>
      <c r="I375" s="175"/>
      <c r="L375" s="170"/>
      <c r="M375" s="176"/>
      <c r="N375" s="177"/>
      <c r="O375" s="177"/>
      <c r="P375" s="177"/>
      <c r="Q375" s="177"/>
      <c r="R375" s="177"/>
      <c r="S375" s="177"/>
      <c r="T375" s="178"/>
      <c r="AT375" s="172" t="s">
        <v>148</v>
      </c>
      <c r="AU375" s="172" t="s">
        <v>88</v>
      </c>
      <c r="AV375" s="13" t="s">
        <v>88</v>
      </c>
      <c r="AW375" s="13" t="s">
        <v>33</v>
      </c>
      <c r="AX375" s="13" t="s">
        <v>86</v>
      </c>
      <c r="AY375" s="172" t="s">
        <v>140</v>
      </c>
    </row>
    <row r="376" spans="1:65" s="2" customFormat="1" ht="21.75" customHeight="1">
      <c r="A376" s="32"/>
      <c r="B376" s="156"/>
      <c r="C376" s="157" t="s">
        <v>578</v>
      </c>
      <c r="D376" s="157" t="s">
        <v>142</v>
      </c>
      <c r="E376" s="158" t="s">
        <v>579</v>
      </c>
      <c r="F376" s="159" t="s">
        <v>580</v>
      </c>
      <c r="G376" s="160" t="s">
        <v>210</v>
      </c>
      <c r="H376" s="161">
        <v>66.98</v>
      </c>
      <c r="I376" s="162"/>
      <c r="J376" s="163">
        <f>ROUND(I376*H376,2)</f>
        <v>0</v>
      </c>
      <c r="K376" s="159" t="s">
        <v>181</v>
      </c>
      <c r="L376" s="33"/>
      <c r="M376" s="164" t="s">
        <v>1</v>
      </c>
      <c r="N376" s="165" t="s">
        <v>43</v>
      </c>
      <c r="O376" s="58"/>
      <c r="P376" s="166">
        <f>O376*H376</f>
        <v>0</v>
      </c>
      <c r="Q376" s="166">
        <v>1.2999999999999999E-4</v>
      </c>
      <c r="R376" s="166">
        <f>Q376*H376</f>
        <v>8.7074000000000006E-3</v>
      </c>
      <c r="S376" s="166">
        <v>0</v>
      </c>
      <c r="T376" s="167">
        <f>S376*H376</f>
        <v>0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68" t="s">
        <v>146</v>
      </c>
      <c r="AT376" s="168" t="s">
        <v>142</v>
      </c>
      <c r="AU376" s="168" t="s">
        <v>88</v>
      </c>
      <c r="AY376" s="17" t="s">
        <v>140</v>
      </c>
      <c r="BE376" s="169">
        <f>IF(N376="základní",J376,0)</f>
        <v>0</v>
      </c>
      <c r="BF376" s="169">
        <f>IF(N376="snížená",J376,0)</f>
        <v>0</v>
      </c>
      <c r="BG376" s="169">
        <f>IF(N376="zákl. přenesená",J376,0)</f>
        <v>0</v>
      </c>
      <c r="BH376" s="169">
        <f>IF(N376="sníž. přenesená",J376,0)</f>
        <v>0</v>
      </c>
      <c r="BI376" s="169">
        <f>IF(N376="nulová",J376,0)</f>
        <v>0</v>
      </c>
      <c r="BJ376" s="17" t="s">
        <v>86</v>
      </c>
      <c r="BK376" s="169">
        <f>ROUND(I376*H376,2)</f>
        <v>0</v>
      </c>
      <c r="BL376" s="17" t="s">
        <v>146</v>
      </c>
      <c r="BM376" s="168" t="s">
        <v>581</v>
      </c>
    </row>
    <row r="377" spans="1:65" s="13" customFormat="1">
      <c r="B377" s="170"/>
      <c r="D377" s="171" t="s">
        <v>148</v>
      </c>
      <c r="E377" s="172" t="s">
        <v>1</v>
      </c>
      <c r="F377" s="173" t="s">
        <v>582</v>
      </c>
      <c r="H377" s="174">
        <v>10.8</v>
      </c>
      <c r="I377" s="175"/>
      <c r="L377" s="170"/>
      <c r="M377" s="176"/>
      <c r="N377" s="177"/>
      <c r="O377" s="177"/>
      <c r="P377" s="177"/>
      <c r="Q377" s="177"/>
      <c r="R377" s="177"/>
      <c r="S377" s="177"/>
      <c r="T377" s="178"/>
      <c r="AT377" s="172" t="s">
        <v>148</v>
      </c>
      <c r="AU377" s="172" t="s">
        <v>88</v>
      </c>
      <c r="AV377" s="13" t="s">
        <v>88</v>
      </c>
      <c r="AW377" s="13" t="s">
        <v>33</v>
      </c>
      <c r="AX377" s="13" t="s">
        <v>78</v>
      </c>
      <c r="AY377" s="172" t="s">
        <v>140</v>
      </c>
    </row>
    <row r="378" spans="1:65" s="13" customFormat="1">
      <c r="B378" s="170"/>
      <c r="D378" s="171" t="s">
        <v>148</v>
      </c>
      <c r="E378" s="172" t="s">
        <v>1</v>
      </c>
      <c r="F378" s="173" t="s">
        <v>583</v>
      </c>
      <c r="H378" s="174">
        <v>56.18</v>
      </c>
      <c r="I378" s="175"/>
      <c r="L378" s="170"/>
      <c r="M378" s="176"/>
      <c r="N378" s="177"/>
      <c r="O378" s="177"/>
      <c r="P378" s="177"/>
      <c r="Q378" s="177"/>
      <c r="R378" s="177"/>
      <c r="S378" s="177"/>
      <c r="T378" s="178"/>
      <c r="AT378" s="172" t="s">
        <v>148</v>
      </c>
      <c r="AU378" s="172" t="s">
        <v>88</v>
      </c>
      <c r="AV378" s="13" t="s">
        <v>88</v>
      </c>
      <c r="AW378" s="13" t="s">
        <v>33</v>
      </c>
      <c r="AX378" s="13" t="s">
        <v>78</v>
      </c>
      <c r="AY378" s="172" t="s">
        <v>140</v>
      </c>
    </row>
    <row r="379" spans="1:65" s="14" customFormat="1">
      <c r="B379" s="179"/>
      <c r="D379" s="171" t="s">
        <v>148</v>
      </c>
      <c r="E379" s="180" t="s">
        <v>1</v>
      </c>
      <c r="F379" s="181" t="s">
        <v>161</v>
      </c>
      <c r="H379" s="182">
        <v>66.98</v>
      </c>
      <c r="I379" s="183"/>
      <c r="L379" s="179"/>
      <c r="M379" s="184"/>
      <c r="N379" s="185"/>
      <c r="O379" s="185"/>
      <c r="P379" s="185"/>
      <c r="Q379" s="185"/>
      <c r="R379" s="185"/>
      <c r="S379" s="185"/>
      <c r="T379" s="186"/>
      <c r="AT379" s="180" t="s">
        <v>148</v>
      </c>
      <c r="AU379" s="180" t="s">
        <v>88</v>
      </c>
      <c r="AV379" s="14" t="s">
        <v>146</v>
      </c>
      <c r="AW379" s="14" t="s">
        <v>33</v>
      </c>
      <c r="AX379" s="14" t="s">
        <v>86</v>
      </c>
      <c r="AY379" s="180" t="s">
        <v>140</v>
      </c>
    </row>
    <row r="380" spans="1:65" s="2" customFormat="1" ht="21.75" customHeight="1">
      <c r="A380" s="32"/>
      <c r="B380" s="156"/>
      <c r="C380" s="157" t="s">
        <v>584</v>
      </c>
      <c r="D380" s="157" t="s">
        <v>142</v>
      </c>
      <c r="E380" s="158" t="s">
        <v>585</v>
      </c>
      <c r="F380" s="159" t="s">
        <v>586</v>
      </c>
      <c r="G380" s="160" t="s">
        <v>210</v>
      </c>
      <c r="H380" s="161">
        <v>15</v>
      </c>
      <c r="I380" s="162"/>
      <c r="J380" s="163">
        <f>ROUND(I380*H380,2)</f>
        <v>0</v>
      </c>
      <c r="K380" s="159" t="s">
        <v>181</v>
      </c>
      <c r="L380" s="33"/>
      <c r="M380" s="164" t="s">
        <v>1</v>
      </c>
      <c r="N380" s="165" t="s">
        <v>43</v>
      </c>
      <c r="O380" s="58"/>
      <c r="P380" s="166">
        <f>O380*H380</f>
        <v>0</v>
      </c>
      <c r="Q380" s="166">
        <v>2.1000000000000001E-4</v>
      </c>
      <c r="R380" s="166">
        <f>Q380*H380</f>
        <v>3.15E-3</v>
      </c>
      <c r="S380" s="166">
        <v>0</v>
      </c>
      <c r="T380" s="167">
        <f>S380*H380</f>
        <v>0</v>
      </c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R380" s="168" t="s">
        <v>146</v>
      </c>
      <c r="AT380" s="168" t="s">
        <v>142</v>
      </c>
      <c r="AU380" s="168" t="s">
        <v>88</v>
      </c>
      <c r="AY380" s="17" t="s">
        <v>140</v>
      </c>
      <c r="BE380" s="169">
        <f>IF(N380="základní",J380,0)</f>
        <v>0</v>
      </c>
      <c r="BF380" s="169">
        <f>IF(N380="snížená",J380,0)</f>
        <v>0</v>
      </c>
      <c r="BG380" s="169">
        <f>IF(N380="zákl. přenesená",J380,0)</f>
        <v>0</v>
      </c>
      <c r="BH380" s="169">
        <f>IF(N380="sníž. přenesená",J380,0)</f>
        <v>0</v>
      </c>
      <c r="BI380" s="169">
        <f>IF(N380="nulová",J380,0)</f>
        <v>0</v>
      </c>
      <c r="BJ380" s="17" t="s">
        <v>86</v>
      </c>
      <c r="BK380" s="169">
        <f>ROUND(I380*H380,2)</f>
        <v>0</v>
      </c>
      <c r="BL380" s="17" t="s">
        <v>146</v>
      </c>
      <c r="BM380" s="168" t="s">
        <v>587</v>
      </c>
    </row>
    <row r="381" spans="1:65" s="13" customFormat="1">
      <c r="B381" s="170"/>
      <c r="D381" s="171" t="s">
        <v>148</v>
      </c>
      <c r="E381" s="172" t="s">
        <v>1</v>
      </c>
      <c r="F381" s="173" t="s">
        <v>588</v>
      </c>
      <c r="H381" s="174">
        <v>15</v>
      </c>
      <c r="I381" s="175"/>
      <c r="L381" s="170"/>
      <c r="M381" s="176"/>
      <c r="N381" s="177"/>
      <c r="O381" s="177"/>
      <c r="P381" s="177"/>
      <c r="Q381" s="177"/>
      <c r="R381" s="177"/>
      <c r="S381" s="177"/>
      <c r="T381" s="178"/>
      <c r="AT381" s="172" t="s">
        <v>148</v>
      </c>
      <c r="AU381" s="172" t="s">
        <v>88</v>
      </c>
      <c r="AV381" s="13" t="s">
        <v>88</v>
      </c>
      <c r="AW381" s="13" t="s">
        <v>33</v>
      </c>
      <c r="AX381" s="13" t="s">
        <v>86</v>
      </c>
      <c r="AY381" s="172" t="s">
        <v>140</v>
      </c>
    </row>
    <row r="382" spans="1:65" s="2" customFormat="1" ht="21.75" customHeight="1">
      <c r="A382" s="32"/>
      <c r="B382" s="156"/>
      <c r="C382" s="157" t="s">
        <v>589</v>
      </c>
      <c r="D382" s="157" t="s">
        <v>142</v>
      </c>
      <c r="E382" s="158" t="s">
        <v>590</v>
      </c>
      <c r="F382" s="159" t="s">
        <v>591</v>
      </c>
      <c r="G382" s="160" t="s">
        <v>210</v>
      </c>
      <c r="H382" s="161">
        <v>203.34200000000001</v>
      </c>
      <c r="I382" s="162"/>
      <c r="J382" s="163">
        <f>ROUND(I382*H382,2)</f>
        <v>0</v>
      </c>
      <c r="K382" s="159" t="s">
        <v>181</v>
      </c>
      <c r="L382" s="33"/>
      <c r="M382" s="164" t="s">
        <v>1</v>
      </c>
      <c r="N382" s="165" t="s">
        <v>43</v>
      </c>
      <c r="O382" s="58"/>
      <c r="P382" s="166">
        <f>O382*H382</f>
        <v>0</v>
      </c>
      <c r="Q382" s="166">
        <v>4.0000000000000003E-5</v>
      </c>
      <c r="R382" s="166">
        <f>Q382*H382</f>
        <v>8.1336800000000008E-3</v>
      </c>
      <c r="S382" s="166">
        <v>0</v>
      </c>
      <c r="T382" s="167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68" t="s">
        <v>146</v>
      </c>
      <c r="AT382" s="168" t="s">
        <v>142</v>
      </c>
      <c r="AU382" s="168" t="s">
        <v>88</v>
      </c>
      <c r="AY382" s="17" t="s">
        <v>140</v>
      </c>
      <c r="BE382" s="169">
        <f>IF(N382="základní",J382,0)</f>
        <v>0</v>
      </c>
      <c r="BF382" s="169">
        <f>IF(N382="snížená",J382,0)</f>
        <v>0</v>
      </c>
      <c r="BG382" s="169">
        <f>IF(N382="zákl. přenesená",J382,0)</f>
        <v>0</v>
      </c>
      <c r="BH382" s="169">
        <f>IF(N382="sníž. přenesená",J382,0)</f>
        <v>0</v>
      </c>
      <c r="BI382" s="169">
        <f>IF(N382="nulová",J382,0)</f>
        <v>0</v>
      </c>
      <c r="BJ382" s="17" t="s">
        <v>86</v>
      </c>
      <c r="BK382" s="169">
        <f>ROUND(I382*H382,2)</f>
        <v>0</v>
      </c>
      <c r="BL382" s="17" t="s">
        <v>146</v>
      </c>
      <c r="BM382" s="168" t="s">
        <v>592</v>
      </c>
    </row>
    <row r="383" spans="1:65" s="13" customFormat="1">
      <c r="B383" s="170"/>
      <c r="D383" s="171" t="s">
        <v>148</v>
      </c>
      <c r="E383" s="172" t="s">
        <v>1</v>
      </c>
      <c r="F383" s="173" t="s">
        <v>593</v>
      </c>
      <c r="H383" s="174">
        <v>105.595</v>
      </c>
      <c r="I383" s="175"/>
      <c r="L383" s="170"/>
      <c r="M383" s="176"/>
      <c r="N383" s="177"/>
      <c r="O383" s="177"/>
      <c r="P383" s="177"/>
      <c r="Q383" s="177"/>
      <c r="R383" s="177"/>
      <c r="S383" s="177"/>
      <c r="T383" s="178"/>
      <c r="AT383" s="172" t="s">
        <v>148</v>
      </c>
      <c r="AU383" s="172" t="s">
        <v>88</v>
      </c>
      <c r="AV383" s="13" t="s">
        <v>88</v>
      </c>
      <c r="AW383" s="13" t="s">
        <v>33</v>
      </c>
      <c r="AX383" s="13" t="s">
        <v>78</v>
      </c>
      <c r="AY383" s="172" t="s">
        <v>140</v>
      </c>
    </row>
    <row r="384" spans="1:65" s="13" customFormat="1">
      <c r="B384" s="170"/>
      <c r="D384" s="171" t="s">
        <v>148</v>
      </c>
      <c r="E384" s="172" t="s">
        <v>1</v>
      </c>
      <c r="F384" s="173" t="s">
        <v>594</v>
      </c>
      <c r="H384" s="174">
        <v>97.747</v>
      </c>
      <c r="I384" s="175"/>
      <c r="L384" s="170"/>
      <c r="M384" s="176"/>
      <c r="N384" s="177"/>
      <c r="O384" s="177"/>
      <c r="P384" s="177"/>
      <c r="Q384" s="177"/>
      <c r="R384" s="177"/>
      <c r="S384" s="177"/>
      <c r="T384" s="178"/>
      <c r="AT384" s="172" t="s">
        <v>148</v>
      </c>
      <c r="AU384" s="172" t="s">
        <v>88</v>
      </c>
      <c r="AV384" s="13" t="s">
        <v>88</v>
      </c>
      <c r="AW384" s="13" t="s">
        <v>33</v>
      </c>
      <c r="AX384" s="13" t="s">
        <v>78</v>
      </c>
      <c r="AY384" s="172" t="s">
        <v>140</v>
      </c>
    </row>
    <row r="385" spans="1:65" s="14" customFormat="1">
      <c r="B385" s="179"/>
      <c r="D385" s="171" t="s">
        <v>148</v>
      </c>
      <c r="E385" s="180" t="s">
        <v>1</v>
      </c>
      <c r="F385" s="181" t="s">
        <v>161</v>
      </c>
      <c r="H385" s="182">
        <v>203.34199999999998</v>
      </c>
      <c r="I385" s="183"/>
      <c r="L385" s="179"/>
      <c r="M385" s="184"/>
      <c r="N385" s="185"/>
      <c r="O385" s="185"/>
      <c r="P385" s="185"/>
      <c r="Q385" s="185"/>
      <c r="R385" s="185"/>
      <c r="S385" s="185"/>
      <c r="T385" s="186"/>
      <c r="AT385" s="180" t="s">
        <v>148</v>
      </c>
      <c r="AU385" s="180" t="s">
        <v>88</v>
      </c>
      <c r="AV385" s="14" t="s">
        <v>146</v>
      </c>
      <c r="AW385" s="14" t="s">
        <v>33</v>
      </c>
      <c r="AX385" s="14" t="s">
        <v>86</v>
      </c>
      <c r="AY385" s="180" t="s">
        <v>140</v>
      </c>
    </row>
    <row r="386" spans="1:65" s="2" customFormat="1" ht="21.75" customHeight="1">
      <c r="A386" s="32"/>
      <c r="B386" s="156"/>
      <c r="C386" s="157" t="s">
        <v>595</v>
      </c>
      <c r="D386" s="157" t="s">
        <v>142</v>
      </c>
      <c r="E386" s="158" t="s">
        <v>596</v>
      </c>
      <c r="F386" s="159" t="s">
        <v>597</v>
      </c>
      <c r="G386" s="160" t="s">
        <v>527</v>
      </c>
      <c r="H386" s="161">
        <v>61.3</v>
      </c>
      <c r="I386" s="162"/>
      <c r="J386" s="163">
        <f>ROUND(I386*H386,2)</f>
        <v>0</v>
      </c>
      <c r="K386" s="159" t="s">
        <v>181</v>
      </c>
      <c r="L386" s="33"/>
      <c r="M386" s="164" t="s">
        <v>1</v>
      </c>
      <c r="N386" s="165" t="s">
        <v>43</v>
      </c>
      <c r="O386" s="58"/>
      <c r="P386" s="166">
        <f>O386*H386</f>
        <v>0</v>
      </c>
      <c r="Q386" s="166">
        <v>0</v>
      </c>
      <c r="R386" s="166">
        <f>Q386*H386</f>
        <v>0</v>
      </c>
      <c r="S386" s="166">
        <v>0</v>
      </c>
      <c r="T386" s="167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68" t="s">
        <v>146</v>
      </c>
      <c r="AT386" s="168" t="s">
        <v>142</v>
      </c>
      <c r="AU386" s="168" t="s">
        <v>88</v>
      </c>
      <c r="AY386" s="17" t="s">
        <v>140</v>
      </c>
      <c r="BE386" s="169">
        <f>IF(N386="základní",J386,0)</f>
        <v>0</v>
      </c>
      <c r="BF386" s="169">
        <f>IF(N386="snížená",J386,0)</f>
        <v>0</v>
      </c>
      <c r="BG386" s="169">
        <f>IF(N386="zákl. přenesená",J386,0)</f>
        <v>0</v>
      </c>
      <c r="BH386" s="169">
        <f>IF(N386="sníž. přenesená",J386,0)</f>
        <v>0</v>
      </c>
      <c r="BI386" s="169">
        <f>IF(N386="nulová",J386,0)</f>
        <v>0</v>
      </c>
      <c r="BJ386" s="17" t="s">
        <v>86</v>
      </c>
      <c r="BK386" s="169">
        <f>ROUND(I386*H386,2)</f>
        <v>0</v>
      </c>
      <c r="BL386" s="17" t="s">
        <v>146</v>
      </c>
      <c r="BM386" s="168" t="s">
        <v>598</v>
      </c>
    </row>
    <row r="387" spans="1:65" s="13" customFormat="1">
      <c r="B387" s="170"/>
      <c r="D387" s="171" t="s">
        <v>148</v>
      </c>
      <c r="E387" s="172" t="s">
        <v>1</v>
      </c>
      <c r="F387" s="173" t="s">
        <v>599</v>
      </c>
      <c r="H387" s="174">
        <v>61.3</v>
      </c>
      <c r="I387" s="175"/>
      <c r="L387" s="170"/>
      <c r="M387" s="176"/>
      <c r="N387" s="177"/>
      <c r="O387" s="177"/>
      <c r="P387" s="177"/>
      <c r="Q387" s="177"/>
      <c r="R387" s="177"/>
      <c r="S387" s="177"/>
      <c r="T387" s="178"/>
      <c r="AT387" s="172" t="s">
        <v>148</v>
      </c>
      <c r="AU387" s="172" t="s">
        <v>88</v>
      </c>
      <c r="AV387" s="13" t="s">
        <v>88</v>
      </c>
      <c r="AW387" s="13" t="s">
        <v>33</v>
      </c>
      <c r="AX387" s="13" t="s">
        <v>86</v>
      </c>
      <c r="AY387" s="172" t="s">
        <v>140</v>
      </c>
    </row>
    <row r="388" spans="1:65" s="2" customFormat="1" ht="33" customHeight="1">
      <c r="A388" s="32"/>
      <c r="B388" s="156"/>
      <c r="C388" s="194" t="s">
        <v>600</v>
      </c>
      <c r="D388" s="194" t="s">
        <v>267</v>
      </c>
      <c r="E388" s="195" t="s">
        <v>601</v>
      </c>
      <c r="F388" s="196" t="s">
        <v>602</v>
      </c>
      <c r="G388" s="197" t="s">
        <v>527</v>
      </c>
      <c r="H388" s="198">
        <v>61.3</v>
      </c>
      <c r="I388" s="199"/>
      <c r="J388" s="200">
        <f>ROUND(I388*H388,2)</f>
        <v>0</v>
      </c>
      <c r="K388" s="196" t="s">
        <v>181</v>
      </c>
      <c r="L388" s="201"/>
      <c r="M388" s="202" t="s">
        <v>1</v>
      </c>
      <c r="N388" s="203" t="s">
        <v>43</v>
      </c>
      <c r="O388" s="58"/>
      <c r="P388" s="166">
        <f>O388*H388</f>
        <v>0</v>
      </c>
      <c r="Q388" s="166">
        <v>2.0000000000000001E-4</v>
      </c>
      <c r="R388" s="166">
        <f>Q388*H388</f>
        <v>1.226E-2</v>
      </c>
      <c r="S388" s="166">
        <v>0</v>
      </c>
      <c r="T388" s="167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68" t="s">
        <v>184</v>
      </c>
      <c r="AT388" s="168" t="s">
        <v>267</v>
      </c>
      <c r="AU388" s="168" t="s">
        <v>88</v>
      </c>
      <c r="AY388" s="17" t="s">
        <v>140</v>
      </c>
      <c r="BE388" s="169">
        <f>IF(N388="základní",J388,0)</f>
        <v>0</v>
      </c>
      <c r="BF388" s="169">
        <f>IF(N388="snížená",J388,0)</f>
        <v>0</v>
      </c>
      <c r="BG388" s="169">
        <f>IF(N388="zákl. přenesená",J388,0)</f>
        <v>0</v>
      </c>
      <c r="BH388" s="169">
        <f>IF(N388="sníž. přenesená",J388,0)</f>
        <v>0</v>
      </c>
      <c r="BI388" s="169">
        <f>IF(N388="nulová",J388,0)</f>
        <v>0</v>
      </c>
      <c r="BJ388" s="17" t="s">
        <v>86</v>
      </c>
      <c r="BK388" s="169">
        <f>ROUND(I388*H388,2)</f>
        <v>0</v>
      </c>
      <c r="BL388" s="17" t="s">
        <v>146</v>
      </c>
      <c r="BM388" s="168" t="s">
        <v>603</v>
      </c>
    </row>
    <row r="389" spans="1:65" s="2" customFormat="1" ht="21.75" customHeight="1">
      <c r="A389" s="32"/>
      <c r="B389" s="156"/>
      <c r="C389" s="157" t="s">
        <v>604</v>
      </c>
      <c r="D389" s="157" t="s">
        <v>142</v>
      </c>
      <c r="E389" s="158" t="s">
        <v>605</v>
      </c>
      <c r="F389" s="159" t="s">
        <v>606</v>
      </c>
      <c r="G389" s="160" t="s">
        <v>527</v>
      </c>
      <c r="H389" s="161">
        <v>2</v>
      </c>
      <c r="I389" s="162"/>
      <c r="J389" s="163">
        <f>ROUND(I389*H389,2)</f>
        <v>0</v>
      </c>
      <c r="K389" s="159" t="s">
        <v>181</v>
      </c>
      <c r="L389" s="33"/>
      <c r="M389" s="164" t="s">
        <v>1</v>
      </c>
      <c r="N389" s="165" t="s">
        <v>43</v>
      </c>
      <c r="O389" s="58"/>
      <c r="P389" s="166">
        <f>O389*H389</f>
        <v>0</v>
      </c>
      <c r="Q389" s="166">
        <v>2.5000000000000001E-4</v>
      </c>
      <c r="R389" s="166">
        <f>Q389*H389</f>
        <v>5.0000000000000001E-4</v>
      </c>
      <c r="S389" s="166">
        <v>0</v>
      </c>
      <c r="T389" s="167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68" t="s">
        <v>146</v>
      </c>
      <c r="AT389" s="168" t="s">
        <v>142</v>
      </c>
      <c r="AU389" s="168" t="s">
        <v>88</v>
      </c>
      <c r="AY389" s="17" t="s">
        <v>140</v>
      </c>
      <c r="BE389" s="169">
        <f>IF(N389="základní",J389,0)</f>
        <v>0</v>
      </c>
      <c r="BF389" s="169">
        <f>IF(N389="snížená",J389,0)</f>
        <v>0</v>
      </c>
      <c r="BG389" s="169">
        <f>IF(N389="zákl. přenesená",J389,0)</f>
        <v>0</v>
      </c>
      <c r="BH389" s="169">
        <f>IF(N389="sníž. přenesená",J389,0)</f>
        <v>0</v>
      </c>
      <c r="BI389" s="169">
        <f>IF(N389="nulová",J389,0)</f>
        <v>0</v>
      </c>
      <c r="BJ389" s="17" t="s">
        <v>86</v>
      </c>
      <c r="BK389" s="169">
        <f>ROUND(I389*H389,2)</f>
        <v>0</v>
      </c>
      <c r="BL389" s="17" t="s">
        <v>146</v>
      </c>
      <c r="BM389" s="168" t="s">
        <v>607</v>
      </c>
    </row>
    <row r="390" spans="1:65" s="13" customFormat="1">
      <c r="B390" s="170"/>
      <c r="D390" s="171" t="s">
        <v>148</v>
      </c>
      <c r="E390" s="172" t="s">
        <v>1</v>
      </c>
      <c r="F390" s="173" t="s">
        <v>608</v>
      </c>
      <c r="H390" s="174">
        <v>2</v>
      </c>
      <c r="I390" s="175"/>
      <c r="L390" s="170"/>
      <c r="M390" s="176"/>
      <c r="N390" s="177"/>
      <c r="O390" s="177"/>
      <c r="P390" s="177"/>
      <c r="Q390" s="177"/>
      <c r="R390" s="177"/>
      <c r="S390" s="177"/>
      <c r="T390" s="178"/>
      <c r="AT390" s="172" t="s">
        <v>148</v>
      </c>
      <c r="AU390" s="172" t="s">
        <v>88</v>
      </c>
      <c r="AV390" s="13" t="s">
        <v>88</v>
      </c>
      <c r="AW390" s="13" t="s">
        <v>33</v>
      </c>
      <c r="AX390" s="13" t="s">
        <v>86</v>
      </c>
      <c r="AY390" s="172" t="s">
        <v>140</v>
      </c>
    </row>
    <row r="391" spans="1:65" s="2" customFormat="1" ht="21.75" customHeight="1">
      <c r="A391" s="32"/>
      <c r="B391" s="156"/>
      <c r="C391" s="194" t="s">
        <v>609</v>
      </c>
      <c r="D391" s="194" t="s">
        <v>267</v>
      </c>
      <c r="E391" s="195" t="s">
        <v>610</v>
      </c>
      <c r="F391" s="196" t="s">
        <v>611</v>
      </c>
      <c r="G391" s="197" t="s">
        <v>527</v>
      </c>
      <c r="H391" s="198">
        <v>2</v>
      </c>
      <c r="I391" s="199"/>
      <c r="J391" s="200">
        <f>ROUND(I391*H391,2)</f>
        <v>0</v>
      </c>
      <c r="K391" s="196" t="s">
        <v>1</v>
      </c>
      <c r="L391" s="201"/>
      <c r="M391" s="202" t="s">
        <v>1</v>
      </c>
      <c r="N391" s="203" t="s">
        <v>43</v>
      </c>
      <c r="O391" s="58"/>
      <c r="P391" s="166">
        <f>O391*H391</f>
        <v>0</v>
      </c>
      <c r="Q391" s="166">
        <v>0</v>
      </c>
      <c r="R391" s="166">
        <f>Q391*H391</f>
        <v>0</v>
      </c>
      <c r="S391" s="166">
        <v>0</v>
      </c>
      <c r="T391" s="167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68" t="s">
        <v>184</v>
      </c>
      <c r="AT391" s="168" t="s">
        <v>267</v>
      </c>
      <c r="AU391" s="168" t="s">
        <v>88</v>
      </c>
      <c r="AY391" s="17" t="s">
        <v>140</v>
      </c>
      <c r="BE391" s="169">
        <f>IF(N391="základní",J391,0)</f>
        <v>0</v>
      </c>
      <c r="BF391" s="169">
        <f>IF(N391="snížená",J391,0)</f>
        <v>0</v>
      </c>
      <c r="BG391" s="169">
        <f>IF(N391="zákl. přenesená",J391,0)</f>
        <v>0</v>
      </c>
      <c r="BH391" s="169">
        <f>IF(N391="sníž. přenesená",J391,0)</f>
        <v>0</v>
      </c>
      <c r="BI391" s="169">
        <f>IF(N391="nulová",J391,0)</f>
        <v>0</v>
      </c>
      <c r="BJ391" s="17" t="s">
        <v>86</v>
      </c>
      <c r="BK391" s="169">
        <f>ROUND(I391*H391,2)</f>
        <v>0</v>
      </c>
      <c r="BL391" s="17" t="s">
        <v>146</v>
      </c>
      <c r="BM391" s="168" t="s">
        <v>612</v>
      </c>
    </row>
    <row r="392" spans="1:65" s="2" customFormat="1" ht="21.75" customHeight="1">
      <c r="A392" s="32"/>
      <c r="B392" s="156"/>
      <c r="C392" s="157" t="s">
        <v>613</v>
      </c>
      <c r="D392" s="157" t="s">
        <v>142</v>
      </c>
      <c r="E392" s="158" t="s">
        <v>614</v>
      </c>
      <c r="F392" s="159" t="s">
        <v>615</v>
      </c>
      <c r="G392" s="160" t="s">
        <v>527</v>
      </c>
      <c r="H392" s="161">
        <v>52</v>
      </c>
      <c r="I392" s="162"/>
      <c r="J392" s="163">
        <f>ROUND(I392*H392,2)</f>
        <v>0</v>
      </c>
      <c r="K392" s="159" t="s">
        <v>181</v>
      </c>
      <c r="L392" s="33"/>
      <c r="M392" s="164" t="s">
        <v>1</v>
      </c>
      <c r="N392" s="165" t="s">
        <v>43</v>
      </c>
      <c r="O392" s="58"/>
      <c r="P392" s="166">
        <f>O392*H392</f>
        <v>0</v>
      </c>
      <c r="Q392" s="166">
        <v>1.91E-3</v>
      </c>
      <c r="R392" s="166">
        <f>Q392*H392</f>
        <v>9.9320000000000006E-2</v>
      </c>
      <c r="S392" s="166">
        <v>0</v>
      </c>
      <c r="T392" s="167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68" t="s">
        <v>146</v>
      </c>
      <c r="AT392" s="168" t="s">
        <v>142</v>
      </c>
      <c r="AU392" s="168" t="s">
        <v>88</v>
      </c>
      <c r="AY392" s="17" t="s">
        <v>140</v>
      </c>
      <c r="BE392" s="169">
        <f>IF(N392="základní",J392,0)</f>
        <v>0</v>
      </c>
      <c r="BF392" s="169">
        <f>IF(N392="snížená",J392,0)</f>
        <v>0</v>
      </c>
      <c r="BG392" s="169">
        <f>IF(N392="zákl. přenesená",J392,0)</f>
        <v>0</v>
      </c>
      <c r="BH392" s="169">
        <f>IF(N392="sníž. přenesená",J392,0)</f>
        <v>0</v>
      </c>
      <c r="BI392" s="169">
        <f>IF(N392="nulová",J392,0)</f>
        <v>0</v>
      </c>
      <c r="BJ392" s="17" t="s">
        <v>86</v>
      </c>
      <c r="BK392" s="169">
        <f>ROUND(I392*H392,2)</f>
        <v>0</v>
      </c>
      <c r="BL392" s="17" t="s">
        <v>146</v>
      </c>
      <c r="BM392" s="168" t="s">
        <v>616</v>
      </c>
    </row>
    <row r="393" spans="1:65" s="13" customFormat="1">
      <c r="B393" s="170"/>
      <c r="D393" s="171" t="s">
        <v>148</v>
      </c>
      <c r="E393" s="172" t="s">
        <v>1</v>
      </c>
      <c r="F393" s="173" t="s">
        <v>617</v>
      </c>
      <c r="H393" s="174">
        <v>52</v>
      </c>
      <c r="I393" s="175"/>
      <c r="L393" s="170"/>
      <c r="M393" s="176"/>
      <c r="N393" s="177"/>
      <c r="O393" s="177"/>
      <c r="P393" s="177"/>
      <c r="Q393" s="177"/>
      <c r="R393" s="177"/>
      <c r="S393" s="177"/>
      <c r="T393" s="178"/>
      <c r="AT393" s="172" t="s">
        <v>148</v>
      </c>
      <c r="AU393" s="172" t="s">
        <v>88</v>
      </c>
      <c r="AV393" s="13" t="s">
        <v>88</v>
      </c>
      <c r="AW393" s="13" t="s">
        <v>33</v>
      </c>
      <c r="AX393" s="13" t="s">
        <v>86</v>
      </c>
      <c r="AY393" s="172" t="s">
        <v>140</v>
      </c>
    </row>
    <row r="394" spans="1:65" s="2" customFormat="1" ht="21.75" customHeight="1">
      <c r="A394" s="32"/>
      <c r="B394" s="156"/>
      <c r="C394" s="157" t="s">
        <v>618</v>
      </c>
      <c r="D394" s="157" t="s">
        <v>142</v>
      </c>
      <c r="E394" s="158" t="s">
        <v>619</v>
      </c>
      <c r="F394" s="159" t="s">
        <v>620</v>
      </c>
      <c r="G394" s="160" t="s">
        <v>145</v>
      </c>
      <c r="H394" s="161">
        <v>0.86399999999999999</v>
      </c>
      <c r="I394" s="162"/>
      <c r="J394" s="163">
        <f>ROUND(I394*H394,2)</f>
        <v>0</v>
      </c>
      <c r="K394" s="159" t="s">
        <v>181</v>
      </c>
      <c r="L394" s="33"/>
      <c r="M394" s="164" t="s">
        <v>1</v>
      </c>
      <c r="N394" s="165" t="s">
        <v>43</v>
      </c>
      <c r="O394" s="58"/>
      <c r="P394" s="166">
        <f>O394*H394</f>
        <v>0</v>
      </c>
      <c r="Q394" s="166">
        <v>0</v>
      </c>
      <c r="R394" s="166">
        <f>Q394*H394</f>
        <v>0</v>
      </c>
      <c r="S394" s="166">
        <v>1.8</v>
      </c>
      <c r="T394" s="167">
        <f>S394*H394</f>
        <v>1.5551999999999999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68" t="s">
        <v>146</v>
      </c>
      <c r="AT394" s="168" t="s">
        <v>142</v>
      </c>
      <c r="AU394" s="168" t="s">
        <v>88</v>
      </c>
      <c r="AY394" s="17" t="s">
        <v>140</v>
      </c>
      <c r="BE394" s="169">
        <f>IF(N394="základní",J394,0)</f>
        <v>0</v>
      </c>
      <c r="BF394" s="169">
        <f>IF(N394="snížená",J394,0)</f>
        <v>0</v>
      </c>
      <c r="BG394" s="169">
        <f>IF(N394="zákl. přenesená",J394,0)</f>
        <v>0</v>
      </c>
      <c r="BH394" s="169">
        <f>IF(N394="sníž. přenesená",J394,0)</f>
        <v>0</v>
      </c>
      <c r="BI394" s="169">
        <f>IF(N394="nulová",J394,0)</f>
        <v>0</v>
      </c>
      <c r="BJ394" s="17" t="s">
        <v>86</v>
      </c>
      <c r="BK394" s="169">
        <f>ROUND(I394*H394,2)</f>
        <v>0</v>
      </c>
      <c r="BL394" s="17" t="s">
        <v>146</v>
      </c>
      <c r="BM394" s="168" t="s">
        <v>621</v>
      </c>
    </row>
    <row r="395" spans="1:65" s="13" customFormat="1">
      <c r="B395" s="170"/>
      <c r="D395" s="171" t="s">
        <v>148</v>
      </c>
      <c r="E395" s="172" t="s">
        <v>1</v>
      </c>
      <c r="F395" s="173" t="s">
        <v>622</v>
      </c>
      <c r="H395" s="174">
        <v>0.67500000000000004</v>
      </c>
      <c r="I395" s="175"/>
      <c r="L395" s="170"/>
      <c r="M395" s="176"/>
      <c r="N395" s="177"/>
      <c r="O395" s="177"/>
      <c r="P395" s="177"/>
      <c r="Q395" s="177"/>
      <c r="R395" s="177"/>
      <c r="S395" s="177"/>
      <c r="T395" s="178"/>
      <c r="AT395" s="172" t="s">
        <v>148</v>
      </c>
      <c r="AU395" s="172" t="s">
        <v>88</v>
      </c>
      <c r="AV395" s="13" t="s">
        <v>88</v>
      </c>
      <c r="AW395" s="13" t="s">
        <v>33</v>
      </c>
      <c r="AX395" s="13" t="s">
        <v>78</v>
      </c>
      <c r="AY395" s="172" t="s">
        <v>140</v>
      </c>
    </row>
    <row r="396" spans="1:65" s="13" customFormat="1">
      <c r="B396" s="170"/>
      <c r="D396" s="171" t="s">
        <v>148</v>
      </c>
      <c r="E396" s="172" t="s">
        <v>1</v>
      </c>
      <c r="F396" s="173" t="s">
        <v>623</v>
      </c>
      <c r="H396" s="174">
        <v>0.189</v>
      </c>
      <c r="I396" s="175"/>
      <c r="L396" s="170"/>
      <c r="M396" s="176"/>
      <c r="N396" s="177"/>
      <c r="O396" s="177"/>
      <c r="P396" s="177"/>
      <c r="Q396" s="177"/>
      <c r="R396" s="177"/>
      <c r="S396" s="177"/>
      <c r="T396" s="178"/>
      <c r="AT396" s="172" t="s">
        <v>148</v>
      </c>
      <c r="AU396" s="172" t="s">
        <v>88</v>
      </c>
      <c r="AV396" s="13" t="s">
        <v>88</v>
      </c>
      <c r="AW396" s="13" t="s">
        <v>33</v>
      </c>
      <c r="AX396" s="13" t="s">
        <v>78</v>
      </c>
      <c r="AY396" s="172" t="s">
        <v>140</v>
      </c>
    </row>
    <row r="397" spans="1:65" s="14" customFormat="1">
      <c r="B397" s="179"/>
      <c r="D397" s="171" t="s">
        <v>148</v>
      </c>
      <c r="E397" s="180" t="s">
        <v>1</v>
      </c>
      <c r="F397" s="181" t="s">
        <v>161</v>
      </c>
      <c r="H397" s="182">
        <v>0.8640000000000001</v>
      </c>
      <c r="I397" s="183"/>
      <c r="L397" s="179"/>
      <c r="M397" s="184"/>
      <c r="N397" s="185"/>
      <c r="O397" s="185"/>
      <c r="P397" s="185"/>
      <c r="Q397" s="185"/>
      <c r="R397" s="185"/>
      <c r="S397" s="185"/>
      <c r="T397" s="186"/>
      <c r="AT397" s="180" t="s">
        <v>148</v>
      </c>
      <c r="AU397" s="180" t="s">
        <v>88</v>
      </c>
      <c r="AV397" s="14" t="s">
        <v>146</v>
      </c>
      <c r="AW397" s="14" t="s">
        <v>33</v>
      </c>
      <c r="AX397" s="14" t="s">
        <v>86</v>
      </c>
      <c r="AY397" s="180" t="s">
        <v>140</v>
      </c>
    </row>
    <row r="398" spans="1:65" s="2" customFormat="1" ht="16.5" customHeight="1">
      <c r="A398" s="32"/>
      <c r="B398" s="156"/>
      <c r="C398" s="157" t="s">
        <v>624</v>
      </c>
      <c r="D398" s="157" t="s">
        <v>142</v>
      </c>
      <c r="E398" s="158" t="s">
        <v>625</v>
      </c>
      <c r="F398" s="159" t="s">
        <v>626</v>
      </c>
      <c r="G398" s="160" t="s">
        <v>210</v>
      </c>
      <c r="H398" s="161">
        <v>6.96</v>
      </c>
      <c r="I398" s="162"/>
      <c r="J398" s="163">
        <f>ROUND(I398*H398,2)</f>
        <v>0</v>
      </c>
      <c r="K398" s="159" t="s">
        <v>181</v>
      </c>
      <c r="L398" s="33"/>
      <c r="M398" s="164" t="s">
        <v>1</v>
      </c>
      <c r="N398" s="165" t="s">
        <v>43</v>
      </c>
      <c r="O398" s="58"/>
      <c r="P398" s="166">
        <f>O398*H398</f>
        <v>0</v>
      </c>
      <c r="Q398" s="166">
        <v>0</v>
      </c>
      <c r="R398" s="166">
        <f>Q398*H398</f>
        <v>0</v>
      </c>
      <c r="S398" s="166">
        <v>8.2000000000000003E-2</v>
      </c>
      <c r="T398" s="167">
        <f>S398*H398</f>
        <v>0.57072000000000001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68" t="s">
        <v>146</v>
      </c>
      <c r="AT398" s="168" t="s">
        <v>142</v>
      </c>
      <c r="AU398" s="168" t="s">
        <v>88</v>
      </c>
      <c r="AY398" s="17" t="s">
        <v>140</v>
      </c>
      <c r="BE398" s="169">
        <f>IF(N398="základní",J398,0)</f>
        <v>0</v>
      </c>
      <c r="BF398" s="169">
        <f>IF(N398="snížená",J398,0)</f>
        <v>0</v>
      </c>
      <c r="BG398" s="169">
        <f>IF(N398="zákl. přenesená",J398,0)</f>
        <v>0</v>
      </c>
      <c r="BH398" s="169">
        <f>IF(N398="sníž. přenesená",J398,0)</f>
        <v>0</v>
      </c>
      <c r="BI398" s="169">
        <f>IF(N398="nulová",J398,0)</f>
        <v>0</v>
      </c>
      <c r="BJ398" s="17" t="s">
        <v>86</v>
      </c>
      <c r="BK398" s="169">
        <f>ROUND(I398*H398,2)</f>
        <v>0</v>
      </c>
      <c r="BL398" s="17" t="s">
        <v>146</v>
      </c>
      <c r="BM398" s="168" t="s">
        <v>627</v>
      </c>
    </row>
    <row r="399" spans="1:65" s="13" customFormat="1">
      <c r="B399" s="170"/>
      <c r="D399" s="171" t="s">
        <v>148</v>
      </c>
      <c r="E399" s="172" t="s">
        <v>1</v>
      </c>
      <c r="F399" s="173" t="s">
        <v>628</v>
      </c>
      <c r="H399" s="174">
        <v>6.96</v>
      </c>
      <c r="I399" s="175"/>
      <c r="L399" s="170"/>
      <c r="M399" s="176"/>
      <c r="N399" s="177"/>
      <c r="O399" s="177"/>
      <c r="P399" s="177"/>
      <c r="Q399" s="177"/>
      <c r="R399" s="177"/>
      <c r="S399" s="177"/>
      <c r="T399" s="178"/>
      <c r="AT399" s="172" t="s">
        <v>148</v>
      </c>
      <c r="AU399" s="172" t="s">
        <v>88</v>
      </c>
      <c r="AV399" s="13" t="s">
        <v>88</v>
      </c>
      <c r="AW399" s="13" t="s">
        <v>33</v>
      </c>
      <c r="AX399" s="13" t="s">
        <v>86</v>
      </c>
      <c r="AY399" s="172" t="s">
        <v>140</v>
      </c>
    </row>
    <row r="400" spans="1:65" s="2" customFormat="1" ht="21.75" customHeight="1">
      <c r="A400" s="32"/>
      <c r="B400" s="156"/>
      <c r="C400" s="157" t="s">
        <v>629</v>
      </c>
      <c r="D400" s="157" t="s">
        <v>142</v>
      </c>
      <c r="E400" s="158" t="s">
        <v>630</v>
      </c>
      <c r="F400" s="159" t="s">
        <v>631</v>
      </c>
      <c r="G400" s="160" t="s">
        <v>145</v>
      </c>
      <c r="H400" s="161">
        <v>0.72</v>
      </c>
      <c r="I400" s="162"/>
      <c r="J400" s="163">
        <f>ROUND(I400*H400,2)</f>
        <v>0</v>
      </c>
      <c r="K400" s="159" t="s">
        <v>181</v>
      </c>
      <c r="L400" s="33"/>
      <c r="M400" s="164" t="s">
        <v>1</v>
      </c>
      <c r="N400" s="165" t="s">
        <v>43</v>
      </c>
      <c r="O400" s="58"/>
      <c r="P400" s="166">
        <f>O400*H400</f>
        <v>0</v>
      </c>
      <c r="Q400" s="166">
        <v>0</v>
      </c>
      <c r="R400" s="166">
        <f>Q400*H400</f>
        <v>0</v>
      </c>
      <c r="S400" s="166">
        <v>2.4</v>
      </c>
      <c r="T400" s="167">
        <f>S400*H400</f>
        <v>1.728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68" t="s">
        <v>146</v>
      </c>
      <c r="AT400" s="168" t="s">
        <v>142</v>
      </c>
      <c r="AU400" s="168" t="s">
        <v>88</v>
      </c>
      <c r="AY400" s="17" t="s">
        <v>140</v>
      </c>
      <c r="BE400" s="169">
        <f>IF(N400="základní",J400,0)</f>
        <v>0</v>
      </c>
      <c r="BF400" s="169">
        <f>IF(N400="snížená",J400,0)</f>
        <v>0</v>
      </c>
      <c r="BG400" s="169">
        <f>IF(N400="zákl. přenesená",J400,0)</f>
        <v>0</v>
      </c>
      <c r="BH400" s="169">
        <f>IF(N400="sníž. přenesená",J400,0)</f>
        <v>0</v>
      </c>
      <c r="BI400" s="169">
        <f>IF(N400="nulová",J400,0)</f>
        <v>0</v>
      </c>
      <c r="BJ400" s="17" t="s">
        <v>86</v>
      </c>
      <c r="BK400" s="169">
        <f>ROUND(I400*H400,2)</f>
        <v>0</v>
      </c>
      <c r="BL400" s="17" t="s">
        <v>146</v>
      </c>
      <c r="BM400" s="168" t="s">
        <v>632</v>
      </c>
    </row>
    <row r="401" spans="1:65" s="13" customFormat="1">
      <c r="B401" s="170"/>
      <c r="D401" s="171" t="s">
        <v>148</v>
      </c>
      <c r="E401" s="172" t="s">
        <v>1</v>
      </c>
      <c r="F401" s="173" t="s">
        <v>633</v>
      </c>
      <c r="H401" s="174">
        <v>0.72</v>
      </c>
      <c r="I401" s="175"/>
      <c r="L401" s="170"/>
      <c r="M401" s="176"/>
      <c r="N401" s="177"/>
      <c r="O401" s="177"/>
      <c r="P401" s="177"/>
      <c r="Q401" s="177"/>
      <c r="R401" s="177"/>
      <c r="S401" s="177"/>
      <c r="T401" s="178"/>
      <c r="AT401" s="172" t="s">
        <v>148</v>
      </c>
      <c r="AU401" s="172" t="s">
        <v>88</v>
      </c>
      <c r="AV401" s="13" t="s">
        <v>88</v>
      </c>
      <c r="AW401" s="13" t="s">
        <v>33</v>
      </c>
      <c r="AX401" s="13" t="s">
        <v>86</v>
      </c>
      <c r="AY401" s="172" t="s">
        <v>140</v>
      </c>
    </row>
    <row r="402" spans="1:65" s="2" customFormat="1" ht="21.75" customHeight="1">
      <c r="A402" s="32"/>
      <c r="B402" s="156"/>
      <c r="C402" s="157" t="s">
        <v>634</v>
      </c>
      <c r="D402" s="157" t="s">
        <v>142</v>
      </c>
      <c r="E402" s="158" t="s">
        <v>635</v>
      </c>
      <c r="F402" s="159" t="s">
        <v>636</v>
      </c>
      <c r="G402" s="160" t="s">
        <v>145</v>
      </c>
      <c r="H402" s="161">
        <v>1.6439999999999999</v>
      </c>
      <c r="I402" s="162"/>
      <c r="J402" s="163">
        <f>ROUND(I402*H402,2)</f>
        <v>0</v>
      </c>
      <c r="K402" s="159" t="s">
        <v>181</v>
      </c>
      <c r="L402" s="33"/>
      <c r="M402" s="164" t="s">
        <v>1</v>
      </c>
      <c r="N402" s="165" t="s">
        <v>43</v>
      </c>
      <c r="O402" s="58"/>
      <c r="P402" s="166">
        <f>O402*H402</f>
        <v>0</v>
      </c>
      <c r="Q402" s="166">
        <v>0</v>
      </c>
      <c r="R402" s="166">
        <f>Q402*H402</f>
        <v>0</v>
      </c>
      <c r="S402" s="166">
        <v>2.2000000000000002</v>
      </c>
      <c r="T402" s="167">
        <f>S402*H402</f>
        <v>3.6168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68" t="s">
        <v>146</v>
      </c>
      <c r="AT402" s="168" t="s">
        <v>142</v>
      </c>
      <c r="AU402" s="168" t="s">
        <v>88</v>
      </c>
      <c r="AY402" s="17" t="s">
        <v>140</v>
      </c>
      <c r="BE402" s="169">
        <f>IF(N402="základní",J402,0)</f>
        <v>0</v>
      </c>
      <c r="BF402" s="169">
        <f>IF(N402="snížená",J402,0)</f>
        <v>0</v>
      </c>
      <c r="BG402" s="169">
        <f>IF(N402="zákl. přenesená",J402,0)</f>
        <v>0</v>
      </c>
      <c r="BH402" s="169">
        <f>IF(N402="sníž. přenesená",J402,0)</f>
        <v>0</v>
      </c>
      <c r="BI402" s="169">
        <f>IF(N402="nulová",J402,0)</f>
        <v>0</v>
      </c>
      <c r="BJ402" s="17" t="s">
        <v>86</v>
      </c>
      <c r="BK402" s="169">
        <f>ROUND(I402*H402,2)</f>
        <v>0</v>
      </c>
      <c r="BL402" s="17" t="s">
        <v>146</v>
      </c>
      <c r="BM402" s="168" t="s">
        <v>637</v>
      </c>
    </row>
    <row r="403" spans="1:65" s="13" customFormat="1">
      <c r="B403" s="170"/>
      <c r="D403" s="171" t="s">
        <v>148</v>
      </c>
      <c r="E403" s="172" t="s">
        <v>1</v>
      </c>
      <c r="F403" s="173" t="s">
        <v>638</v>
      </c>
      <c r="H403" s="174">
        <v>1.6439999999999999</v>
      </c>
      <c r="I403" s="175"/>
      <c r="L403" s="170"/>
      <c r="M403" s="176"/>
      <c r="N403" s="177"/>
      <c r="O403" s="177"/>
      <c r="P403" s="177"/>
      <c r="Q403" s="177"/>
      <c r="R403" s="177"/>
      <c r="S403" s="177"/>
      <c r="T403" s="178"/>
      <c r="AT403" s="172" t="s">
        <v>148</v>
      </c>
      <c r="AU403" s="172" t="s">
        <v>88</v>
      </c>
      <c r="AV403" s="13" t="s">
        <v>88</v>
      </c>
      <c r="AW403" s="13" t="s">
        <v>33</v>
      </c>
      <c r="AX403" s="13" t="s">
        <v>86</v>
      </c>
      <c r="AY403" s="172" t="s">
        <v>140</v>
      </c>
    </row>
    <row r="404" spans="1:65" s="2" customFormat="1" ht="21.75" customHeight="1">
      <c r="A404" s="32"/>
      <c r="B404" s="156"/>
      <c r="C404" s="157" t="s">
        <v>639</v>
      </c>
      <c r="D404" s="157" t="s">
        <v>142</v>
      </c>
      <c r="E404" s="158" t="s">
        <v>640</v>
      </c>
      <c r="F404" s="159" t="s">
        <v>641</v>
      </c>
      <c r="G404" s="160" t="s">
        <v>145</v>
      </c>
      <c r="H404" s="161">
        <v>10.41</v>
      </c>
      <c r="I404" s="162"/>
      <c r="J404" s="163">
        <f>ROUND(I404*H404,2)</f>
        <v>0</v>
      </c>
      <c r="K404" s="159" t="s">
        <v>181</v>
      </c>
      <c r="L404" s="33"/>
      <c r="M404" s="164" t="s">
        <v>1</v>
      </c>
      <c r="N404" s="165" t="s">
        <v>43</v>
      </c>
      <c r="O404" s="58"/>
      <c r="P404" s="166">
        <f>O404*H404</f>
        <v>0</v>
      </c>
      <c r="Q404" s="166">
        <v>0</v>
      </c>
      <c r="R404" s="166">
        <f>Q404*H404</f>
        <v>0</v>
      </c>
      <c r="S404" s="166">
        <v>2.2000000000000002</v>
      </c>
      <c r="T404" s="167">
        <f>S404*H404</f>
        <v>22.902000000000001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68" t="s">
        <v>146</v>
      </c>
      <c r="AT404" s="168" t="s">
        <v>142</v>
      </c>
      <c r="AU404" s="168" t="s">
        <v>88</v>
      </c>
      <c r="AY404" s="17" t="s">
        <v>140</v>
      </c>
      <c r="BE404" s="169">
        <f>IF(N404="základní",J404,0)</f>
        <v>0</v>
      </c>
      <c r="BF404" s="169">
        <f>IF(N404="snížená",J404,0)</f>
        <v>0</v>
      </c>
      <c r="BG404" s="169">
        <f>IF(N404="zákl. přenesená",J404,0)</f>
        <v>0</v>
      </c>
      <c r="BH404" s="169">
        <f>IF(N404="sníž. přenesená",J404,0)</f>
        <v>0</v>
      </c>
      <c r="BI404" s="169">
        <f>IF(N404="nulová",J404,0)</f>
        <v>0</v>
      </c>
      <c r="BJ404" s="17" t="s">
        <v>86</v>
      </c>
      <c r="BK404" s="169">
        <f>ROUND(I404*H404,2)</f>
        <v>0</v>
      </c>
      <c r="BL404" s="17" t="s">
        <v>146</v>
      </c>
      <c r="BM404" s="168" t="s">
        <v>642</v>
      </c>
    </row>
    <row r="405" spans="1:65" s="13" customFormat="1">
      <c r="B405" s="170"/>
      <c r="D405" s="171" t="s">
        <v>148</v>
      </c>
      <c r="E405" s="172" t="s">
        <v>1</v>
      </c>
      <c r="F405" s="173" t="s">
        <v>643</v>
      </c>
      <c r="H405" s="174">
        <v>10.41</v>
      </c>
      <c r="I405" s="175"/>
      <c r="L405" s="170"/>
      <c r="M405" s="176"/>
      <c r="N405" s="177"/>
      <c r="O405" s="177"/>
      <c r="P405" s="177"/>
      <c r="Q405" s="177"/>
      <c r="R405" s="177"/>
      <c r="S405" s="177"/>
      <c r="T405" s="178"/>
      <c r="AT405" s="172" t="s">
        <v>148</v>
      </c>
      <c r="AU405" s="172" t="s">
        <v>88</v>
      </c>
      <c r="AV405" s="13" t="s">
        <v>88</v>
      </c>
      <c r="AW405" s="13" t="s">
        <v>33</v>
      </c>
      <c r="AX405" s="13" t="s">
        <v>86</v>
      </c>
      <c r="AY405" s="172" t="s">
        <v>140</v>
      </c>
    </row>
    <row r="406" spans="1:65" s="2" customFormat="1" ht="21.75" customHeight="1">
      <c r="A406" s="32"/>
      <c r="B406" s="156"/>
      <c r="C406" s="157" t="s">
        <v>644</v>
      </c>
      <c r="D406" s="157" t="s">
        <v>142</v>
      </c>
      <c r="E406" s="158" t="s">
        <v>645</v>
      </c>
      <c r="F406" s="159" t="s">
        <v>646</v>
      </c>
      <c r="G406" s="160" t="s">
        <v>210</v>
      </c>
      <c r="H406" s="161">
        <v>5.35</v>
      </c>
      <c r="I406" s="162"/>
      <c r="J406" s="163">
        <f>ROUND(I406*H406,2)</f>
        <v>0</v>
      </c>
      <c r="K406" s="159" t="s">
        <v>181</v>
      </c>
      <c r="L406" s="33"/>
      <c r="M406" s="164" t="s">
        <v>1</v>
      </c>
      <c r="N406" s="165" t="s">
        <v>43</v>
      </c>
      <c r="O406" s="58"/>
      <c r="P406" s="166">
        <f>O406*H406</f>
        <v>0</v>
      </c>
      <c r="Q406" s="166">
        <v>0</v>
      </c>
      <c r="R406" s="166">
        <f>Q406*H406</f>
        <v>0</v>
      </c>
      <c r="S406" s="166">
        <v>0.09</v>
      </c>
      <c r="T406" s="167">
        <f>S406*H406</f>
        <v>0.48149999999999993</v>
      </c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R406" s="168" t="s">
        <v>146</v>
      </c>
      <c r="AT406" s="168" t="s">
        <v>142</v>
      </c>
      <c r="AU406" s="168" t="s">
        <v>88</v>
      </c>
      <c r="AY406" s="17" t="s">
        <v>140</v>
      </c>
      <c r="BE406" s="169">
        <f>IF(N406="základní",J406,0)</f>
        <v>0</v>
      </c>
      <c r="BF406" s="169">
        <f>IF(N406="snížená",J406,0)</f>
        <v>0</v>
      </c>
      <c r="BG406" s="169">
        <f>IF(N406="zákl. přenesená",J406,0)</f>
        <v>0</v>
      </c>
      <c r="BH406" s="169">
        <f>IF(N406="sníž. přenesená",J406,0)</f>
        <v>0</v>
      </c>
      <c r="BI406" s="169">
        <f>IF(N406="nulová",J406,0)</f>
        <v>0</v>
      </c>
      <c r="BJ406" s="17" t="s">
        <v>86</v>
      </c>
      <c r="BK406" s="169">
        <f>ROUND(I406*H406,2)</f>
        <v>0</v>
      </c>
      <c r="BL406" s="17" t="s">
        <v>146</v>
      </c>
      <c r="BM406" s="168" t="s">
        <v>647</v>
      </c>
    </row>
    <row r="407" spans="1:65" s="13" customFormat="1">
      <c r="B407" s="170"/>
      <c r="D407" s="171" t="s">
        <v>148</v>
      </c>
      <c r="E407" s="172" t="s">
        <v>1</v>
      </c>
      <c r="F407" s="173" t="s">
        <v>648</v>
      </c>
      <c r="H407" s="174">
        <v>5.35</v>
      </c>
      <c r="I407" s="175"/>
      <c r="L407" s="170"/>
      <c r="M407" s="176"/>
      <c r="N407" s="177"/>
      <c r="O407" s="177"/>
      <c r="P407" s="177"/>
      <c r="Q407" s="177"/>
      <c r="R407" s="177"/>
      <c r="S407" s="177"/>
      <c r="T407" s="178"/>
      <c r="AT407" s="172" t="s">
        <v>148</v>
      </c>
      <c r="AU407" s="172" t="s">
        <v>88</v>
      </c>
      <c r="AV407" s="13" t="s">
        <v>88</v>
      </c>
      <c r="AW407" s="13" t="s">
        <v>33</v>
      </c>
      <c r="AX407" s="13" t="s">
        <v>86</v>
      </c>
      <c r="AY407" s="172" t="s">
        <v>140</v>
      </c>
    </row>
    <row r="408" spans="1:65" s="2" customFormat="1" ht="21.75" customHeight="1">
      <c r="A408" s="32"/>
      <c r="B408" s="156"/>
      <c r="C408" s="157" t="s">
        <v>649</v>
      </c>
      <c r="D408" s="157" t="s">
        <v>142</v>
      </c>
      <c r="E408" s="158" t="s">
        <v>650</v>
      </c>
      <c r="F408" s="159" t="s">
        <v>651</v>
      </c>
      <c r="G408" s="160" t="s">
        <v>210</v>
      </c>
      <c r="H408" s="161">
        <v>10.8</v>
      </c>
      <c r="I408" s="162"/>
      <c r="J408" s="163">
        <f>ROUND(I408*H408,2)</f>
        <v>0</v>
      </c>
      <c r="K408" s="159" t="s">
        <v>181</v>
      </c>
      <c r="L408" s="33"/>
      <c r="M408" s="164" t="s">
        <v>1</v>
      </c>
      <c r="N408" s="165" t="s">
        <v>43</v>
      </c>
      <c r="O408" s="58"/>
      <c r="P408" s="166">
        <f>O408*H408</f>
        <v>0</v>
      </c>
      <c r="Q408" s="166">
        <v>0</v>
      </c>
      <c r="R408" s="166">
        <f>Q408*H408</f>
        <v>0</v>
      </c>
      <c r="S408" s="166">
        <v>5.7000000000000002E-2</v>
      </c>
      <c r="T408" s="167">
        <f>S408*H408</f>
        <v>0.61560000000000004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68" t="s">
        <v>146</v>
      </c>
      <c r="AT408" s="168" t="s">
        <v>142</v>
      </c>
      <c r="AU408" s="168" t="s">
        <v>88</v>
      </c>
      <c r="AY408" s="17" t="s">
        <v>140</v>
      </c>
      <c r="BE408" s="169">
        <f>IF(N408="základní",J408,0)</f>
        <v>0</v>
      </c>
      <c r="BF408" s="169">
        <f>IF(N408="snížená",J408,0)</f>
        <v>0</v>
      </c>
      <c r="BG408" s="169">
        <f>IF(N408="zákl. přenesená",J408,0)</f>
        <v>0</v>
      </c>
      <c r="BH408" s="169">
        <f>IF(N408="sníž. přenesená",J408,0)</f>
        <v>0</v>
      </c>
      <c r="BI408" s="169">
        <f>IF(N408="nulová",J408,0)</f>
        <v>0</v>
      </c>
      <c r="BJ408" s="17" t="s">
        <v>86</v>
      </c>
      <c r="BK408" s="169">
        <f>ROUND(I408*H408,2)</f>
        <v>0</v>
      </c>
      <c r="BL408" s="17" t="s">
        <v>146</v>
      </c>
      <c r="BM408" s="168" t="s">
        <v>652</v>
      </c>
    </row>
    <row r="409" spans="1:65" s="13" customFormat="1">
      <c r="B409" s="170"/>
      <c r="D409" s="171" t="s">
        <v>148</v>
      </c>
      <c r="E409" s="172" t="s">
        <v>1</v>
      </c>
      <c r="F409" s="173" t="s">
        <v>653</v>
      </c>
      <c r="H409" s="174">
        <v>10.8</v>
      </c>
      <c r="I409" s="175"/>
      <c r="L409" s="170"/>
      <c r="M409" s="176"/>
      <c r="N409" s="177"/>
      <c r="O409" s="177"/>
      <c r="P409" s="177"/>
      <c r="Q409" s="177"/>
      <c r="R409" s="177"/>
      <c r="S409" s="177"/>
      <c r="T409" s="178"/>
      <c r="AT409" s="172" t="s">
        <v>148</v>
      </c>
      <c r="AU409" s="172" t="s">
        <v>88</v>
      </c>
      <c r="AV409" s="13" t="s">
        <v>88</v>
      </c>
      <c r="AW409" s="13" t="s">
        <v>33</v>
      </c>
      <c r="AX409" s="13" t="s">
        <v>86</v>
      </c>
      <c r="AY409" s="172" t="s">
        <v>140</v>
      </c>
    </row>
    <row r="410" spans="1:65" s="2" customFormat="1" ht="21.75" customHeight="1">
      <c r="A410" s="32"/>
      <c r="B410" s="156"/>
      <c r="C410" s="157" t="s">
        <v>654</v>
      </c>
      <c r="D410" s="157" t="s">
        <v>142</v>
      </c>
      <c r="E410" s="158" t="s">
        <v>655</v>
      </c>
      <c r="F410" s="159" t="s">
        <v>656</v>
      </c>
      <c r="G410" s="160" t="s">
        <v>210</v>
      </c>
      <c r="H410" s="161">
        <v>9.1</v>
      </c>
      <c r="I410" s="162"/>
      <c r="J410" s="163">
        <f>ROUND(I410*H410,2)</f>
        <v>0</v>
      </c>
      <c r="K410" s="159" t="s">
        <v>181</v>
      </c>
      <c r="L410" s="33"/>
      <c r="M410" s="164" t="s">
        <v>1</v>
      </c>
      <c r="N410" s="165" t="s">
        <v>43</v>
      </c>
      <c r="O410" s="58"/>
      <c r="P410" s="166">
        <f>O410*H410</f>
        <v>0</v>
      </c>
      <c r="Q410" s="166">
        <v>0</v>
      </c>
      <c r="R410" s="166">
        <f>Q410*H410</f>
        <v>0</v>
      </c>
      <c r="S410" s="166">
        <v>0.19</v>
      </c>
      <c r="T410" s="167">
        <f>S410*H410</f>
        <v>1.7289999999999999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68" t="s">
        <v>146</v>
      </c>
      <c r="AT410" s="168" t="s">
        <v>142</v>
      </c>
      <c r="AU410" s="168" t="s">
        <v>88</v>
      </c>
      <c r="AY410" s="17" t="s">
        <v>140</v>
      </c>
      <c r="BE410" s="169">
        <f>IF(N410="základní",J410,0)</f>
        <v>0</v>
      </c>
      <c r="BF410" s="169">
        <f>IF(N410="snížená",J410,0)</f>
        <v>0</v>
      </c>
      <c r="BG410" s="169">
        <f>IF(N410="zákl. přenesená",J410,0)</f>
        <v>0</v>
      </c>
      <c r="BH410" s="169">
        <f>IF(N410="sníž. přenesená",J410,0)</f>
        <v>0</v>
      </c>
      <c r="BI410" s="169">
        <f>IF(N410="nulová",J410,0)</f>
        <v>0</v>
      </c>
      <c r="BJ410" s="17" t="s">
        <v>86</v>
      </c>
      <c r="BK410" s="169">
        <f>ROUND(I410*H410,2)</f>
        <v>0</v>
      </c>
      <c r="BL410" s="17" t="s">
        <v>146</v>
      </c>
      <c r="BM410" s="168" t="s">
        <v>657</v>
      </c>
    </row>
    <row r="411" spans="1:65" s="13" customFormat="1">
      <c r="B411" s="170"/>
      <c r="D411" s="171" t="s">
        <v>148</v>
      </c>
      <c r="E411" s="172" t="s">
        <v>1</v>
      </c>
      <c r="F411" s="173" t="s">
        <v>658</v>
      </c>
      <c r="H411" s="174">
        <v>3.75</v>
      </c>
      <c r="I411" s="175"/>
      <c r="L411" s="170"/>
      <c r="M411" s="176"/>
      <c r="N411" s="177"/>
      <c r="O411" s="177"/>
      <c r="P411" s="177"/>
      <c r="Q411" s="177"/>
      <c r="R411" s="177"/>
      <c r="S411" s="177"/>
      <c r="T411" s="178"/>
      <c r="AT411" s="172" t="s">
        <v>148</v>
      </c>
      <c r="AU411" s="172" t="s">
        <v>88</v>
      </c>
      <c r="AV411" s="13" t="s">
        <v>88</v>
      </c>
      <c r="AW411" s="13" t="s">
        <v>33</v>
      </c>
      <c r="AX411" s="13" t="s">
        <v>78</v>
      </c>
      <c r="AY411" s="172" t="s">
        <v>140</v>
      </c>
    </row>
    <row r="412" spans="1:65" s="13" customFormat="1">
      <c r="B412" s="170"/>
      <c r="D412" s="171" t="s">
        <v>148</v>
      </c>
      <c r="E412" s="172" t="s">
        <v>1</v>
      </c>
      <c r="F412" s="173" t="s">
        <v>648</v>
      </c>
      <c r="H412" s="174">
        <v>5.35</v>
      </c>
      <c r="I412" s="175"/>
      <c r="L412" s="170"/>
      <c r="M412" s="176"/>
      <c r="N412" s="177"/>
      <c r="O412" s="177"/>
      <c r="P412" s="177"/>
      <c r="Q412" s="177"/>
      <c r="R412" s="177"/>
      <c r="S412" s="177"/>
      <c r="T412" s="178"/>
      <c r="AT412" s="172" t="s">
        <v>148</v>
      </c>
      <c r="AU412" s="172" t="s">
        <v>88</v>
      </c>
      <c r="AV412" s="13" t="s">
        <v>88</v>
      </c>
      <c r="AW412" s="13" t="s">
        <v>33</v>
      </c>
      <c r="AX412" s="13" t="s">
        <v>78</v>
      </c>
      <c r="AY412" s="172" t="s">
        <v>140</v>
      </c>
    </row>
    <row r="413" spans="1:65" s="14" customFormat="1">
      <c r="B413" s="179"/>
      <c r="D413" s="171" t="s">
        <v>148</v>
      </c>
      <c r="E413" s="180" t="s">
        <v>1</v>
      </c>
      <c r="F413" s="181" t="s">
        <v>161</v>
      </c>
      <c r="H413" s="182">
        <v>9.1</v>
      </c>
      <c r="I413" s="183"/>
      <c r="L413" s="179"/>
      <c r="M413" s="184"/>
      <c r="N413" s="185"/>
      <c r="O413" s="185"/>
      <c r="P413" s="185"/>
      <c r="Q413" s="185"/>
      <c r="R413" s="185"/>
      <c r="S413" s="185"/>
      <c r="T413" s="186"/>
      <c r="AT413" s="180" t="s">
        <v>148</v>
      </c>
      <c r="AU413" s="180" t="s">
        <v>88</v>
      </c>
      <c r="AV413" s="14" t="s">
        <v>146</v>
      </c>
      <c r="AW413" s="14" t="s">
        <v>33</v>
      </c>
      <c r="AX413" s="14" t="s">
        <v>86</v>
      </c>
      <c r="AY413" s="180" t="s">
        <v>140</v>
      </c>
    </row>
    <row r="414" spans="1:65" s="2" customFormat="1" ht="21.75" customHeight="1">
      <c r="A414" s="32"/>
      <c r="B414" s="156"/>
      <c r="C414" s="157" t="s">
        <v>659</v>
      </c>
      <c r="D414" s="157" t="s">
        <v>142</v>
      </c>
      <c r="E414" s="158" t="s">
        <v>660</v>
      </c>
      <c r="F414" s="159" t="s">
        <v>661</v>
      </c>
      <c r="G414" s="160" t="s">
        <v>210</v>
      </c>
      <c r="H414" s="161">
        <v>0.58499999999999996</v>
      </c>
      <c r="I414" s="162"/>
      <c r="J414" s="163">
        <f>ROUND(I414*H414,2)</f>
        <v>0</v>
      </c>
      <c r="K414" s="159" t="s">
        <v>181</v>
      </c>
      <c r="L414" s="33"/>
      <c r="M414" s="164" t="s">
        <v>1</v>
      </c>
      <c r="N414" s="165" t="s">
        <v>43</v>
      </c>
      <c r="O414" s="58"/>
      <c r="P414" s="166">
        <f>O414*H414</f>
        <v>0</v>
      </c>
      <c r="Q414" s="166">
        <v>0</v>
      </c>
      <c r="R414" s="166">
        <f>Q414*H414</f>
        <v>0</v>
      </c>
      <c r="S414" s="166">
        <v>5.5E-2</v>
      </c>
      <c r="T414" s="167">
        <f>S414*H414</f>
        <v>3.2174999999999995E-2</v>
      </c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R414" s="168" t="s">
        <v>146</v>
      </c>
      <c r="AT414" s="168" t="s">
        <v>142</v>
      </c>
      <c r="AU414" s="168" t="s">
        <v>88</v>
      </c>
      <c r="AY414" s="17" t="s">
        <v>140</v>
      </c>
      <c r="BE414" s="169">
        <f>IF(N414="základní",J414,0)</f>
        <v>0</v>
      </c>
      <c r="BF414" s="169">
        <f>IF(N414="snížená",J414,0)</f>
        <v>0</v>
      </c>
      <c r="BG414" s="169">
        <f>IF(N414="zákl. přenesená",J414,0)</f>
        <v>0</v>
      </c>
      <c r="BH414" s="169">
        <f>IF(N414="sníž. přenesená",J414,0)</f>
        <v>0</v>
      </c>
      <c r="BI414" s="169">
        <f>IF(N414="nulová",J414,0)</f>
        <v>0</v>
      </c>
      <c r="BJ414" s="17" t="s">
        <v>86</v>
      </c>
      <c r="BK414" s="169">
        <f>ROUND(I414*H414,2)</f>
        <v>0</v>
      </c>
      <c r="BL414" s="17" t="s">
        <v>146</v>
      </c>
      <c r="BM414" s="168" t="s">
        <v>662</v>
      </c>
    </row>
    <row r="415" spans="1:65" s="13" customFormat="1">
      <c r="B415" s="170"/>
      <c r="D415" s="171" t="s">
        <v>148</v>
      </c>
      <c r="E415" s="172" t="s">
        <v>1</v>
      </c>
      <c r="F415" s="173" t="s">
        <v>663</v>
      </c>
      <c r="H415" s="174">
        <v>0.58499999999999996</v>
      </c>
      <c r="I415" s="175"/>
      <c r="L415" s="170"/>
      <c r="M415" s="176"/>
      <c r="N415" s="177"/>
      <c r="O415" s="177"/>
      <c r="P415" s="177"/>
      <c r="Q415" s="177"/>
      <c r="R415" s="177"/>
      <c r="S415" s="177"/>
      <c r="T415" s="178"/>
      <c r="AT415" s="172" t="s">
        <v>148</v>
      </c>
      <c r="AU415" s="172" t="s">
        <v>88</v>
      </c>
      <c r="AV415" s="13" t="s">
        <v>88</v>
      </c>
      <c r="AW415" s="13" t="s">
        <v>33</v>
      </c>
      <c r="AX415" s="13" t="s">
        <v>86</v>
      </c>
      <c r="AY415" s="172" t="s">
        <v>140</v>
      </c>
    </row>
    <row r="416" spans="1:65" s="2" customFormat="1" ht="16.5" customHeight="1">
      <c r="A416" s="32"/>
      <c r="B416" s="156"/>
      <c r="C416" s="157" t="s">
        <v>664</v>
      </c>
      <c r="D416" s="157" t="s">
        <v>142</v>
      </c>
      <c r="E416" s="158" t="s">
        <v>665</v>
      </c>
      <c r="F416" s="159" t="s">
        <v>666</v>
      </c>
      <c r="G416" s="160" t="s">
        <v>210</v>
      </c>
      <c r="H416" s="161">
        <v>38.5</v>
      </c>
      <c r="I416" s="162"/>
      <c r="J416" s="163">
        <f>ROUND(I416*H416,2)</f>
        <v>0</v>
      </c>
      <c r="K416" s="159" t="s">
        <v>181</v>
      </c>
      <c r="L416" s="33"/>
      <c r="M416" s="164" t="s">
        <v>1</v>
      </c>
      <c r="N416" s="165" t="s">
        <v>43</v>
      </c>
      <c r="O416" s="58"/>
      <c r="P416" s="166">
        <f>O416*H416</f>
        <v>0</v>
      </c>
      <c r="Q416" s="166">
        <v>0</v>
      </c>
      <c r="R416" s="166">
        <f>Q416*H416</f>
        <v>0</v>
      </c>
      <c r="S416" s="166">
        <v>0.25</v>
      </c>
      <c r="T416" s="167">
        <f>S416*H416</f>
        <v>9.625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68" t="s">
        <v>146</v>
      </c>
      <c r="AT416" s="168" t="s">
        <v>142</v>
      </c>
      <c r="AU416" s="168" t="s">
        <v>88</v>
      </c>
      <c r="AY416" s="17" t="s">
        <v>140</v>
      </c>
      <c r="BE416" s="169">
        <f>IF(N416="základní",J416,0)</f>
        <v>0</v>
      </c>
      <c r="BF416" s="169">
        <f>IF(N416="snížená",J416,0)</f>
        <v>0</v>
      </c>
      <c r="BG416" s="169">
        <f>IF(N416="zákl. přenesená",J416,0)</f>
        <v>0</v>
      </c>
      <c r="BH416" s="169">
        <f>IF(N416="sníž. přenesená",J416,0)</f>
        <v>0</v>
      </c>
      <c r="BI416" s="169">
        <f>IF(N416="nulová",J416,0)</f>
        <v>0</v>
      </c>
      <c r="BJ416" s="17" t="s">
        <v>86</v>
      </c>
      <c r="BK416" s="169">
        <f>ROUND(I416*H416,2)</f>
        <v>0</v>
      </c>
      <c r="BL416" s="17" t="s">
        <v>146</v>
      </c>
      <c r="BM416" s="168" t="s">
        <v>667</v>
      </c>
    </row>
    <row r="417" spans="1:65" s="13" customFormat="1">
      <c r="B417" s="170"/>
      <c r="D417" s="171" t="s">
        <v>148</v>
      </c>
      <c r="E417" s="172" t="s">
        <v>1</v>
      </c>
      <c r="F417" s="173" t="s">
        <v>668</v>
      </c>
      <c r="H417" s="174">
        <v>38.5</v>
      </c>
      <c r="I417" s="175"/>
      <c r="L417" s="170"/>
      <c r="M417" s="176"/>
      <c r="N417" s="177"/>
      <c r="O417" s="177"/>
      <c r="P417" s="177"/>
      <c r="Q417" s="177"/>
      <c r="R417" s="177"/>
      <c r="S417" s="177"/>
      <c r="T417" s="178"/>
      <c r="AT417" s="172" t="s">
        <v>148</v>
      </c>
      <c r="AU417" s="172" t="s">
        <v>88</v>
      </c>
      <c r="AV417" s="13" t="s">
        <v>88</v>
      </c>
      <c r="AW417" s="13" t="s">
        <v>33</v>
      </c>
      <c r="AX417" s="13" t="s">
        <v>86</v>
      </c>
      <c r="AY417" s="172" t="s">
        <v>140</v>
      </c>
    </row>
    <row r="418" spans="1:65" s="2" customFormat="1" ht="21.75" customHeight="1">
      <c r="A418" s="32"/>
      <c r="B418" s="156"/>
      <c r="C418" s="157" t="s">
        <v>669</v>
      </c>
      <c r="D418" s="157" t="s">
        <v>142</v>
      </c>
      <c r="E418" s="158" t="s">
        <v>670</v>
      </c>
      <c r="F418" s="159" t="s">
        <v>671</v>
      </c>
      <c r="G418" s="160" t="s">
        <v>210</v>
      </c>
      <c r="H418" s="161">
        <v>5.78</v>
      </c>
      <c r="I418" s="162"/>
      <c r="J418" s="163">
        <f>ROUND(I418*H418,2)</f>
        <v>0</v>
      </c>
      <c r="K418" s="159" t="s">
        <v>181</v>
      </c>
      <c r="L418" s="33"/>
      <c r="M418" s="164" t="s">
        <v>1</v>
      </c>
      <c r="N418" s="165" t="s">
        <v>43</v>
      </c>
      <c r="O418" s="58"/>
      <c r="P418" s="166">
        <f>O418*H418</f>
        <v>0</v>
      </c>
      <c r="Q418" s="166">
        <v>0</v>
      </c>
      <c r="R418" s="166">
        <f>Q418*H418</f>
        <v>0</v>
      </c>
      <c r="S418" s="166">
        <v>3.4000000000000002E-2</v>
      </c>
      <c r="T418" s="167">
        <f>S418*H418</f>
        <v>0.19652000000000003</v>
      </c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R418" s="168" t="s">
        <v>146</v>
      </c>
      <c r="AT418" s="168" t="s">
        <v>142</v>
      </c>
      <c r="AU418" s="168" t="s">
        <v>88</v>
      </c>
      <c r="AY418" s="17" t="s">
        <v>140</v>
      </c>
      <c r="BE418" s="169">
        <f>IF(N418="základní",J418,0)</f>
        <v>0</v>
      </c>
      <c r="BF418" s="169">
        <f>IF(N418="snížená",J418,0)</f>
        <v>0</v>
      </c>
      <c r="BG418" s="169">
        <f>IF(N418="zákl. přenesená",J418,0)</f>
        <v>0</v>
      </c>
      <c r="BH418" s="169">
        <f>IF(N418="sníž. přenesená",J418,0)</f>
        <v>0</v>
      </c>
      <c r="BI418" s="169">
        <f>IF(N418="nulová",J418,0)</f>
        <v>0</v>
      </c>
      <c r="BJ418" s="17" t="s">
        <v>86</v>
      </c>
      <c r="BK418" s="169">
        <f>ROUND(I418*H418,2)</f>
        <v>0</v>
      </c>
      <c r="BL418" s="17" t="s">
        <v>146</v>
      </c>
      <c r="BM418" s="168" t="s">
        <v>672</v>
      </c>
    </row>
    <row r="419" spans="1:65" s="13" customFormat="1">
      <c r="B419" s="170"/>
      <c r="D419" s="171" t="s">
        <v>148</v>
      </c>
      <c r="E419" s="172" t="s">
        <v>1</v>
      </c>
      <c r="F419" s="173" t="s">
        <v>673</v>
      </c>
      <c r="H419" s="174">
        <v>5.78</v>
      </c>
      <c r="I419" s="175"/>
      <c r="L419" s="170"/>
      <c r="M419" s="176"/>
      <c r="N419" s="177"/>
      <c r="O419" s="177"/>
      <c r="P419" s="177"/>
      <c r="Q419" s="177"/>
      <c r="R419" s="177"/>
      <c r="S419" s="177"/>
      <c r="T419" s="178"/>
      <c r="AT419" s="172" t="s">
        <v>148</v>
      </c>
      <c r="AU419" s="172" t="s">
        <v>88</v>
      </c>
      <c r="AV419" s="13" t="s">
        <v>88</v>
      </c>
      <c r="AW419" s="13" t="s">
        <v>33</v>
      </c>
      <c r="AX419" s="13" t="s">
        <v>86</v>
      </c>
      <c r="AY419" s="172" t="s">
        <v>140</v>
      </c>
    </row>
    <row r="420" spans="1:65" s="2" customFormat="1" ht="16.5" customHeight="1">
      <c r="A420" s="32"/>
      <c r="B420" s="156"/>
      <c r="C420" s="157" t="s">
        <v>674</v>
      </c>
      <c r="D420" s="157" t="s">
        <v>142</v>
      </c>
      <c r="E420" s="158" t="s">
        <v>675</v>
      </c>
      <c r="F420" s="159" t="s">
        <v>676</v>
      </c>
      <c r="G420" s="160" t="s">
        <v>210</v>
      </c>
      <c r="H420" s="161">
        <v>4.5279999999999996</v>
      </c>
      <c r="I420" s="162"/>
      <c r="J420" s="163">
        <f>ROUND(I420*H420,2)</f>
        <v>0</v>
      </c>
      <c r="K420" s="159" t="s">
        <v>181</v>
      </c>
      <c r="L420" s="33"/>
      <c r="M420" s="164" t="s">
        <v>1</v>
      </c>
      <c r="N420" s="165" t="s">
        <v>43</v>
      </c>
      <c r="O420" s="58"/>
      <c r="P420" s="166">
        <f>O420*H420</f>
        <v>0</v>
      </c>
      <c r="Q420" s="166">
        <v>0</v>
      </c>
      <c r="R420" s="166">
        <f>Q420*H420</f>
        <v>0</v>
      </c>
      <c r="S420" s="166">
        <v>7.5999999999999998E-2</v>
      </c>
      <c r="T420" s="167">
        <f>S420*H420</f>
        <v>0.34412799999999993</v>
      </c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R420" s="168" t="s">
        <v>146</v>
      </c>
      <c r="AT420" s="168" t="s">
        <v>142</v>
      </c>
      <c r="AU420" s="168" t="s">
        <v>88</v>
      </c>
      <c r="AY420" s="17" t="s">
        <v>140</v>
      </c>
      <c r="BE420" s="169">
        <f>IF(N420="základní",J420,0)</f>
        <v>0</v>
      </c>
      <c r="BF420" s="169">
        <f>IF(N420="snížená",J420,0)</f>
        <v>0</v>
      </c>
      <c r="BG420" s="169">
        <f>IF(N420="zákl. přenesená",J420,0)</f>
        <v>0</v>
      </c>
      <c r="BH420" s="169">
        <f>IF(N420="sníž. přenesená",J420,0)</f>
        <v>0</v>
      </c>
      <c r="BI420" s="169">
        <f>IF(N420="nulová",J420,0)</f>
        <v>0</v>
      </c>
      <c r="BJ420" s="17" t="s">
        <v>86</v>
      </c>
      <c r="BK420" s="169">
        <f>ROUND(I420*H420,2)</f>
        <v>0</v>
      </c>
      <c r="BL420" s="17" t="s">
        <v>146</v>
      </c>
      <c r="BM420" s="168" t="s">
        <v>677</v>
      </c>
    </row>
    <row r="421" spans="1:65" s="13" customFormat="1">
      <c r="B421" s="170"/>
      <c r="D421" s="171" t="s">
        <v>148</v>
      </c>
      <c r="E421" s="172" t="s">
        <v>1</v>
      </c>
      <c r="F421" s="173" t="s">
        <v>678</v>
      </c>
      <c r="H421" s="174">
        <v>4.5279999999999996</v>
      </c>
      <c r="I421" s="175"/>
      <c r="L421" s="170"/>
      <c r="M421" s="176"/>
      <c r="N421" s="177"/>
      <c r="O421" s="177"/>
      <c r="P421" s="177"/>
      <c r="Q421" s="177"/>
      <c r="R421" s="177"/>
      <c r="S421" s="177"/>
      <c r="T421" s="178"/>
      <c r="AT421" s="172" t="s">
        <v>148</v>
      </c>
      <c r="AU421" s="172" t="s">
        <v>88</v>
      </c>
      <c r="AV421" s="13" t="s">
        <v>88</v>
      </c>
      <c r="AW421" s="13" t="s">
        <v>33</v>
      </c>
      <c r="AX421" s="13" t="s">
        <v>86</v>
      </c>
      <c r="AY421" s="172" t="s">
        <v>140</v>
      </c>
    </row>
    <row r="422" spans="1:65" s="2" customFormat="1" ht="16.5" customHeight="1">
      <c r="A422" s="32"/>
      <c r="B422" s="156"/>
      <c r="C422" s="157" t="s">
        <v>679</v>
      </c>
      <c r="D422" s="157" t="s">
        <v>142</v>
      </c>
      <c r="E422" s="158" t="s">
        <v>680</v>
      </c>
      <c r="F422" s="159" t="s">
        <v>681</v>
      </c>
      <c r="G422" s="160" t="s">
        <v>210</v>
      </c>
      <c r="H422" s="161">
        <v>6.4989999999999997</v>
      </c>
      <c r="I422" s="162"/>
      <c r="J422" s="163">
        <f>ROUND(I422*H422,2)</f>
        <v>0</v>
      </c>
      <c r="K422" s="159" t="s">
        <v>181</v>
      </c>
      <c r="L422" s="33"/>
      <c r="M422" s="164" t="s">
        <v>1</v>
      </c>
      <c r="N422" s="165" t="s">
        <v>43</v>
      </c>
      <c r="O422" s="58"/>
      <c r="P422" s="166">
        <f>O422*H422</f>
        <v>0</v>
      </c>
      <c r="Q422" s="166">
        <v>0</v>
      </c>
      <c r="R422" s="166">
        <f>Q422*H422</f>
        <v>0</v>
      </c>
      <c r="S422" s="166">
        <v>6.3E-2</v>
      </c>
      <c r="T422" s="167">
        <f>S422*H422</f>
        <v>0.409437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68" t="s">
        <v>146</v>
      </c>
      <c r="AT422" s="168" t="s">
        <v>142</v>
      </c>
      <c r="AU422" s="168" t="s">
        <v>88</v>
      </c>
      <c r="AY422" s="17" t="s">
        <v>140</v>
      </c>
      <c r="BE422" s="169">
        <f>IF(N422="základní",J422,0)</f>
        <v>0</v>
      </c>
      <c r="BF422" s="169">
        <f>IF(N422="snížená",J422,0)</f>
        <v>0</v>
      </c>
      <c r="BG422" s="169">
        <f>IF(N422="zákl. přenesená",J422,0)</f>
        <v>0</v>
      </c>
      <c r="BH422" s="169">
        <f>IF(N422="sníž. přenesená",J422,0)</f>
        <v>0</v>
      </c>
      <c r="BI422" s="169">
        <f>IF(N422="nulová",J422,0)</f>
        <v>0</v>
      </c>
      <c r="BJ422" s="17" t="s">
        <v>86</v>
      </c>
      <c r="BK422" s="169">
        <f>ROUND(I422*H422,2)</f>
        <v>0</v>
      </c>
      <c r="BL422" s="17" t="s">
        <v>146</v>
      </c>
      <c r="BM422" s="168" t="s">
        <v>682</v>
      </c>
    </row>
    <row r="423" spans="1:65" s="13" customFormat="1">
      <c r="B423" s="170"/>
      <c r="D423" s="171" t="s">
        <v>148</v>
      </c>
      <c r="E423" s="172" t="s">
        <v>1</v>
      </c>
      <c r="F423" s="173" t="s">
        <v>683</v>
      </c>
      <c r="H423" s="174">
        <v>2.7559999999999998</v>
      </c>
      <c r="I423" s="175"/>
      <c r="L423" s="170"/>
      <c r="M423" s="176"/>
      <c r="N423" s="177"/>
      <c r="O423" s="177"/>
      <c r="P423" s="177"/>
      <c r="Q423" s="177"/>
      <c r="R423" s="177"/>
      <c r="S423" s="177"/>
      <c r="T423" s="178"/>
      <c r="AT423" s="172" t="s">
        <v>148</v>
      </c>
      <c r="AU423" s="172" t="s">
        <v>88</v>
      </c>
      <c r="AV423" s="13" t="s">
        <v>88</v>
      </c>
      <c r="AW423" s="13" t="s">
        <v>33</v>
      </c>
      <c r="AX423" s="13" t="s">
        <v>78</v>
      </c>
      <c r="AY423" s="172" t="s">
        <v>140</v>
      </c>
    </row>
    <row r="424" spans="1:65" s="13" customFormat="1">
      <c r="B424" s="170"/>
      <c r="D424" s="171" t="s">
        <v>148</v>
      </c>
      <c r="E424" s="172" t="s">
        <v>1</v>
      </c>
      <c r="F424" s="173" t="s">
        <v>684</v>
      </c>
      <c r="H424" s="174">
        <v>3.7429999999999999</v>
      </c>
      <c r="I424" s="175"/>
      <c r="L424" s="170"/>
      <c r="M424" s="176"/>
      <c r="N424" s="177"/>
      <c r="O424" s="177"/>
      <c r="P424" s="177"/>
      <c r="Q424" s="177"/>
      <c r="R424" s="177"/>
      <c r="S424" s="177"/>
      <c r="T424" s="178"/>
      <c r="AT424" s="172" t="s">
        <v>148</v>
      </c>
      <c r="AU424" s="172" t="s">
        <v>88</v>
      </c>
      <c r="AV424" s="13" t="s">
        <v>88</v>
      </c>
      <c r="AW424" s="13" t="s">
        <v>33</v>
      </c>
      <c r="AX424" s="13" t="s">
        <v>78</v>
      </c>
      <c r="AY424" s="172" t="s">
        <v>140</v>
      </c>
    </row>
    <row r="425" spans="1:65" s="14" customFormat="1">
      <c r="B425" s="179"/>
      <c r="D425" s="171" t="s">
        <v>148</v>
      </c>
      <c r="E425" s="180" t="s">
        <v>1</v>
      </c>
      <c r="F425" s="181" t="s">
        <v>161</v>
      </c>
      <c r="H425" s="182">
        <v>6.4989999999999997</v>
      </c>
      <c r="I425" s="183"/>
      <c r="L425" s="179"/>
      <c r="M425" s="184"/>
      <c r="N425" s="185"/>
      <c r="O425" s="185"/>
      <c r="P425" s="185"/>
      <c r="Q425" s="185"/>
      <c r="R425" s="185"/>
      <c r="S425" s="185"/>
      <c r="T425" s="186"/>
      <c r="AT425" s="180" t="s">
        <v>148</v>
      </c>
      <c r="AU425" s="180" t="s">
        <v>88</v>
      </c>
      <c r="AV425" s="14" t="s">
        <v>146</v>
      </c>
      <c r="AW425" s="14" t="s">
        <v>33</v>
      </c>
      <c r="AX425" s="14" t="s">
        <v>86</v>
      </c>
      <c r="AY425" s="180" t="s">
        <v>140</v>
      </c>
    </row>
    <row r="426" spans="1:65" s="2" customFormat="1" ht="16.5" customHeight="1">
      <c r="A426" s="32"/>
      <c r="B426" s="156"/>
      <c r="C426" s="157" t="s">
        <v>685</v>
      </c>
      <c r="D426" s="157" t="s">
        <v>142</v>
      </c>
      <c r="E426" s="158" t="s">
        <v>686</v>
      </c>
      <c r="F426" s="159" t="s">
        <v>687</v>
      </c>
      <c r="G426" s="160" t="s">
        <v>293</v>
      </c>
      <c r="H426" s="161">
        <v>67.7</v>
      </c>
      <c r="I426" s="162"/>
      <c r="J426" s="163">
        <f>ROUND(I426*H426,2)</f>
        <v>0</v>
      </c>
      <c r="K426" s="159" t="s">
        <v>181</v>
      </c>
      <c r="L426" s="33"/>
      <c r="M426" s="164" t="s">
        <v>1</v>
      </c>
      <c r="N426" s="165" t="s">
        <v>43</v>
      </c>
      <c r="O426" s="58"/>
      <c r="P426" s="166">
        <f>O426*H426</f>
        <v>0</v>
      </c>
      <c r="Q426" s="166">
        <v>0</v>
      </c>
      <c r="R426" s="166">
        <f>Q426*H426</f>
        <v>0</v>
      </c>
      <c r="S426" s="166">
        <v>2.3E-2</v>
      </c>
      <c r="T426" s="167">
        <f>S426*H426</f>
        <v>1.5570999999999999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68" t="s">
        <v>146</v>
      </c>
      <c r="AT426" s="168" t="s">
        <v>142</v>
      </c>
      <c r="AU426" s="168" t="s">
        <v>88</v>
      </c>
      <c r="AY426" s="17" t="s">
        <v>140</v>
      </c>
      <c r="BE426" s="169">
        <f>IF(N426="základní",J426,0)</f>
        <v>0</v>
      </c>
      <c r="BF426" s="169">
        <f>IF(N426="snížená",J426,0)</f>
        <v>0</v>
      </c>
      <c r="BG426" s="169">
        <f>IF(N426="zákl. přenesená",J426,0)</f>
        <v>0</v>
      </c>
      <c r="BH426" s="169">
        <f>IF(N426="sníž. přenesená",J426,0)</f>
        <v>0</v>
      </c>
      <c r="BI426" s="169">
        <f>IF(N426="nulová",J426,0)</f>
        <v>0</v>
      </c>
      <c r="BJ426" s="17" t="s">
        <v>86</v>
      </c>
      <c r="BK426" s="169">
        <f>ROUND(I426*H426,2)</f>
        <v>0</v>
      </c>
      <c r="BL426" s="17" t="s">
        <v>146</v>
      </c>
      <c r="BM426" s="168" t="s">
        <v>688</v>
      </c>
    </row>
    <row r="427" spans="1:65" s="13" customFormat="1">
      <c r="B427" s="170"/>
      <c r="D427" s="171" t="s">
        <v>148</v>
      </c>
      <c r="E427" s="172" t="s">
        <v>1</v>
      </c>
      <c r="F427" s="173" t="s">
        <v>689</v>
      </c>
      <c r="H427" s="174">
        <v>67.7</v>
      </c>
      <c r="I427" s="175"/>
      <c r="L427" s="170"/>
      <c r="M427" s="176"/>
      <c r="N427" s="177"/>
      <c r="O427" s="177"/>
      <c r="P427" s="177"/>
      <c r="Q427" s="177"/>
      <c r="R427" s="177"/>
      <c r="S427" s="177"/>
      <c r="T427" s="178"/>
      <c r="AT427" s="172" t="s">
        <v>148</v>
      </c>
      <c r="AU427" s="172" t="s">
        <v>88</v>
      </c>
      <c r="AV427" s="13" t="s">
        <v>88</v>
      </c>
      <c r="AW427" s="13" t="s">
        <v>33</v>
      </c>
      <c r="AX427" s="13" t="s">
        <v>86</v>
      </c>
      <c r="AY427" s="172" t="s">
        <v>140</v>
      </c>
    </row>
    <row r="428" spans="1:65" s="2" customFormat="1" ht="21.75" customHeight="1">
      <c r="A428" s="32"/>
      <c r="B428" s="156"/>
      <c r="C428" s="157" t="s">
        <v>690</v>
      </c>
      <c r="D428" s="157" t="s">
        <v>142</v>
      </c>
      <c r="E428" s="158" t="s">
        <v>691</v>
      </c>
      <c r="F428" s="159" t="s">
        <v>692</v>
      </c>
      <c r="G428" s="160" t="s">
        <v>293</v>
      </c>
      <c r="H428" s="161">
        <v>19.2</v>
      </c>
      <c r="I428" s="162"/>
      <c r="J428" s="163">
        <f>ROUND(I428*H428,2)</f>
        <v>0</v>
      </c>
      <c r="K428" s="159" t="s">
        <v>181</v>
      </c>
      <c r="L428" s="33"/>
      <c r="M428" s="164" t="s">
        <v>1</v>
      </c>
      <c r="N428" s="165" t="s">
        <v>43</v>
      </c>
      <c r="O428" s="58"/>
      <c r="P428" s="166">
        <f>O428*H428</f>
        <v>0</v>
      </c>
      <c r="Q428" s="166">
        <v>0</v>
      </c>
      <c r="R428" s="166">
        <f>Q428*H428</f>
        <v>0</v>
      </c>
      <c r="S428" s="166">
        <v>6.5000000000000002E-2</v>
      </c>
      <c r="T428" s="167">
        <f>S428*H428</f>
        <v>1.248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68" t="s">
        <v>146</v>
      </c>
      <c r="AT428" s="168" t="s">
        <v>142</v>
      </c>
      <c r="AU428" s="168" t="s">
        <v>88</v>
      </c>
      <c r="AY428" s="17" t="s">
        <v>140</v>
      </c>
      <c r="BE428" s="169">
        <f>IF(N428="základní",J428,0)</f>
        <v>0</v>
      </c>
      <c r="BF428" s="169">
        <f>IF(N428="snížená",J428,0)</f>
        <v>0</v>
      </c>
      <c r="BG428" s="169">
        <f>IF(N428="zákl. přenesená",J428,0)</f>
        <v>0</v>
      </c>
      <c r="BH428" s="169">
        <f>IF(N428="sníž. přenesená",J428,0)</f>
        <v>0</v>
      </c>
      <c r="BI428" s="169">
        <f>IF(N428="nulová",J428,0)</f>
        <v>0</v>
      </c>
      <c r="BJ428" s="17" t="s">
        <v>86</v>
      </c>
      <c r="BK428" s="169">
        <f>ROUND(I428*H428,2)</f>
        <v>0</v>
      </c>
      <c r="BL428" s="17" t="s">
        <v>146</v>
      </c>
      <c r="BM428" s="168" t="s">
        <v>693</v>
      </c>
    </row>
    <row r="429" spans="1:65" s="13" customFormat="1">
      <c r="B429" s="170"/>
      <c r="D429" s="171" t="s">
        <v>148</v>
      </c>
      <c r="E429" s="172" t="s">
        <v>1</v>
      </c>
      <c r="F429" s="173" t="s">
        <v>694</v>
      </c>
      <c r="H429" s="174">
        <v>19.2</v>
      </c>
      <c r="I429" s="175"/>
      <c r="L429" s="170"/>
      <c r="M429" s="176"/>
      <c r="N429" s="177"/>
      <c r="O429" s="177"/>
      <c r="P429" s="177"/>
      <c r="Q429" s="177"/>
      <c r="R429" s="177"/>
      <c r="S429" s="177"/>
      <c r="T429" s="178"/>
      <c r="AT429" s="172" t="s">
        <v>148</v>
      </c>
      <c r="AU429" s="172" t="s">
        <v>88</v>
      </c>
      <c r="AV429" s="13" t="s">
        <v>88</v>
      </c>
      <c r="AW429" s="13" t="s">
        <v>33</v>
      </c>
      <c r="AX429" s="13" t="s">
        <v>86</v>
      </c>
      <c r="AY429" s="172" t="s">
        <v>140</v>
      </c>
    </row>
    <row r="430" spans="1:65" s="2" customFormat="1" ht="21.75" customHeight="1">
      <c r="A430" s="32"/>
      <c r="B430" s="156"/>
      <c r="C430" s="157" t="s">
        <v>695</v>
      </c>
      <c r="D430" s="157" t="s">
        <v>142</v>
      </c>
      <c r="E430" s="158" t="s">
        <v>696</v>
      </c>
      <c r="F430" s="159" t="s">
        <v>697</v>
      </c>
      <c r="G430" s="160" t="s">
        <v>293</v>
      </c>
      <c r="H430" s="161">
        <v>22.95</v>
      </c>
      <c r="I430" s="162"/>
      <c r="J430" s="163">
        <f>ROUND(I430*H430,2)</f>
        <v>0</v>
      </c>
      <c r="K430" s="159" t="s">
        <v>181</v>
      </c>
      <c r="L430" s="33"/>
      <c r="M430" s="164" t="s">
        <v>1</v>
      </c>
      <c r="N430" s="165" t="s">
        <v>43</v>
      </c>
      <c r="O430" s="58"/>
      <c r="P430" s="166">
        <f>O430*H430</f>
        <v>0</v>
      </c>
      <c r="Q430" s="166">
        <v>0</v>
      </c>
      <c r="R430" s="166">
        <f>Q430*H430</f>
        <v>0</v>
      </c>
      <c r="S430" s="166">
        <v>0</v>
      </c>
      <c r="T430" s="167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68" t="s">
        <v>146</v>
      </c>
      <c r="AT430" s="168" t="s">
        <v>142</v>
      </c>
      <c r="AU430" s="168" t="s">
        <v>88</v>
      </c>
      <c r="AY430" s="17" t="s">
        <v>140</v>
      </c>
      <c r="BE430" s="169">
        <f>IF(N430="základní",J430,0)</f>
        <v>0</v>
      </c>
      <c r="BF430" s="169">
        <f>IF(N430="snížená",J430,0)</f>
        <v>0</v>
      </c>
      <c r="BG430" s="169">
        <f>IF(N430="zákl. přenesená",J430,0)</f>
        <v>0</v>
      </c>
      <c r="BH430" s="169">
        <f>IF(N430="sníž. přenesená",J430,0)</f>
        <v>0</v>
      </c>
      <c r="BI430" s="169">
        <f>IF(N430="nulová",J430,0)</f>
        <v>0</v>
      </c>
      <c r="BJ430" s="17" t="s">
        <v>86</v>
      </c>
      <c r="BK430" s="169">
        <f>ROUND(I430*H430,2)</f>
        <v>0</v>
      </c>
      <c r="BL430" s="17" t="s">
        <v>146</v>
      </c>
      <c r="BM430" s="168" t="s">
        <v>698</v>
      </c>
    </row>
    <row r="431" spans="1:65" s="13" customFormat="1">
      <c r="B431" s="170"/>
      <c r="D431" s="171" t="s">
        <v>148</v>
      </c>
      <c r="E431" s="172" t="s">
        <v>1</v>
      </c>
      <c r="F431" s="173" t="s">
        <v>699</v>
      </c>
      <c r="H431" s="174">
        <v>22.95</v>
      </c>
      <c r="I431" s="175"/>
      <c r="L431" s="170"/>
      <c r="M431" s="176"/>
      <c r="N431" s="177"/>
      <c r="O431" s="177"/>
      <c r="P431" s="177"/>
      <c r="Q431" s="177"/>
      <c r="R431" s="177"/>
      <c r="S431" s="177"/>
      <c r="T431" s="178"/>
      <c r="AT431" s="172" t="s">
        <v>148</v>
      </c>
      <c r="AU431" s="172" t="s">
        <v>88</v>
      </c>
      <c r="AV431" s="13" t="s">
        <v>88</v>
      </c>
      <c r="AW431" s="13" t="s">
        <v>33</v>
      </c>
      <c r="AX431" s="13" t="s">
        <v>86</v>
      </c>
      <c r="AY431" s="172" t="s">
        <v>140</v>
      </c>
    </row>
    <row r="432" spans="1:65" s="2" customFormat="1" ht="33" customHeight="1">
      <c r="A432" s="32"/>
      <c r="B432" s="156"/>
      <c r="C432" s="157" t="s">
        <v>700</v>
      </c>
      <c r="D432" s="157" t="s">
        <v>142</v>
      </c>
      <c r="E432" s="158" t="s">
        <v>701</v>
      </c>
      <c r="F432" s="159" t="s">
        <v>702</v>
      </c>
      <c r="G432" s="160" t="s">
        <v>210</v>
      </c>
      <c r="H432" s="161">
        <v>71.180000000000007</v>
      </c>
      <c r="I432" s="162"/>
      <c r="J432" s="163">
        <f>ROUND(I432*H432,2)</f>
        <v>0</v>
      </c>
      <c r="K432" s="159" t="s">
        <v>181</v>
      </c>
      <c r="L432" s="33"/>
      <c r="M432" s="164" t="s">
        <v>1</v>
      </c>
      <c r="N432" s="165" t="s">
        <v>43</v>
      </c>
      <c r="O432" s="58"/>
      <c r="P432" s="166">
        <f>O432*H432</f>
        <v>0</v>
      </c>
      <c r="Q432" s="166">
        <v>0</v>
      </c>
      <c r="R432" s="166">
        <f>Q432*H432</f>
        <v>0</v>
      </c>
      <c r="S432" s="166">
        <v>0.05</v>
      </c>
      <c r="T432" s="167">
        <f>S432*H432</f>
        <v>3.5590000000000006</v>
      </c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R432" s="168" t="s">
        <v>146</v>
      </c>
      <c r="AT432" s="168" t="s">
        <v>142</v>
      </c>
      <c r="AU432" s="168" t="s">
        <v>88</v>
      </c>
      <c r="AY432" s="17" t="s">
        <v>140</v>
      </c>
      <c r="BE432" s="169">
        <f>IF(N432="základní",J432,0)</f>
        <v>0</v>
      </c>
      <c r="BF432" s="169">
        <f>IF(N432="snížená",J432,0)</f>
        <v>0</v>
      </c>
      <c r="BG432" s="169">
        <f>IF(N432="zákl. přenesená",J432,0)</f>
        <v>0</v>
      </c>
      <c r="BH432" s="169">
        <f>IF(N432="sníž. přenesená",J432,0)</f>
        <v>0</v>
      </c>
      <c r="BI432" s="169">
        <f>IF(N432="nulová",J432,0)</f>
        <v>0</v>
      </c>
      <c r="BJ432" s="17" t="s">
        <v>86</v>
      </c>
      <c r="BK432" s="169">
        <f>ROUND(I432*H432,2)</f>
        <v>0</v>
      </c>
      <c r="BL432" s="17" t="s">
        <v>146</v>
      </c>
      <c r="BM432" s="168" t="s">
        <v>703</v>
      </c>
    </row>
    <row r="433" spans="1:65" s="13" customFormat="1">
      <c r="B433" s="170"/>
      <c r="D433" s="171" t="s">
        <v>148</v>
      </c>
      <c r="E433" s="172" t="s">
        <v>1</v>
      </c>
      <c r="F433" s="173" t="s">
        <v>704</v>
      </c>
      <c r="H433" s="174">
        <v>71.180000000000007</v>
      </c>
      <c r="I433" s="175"/>
      <c r="L433" s="170"/>
      <c r="M433" s="176"/>
      <c r="N433" s="177"/>
      <c r="O433" s="177"/>
      <c r="P433" s="177"/>
      <c r="Q433" s="177"/>
      <c r="R433" s="177"/>
      <c r="S433" s="177"/>
      <c r="T433" s="178"/>
      <c r="AT433" s="172" t="s">
        <v>148</v>
      </c>
      <c r="AU433" s="172" t="s">
        <v>88</v>
      </c>
      <c r="AV433" s="13" t="s">
        <v>88</v>
      </c>
      <c r="AW433" s="13" t="s">
        <v>33</v>
      </c>
      <c r="AX433" s="13" t="s">
        <v>86</v>
      </c>
      <c r="AY433" s="172" t="s">
        <v>140</v>
      </c>
    </row>
    <row r="434" spans="1:65" s="2" customFormat="1" ht="21.75" customHeight="1">
      <c r="A434" s="32"/>
      <c r="B434" s="156"/>
      <c r="C434" s="157" t="s">
        <v>705</v>
      </c>
      <c r="D434" s="157" t="s">
        <v>142</v>
      </c>
      <c r="E434" s="158" t="s">
        <v>706</v>
      </c>
      <c r="F434" s="159" t="s">
        <v>707</v>
      </c>
      <c r="G434" s="160" t="s">
        <v>210</v>
      </c>
      <c r="H434" s="161">
        <v>110.6</v>
      </c>
      <c r="I434" s="162"/>
      <c r="J434" s="163">
        <f>ROUND(I434*H434,2)</f>
        <v>0</v>
      </c>
      <c r="K434" s="159" t="s">
        <v>181</v>
      </c>
      <c r="L434" s="33"/>
      <c r="M434" s="164" t="s">
        <v>1</v>
      </c>
      <c r="N434" s="165" t="s">
        <v>43</v>
      </c>
      <c r="O434" s="58"/>
      <c r="P434" s="166">
        <f>O434*H434</f>
        <v>0</v>
      </c>
      <c r="Q434" s="166">
        <v>0</v>
      </c>
      <c r="R434" s="166">
        <f>Q434*H434</f>
        <v>0</v>
      </c>
      <c r="S434" s="166">
        <v>0.01</v>
      </c>
      <c r="T434" s="167">
        <f>S434*H434</f>
        <v>1.1059999999999999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68" t="s">
        <v>146</v>
      </c>
      <c r="AT434" s="168" t="s">
        <v>142</v>
      </c>
      <c r="AU434" s="168" t="s">
        <v>88</v>
      </c>
      <c r="AY434" s="17" t="s">
        <v>140</v>
      </c>
      <c r="BE434" s="169">
        <f>IF(N434="základní",J434,0)</f>
        <v>0</v>
      </c>
      <c r="BF434" s="169">
        <f>IF(N434="snížená",J434,0)</f>
        <v>0</v>
      </c>
      <c r="BG434" s="169">
        <f>IF(N434="zákl. přenesená",J434,0)</f>
        <v>0</v>
      </c>
      <c r="BH434" s="169">
        <f>IF(N434="sníž. přenesená",J434,0)</f>
        <v>0</v>
      </c>
      <c r="BI434" s="169">
        <f>IF(N434="nulová",J434,0)</f>
        <v>0</v>
      </c>
      <c r="BJ434" s="17" t="s">
        <v>86</v>
      </c>
      <c r="BK434" s="169">
        <f>ROUND(I434*H434,2)</f>
        <v>0</v>
      </c>
      <c r="BL434" s="17" t="s">
        <v>146</v>
      </c>
      <c r="BM434" s="168" t="s">
        <v>708</v>
      </c>
    </row>
    <row r="435" spans="1:65" s="13" customFormat="1">
      <c r="B435" s="170"/>
      <c r="D435" s="171" t="s">
        <v>148</v>
      </c>
      <c r="E435" s="172" t="s">
        <v>1</v>
      </c>
      <c r="F435" s="173" t="s">
        <v>709</v>
      </c>
      <c r="H435" s="174">
        <v>62.15</v>
      </c>
      <c r="I435" s="175"/>
      <c r="L435" s="170"/>
      <c r="M435" s="176"/>
      <c r="N435" s="177"/>
      <c r="O435" s="177"/>
      <c r="P435" s="177"/>
      <c r="Q435" s="177"/>
      <c r="R435" s="177"/>
      <c r="S435" s="177"/>
      <c r="T435" s="178"/>
      <c r="AT435" s="172" t="s">
        <v>148</v>
      </c>
      <c r="AU435" s="172" t="s">
        <v>88</v>
      </c>
      <c r="AV435" s="13" t="s">
        <v>88</v>
      </c>
      <c r="AW435" s="13" t="s">
        <v>33</v>
      </c>
      <c r="AX435" s="13" t="s">
        <v>78</v>
      </c>
      <c r="AY435" s="172" t="s">
        <v>140</v>
      </c>
    </row>
    <row r="436" spans="1:65" s="13" customFormat="1">
      <c r="B436" s="170"/>
      <c r="D436" s="171" t="s">
        <v>148</v>
      </c>
      <c r="E436" s="172" t="s">
        <v>1</v>
      </c>
      <c r="F436" s="173" t="s">
        <v>710</v>
      </c>
      <c r="H436" s="174">
        <v>48.45</v>
      </c>
      <c r="I436" s="175"/>
      <c r="L436" s="170"/>
      <c r="M436" s="176"/>
      <c r="N436" s="177"/>
      <c r="O436" s="177"/>
      <c r="P436" s="177"/>
      <c r="Q436" s="177"/>
      <c r="R436" s="177"/>
      <c r="S436" s="177"/>
      <c r="T436" s="178"/>
      <c r="AT436" s="172" t="s">
        <v>148</v>
      </c>
      <c r="AU436" s="172" t="s">
        <v>88</v>
      </c>
      <c r="AV436" s="13" t="s">
        <v>88</v>
      </c>
      <c r="AW436" s="13" t="s">
        <v>33</v>
      </c>
      <c r="AX436" s="13" t="s">
        <v>78</v>
      </c>
      <c r="AY436" s="172" t="s">
        <v>140</v>
      </c>
    </row>
    <row r="437" spans="1:65" s="14" customFormat="1">
      <c r="B437" s="179"/>
      <c r="D437" s="171" t="s">
        <v>148</v>
      </c>
      <c r="E437" s="180" t="s">
        <v>1</v>
      </c>
      <c r="F437" s="181" t="s">
        <v>161</v>
      </c>
      <c r="H437" s="182">
        <v>110.6</v>
      </c>
      <c r="I437" s="183"/>
      <c r="L437" s="179"/>
      <c r="M437" s="184"/>
      <c r="N437" s="185"/>
      <c r="O437" s="185"/>
      <c r="P437" s="185"/>
      <c r="Q437" s="185"/>
      <c r="R437" s="185"/>
      <c r="S437" s="185"/>
      <c r="T437" s="186"/>
      <c r="AT437" s="180" t="s">
        <v>148</v>
      </c>
      <c r="AU437" s="180" t="s">
        <v>88</v>
      </c>
      <c r="AV437" s="14" t="s">
        <v>146</v>
      </c>
      <c r="AW437" s="14" t="s">
        <v>33</v>
      </c>
      <c r="AX437" s="14" t="s">
        <v>86</v>
      </c>
      <c r="AY437" s="180" t="s">
        <v>140</v>
      </c>
    </row>
    <row r="438" spans="1:65" s="2" customFormat="1" ht="21.75" customHeight="1">
      <c r="A438" s="32"/>
      <c r="B438" s="156"/>
      <c r="C438" s="157" t="s">
        <v>711</v>
      </c>
      <c r="D438" s="157" t="s">
        <v>142</v>
      </c>
      <c r="E438" s="158" t="s">
        <v>712</v>
      </c>
      <c r="F438" s="159" t="s">
        <v>713</v>
      </c>
      <c r="G438" s="160" t="s">
        <v>210</v>
      </c>
      <c r="H438" s="161">
        <v>33.14</v>
      </c>
      <c r="I438" s="162"/>
      <c r="J438" s="163">
        <f>ROUND(I438*H438,2)</f>
        <v>0</v>
      </c>
      <c r="K438" s="159" t="s">
        <v>181</v>
      </c>
      <c r="L438" s="33"/>
      <c r="M438" s="164" t="s">
        <v>1</v>
      </c>
      <c r="N438" s="165" t="s">
        <v>43</v>
      </c>
      <c r="O438" s="58"/>
      <c r="P438" s="166">
        <f>O438*H438</f>
        <v>0</v>
      </c>
      <c r="Q438" s="166">
        <v>0</v>
      </c>
      <c r="R438" s="166">
        <f>Q438*H438</f>
        <v>0</v>
      </c>
      <c r="S438" s="166">
        <v>0.05</v>
      </c>
      <c r="T438" s="167">
        <f>S438*H438</f>
        <v>1.657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68" t="s">
        <v>146</v>
      </c>
      <c r="AT438" s="168" t="s">
        <v>142</v>
      </c>
      <c r="AU438" s="168" t="s">
        <v>88</v>
      </c>
      <c r="AY438" s="17" t="s">
        <v>140</v>
      </c>
      <c r="BE438" s="169">
        <f>IF(N438="základní",J438,0)</f>
        <v>0</v>
      </c>
      <c r="BF438" s="169">
        <f>IF(N438="snížená",J438,0)</f>
        <v>0</v>
      </c>
      <c r="BG438" s="169">
        <f>IF(N438="zákl. přenesená",J438,0)</f>
        <v>0</v>
      </c>
      <c r="BH438" s="169">
        <f>IF(N438="sníž. přenesená",J438,0)</f>
        <v>0</v>
      </c>
      <c r="BI438" s="169">
        <f>IF(N438="nulová",J438,0)</f>
        <v>0</v>
      </c>
      <c r="BJ438" s="17" t="s">
        <v>86</v>
      </c>
      <c r="BK438" s="169">
        <f>ROUND(I438*H438,2)</f>
        <v>0</v>
      </c>
      <c r="BL438" s="17" t="s">
        <v>146</v>
      </c>
      <c r="BM438" s="168" t="s">
        <v>714</v>
      </c>
    </row>
    <row r="439" spans="1:65" s="13" customFormat="1">
      <c r="B439" s="170"/>
      <c r="D439" s="171" t="s">
        <v>148</v>
      </c>
      <c r="E439" s="172" t="s">
        <v>1</v>
      </c>
      <c r="F439" s="173" t="s">
        <v>384</v>
      </c>
      <c r="H439" s="174">
        <v>33.14</v>
      </c>
      <c r="I439" s="175"/>
      <c r="L439" s="170"/>
      <c r="M439" s="176"/>
      <c r="N439" s="177"/>
      <c r="O439" s="177"/>
      <c r="P439" s="177"/>
      <c r="Q439" s="177"/>
      <c r="R439" s="177"/>
      <c r="S439" s="177"/>
      <c r="T439" s="178"/>
      <c r="AT439" s="172" t="s">
        <v>148</v>
      </c>
      <c r="AU439" s="172" t="s">
        <v>88</v>
      </c>
      <c r="AV439" s="13" t="s">
        <v>88</v>
      </c>
      <c r="AW439" s="13" t="s">
        <v>33</v>
      </c>
      <c r="AX439" s="13" t="s">
        <v>86</v>
      </c>
      <c r="AY439" s="172" t="s">
        <v>140</v>
      </c>
    </row>
    <row r="440" spans="1:65" s="2" customFormat="1" ht="21.75" customHeight="1">
      <c r="A440" s="32"/>
      <c r="B440" s="156"/>
      <c r="C440" s="157" t="s">
        <v>715</v>
      </c>
      <c r="D440" s="157" t="s">
        <v>142</v>
      </c>
      <c r="E440" s="158" t="s">
        <v>716</v>
      </c>
      <c r="F440" s="159" t="s">
        <v>717</v>
      </c>
      <c r="G440" s="160" t="s">
        <v>210</v>
      </c>
      <c r="H440" s="161">
        <v>248.42</v>
      </c>
      <c r="I440" s="162"/>
      <c r="J440" s="163">
        <f>ROUND(I440*H440,2)</f>
        <v>0</v>
      </c>
      <c r="K440" s="159" t="s">
        <v>181</v>
      </c>
      <c r="L440" s="33"/>
      <c r="M440" s="164" t="s">
        <v>1</v>
      </c>
      <c r="N440" s="165" t="s">
        <v>43</v>
      </c>
      <c r="O440" s="58"/>
      <c r="P440" s="166">
        <f>O440*H440</f>
        <v>0</v>
      </c>
      <c r="Q440" s="166">
        <v>0</v>
      </c>
      <c r="R440" s="166">
        <f>Q440*H440</f>
        <v>0</v>
      </c>
      <c r="S440" s="166">
        <v>1.2E-2</v>
      </c>
      <c r="T440" s="167">
        <f>S440*H440</f>
        <v>2.9810399999999997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68" t="s">
        <v>146</v>
      </c>
      <c r="AT440" s="168" t="s">
        <v>142</v>
      </c>
      <c r="AU440" s="168" t="s">
        <v>88</v>
      </c>
      <c r="AY440" s="17" t="s">
        <v>140</v>
      </c>
      <c r="BE440" s="169">
        <f>IF(N440="základní",J440,0)</f>
        <v>0</v>
      </c>
      <c r="BF440" s="169">
        <f>IF(N440="snížená",J440,0)</f>
        <v>0</v>
      </c>
      <c r="BG440" s="169">
        <f>IF(N440="zákl. přenesená",J440,0)</f>
        <v>0</v>
      </c>
      <c r="BH440" s="169">
        <f>IF(N440="sníž. přenesená",J440,0)</f>
        <v>0</v>
      </c>
      <c r="BI440" s="169">
        <f>IF(N440="nulová",J440,0)</f>
        <v>0</v>
      </c>
      <c r="BJ440" s="17" t="s">
        <v>86</v>
      </c>
      <c r="BK440" s="169">
        <f>ROUND(I440*H440,2)</f>
        <v>0</v>
      </c>
      <c r="BL440" s="17" t="s">
        <v>146</v>
      </c>
      <c r="BM440" s="168" t="s">
        <v>718</v>
      </c>
    </row>
    <row r="441" spans="1:65" s="13" customFormat="1">
      <c r="B441" s="170"/>
      <c r="D441" s="171" t="s">
        <v>148</v>
      </c>
      <c r="E441" s="172" t="s">
        <v>1</v>
      </c>
      <c r="F441" s="173" t="s">
        <v>719</v>
      </c>
      <c r="H441" s="174">
        <v>248.42</v>
      </c>
      <c r="I441" s="175"/>
      <c r="L441" s="170"/>
      <c r="M441" s="176"/>
      <c r="N441" s="177"/>
      <c r="O441" s="177"/>
      <c r="P441" s="177"/>
      <c r="Q441" s="177"/>
      <c r="R441" s="177"/>
      <c r="S441" s="177"/>
      <c r="T441" s="178"/>
      <c r="AT441" s="172" t="s">
        <v>148</v>
      </c>
      <c r="AU441" s="172" t="s">
        <v>88</v>
      </c>
      <c r="AV441" s="13" t="s">
        <v>88</v>
      </c>
      <c r="AW441" s="13" t="s">
        <v>33</v>
      </c>
      <c r="AX441" s="13" t="s">
        <v>86</v>
      </c>
      <c r="AY441" s="172" t="s">
        <v>140</v>
      </c>
    </row>
    <row r="442" spans="1:65" s="12" customFormat="1" ht="22.9" customHeight="1">
      <c r="B442" s="143"/>
      <c r="D442" s="144" t="s">
        <v>77</v>
      </c>
      <c r="E442" s="154" t="s">
        <v>720</v>
      </c>
      <c r="F442" s="154" t="s">
        <v>721</v>
      </c>
      <c r="I442" s="146"/>
      <c r="J442" s="155">
        <f>BK442</f>
        <v>0</v>
      </c>
      <c r="L442" s="143"/>
      <c r="M442" s="148"/>
      <c r="N442" s="149"/>
      <c r="O442" s="149"/>
      <c r="P442" s="150">
        <f>SUM(P443:P449)</f>
        <v>0</v>
      </c>
      <c r="Q442" s="149"/>
      <c r="R442" s="150">
        <f>SUM(R443:R449)</f>
        <v>0</v>
      </c>
      <c r="S442" s="149"/>
      <c r="T442" s="151">
        <f>SUM(T443:T449)</f>
        <v>0</v>
      </c>
      <c r="AR442" s="144" t="s">
        <v>86</v>
      </c>
      <c r="AT442" s="152" t="s">
        <v>77</v>
      </c>
      <c r="AU442" s="152" t="s">
        <v>86</v>
      </c>
      <c r="AY442" s="144" t="s">
        <v>140</v>
      </c>
      <c r="BK442" s="153">
        <f>SUM(BK443:BK449)</f>
        <v>0</v>
      </c>
    </row>
    <row r="443" spans="1:65" s="2" customFormat="1" ht="21.75" customHeight="1">
      <c r="A443" s="32"/>
      <c r="B443" s="156"/>
      <c r="C443" s="157" t="s">
        <v>722</v>
      </c>
      <c r="D443" s="157" t="s">
        <v>142</v>
      </c>
      <c r="E443" s="158" t="s">
        <v>723</v>
      </c>
      <c r="F443" s="159" t="s">
        <v>724</v>
      </c>
      <c r="G443" s="160" t="s">
        <v>187</v>
      </c>
      <c r="H443" s="161">
        <v>63.311999999999998</v>
      </c>
      <c r="I443" s="162"/>
      <c r="J443" s="163">
        <f>ROUND(I443*H443,2)</f>
        <v>0</v>
      </c>
      <c r="K443" s="159" t="s">
        <v>181</v>
      </c>
      <c r="L443" s="33"/>
      <c r="M443" s="164" t="s">
        <v>1</v>
      </c>
      <c r="N443" s="165" t="s">
        <v>43</v>
      </c>
      <c r="O443" s="58"/>
      <c r="P443" s="166">
        <f>O443*H443</f>
        <v>0</v>
      </c>
      <c r="Q443" s="166">
        <v>0</v>
      </c>
      <c r="R443" s="166">
        <f>Q443*H443</f>
        <v>0</v>
      </c>
      <c r="S443" s="166">
        <v>0</v>
      </c>
      <c r="T443" s="167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68" t="s">
        <v>146</v>
      </c>
      <c r="AT443" s="168" t="s">
        <v>142</v>
      </c>
      <c r="AU443" s="168" t="s">
        <v>88</v>
      </c>
      <c r="AY443" s="17" t="s">
        <v>140</v>
      </c>
      <c r="BE443" s="169">
        <f>IF(N443="základní",J443,0)</f>
        <v>0</v>
      </c>
      <c r="BF443" s="169">
        <f>IF(N443="snížená",J443,0)</f>
        <v>0</v>
      </c>
      <c r="BG443" s="169">
        <f>IF(N443="zákl. přenesená",J443,0)</f>
        <v>0</v>
      </c>
      <c r="BH443" s="169">
        <f>IF(N443="sníž. přenesená",J443,0)</f>
        <v>0</v>
      </c>
      <c r="BI443" s="169">
        <f>IF(N443="nulová",J443,0)</f>
        <v>0</v>
      </c>
      <c r="BJ443" s="17" t="s">
        <v>86</v>
      </c>
      <c r="BK443" s="169">
        <f>ROUND(I443*H443,2)</f>
        <v>0</v>
      </c>
      <c r="BL443" s="17" t="s">
        <v>146</v>
      </c>
      <c r="BM443" s="168" t="s">
        <v>725</v>
      </c>
    </row>
    <row r="444" spans="1:65" s="2" customFormat="1" ht="21.75" customHeight="1">
      <c r="A444" s="32"/>
      <c r="B444" s="156"/>
      <c r="C444" s="157" t="s">
        <v>726</v>
      </c>
      <c r="D444" s="157" t="s">
        <v>142</v>
      </c>
      <c r="E444" s="158" t="s">
        <v>727</v>
      </c>
      <c r="F444" s="159" t="s">
        <v>728</v>
      </c>
      <c r="G444" s="160" t="s">
        <v>187</v>
      </c>
      <c r="H444" s="161">
        <v>63.311999999999998</v>
      </c>
      <c r="I444" s="162"/>
      <c r="J444" s="163">
        <f>ROUND(I444*H444,2)</f>
        <v>0</v>
      </c>
      <c r="K444" s="159" t="s">
        <v>181</v>
      </c>
      <c r="L444" s="33"/>
      <c r="M444" s="164" t="s">
        <v>1</v>
      </c>
      <c r="N444" s="165" t="s">
        <v>43</v>
      </c>
      <c r="O444" s="58"/>
      <c r="P444" s="166">
        <f>O444*H444</f>
        <v>0</v>
      </c>
      <c r="Q444" s="166">
        <v>0</v>
      </c>
      <c r="R444" s="166">
        <f>Q444*H444</f>
        <v>0</v>
      </c>
      <c r="S444" s="166">
        <v>0</v>
      </c>
      <c r="T444" s="167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68" t="s">
        <v>146</v>
      </c>
      <c r="AT444" s="168" t="s">
        <v>142</v>
      </c>
      <c r="AU444" s="168" t="s">
        <v>88</v>
      </c>
      <c r="AY444" s="17" t="s">
        <v>140</v>
      </c>
      <c r="BE444" s="169">
        <f>IF(N444="základní",J444,0)</f>
        <v>0</v>
      </c>
      <c r="BF444" s="169">
        <f>IF(N444="snížená",J444,0)</f>
        <v>0</v>
      </c>
      <c r="BG444" s="169">
        <f>IF(N444="zákl. přenesená",J444,0)</f>
        <v>0</v>
      </c>
      <c r="BH444" s="169">
        <f>IF(N444="sníž. přenesená",J444,0)</f>
        <v>0</v>
      </c>
      <c r="BI444" s="169">
        <f>IF(N444="nulová",J444,0)</f>
        <v>0</v>
      </c>
      <c r="BJ444" s="17" t="s">
        <v>86</v>
      </c>
      <c r="BK444" s="169">
        <f>ROUND(I444*H444,2)</f>
        <v>0</v>
      </c>
      <c r="BL444" s="17" t="s">
        <v>146</v>
      </c>
      <c r="BM444" s="168" t="s">
        <v>729</v>
      </c>
    </row>
    <row r="445" spans="1:65" s="2" customFormat="1" ht="21.75" customHeight="1">
      <c r="A445" s="32"/>
      <c r="B445" s="156"/>
      <c r="C445" s="157" t="s">
        <v>730</v>
      </c>
      <c r="D445" s="157" t="s">
        <v>142</v>
      </c>
      <c r="E445" s="158" t="s">
        <v>731</v>
      </c>
      <c r="F445" s="159" t="s">
        <v>732</v>
      </c>
      <c r="G445" s="160" t="s">
        <v>187</v>
      </c>
      <c r="H445" s="161">
        <v>9496.7999999999993</v>
      </c>
      <c r="I445" s="162"/>
      <c r="J445" s="163">
        <f>ROUND(I445*H445,2)</f>
        <v>0</v>
      </c>
      <c r="K445" s="159" t="s">
        <v>181</v>
      </c>
      <c r="L445" s="33"/>
      <c r="M445" s="164" t="s">
        <v>1</v>
      </c>
      <c r="N445" s="165" t="s">
        <v>43</v>
      </c>
      <c r="O445" s="58"/>
      <c r="P445" s="166">
        <f>O445*H445</f>
        <v>0</v>
      </c>
      <c r="Q445" s="166">
        <v>0</v>
      </c>
      <c r="R445" s="166">
        <f>Q445*H445</f>
        <v>0</v>
      </c>
      <c r="S445" s="166">
        <v>0</v>
      </c>
      <c r="T445" s="167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68" t="s">
        <v>146</v>
      </c>
      <c r="AT445" s="168" t="s">
        <v>142</v>
      </c>
      <c r="AU445" s="168" t="s">
        <v>88</v>
      </c>
      <c r="AY445" s="17" t="s">
        <v>140</v>
      </c>
      <c r="BE445" s="169">
        <f>IF(N445="základní",J445,0)</f>
        <v>0</v>
      </c>
      <c r="BF445" s="169">
        <f>IF(N445="snížená",J445,0)</f>
        <v>0</v>
      </c>
      <c r="BG445" s="169">
        <f>IF(N445="zákl. přenesená",J445,0)</f>
        <v>0</v>
      </c>
      <c r="BH445" s="169">
        <f>IF(N445="sníž. přenesená",J445,0)</f>
        <v>0</v>
      </c>
      <c r="BI445" s="169">
        <f>IF(N445="nulová",J445,0)</f>
        <v>0</v>
      </c>
      <c r="BJ445" s="17" t="s">
        <v>86</v>
      </c>
      <c r="BK445" s="169">
        <f>ROUND(I445*H445,2)</f>
        <v>0</v>
      </c>
      <c r="BL445" s="17" t="s">
        <v>146</v>
      </c>
      <c r="BM445" s="168" t="s">
        <v>733</v>
      </c>
    </row>
    <row r="446" spans="1:65" s="13" customFormat="1">
      <c r="B446" s="170"/>
      <c r="D446" s="171" t="s">
        <v>148</v>
      </c>
      <c r="E446" s="172" t="s">
        <v>1</v>
      </c>
      <c r="F446" s="173" t="s">
        <v>734</v>
      </c>
      <c r="H446" s="174">
        <v>949.68</v>
      </c>
      <c r="I446" s="175"/>
      <c r="L446" s="170"/>
      <c r="M446" s="176"/>
      <c r="N446" s="177"/>
      <c r="O446" s="177"/>
      <c r="P446" s="177"/>
      <c r="Q446" s="177"/>
      <c r="R446" s="177"/>
      <c r="S446" s="177"/>
      <c r="T446" s="178"/>
      <c r="AT446" s="172" t="s">
        <v>148</v>
      </c>
      <c r="AU446" s="172" t="s">
        <v>88</v>
      </c>
      <c r="AV446" s="13" t="s">
        <v>88</v>
      </c>
      <c r="AW446" s="13" t="s">
        <v>33</v>
      </c>
      <c r="AX446" s="13" t="s">
        <v>86</v>
      </c>
      <c r="AY446" s="172" t="s">
        <v>140</v>
      </c>
    </row>
    <row r="447" spans="1:65" s="13" customFormat="1">
      <c r="B447" s="170"/>
      <c r="D447" s="171" t="s">
        <v>148</v>
      </c>
      <c r="F447" s="173" t="s">
        <v>735</v>
      </c>
      <c r="H447" s="174">
        <v>9496.7999999999993</v>
      </c>
      <c r="I447" s="175"/>
      <c r="L447" s="170"/>
      <c r="M447" s="176"/>
      <c r="N447" s="177"/>
      <c r="O447" s="177"/>
      <c r="P447" s="177"/>
      <c r="Q447" s="177"/>
      <c r="R447" s="177"/>
      <c r="S447" s="177"/>
      <c r="T447" s="178"/>
      <c r="AT447" s="172" t="s">
        <v>148</v>
      </c>
      <c r="AU447" s="172" t="s">
        <v>88</v>
      </c>
      <c r="AV447" s="13" t="s">
        <v>88</v>
      </c>
      <c r="AW447" s="13" t="s">
        <v>3</v>
      </c>
      <c r="AX447" s="13" t="s">
        <v>86</v>
      </c>
      <c r="AY447" s="172" t="s">
        <v>140</v>
      </c>
    </row>
    <row r="448" spans="1:65" s="2" customFormat="1" ht="21.75" customHeight="1">
      <c r="A448" s="32"/>
      <c r="B448" s="156"/>
      <c r="C448" s="157" t="s">
        <v>736</v>
      </c>
      <c r="D448" s="157" t="s">
        <v>142</v>
      </c>
      <c r="E448" s="158" t="s">
        <v>737</v>
      </c>
      <c r="F448" s="159" t="s">
        <v>738</v>
      </c>
      <c r="G448" s="160" t="s">
        <v>187</v>
      </c>
      <c r="H448" s="161">
        <v>0.57099999999999995</v>
      </c>
      <c r="I448" s="162"/>
      <c r="J448" s="163">
        <f>ROUND(I448*H448,2)</f>
        <v>0</v>
      </c>
      <c r="K448" s="159" t="s">
        <v>181</v>
      </c>
      <c r="L448" s="33"/>
      <c r="M448" s="164" t="s">
        <v>1</v>
      </c>
      <c r="N448" s="165" t="s">
        <v>43</v>
      </c>
      <c r="O448" s="58"/>
      <c r="P448" s="166">
        <f>O448*H448</f>
        <v>0</v>
      </c>
      <c r="Q448" s="166">
        <v>0</v>
      </c>
      <c r="R448" s="166">
        <f>Q448*H448</f>
        <v>0</v>
      </c>
      <c r="S448" s="166">
        <v>0</v>
      </c>
      <c r="T448" s="167">
        <f>S448*H448</f>
        <v>0</v>
      </c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R448" s="168" t="s">
        <v>146</v>
      </c>
      <c r="AT448" s="168" t="s">
        <v>142</v>
      </c>
      <c r="AU448" s="168" t="s">
        <v>88</v>
      </c>
      <c r="AY448" s="17" t="s">
        <v>140</v>
      </c>
      <c r="BE448" s="169">
        <f>IF(N448="základní",J448,0)</f>
        <v>0</v>
      </c>
      <c r="BF448" s="169">
        <f>IF(N448="snížená",J448,0)</f>
        <v>0</v>
      </c>
      <c r="BG448" s="169">
        <f>IF(N448="zákl. přenesená",J448,0)</f>
        <v>0</v>
      </c>
      <c r="BH448" s="169">
        <f>IF(N448="sníž. přenesená",J448,0)</f>
        <v>0</v>
      </c>
      <c r="BI448" s="169">
        <f>IF(N448="nulová",J448,0)</f>
        <v>0</v>
      </c>
      <c r="BJ448" s="17" t="s">
        <v>86</v>
      </c>
      <c r="BK448" s="169">
        <f>ROUND(I448*H448,2)</f>
        <v>0</v>
      </c>
      <c r="BL448" s="17" t="s">
        <v>146</v>
      </c>
      <c r="BM448" s="168" t="s">
        <v>739</v>
      </c>
    </row>
    <row r="449" spans="1:65" s="2" customFormat="1" ht="21.75" customHeight="1">
      <c r="A449" s="32"/>
      <c r="B449" s="156"/>
      <c r="C449" s="157" t="s">
        <v>740</v>
      </c>
      <c r="D449" s="157" t="s">
        <v>142</v>
      </c>
      <c r="E449" s="158" t="s">
        <v>741</v>
      </c>
      <c r="F449" s="159" t="s">
        <v>742</v>
      </c>
      <c r="G449" s="160" t="s">
        <v>187</v>
      </c>
      <c r="H449" s="161">
        <v>55.914000000000001</v>
      </c>
      <c r="I449" s="162"/>
      <c r="J449" s="163">
        <f>ROUND(I449*H449,2)</f>
        <v>0</v>
      </c>
      <c r="K449" s="159"/>
      <c r="L449" s="33"/>
      <c r="M449" s="164" t="s">
        <v>1</v>
      </c>
      <c r="N449" s="165" t="s">
        <v>43</v>
      </c>
      <c r="O449" s="58"/>
      <c r="P449" s="166">
        <f>O449*H449</f>
        <v>0</v>
      </c>
      <c r="Q449" s="166">
        <v>0</v>
      </c>
      <c r="R449" s="166">
        <f>Q449*H449</f>
        <v>0</v>
      </c>
      <c r="S449" s="166">
        <v>0</v>
      </c>
      <c r="T449" s="167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68" t="s">
        <v>146</v>
      </c>
      <c r="AT449" s="168" t="s">
        <v>142</v>
      </c>
      <c r="AU449" s="168" t="s">
        <v>88</v>
      </c>
      <c r="AY449" s="17" t="s">
        <v>140</v>
      </c>
      <c r="BE449" s="169">
        <f>IF(N449="základní",J449,0)</f>
        <v>0</v>
      </c>
      <c r="BF449" s="169">
        <f>IF(N449="snížená",J449,0)</f>
        <v>0</v>
      </c>
      <c r="BG449" s="169">
        <f>IF(N449="zákl. přenesená",J449,0)</f>
        <v>0</v>
      </c>
      <c r="BH449" s="169">
        <f>IF(N449="sníž. přenesená",J449,0)</f>
        <v>0</v>
      </c>
      <c r="BI449" s="169">
        <f>IF(N449="nulová",J449,0)</f>
        <v>0</v>
      </c>
      <c r="BJ449" s="17" t="s">
        <v>86</v>
      </c>
      <c r="BK449" s="169">
        <f>ROUND(I449*H449,2)</f>
        <v>0</v>
      </c>
      <c r="BL449" s="17" t="s">
        <v>146</v>
      </c>
      <c r="BM449" s="168" t="s">
        <v>743</v>
      </c>
    </row>
    <row r="450" spans="1:65" s="12" customFormat="1" ht="22.9" customHeight="1">
      <c r="B450" s="143"/>
      <c r="D450" s="144" t="s">
        <v>77</v>
      </c>
      <c r="E450" s="154" t="s">
        <v>744</v>
      </c>
      <c r="F450" s="154" t="s">
        <v>745</v>
      </c>
      <c r="I450" s="146"/>
      <c r="J450" s="155">
        <f>BK450</f>
        <v>0</v>
      </c>
      <c r="L450" s="143"/>
      <c r="M450" s="148"/>
      <c r="N450" s="149"/>
      <c r="O450" s="149"/>
      <c r="P450" s="150">
        <f>P451</f>
        <v>0</v>
      </c>
      <c r="Q450" s="149"/>
      <c r="R450" s="150">
        <f>R451</f>
        <v>0</v>
      </c>
      <c r="S450" s="149"/>
      <c r="T450" s="151">
        <f>T451</f>
        <v>0</v>
      </c>
      <c r="AR450" s="144" t="s">
        <v>86</v>
      </c>
      <c r="AT450" s="152" t="s">
        <v>77</v>
      </c>
      <c r="AU450" s="152" t="s">
        <v>86</v>
      </c>
      <c r="AY450" s="144" t="s">
        <v>140</v>
      </c>
      <c r="BK450" s="153">
        <f>BK451</f>
        <v>0</v>
      </c>
    </row>
    <row r="451" spans="1:65" s="2" customFormat="1" ht="16.5" customHeight="1">
      <c r="A451" s="32"/>
      <c r="B451" s="156"/>
      <c r="C451" s="157" t="s">
        <v>746</v>
      </c>
      <c r="D451" s="157" t="s">
        <v>142</v>
      </c>
      <c r="E451" s="158" t="s">
        <v>747</v>
      </c>
      <c r="F451" s="159" t="s">
        <v>748</v>
      </c>
      <c r="G451" s="160" t="s">
        <v>187</v>
      </c>
      <c r="H451" s="161">
        <v>117.089</v>
      </c>
      <c r="I451" s="162"/>
      <c r="J451" s="163">
        <f>ROUND(I451*H451,2)</f>
        <v>0</v>
      </c>
      <c r="K451" s="159" t="s">
        <v>181</v>
      </c>
      <c r="L451" s="33"/>
      <c r="M451" s="164" t="s">
        <v>1</v>
      </c>
      <c r="N451" s="165" t="s">
        <v>43</v>
      </c>
      <c r="O451" s="58"/>
      <c r="P451" s="166">
        <f>O451*H451</f>
        <v>0</v>
      </c>
      <c r="Q451" s="166">
        <v>0</v>
      </c>
      <c r="R451" s="166">
        <f>Q451*H451</f>
        <v>0</v>
      </c>
      <c r="S451" s="166">
        <v>0</v>
      </c>
      <c r="T451" s="167">
        <f>S451*H451</f>
        <v>0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68" t="s">
        <v>146</v>
      </c>
      <c r="AT451" s="168" t="s">
        <v>142</v>
      </c>
      <c r="AU451" s="168" t="s">
        <v>88</v>
      </c>
      <c r="AY451" s="17" t="s">
        <v>140</v>
      </c>
      <c r="BE451" s="169">
        <f>IF(N451="základní",J451,0)</f>
        <v>0</v>
      </c>
      <c r="BF451" s="169">
        <f>IF(N451="snížená",J451,0)</f>
        <v>0</v>
      </c>
      <c r="BG451" s="169">
        <f>IF(N451="zákl. přenesená",J451,0)</f>
        <v>0</v>
      </c>
      <c r="BH451" s="169">
        <f>IF(N451="sníž. přenesená",J451,0)</f>
        <v>0</v>
      </c>
      <c r="BI451" s="169">
        <f>IF(N451="nulová",J451,0)</f>
        <v>0</v>
      </c>
      <c r="BJ451" s="17" t="s">
        <v>86</v>
      </c>
      <c r="BK451" s="169">
        <f>ROUND(I451*H451,2)</f>
        <v>0</v>
      </c>
      <c r="BL451" s="17" t="s">
        <v>146</v>
      </c>
      <c r="BM451" s="168" t="s">
        <v>749</v>
      </c>
    </row>
    <row r="452" spans="1:65" s="12" customFormat="1" ht="25.9" customHeight="1">
      <c r="B452" s="143"/>
      <c r="D452" s="144" t="s">
        <v>77</v>
      </c>
      <c r="E452" s="145" t="s">
        <v>750</v>
      </c>
      <c r="F452" s="145" t="s">
        <v>751</v>
      </c>
      <c r="I452" s="146"/>
      <c r="J452" s="147">
        <f>BK452</f>
        <v>0</v>
      </c>
      <c r="L452" s="143"/>
      <c r="M452" s="148"/>
      <c r="N452" s="149"/>
      <c r="O452" s="149"/>
      <c r="P452" s="150">
        <f>P453+P476+P505+P539+P542+P544+P546+P575+P583+P622+P644+P670+P685+P693+P699</f>
        <v>0</v>
      </c>
      <c r="Q452" s="149"/>
      <c r="R452" s="150">
        <f>R453+R476+R505+R539+R542+R544+R546+R575+R583+R622+R644+R670+R685+R693+R699</f>
        <v>9.6869926999999993</v>
      </c>
      <c r="S452" s="149"/>
      <c r="T452" s="151">
        <f>T453+T476+T505+T539+T542+T544+T546+T575+T583+T622+T644+T670+T685+T693+T699</f>
        <v>7.3981075500000006</v>
      </c>
      <c r="AR452" s="144" t="s">
        <v>88</v>
      </c>
      <c r="AT452" s="152" t="s">
        <v>77</v>
      </c>
      <c r="AU452" s="152" t="s">
        <v>78</v>
      </c>
      <c r="AY452" s="144" t="s">
        <v>140</v>
      </c>
      <c r="BK452" s="153">
        <f>BK453+BK476+BK505+BK539+BK542+BK544+BK546+BK575+BK583+BK622+BK644+BK670+BK685+BK693+BK699</f>
        <v>0</v>
      </c>
    </row>
    <row r="453" spans="1:65" s="12" customFormat="1" ht="22.9" customHeight="1">
      <c r="B453" s="143"/>
      <c r="D453" s="144" t="s">
        <v>77</v>
      </c>
      <c r="E453" s="154" t="s">
        <v>752</v>
      </c>
      <c r="F453" s="154" t="s">
        <v>753</v>
      </c>
      <c r="I453" s="146"/>
      <c r="J453" s="155">
        <f>BK453</f>
        <v>0</v>
      </c>
      <c r="L453" s="143"/>
      <c r="M453" s="148"/>
      <c r="N453" s="149"/>
      <c r="O453" s="149"/>
      <c r="P453" s="150">
        <f>SUM(P454:P475)</f>
        <v>0</v>
      </c>
      <c r="Q453" s="149"/>
      <c r="R453" s="150">
        <f>SUM(R454:R475)</f>
        <v>1.5418333999999998</v>
      </c>
      <c r="S453" s="149"/>
      <c r="T453" s="151">
        <f>SUM(T454:T475)</f>
        <v>0</v>
      </c>
      <c r="AR453" s="144" t="s">
        <v>88</v>
      </c>
      <c r="AT453" s="152" t="s">
        <v>77</v>
      </c>
      <c r="AU453" s="152" t="s">
        <v>86</v>
      </c>
      <c r="AY453" s="144" t="s">
        <v>140</v>
      </c>
      <c r="BK453" s="153">
        <f>SUM(BK454:BK475)</f>
        <v>0</v>
      </c>
    </row>
    <row r="454" spans="1:65" s="2" customFormat="1" ht="21.75" customHeight="1">
      <c r="A454" s="32"/>
      <c r="B454" s="156"/>
      <c r="C454" s="157" t="s">
        <v>754</v>
      </c>
      <c r="D454" s="157" t="s">
        <v>142</v>
      </c>
      <c r="E454" s="158" t="s">
        <v>755</v>
      </c>
      <c r="F454" s="159" t="s">
        <v>756</v>
      </c>
      <c r="G454" s="160" t="s">
        <v>210</v>
      </c>
      <c r="H454" s="161">
        <v>97.747</v>
      </c>
      <c r="I454" s="162"/>
      <c r="J454" s="163">
        <f>ROUND(I454*H454,2)</f>
        <v>0</v>
      </c>
      <c r="K454" s="159" t="s">
        <v>181</v>
      </c>
      <c r="L454" s="33"/>
      <c r="M454" s="164" t="s">
        <v>1</v>
      </c>
      <c r="N454" s="165" t="s">
        <v>43</v>
      </c>
      <c r="O454" s="58"/>
      <c r="P454" s="166">
        <f>O454*H454</f>
        <v>0</v>
      </c>
      <c r="Q454" s="166">
        <v>0</v>
      </c>
      <c r="R454" s="166">
        <f>Q454*H454</f>
        <v>0</v>
      </c>
      <c r="S454" s="166">
        <v>0</v>
      </c>
      <c r="T454" s="167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68" t="s">
        <v>232</v>
      </c>
      <c r="AT454" s="168" t="s">
        <v>142</v>
      </c>
      <c r="AU454" s="168" t="s">
        <v>88</v>
      </c>
      <c r="AY454" s="17" t="s">
        <v>140</v>
      </c>
      <c r="BE454" s="169">
        <f>IF(N454="základní",J454,0)</f>
        <v>0</v>
      </c>
      <c r="BF454" s="169">
        <f>IF(N454="snížená",J454,0)</f>
        <v>0</v>
      </c>
      <c r="BG454" s="169">
        <f>IF(N454="zákl. přenesená",J454,0)</f>
        <v>0</v>
      </c>
      <c r="BH454" s="169">
        <f>IF(N454="sníž. přenesená",J454,0)</f>
        <v>0</v>
      </c>
      <c r="BI454" s="169">
        <f>IF(N454="nulová",J454,0)</f>
        <v>0</v>
      </c>
      <c r="BJ454" s="17" t="s">
        <v>86</v>
      </c>
      <c r="BK454" s="169">
        <f>ROUND(I454*H454,2)</f>
        <v>0</v>
      </c>
      <c r="BL454" s="17" t="s">
        <v>232</v>
      </c>
      <c r="BM454" s="168" t="s">
        <v>757</v>
      </c>
    </row>
    <row r="455" spans="1:65" s="13" customFormat="1">
      <c r="B455" s="170"/>
      <c r="D455" s="171" t="s">
        <v>148</v>
      </c>
      <c r="E455" s="172" t="s">
        <v>1</v>
      </c>
      <c r="F455" s="173" t="s">
        <v>594</v>
      </c>
      <c r="H455" s="174">
        <v>97.747</v>
      </c>
      <c r="I455" s="175"/>
      <c r="L455" s="170"/>
      <c r="M455" s="176"/>
      <c r="N455" s="177"/>
      <c r="O455" s="177"/>
      <c r="P455" s="177"/>
      <c r="Q455" s="177"/>
      <c r="R455" s="177"/>
      <c r="S455" s="177"/>
      <c r="T455" s="178"/>
      <c r="AT455" s="172" t="s">
        <v>148</v>
      </c>
      <c r="AU455" s="172" t="s">
        <v>88</v>
      </c>
      <c r="AV455" s="13" t="s">
        <v>88</v>
      </c>
      <c r="AW455" s="13" t="s">
        <v>33</v>
      </c>
      <c r="AX455" s="13" t="s">
        <v>86</v>
      </c>
      <c r="AY455" s="172" t="s">
        <v>140</v>
      </c>
    </row>
    <row r="456" spans="1:65" s="2" customFormat="1" ht="16.5" customHeight="1">
      <c r="A456" s="32"/>
      <c r="B456" s="156"/>
      <c r="C456" s="194" t="s">
        <v>758</v>
      </c>
      <c r="D456" s="194" t="s">
        <v>267</v>
      </c>
      <c r="E456" s="195" t="s">
        <v>759</v>
      </c>
      <c r="F456" s="196" t="s">
        <v>760</v>
      </c>
      <c r="G456" s="197" t="s">
        <v>187</v>
      </c>
      <c r="H456" s="198">
        <v>2.9000000000000001E-2</v>
      </c>
      <c r="I456" s="199"/>
      <c r="J456" s="200">
        <f>ROUND(I456*H456,2)</f>
        <v>0</v>
      </c>
      <c r="K456" s="196" t="s">
        <v>181</v>
      </c>
      <c r="L456" s="201"/>
      <c r="M456" s="202" t="s">
        <v>1</v>
      </c>
      <c r="N456" s="203" t="s">
        <v>43</v>
      </c>
      <c r="O456" s="58"/>
      <c r="P456" s="166">
        <f>O456*H456</f>
        <v>0</v>
      </c>
      <c r="Q456" s="166">
        <v>1</v>
      </c>
      <c r="R456" s="166">
        <f>Q456*H456</f>
        <v>2.9000000000000001E-2</v>
      </c>
      <c r="S456" s="166">
        <v>0</v>
      </c>
      <c r="T456" s="167">
        <f>S456*H456</f>
        <v>0</v>
      </c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R456" s="168" t="s">
        <v>328</v>
      </c>
      <c r="AT456" s="168" t="s">
        <v>267</v>
      </c>
      <c r="AU456" s="168" t="s">
        <v>88</v>
      </c>
      <c r="AY456" s="17" t="s">
        <v>140</v>
      </c>
      <c r="BE456" s="169">
        <f>IF(N456="základní",J456,0)</f>
        <v>0</v>
      </c>
      <c r="BF456" s="169">
        <f>IF(N456="snížená",J456,0)</f>
        <v>0</v>
      </c>
      <c r="BG456" s="169">
        <f>IF(N456="zákl. přenesená",J456,0)</f>
        <v>0</v>
      </c>
      <c r="BH456" s="169">
        <f>IF(N456="sníž. přenesená",J456,0)</f>
        <v>0</v>
      </c>
      <c r="BI456" s="169">
        <f>IF(N456="nulová",J456,0)</f>
        <v>0</v>
      </c>
      <c r="BJ456" s="17" t="s">
        <v>86</v>
      </c>
      <c r="BK456" s="169">
        <f>ROUND(I456*H456,2)</f>
        <v>0</v>
      </c>
      <c r="BL456" s="17" t="s">
        <v>232</v>
      </c>
      <c r="BM456" s="168" t="s">
        <v>761</v>
      </c>
    </row>
    <row r="457" spans="1:65" s="13" customFormat="1">
      <c r="B457" s="170"/>
      <c r="D457" s="171" t="s">
        <v>148</v>
      </c>
      <c r="F457" s="173" t="s">
        <v>762</v>
      </c>
      <c r="H457" s="174">
        <v>2.9000000000000001E-2</v>
      </c>
      <c r="I457" s="175"/>
      <c r="L457" s="170"/>
      <c r="M457" s="176"/>
      <c r="N457" s="177"/>
      <c r="O457" s="177"/>
      <c r="P457" s="177"/>
      <c r="Q457" s="177"/>
      <c r="R457" s="177"/>
      <c r="S457" s="177"/>
      <c r="T457" s="178"/>
      <c r="AT457" s="172" t="s">
        <v>148</v>
      </c>
      <c r="AU457" s="172" t="s">
        <v>88</v>
      </c>
      <c r="AV457" s="13" t="s">
        <v>88</v>
      </c>
      <c r="AW457" s="13" t="s">
        <v>3</v>
      </c>
      <c r="AX457" s="13" t="s">
        <v>86</v>
      </c>
      <c r="AY457" s="172" t="s">
        <v>140</v>
      </c>
    </row>
    <row r="458" spans="1:65" s="2" customFormat="1" ht="21.75" customHeight="1">
      <c r="A458" s="32"/>
      <c r="B458" s="156"/>
      <c r="C458" s="157" t="s">
        <v>763</v>
      </c>
      <c r="D458" s="157" t="s">
        <v>142</v>
      </c>
      <c r="E458" s="158" t="s">
        <v>764</v>
      </c>
      <c r="F458" s="159" t="s">
        <v>765</v>
      </c>
      <c r="G458" s="160" t="s">
        <v>210</v>
      </c>
      <c r="H458" s="161">
        <v>29.391999999999999</v>
      </c>
      <c r="I458" s="162"/>
      <c r="J458" s="163">
        <f>ROUND(I458*H458,2)</f>
        <v>0</v>
      </c>
      <c r="K458" s="159" t="s">
        <v>181</v>
      </c>
      <c r="L458" s="33"/>
      <c r="M458" s="164" t="s">
        <v>1</v>
      </c>
      <c r="N458" s="165" t="s">
        <v>43</v>
      </c>
      <c r="O458" s="58"/>
      <c r="P458" s="166">
        <f>O458*H458</f>
        <v>0</v>
      </c>
      <c r="Q458" s="166">
        <v>0</v>
      </c>
      <c r="R458" s="166">
        <f>Q458*H458</f>
        <v>0</v>
      </c>
      <c r="S458" s="166">
        <v>0</v>
      </c>
      <c r="T458" s="167">
        <f>S458*H458</f>
        <v>0</v>
      </c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R458" s="168" t="s">
        <v>232</v>
      </c>
      <c r="AT458" s="168" t="s">
        <v>142</v>
      </c>
      <c r="AU458" s="168" t="s">
        <v>88</v>
      </c>
      <c r="AY458" s="17" t="s">
        <v>140</v>
      </c>
      <c r="BE458" s="169">
        <f>IF(N458="základní",J458,0)</f>
        <v>0</v>
      </c>
      <c r="BF458" s="169">
        <f>IF(N458="snížená",J458,0)</f>
        <v>0</v>
      </c>
      <c r="BG458" s="169">
        <f>IF(N458="zákl. přenesená",J458,0)</f>
        <v>0</v>
      </c>
      <c r="BH458" s="169">
        <f>IF(N458="sníž. přenesená",J458,0)</f>
        <v>0</v>
      </c>
      <c r="BI458" s="169">
        <f>IF(N458="nulová",J458,0)</f>
        <v>0</v>
      </c>
      <c r="BJ458" s="17" t="s">
        <v>86</v>
      </c>
      <c r="BK458" s="169">
        <f>ROUND(I458*H458,2)</f>
        <v>0</v>
      </c>
      <c r="BL458" s="17" t="s">
        <v>232</v>
      </c>
      <c r="BM458" s="168" t="s">
        <v>766</v>
      </c>
    </row>
    <row r="459" spans="1:65" s="13" customFormat="1">
      <c r="B459" s="170"/>
      <c r="D459" s="171" t="s">
        <v>148</v>
      </c>
      <c r="E459" s="172" t="s">
        <v>1</v>
      </c>
      <c r="F459" s="173" t="s">
        <v>767</v>
      </c>
      <c r="H459" s="174">
        <v>29.391999999999999</v>
      </c>
      <c r="I459" s="175"/>
      <c r="L459" s="170"/>
      <c r="M459" s="176"/>
      <c r="N459" s="177"/>
      <c r="O459" s="177"/>
      <c r="P459" s="177"/>
      <c r="Q459" s="177"/>
      <c r="R459" s="177"/>
      <c r="S459" s="177"/>
      <c r="T459" s="178"/>
      <c r="AT459" s="172" t="s">
        <v>148</v>
      </c>
      <c r="AU459" s="172" t="s">
        <v>88</v>
      </c>
      <c r="AV459" s="13" t="s">
        <v>88</v>
      </c>
      <c r="AW459" s="13" t="s">
        <v>33</v>
      </c>
      <c r="AX459" s="13" t="s">
        <v>86</v>
      </c>
      <c r="AY459" s="172" t="s">
        <v>140</v>
      </c>
    </row>
    <row r="460" spans="1:65" s="2" customFormat="1" ht="16.5" customHeight="1">
      <c r="A460" s="32"/>
      <c r="B460" s="156"/>
      <c r="C460" s="194" t="s">
        <v>768</v>
      </c>
      <c r="D460" s="194" t="s">
        <v>267</v>
      </c>
      <c r="E460" s="195" t="s">
        <v>759</v>
      </c>
      <c r="F460" s="196" t="s">
        <v>760</v>
      </c>
      <c r="G460" s="197" t="s">
        <v>187</v>
      </c>
      <c r="H460" s="198">
        <v>0.01</v>
      </c>
      <c r="I460" s="199"/>
      <c r="J460" s="200">
        <f>ROUND(I460*H460,2)</f>
        <v>0</v>
      </c>
      <c r="K460" s="196" t="s">
        <v>181</v>
      </c>
      <c r="L460" s="201"/>
      <c r="M460" s="202" t="s">
        <v>1</v>
      </c>
      <c r="N460" s="203" t="s">
        <v>43</v>
      </c>
      <c r="O460" s="58"/>
      <c r="P460" s="166">
        <f>O460*H460</f>
        <v>0</v>
      </c>
      <c r="Q460" s="166">
        <v>1</v>
      </c>
      <c r="R460" s="166">
        <f>Q460*H460</f>
        <v>0.01</v>
      </c>
      <c r="S460" s="166">
        <v>0</v>
      </c>
      <c r="T460" s="167">
        <f>S460*H460</f>
        <v>0</v>
      </c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R460" s="168" t="s">
        <v>328</v>
      </c>
      <c r="AT460" s="168" t="s">
        <v>267</v>
      </c>
      <c r="AU460" s="168" t="s">
        <v>88</v>
      </c>
      <c r="AY460" s="17" t="s">
        <v>140</v>
      </c>
      <c r="BE460" s="169">
        <f>IF(N460="základní",J460,0)</f>
        <v>0</v>
      </c>
      <c r="BF460" s="169">
        <f>IF(N460="snížená",J460,0)</f>
        <v>0</v>
      </c>
      <c r="BG460" s="169">
        <f>IF(N460="zákl. přenesená",J460,0)</f>
        <v>0</v>
      </c>
      <c r="BH460" s="169">
        <f>IF(N460="sníž. přenesená",J460,0)</f>
        <v>0</v>
      </c>
      <c r="BI460" s="169">
        <f>IF(N460="nulová",J460,0)</f>
        <v>0</v>
      </c>
      <c r="BJ460" s="17" t="s">
        <v>86</v>
      </c>
      <c r="BK460" s="169">
        <f>ROUND(I460*H460,2)</f>
        <v>0</v>
      </c>
      <c r="BL460" s="17" t="s">
        <v>232</v>
      </c>
      <c r="BM460" s="168" t="s">
        <v>769</v>
      </c>
    </row>
    <row r="461" spans="1:65" s="13" customFormat="1">
      <c r="B461" s="170"/>
      <c r="D461" s="171" t="s">
        <v>148</v>
      </c>
      <c r="F461" s="173" t="s">
        <v>770</v>
      </c>
      <c r="H461" s="174">
        <v>0.01</v>
      </c>
      <c r="I461" s="175"/>
      <c r="L461" s="170"/>
      <c r="M461" s="176"/>
      <c r="N461" s="177"/>
      <c r="O461" s="177"/>
      <c r="P461" s="177"/>
      <c r="Q461" s="177"/>
      <c r="R461" s="177"/>
      <c r="S461" s="177"/>
      <c r="T461" s="178"/>
      <c r="AT461" s="172" t="s">
        <v>148</v>
      </c>
      <c r="AU461" s="172" t="s">
        <v>88</v>
      </c>
      <c r="AV461" s="13" t="s">
        <v>88</v>
      </c>
      <c r="AW461" s="13" t="s">
        <v>3</v>
      </c>
      <c r="AX461" s="13" t="s">
        <v>86</v>
      </c>
      <c r="AY461" s="172" t="s">
        <v>140</v>
      </c>
    </row>
    <row r="462" spans="1:65" s="2" customFormat="1" ht="21.75" customHeight="1">
      <c r="A462" s="32"/>
      <c r="B462" s="156"/>
      <c r="C462" s="157" t="s">
        <v>771</v>
      </c>
      <c r="D462" s="157" t="s">
        <v>142</v>
      </c>
      <c r="E462" s="158" t="s">
        <v>772</v>
      </c>
      <c r="F462" s="159" t="s">
        <v>773</v>
      </c>
      <c r="G462" s="160" t="s">
        <v>210</v>
      </c>
      <c r="H462" s="161">
        <v>195.495</v>
      </c>
      <c r="I462" s="162"/>
      <c r="J462" s="163">
        <f>ROUND(I462*H462,2)</f>
        <v>0</v>
      </c>
      <c r="K462" s="159" t="s">
        <v>181</v>
      </c>
      <c r="L462" s="33"/>
      <c r="M462" s="164" t="s">
        <v>1</v>
      </c>
      <c r="N462" s="165" t="s">
        <v>43</v>
      </c>
      <c r="O462" s="58"/>
      <c r="P462" s="166">
        <f>O462*H462</f>
        <v>0</v>
      </c>
      <c r="Q462" s="166">
        <v>4.0000000000000002E-4</v>
      </c>
      <c r="R462" s="166">
        <f>Q462*H462</f>
        <v>7.8198000000000004E-2</v>
      </c>
      <c r="S462" s="166">
        <v>0</v>
      </c>
      <c r="T462" s="167">
        <f>S462*H462</f>
        <v>0</v>
      </c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R462" s="168" t="s">
        <v>232</v>
      </c>
      <c r="AT462" s="168" t="s">
        <v>142</v>
      </c>
      <c r="AU462" s="168" t="s">
        <v>88</v>
      </c>
      <c r="AY462" s="17" t="s">
        <v>140</v>
      </c>
      <c r="BE462" s="169">
        <f>IF(N462="základní",J462,0)</f>
        <v>0</v>
      </c>
      <c r="BF462" s="169">
        <f>IF(N462="snížená",J462,0)</f>
        <v>0</v>
      </c>
      <c r="BG462" s="169">
        <f>IF(N462="zákl. přenesená",J462,0)</f>
        <v>0</v>
      </c>
      <c r="BH462" s="169">
        <f>IF(N462="sníž. přenesená",J462,0)</f>
        <v>0</v>
      </c>
      <c r="BI462" s="169">
        <f>IF(N462="nulová",J462,0)</f>
        <v>0</v>
      </c>
      <c r="BJ462" s="17" t="s">
        <v>86</v>
      </c>
      <c r="BK462" s="169">
        <f>ROUND(I462*H462,2)</f>
        <v>0</v>
      </c>
      <c r="BL462" s="17" t="s">
        <v>232</v>
      </c>
      <c r="BM462" s="168" t="s">
        <v>774</v>
      </c>
    </row>
    <row r="463" spans="1:65" s="13" customFormat="1">
      <c r="B463" s="170"/>
      <c r="D463" s="171" t="s">
        <v>148</v>
      </c>
      <c r="E463" s="172" t="s">
        <v>1</v>
      </c>
      <c r="F463" s="173" t="s">
        <v>775</v>
      </c>
      <c r="H463" s="174">
        <v>195.495</v>
      </c>
      <c r="I463" s="175"/>
      <c r="L463" s="170"/>
      <c r="M463" s="176"/>
      <c r="N463" s="177"/>
      <c r="O463" s="177"/>
      <c r="P463" s="177"/>
      <c r="Q463" s="177"/>
      <c r="R463" s="177"/>
      <c r="S463" s="177"/>
      <c r="T463" s="178"/>
      <c r="AT463" s="172" t="s">
        <v>148</v>
      </c>
      <c r="AU463" s="172" t="s">
        <v>88</v>
      </c>
      <c r="AV463" s="13" t="s">
        <v>88</v>
      </c>
      <c r="AW463" s="13" t="s">
        <v>33</v>
      </c>
      <c r="AX463" s="13" t="s">
        <v>86</v>
      </c>
      <c r="AY463" s="172" t="s">
        <v>140</v>
      </c>
    </row>
    <row r="464" spans="1:65" s="2" customFormat="1" ht="21.75" customHeight="1">
      <c r="A464" s="32"/>
      <c r="B464" s="156"/>
      <c r="C464" s="194" t="s">
        <v>776</v>
      </c>
      <c r="D464" s="194" t="s">
        <v>267</v>
      </c>
      <c r="E464" s="195" t="s">
        <v>777</v>
      </c>
      <c r="F464" s="196" t="s">
        <v>778</v>
      </c>
      <c r="G464" s="197" t="s">
        <v>210</v>
      </c>
      <c r="H464" s="198">
        <v>224.81899999999999</v>
      </c>
      <c r="I464" s="199"/>
      <c r="J464" s="200">
        <f>ROUND(I464*H464,2)</f>
        <v>0</v>
      </c>
      <c r="K464" s="196" t="s">
        <v>181</v>
      </c>
      <c r="L464" s="201"/>
      <c r="M464" s="202" t="s">
        <v>1</v>
      </c>
      <c r="N464" s="203" t="s">
        <v>43</v>
      </c>
      <c r="O464" s="58"/>
      <c r="P464" s="166">
        <f>O464*H464</f>
        <v>0</v>
      </c>
      <c r="Q464" s="166">
        <v>4.4999999999999997E-3</v>
      </c>
      <c r="R464" s="166">
        <f>Q464*H464</f>
        <v>1.0116854999999998</v>
      </c>
      <c r="S464" s="166">
        <v>0</v>
      </c>
      <c r="T464" s="167">
        <f>S464*H464</f>
        <v>0</v>
      </c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R464" s="168" t="s">
        <v>328</v>
      </c>
      <c r="AT464" s="168" t="s">
        <v>267</v>
      </c>
      <c r="AU464" s="168" t="s">
        <v>88</v>
      </c>
      <c r="AY464" s="17" t="s">
        <v>140</v>
      </c>
      <c r="BE464" s="169">
        <f>IF(N464="základní",J464,0)</f>
        <v>0</v>
      </c>
      <c r="BF464" s="169">
        <f>IF(N464="snížená",J464,0)</f>
        <v>0</v>
      </c>
      <c r="BG464" s="169">
        <f>IF(N464="zákl. přenesená",J464,0)</f>
        <v>0</v>
      </c>
      <c r="BH464" s="169">
        <f>IF(N464="sníž. přenesená",J464,0)</f>
        <v>0</v>
      </c>
      <c r="BI464" s="169">
        <f>IF(N464="nulová",J464,0)</f>
        <v>0</v>
      </c>
      <c r="BJ464" s="17" t="s">
        <v>86</v>
      </c>
      <c r="BK464" s="169">
        <f>ROUND(I464*H464,2)</f>
        <v>0</v>
      </c>
      <c r="BL464" s="17" t="s">
        <v>232</v>
      </c>
      <c r="BM464" s="168" t="s">
        <v>779</v>
      </c>
    </row>
    <row r="465" spans="1:65" s="13" customFormat="1">
      <c r="B465" s="170"/>
      <c r="D465" s="171" t="s">
        <v>148</v>
      </c>
      <c r="F465" s="173" t="s">
        <v>780</v>
      </c>
      <c r="H465" s="174">
        <v>224.81899999999999</v>
      </c>
      <c r="I465" s="175"/>
      <c r="L465" s="170"/>
      <c r="M465" s="176"/>
      <c r="N465" s="177"/>
      <c r="O465" s="177"/>
      <c r="P465" s="177"/>
      <c r="Q465" s="177"/>
      <c r="R465" s="177"/>
      <c r="S465" s="177"/>
      <c r="T465" s="178"/>
      <c r="AT465" s="172" t="s">
        <v>148</v>
      </c>
      <c r="AU465" s="172" t="s">
        <v>88</v>
      </c>
      <c r="AV465" s="13" t="s">
        <v>88</v>
      </c>
      <c r="AW465" s="13" t="s">
        <v>3</v>
      </c>
      <c r="AX465" s="13" t="s">
        <v>86</v>
      </c>
      <c r="AY465" s="172" t="s">
        <v>140</v>
      </c>
    </row>
    <row r="466" spans="1:65" s="2" customFormat="1" ht="21.75" customHeight="1">
      <c r="A466" s="32"/>
      <c r="B466" s="156"/>
      <c r="C466" s="157" t="s">
        <v>781</v>
      </c>
      <c r="D466" s="157" t="s">
        <v>142</v>
      </c>
      <c r="E466" s="158" t="s">
        <v>782</v>
      </c>
      <c r="F466" s="159" t="s">
        <v>783</v>
      </c>
      <c r="G466" s="160" t="s">
        <v>210</v>
      </c>
      <c r="H466" s="161">
        <v>58.783999999999999</v>
      </c>
      <c r="I466" s="162"/>
      <c r="J466" s="163">
        <f>ROUND(I466*H466,2)</f>
        <v>0</v>
      </c>
      <c r="K466" s="159" t="s">
        <v>181</v>
      </c>
      <c r="L466" s="33"/>
      <c r="M466" s="164" t="s">
        <v>1</v>
      </c>
      <c r="N466" s="165" t="s">
        <v>43</v>
      </c>
      <c r="O466" s="58"/>
      <c r="P466" s="166">
        <f>O466*H466</f>
        <v>0</v>
      </c>
      <c r="Q466" s="166">
        <v>4.0000000000000002E-4</v>
      </c>
      <c r="R466" s="166">
        <f>Q466*H466</f>
        <v>2.3513599999999999E-2</v>
      </c>
      <c r="S466" s="166">
        <v>0</v>
      </c>
      <c r="T466" s="167">
        <f>S466*H466</f>
        <v>0</v>
      </c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R466" s="168" t="s">
        <v>232</v>
      </c>
      <c r="AT466" s="168" t="s">
        <v>142</v>
      </c>
      <c r="AU466" s="168" t="s">
        <v>88</v>
      </c>
      <c r="AY466" s="17" t="s">
        <v>140</v>
      </c>
      <c r="BE466" s="169">
        <f>IF(N466="základní",J466,0)</f>
        <v>0</v>
      </c>
      <c r="BF466" s="169">
        <f>IF(N466="snížená",J466,0)</f>
        <v>0</v>
      </c>
      <c r="BG466" s="169">
        <f>IF(N466="zákl. přenesená",J466,0)</f>
        <v>0</v>
      </c>
      <c r="BH466" s="169">
        <f>IF(N466="sníž. přenesená",J466,0)</f>
        <v>0</v>
      </c>
      <c r="BI466" s="169">
        <f>IF(N466="nulová",J466,0)</f>
        <v>0</v>
      </c>
      <c r="BJ466" s="17" t="s">
        <v>86</v>
      </c>
      <c r="BK466" s="169">
        <f>ROUND(I466*H466,2)</f>
        <v>0</v>
      </c>
      <c r="BL466" s="17" t="s">
        <v>232</v>
      </c>
      <c r="BM466" s="168" t="s">
        <v>784</v>
      </c>
    </row>
    <row r="467" spans="1:65" s="13" customFormat="1">
      <c r="B467" s="170"/>
      <c r="D467" s="171" t="s">
        <v>148</v>
      </c>
      <c r="E467" s="172" t="s">
        <v>1</v>
      </c>
      <c r="F467" s="173" t="s">
        <v>785</v>
      </c>
      <c r="H467" s="174">
        <v>58.783999999999999</v>
      </c>
      <c r="I467" s="175"/>
      <c r="L467" s="170"/>
      <c r="M467" s="176"/>
      <c r="N467" s="177"/>
      <c r="O467" s="177"/>
      <c r="P467" s="177"/>
      <c r="Q467" s="177"/>
      <c r="R467" s="177"/>
      <c r="S467" s="177"/>
      <c r="T467" s="178"/>
      <c r="AT467" s="172" t="s">
        <v>148</v>
      </c>
      <c r="AU467" s="172" t="s">
        <v>88</v>
      </c>
      <c r="AV467" s="13" t="s">
        <v>88</v>
      </c>
      <c r="AW467" s="13" t="s">
        <v>33</v>
      </c>
      <c r="AX467" s="13" t="s">
        <v>86</v>
      </c>
      <c r="AY467" s="172" t="s">
        <v>140</v>
      </c>
    </row>
    <row r="468" spans="1:65" s="2" customFormat="1" ht="21.75" customHeight="1">
      <c r="A468" s="32"/>
      <c r="B468" s="156"/>
      <c r="C468" s="194" t="s">
        <v>786</v>
      </c>
      <c r="D468" s="194" t="s">
        <v>267</v>
      </c>
      <c r="E468" s="195" t="s">
        <v>777</v>
      </c>
      <c r="F468" s="196" t="s">
        <v>778</v>
      </c>
      <c r="G468" s="197" t="s">
        <v>210</v>
      </c>
      <c r="H468" s="198">
        <v>70.540999999999997</v>
      </c>
      <c r="I468" s="199"/>
      <c r="J468" s="200">
        <f>ROUND(I468*H468,2)</f>
        <v>0</v>
      </c>
      <c r="K468" s="196" t="s">
        <v>181</v>
      </c>
      <c r="L468" s="201"/>
      <c r="M468" s="202" t="s">
        <v>1</v>
      </c>
      <c r="N468" s="203" t="s">
        <v>43</v>
      </c>
      <c r="O468" s="58"/>
      <c r="P468" s="166">
        <f>O468*H468</f>
        <v>0</v>
      </c>
      <c r="Q468" s="166">
        <v>4.4999999999999997E-3</v>
      </c>
      <c r="R468" s="166">
        <f>Q468*H468</f>
        <v>0.31743449999999995</v>
      </c>
      <c r="S468" s="166">
        <v>0</v>
      </c>
      <c r="T468" s="167">
        <f>S468*H468</f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68" t="s">
        <v>328</v>
      </c>
      <c r="AT468" s="168" t="s">
        <v>267</v>
      </c>
      <c r="AU468" s="168" t="s">
        <v>88</v>
      </c>
      <c r="AY468" s="17" t="s">
        <v>140</v>
      </c>
      <c r="BE468" s="169">
        <f>IF(N468="základní",J468,0)</f>
        <v>0</v>
      </c>
      <c r="BF468" s="169">
        <f>IF(N468="snížená",J468,0)</f>
        <v>0</v>
      </c>
      <c r="BG468" s="169">
        <f>IF(N468="zákl. přenesená",J468,0)</f>
        <v>0</v>
      </c>
      <c r="BH468" s="169">
        <f>IF(N468="sníž. přenesená",J468,0)</f>
        <v>0</v>
      </c>
      <c r="BI468" s="169">
        <f>IF(N468="nulová",J468,0)</f>
        <v>0</v>
      </c>
      <c r="BJ468" s="17" t="s">
        <v>86</v>
      </c>
      <c r="BK468" s="169">
        <f>ROUND(I468*H468,2)</f>
        <v>0</v>
      </c>
      <c r="BL468" s="17" t="s">
        <v>232</v>
      </c>
      <c r="BM468" s="168" t="s">
        <v>787</v>
      </c>
    </row>
    <row r="469" spans="1:65" s="13" customFormat="1">
      <c r="B469" s="170"/>
      <c r="D469" s="171" t="s">
        <v>148</v>
      </c>
      <c r="F469" s="173" t="s">
        <v>788</v>
      </c>
      <c r="H469" s="174">
        <v>70.540999999999997</v>
      </c>
      <c r="I469" s="175"/>
      <c r="L469" s="170"/>
      <c r="M469" s="176"/>
      <c r="N469" s="177"/>
      <c r="O469" s="177"/>
      <c r="P469" s="177"/>
      <c r="Q469" s="177"/>
      <c r="R469" s="177"/>
      <c r="S469" s="177"/>
      <c r="T469" s="178"/>
      <c r="AT469" s="172" t="s">
        <v>148</v>
      </c>
      <c r="AU469" s="172" t="s">
        <v>88</v>
      </c>
      <c r="AV469" s="13" t="s">
        <v>88</v>
      </c>
      <c r="AW469" s="13" t="s">
        <v>3</v>
      </c>
      <c r="AX469" s="13" t="s">
        <v>86</v>
      </c>
      <c r="AY469" s="172" t="s">
        <v>140</v>
      </c>
    </row>
    <row r="470" spans="1:65" s="2" customFormat="1" ht="21.75" customHeight="1">
      <c r="A470" s="32"/>
      <c r="B470" s="156"/>
      <c r="C470" s="157" t="s">
        <v>789</v>
      </c>
      <c r="D470" s="157" t="s">
        <v>142</v>
      </c>
      <c r="E470" s="158" t="s">
        <v>790</v>
      </c>
      <c r="F470" s="159" t="s">
        <v>791</v>
      </c>
      <c r="G470" s="160" t="s">
        <v>210</v>
      </c>
      <c r="H470" s="161">
        <v>39.78</v>
      </c>
      <c r="I470" s="162"/>
      <c r="J470" s="163">
        <f>ROUND(I470*H470,2)</f>
        <v>0</v>
      </c>
      <c r="K470" s="159" t="s">
        <v>181</v>
      </c>
      <c r="L470" s="33"/>
      <c r="M470" s="164" t="s">
        <v>1</v>
      </c>
      <c r="N470" s="165" t="s">
        <v>43</v>
      </c>
      <c r="O470" s="58"/>
      <c r="P470" s="166">
        <f>O470*H470</f>
        <v>0</v>
      </c>
      <c r="Q470" s="166">
        <v>6.8000000000000005E-4</v>
      </c>
      <c r="R470" s="166">
        <f>Q470*H470</f>
        <v>2.7050400000000002E-2</v>
      </c>
      <c r="S470" s="166">
        <v>0</v>
      </c>
      <c r="T470" s="167">
        <f>S470*H470</f>
        <v>0</v>
      </c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R470" s="168" t="s">
        <v>232</v>
      </c>
      <c r="AT470" s="168" t="s">
        <v>142</v>
      </c>
      <c r="AU470" s="168" t="s">
        <v>88</v>
      </c>
      <c r="AY470" s="17" t="s">
        <v>140</v>
      </c>
      <c r="BE470" s="169">
        <f>IF(N470="základní",J470,0)</f>
        <v>0</v>
      </c>
      <c r="BF470" s="169">
        <f>IF(N470="snížená",J470,0)</f>
        <v>0</v>
      </c>
      <c r="BG470" s="169">
        <f>IF(N470="zákl. přenesená",J470,0)</f>
        <v>0</v>
      </c>
      <c r="BH470" s="169">
        <f>IF(N470="sníž. přenesená",J470,0)</f>
        <v>0</v>
      </c>
      <c r="BI470" s="169">
        <f>IF(N470="nulová",J470,0)</f>
        <v>0</v>
      </c>
      <c r="BJ470" s="17" t="s">
        <v>86</v>
      </c>
      <c r="BK470" s="169">
        <f>ROUND(I470*H470,2)</f>
        <v>0</v>
      </c>
      <c r="BL470" s="17" t="s">
        <v>232</v>
      </c>
      <c r="BM470" s="168" t="s">
        <v>792</v>
      </c>
    </row>
    <row r="471" spans="1:65" s="13" customFormat="1">
      <c r="B471" s="170"/>
      <c r="D471" s="171" t="s">
        <v>148</v>
      </c>
      <c r="E471" s="172" t="s">
        <v>1</v>
      </c>
      <c r="F471" s="173" t="s">
        <v>793</v>
      </c>
      <c r="H471" s="174">
        <v>39.78</v>
      </c>
      <c r="I471" s="175"/>
      <c r="L471" s="170"/>
      <c r="M471" s="176"/>
      <c r="N471" s="177"/>
      <c r="O471" s="177"/>
      <c r="P471" s="177"/>
      <c r="Q471" s="177"/>
      <c r="R471" s="177"/>
      <c r="S471" s="177"/>
      <c r="T471" s="178"/>
      <c r="AT471" s="172" t="s">
        <v>148</v>
      </c>
      <c r="AU471" s="172" t="s">
        <v>88</v>
      </c>
      <c r="AV471" s="13" t="s">
        <v>88</v>
      </c>
      <c r="AW471" s="13" t="s">
        <v>33</v>
      </c>
      <c r="AX471" s="13" t="s">
        <v>86</v>
      </c>
      <c r="AY471" s="172" t="s">
        <v>140</v>
      </c>
    </row>
    <row r="472" spans="1:65" s="2" customFormat="1" ht="21.75" customHeight="1">
      <c r="A472" s="32"/>
      <c r="B472" s="156"/>
      <c r="C472" s="157" t="s">
        <v>794</v>
      </c>
      <c r="D472" s="157" t="s">
        <v>142</v>
      </c>
      <c r="E472" s="158" t="s">
        <v>795</v>
      </c>
      <c r="F472" s="159" t="s">
        <v>796</v>
      </c>
      <c r="G472" s="160" t="s">
        <v>210</v>
      </c>
      <c r="H472" s="161">
        <v>39.78</v>
      </c>
      <c r="I472" s="162"/>
      <c r="J472" s="163">
        <f>ROUND(I472*H472,2)</f>
        <v>0</v>
      </c>
      <c r="K472" s="159" t="s">
        <v>181</v>
      </c>
      <c r="L472" s="33"/>
      <c r="M472" s="164" t="s">
        <v>1</v>
      </c>
      <c r="N472" s="165" t="s">
        <v>43</v>
      </c>
      <c r="O472" s="58"/>
      <c r="P472" s="166">
        <f>O472*H472</f>
        <v>0</v>
      </c>
      <c r="Q472" s="166">
        <v>8.7000000000000001E-4</v>
      </c>
      <c r="R472" s="166">
        <f>Q472*H472</f>
        <v>3.4608600000000003E-2</v>
      </c>
      <c r="S472" s="166">
        <v>0</v>
      </c>
      <c r="T472" s="167">
        <f>S472*H472</f>
        <v>0</v>
      </c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R472" s="168" t="s">
        <v>232</v>
      </c>
      <c r="AT472" s="168" t="s">
        <v>142</v>
      </c>
      <c r="AU472" s="168" t="s">
        <v>88</v>
      </c>
      <c r="AY472" s="17" t="s">
        <v>140</v>
      </c>
      <c r="BE472" s="169">
        <f>IF(N472="základní",J472,0)</f>
        <v>0</v>
      </c>
      <c r="BF472" s="169">
        <f>IF(N472="snížená",J472,0)</f>
        <v>0</v>
      </c>
      <c r="BG472" s="169">
        <f>IF(N472="zákl. přenesená",J472,0)</f>
        <v>0</v>
      </c>
      <c r="BH472" s="169">
        <f>IF(N472="sníž. přenesená",J472,0)</f>
        <v>0</v>
      </c>
      <c r="BI472" s="169">
        <f>IF(N472="nulová",J472,0)</f>
        <v>0</v>
      </c>
      <c r="BJ472" s="17" t="s">
        <v>86</v>
      </c>
      <c r="BK472" s="169">
        <f>ROUND(I472*H472,2)</f>
        <v>0</v>
      </c>
      <c r="BL472" s="17" t="s">
        <v>232</v>
      </c>
      <c r="BM472" s="168" t="s">
        <v>797</v>
      </c>
    </row>
    <row r="473" spans="1:65" s="2" customFormat="1" ht="21.75" customHeight="1">
      <c r="A473" s="32"/>
      <c r="B473" s="156"/>
      <c r="C473" s="157" t="s">
        <v>798</v>
      </c>
      <c r="D473" s="157" t="s">
        <v>142</v>
      </c>
      <c r="E473" s="158" t="s">
        <v>799</v>
      </c>
      <c r="F473" s="159" t="s">
        <v>800</v>
      </c>
      <c r="G473" s="160" t="s">
        <v>293</v>
      </c>
      <c r="H473" s="161">
        <v>39.78</v>
      </c>
      <c r="I473" s="162"/>
      <c r="J473" s="163">
        <f>ROUND(I473*H473,2)</f>
        <v>0</v>
      </c>
      <c r="K473" s="159" t="s">
        <v>181</v>
      </c>
      <c r="L473" s="33"/>
      <c r="M473" s="164" t="s">
        <v>1</v>
      </c>
      <c r="N473" s="165" t="s">
        <v>43</v>
      </c>
      <c r="O473" s="58"/>
      <c r="P473" s="166">
        <f>O473*H473</f>
        <v>0</v>
      </c>
      <c r="Q473" s="166">
        <v>2.5999999999999998E-4</v>
      </c>
      <c r="R473" s="166">
        <f>Q473*H473</f>
        <v>1.0342799999999999E-2</v>
      </c>
      <c r="S473" s="166">
        <v>0</v>
      </c>
      <c r="T473" s="167">
        <f>S473*H473</f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68" t="s">
        <v>232</v>
      </c>
      <c r="AT473" s="168" t="s">
        <v>142</v>
      </c>
      <c r="AU473" s="168" t="s">
        <v>88</v>
      </c>
      <c r="AY473" s="17" t="s">
        <v>140</v>
      </c>
      <c r="BE473" s="169">
        <f>IF(N473="základní",J473,0)</f>
        <v>0</v>
      </c>
      <c r="BF473" s="169">
        <f>IF(N473="snížená",J473,0)</f>
        <v>0</v>
      </c>
      <c r="BG473" s="169">
        <f>IF(N473="zákl. přenesená",J473,0)</f>
        <v>0</v>
      </c>
      <c r="BH473" s="169">
        <f>IF(N473="sníž. přenesená",J473,0)</f>
        <v>0</v>
      </c>
      <c r="BI473" s="169">
        <f>IF(N473="nulová",J473,0)</f>
        <v>0</v>
      </c>
      <c r="BJ473" s="17" t="s">
        <v>86</v>
      </c>
      <c r="BK473" s="169">
        <f>ROUND(I473*H473,2)</f>
        <v>0</v>
      </c>
      <c r="BL473" s="17" t="s">
        <v>232</v>
      </c>
      <c r="BM473" s="168" t="s">
        <v>801</v>
      </c>
    </row>
    <row r="474" spans="1:65" s="13" customFormat="1">
      <c r="B474" s="170"/>
      <c r="D474" s="171" t="s">
        <v>148</v>
      </c>
      <c r="E474" s="172" t="s">
        <v>1</v>
      </c>
      <c r="F474" s="173" t="s">
        <v>374</v>
      </c>
      <c r="H474" s="174">
        <v>39.78</v>
      </c>
      <c r="I474" s="175"/>
      <c r="L474" s="170"/>
      <c r="M474" s="176"/>
      <c r="N474" s="177"/>
      <c r="O474" s="177"/>
      <c r="P474" s="177"/>
      <c r="Q474" s="177"/>
      <c r="R474" s="177"/>
      <c r="S474" s="177"/>
      <c r="T474" s="178"/>
      <c r="AT474" s="172" t="s">
        <v>148</v>
      </c>
      <c r="AU474" s="172" t="s">
        <v>88</v>
      </c>
      <c r="AV474" s="13" t="s">
        <v>88</v>
      </c>
      <c r="AW474" s="13" t="s">
        <v>33</v>
      </c>
      <c r="AX474" s="13" t="s">
        <v>86</v>
      </c>
      <c r="AY474" s="172" t="s">
        <v>140</v>
      </c>
    </row>
    <row r="475" spans="1:65" s="2" customFormat="1" ht="21.75" customHeight="1">
      <c r="A475" s="32"/>
      <c r="B475" s="156"/>
      <c r="C475" s="157" t="s">
        <v>802</v>
      </c>
      <c r="D475" s="157" t="s">
        <v>142</v>
      </c>
      <c r="E475" s="158" t="s">
        <v>803</v>
      </c>
      <c r="F475" s="159" t="s">
        <v>804</v>
      </c>
      <c r="G475" s="160" t="s">
        <v>805</v>
      </c>
      <c r="H475" s="204"/>
      <c r="I475" s="162"/>
      <c r="J475" s="163">
        <f>ROUND(I475*H475,2)</f>
        <v>0</v>
      </c>
      <c r="K475" s="159" t="s">
        <v>181</v>
      </c>
      <c r="L475" s="33"/>
      <c r="M475" s="164" t="s">
        <v>1</v>
      </c>
      <c r="N475" s="165" t="s">
        <v>43</v>
      </c>
      <c r="O475" s="58"/>
      <c r="P475" s="166">
        <f>O475*H475</f>
        <v>0</v>
      </c>
      <c r="Q475" s="166">
        <v>0</v>
      </c>
      <c r="R475" s="166">
        <f>Q475*H475</f>
        <v>0</v>
      </c>
      <c r="S475" s="166">
        <v>0</v>
      </c>
      <c r="T475" s="167">
        <f>S475*H475</f>
        <v>0</v>
      </c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R475" s="168" t="s">
        <v>232</v>
      </c>
      <c r="AT475" s="168" t="s">
        <v>142</v>
      </c>
      <c r="AU475" s="168" t="s">
        <v>88</v>
      </c>
      <c r="AY475" s="17" t="s">
        <v>140</v>
      </c>
      <c r="BE475" s="169">
        <f>IF(N475="základní",J475,0)</f>
        <v>0</v>
      </c>
      <c r="BF475" s="169">
        <f>IF(N475="snížená",J475,0)</f>
        <v>0</v>
      </c>
      <c r="BG475" s="169">
        <f>IF(N475="zákl. přenesená",J475,0)</f>
        <v>0</v>
      </c>
      <c r="BH475" s="169">
        <f>IF(N475="sníž. přenesená",J475,0)</f>
        <v>0</v>
      </c>
      <c r="BI475" s="169">
        <f>IF(N475="nulová",J475,0)</f>
        <v>0</v>
      </c>
      <c r="BJ475" s="17" t="s">
        <v>86</v>
      </c>
      <c r="BK475" s="169">
        <f>ROUND(I475*H475,2)</f>
        <v>0</v>
      </c>
      <c r="BL475" s="17" t="s">
        <v>232</v>
      </c>
      <c r="BM475" s="168" t="s">
        <v>806</v>
      </c>
    </row>
    <row r="476" spans="1:65" s="12" customFormat="1" ht="22.9" customHeight="1">
      <c r="B476" s="143"/>
      <c r="D476" s="144" t="s">
        <v>77</v>
      </c>
      <c r="E476" s="154" t="s">
        <v>807</v>
      </c>
      <c r="F476" s="154" t="s">
        <v>808</v>
      </c>
      <c r="I476" s="146"/>
      <c r="J476" s="155">
        <f>BK476</f>
        <v>0</v>
      </c>
      <c r="L476" s="143"/>
      <c r="M476" s="148"/>
      <c r="N476" s="149"/>
      <c r="O476" s="149"/>
      <c r="P476" s="150">
        <f>SUM(P477:P504)</f>
        <v>0</v>
      </c>
      <c r="Q476" s="149"/>
      <c r="R476" s="150">
        <f>SUM(R477:R504)</f>
        <v>0.9872485900000002</v>
      </c>
      <c r="S476" s="149"/>
      <c r="T476" s="151">
        <f>SUM(T477:T504)</f>
        <v>0</v>
      </c>
      <c r="AR476" s="144" t="s">
        <v>88</v>
      </c>
      <c r="AT476" s="152" t="s">
        <v>77</v>
      </c>
      <c r="AU476" s="152" t="s">
        <v>86</v>
      </c>
      <c r="AY476" s="144" t="s">
        <v>140</v>
      </c>
      <c r="BK476" s="153">
        <f>SUM(BK477:BK504)</f>
        <v>0</v>
      </c>
    </row>
    <row r="477" spans="1:65" s="2" customFormat="1" ht="21.75" customHeight="1">
      <c r="A477" s="32"/>
      <c r="B477" s="156"/>
      <c r="C477" s="157" t="s">
        <v>809</v>
      </c>
      <c r="D477" s="157" t="s">
        <v>142</v>
      </c>
      <c r="E477" s="158" t="s">
        <v>810</v>
      </c>
      <c r="F477" s="159" t="s">
        <v>811</v>
      </c>
      <c r="G477" s="160" t="s">
        <v>210</v>
      </c>
      <c r="H477" s="161">
        <v>109.629</v>
      </c>
      <c r="I477" s="162"/>
      <c r="J477" s="163">
        <f>ROUND(I477*H477,2)</f>
        <v>0</v>
      </c>
      <c r="K477" s="159" t="s">
        <v>181</v>
      </c>
      <c r="L477" s="33"/>
      <c r="M477" s="164" t="s">
        <v>1</v>
      </c>
      <c r="N477" s="165" t="s">
        <v>43</v>
      </c>
      <c r="O477" s="58"/>
      <c r="P477" s="166">
        <f>O477*H477</f>
        <v>0</v>
      </c>
      <c r="Q477" s="166">
        <v>0</v>
      </c>
      <c r="R477" s="166">
        <f>Q477*H477</f>
        <v>0</v>
      </c>
      <c r="S477" s="166">
        <v>0</v>
      </c>
      <c r="T477" s="167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68" t="s">
        <v>232</v>
      </c>
      <c r="AT477" s="168" t="s">
        <v>142</v>
      </c>
      <c r="AU477" s="168" t="s">
        <v>88</v>
      </c>
      <c r="AY477" s="17" t="s">
        <v>140</v>
      </c>
      <c r="BE477" s="169">
        <f>IF(N477="základní",J477,0)</f>
        <v>0</v>
      </c>
      <c r="BF477" s="169">
        <f>IF(N477="snížená",J477,0)</f>
        <v>0</v>
      </c>
      <c r="BG477" s="169">
        <f>IF(N477="zákl. přenesená",J477,0)</f>
        <v>0</v>
      </c>
      <c r="BH477" s="169">
        <f>IF(N477="sníž. přenesená",J477,0)</f>
        <v>0</v>
      </c>
      <c r="BI477" s="169">
        <f>IF(N477="nulová",J477,0)</f>
        <v>0</v>
      </c>
      <c r="BJ477" s="17" t="s">
        <v>86</v>
      </c>
      <c r="BK477" s="169">
        <f>ROUND(I477*H477,2)</f>
        <v>0</v>
      </c>
      <c r="BL477" s="17" t="s">
        <v>232</v>
      </c>
      <c r="BM477" s="168" t="s">
        <v>812</v>
      </c>
    </row>
    <row r="478" spans="1:65" s="13" customFormat="1">
      <c r="B478" s="170"/>
      <c r="D478" s="171" t="s">
        <v>148</v>
      </c>
      <c r="E478" s="172" t="s">
        <v>1</v>
      </c>
      <c r="F478" s="173" t="s">
        <v>813</v>
      </c>
      <c r="H478" s="174">
        <v>109.629</v>
      </c>
      <c r="I478" s="175"/>
      <c r="L478" s="170"/>
      <c r="M478" s="176"/>
      <c r="N478" s="177"/>
      <c r="O478" s="177"/>
      <c r="P478" s="177"/>
      <c r="Q478" s="177"/>
      <c r="R478" s="177"/>
      <c r="S478" s="177"/>
      <c r="T478" s="178"/>
      <c r="AT478" s="172" t="s">
        <v>148</v>
      </c>
      <c r="AU478" s="172" t="s">
        <v>88</v>
      </c>
      <c r="AV478" s="13" t="s">
        <v>88</v>
      </c>
      <c r="AW478" s="13" t="s">
        <v>33</v>
      </c>
      <c r="AX478" s="13" t="s">
        <v>86</v>
      </c>
      <c r="AY478" s="172" t="s">
        <v>140</v>
      </c>
    </row>
    <row r="479" spans="1:65" s="2" customFormat="1" ht="16.5" customHeight="1">
      <c r="A479" s="32"/>
      <c r="B479" s="156"/>
      <c r="C479" s="194" t="s">
        <v>814</v>
      </c>
      <c r="D479" s="194" t="s">
        <v>267</v>
      </c>
      <c r="E479" s="195" t="s">
        <v>759</v>
      </c>
      <c r="F479" s="196" t="s">
        <v>760</v>
      </c>
      <c r="G479" s="197" t="s">
        <v>187</v>
      </c>
      <c r="H479" s="198">
        <v>3.3000000000000002E-2</v>
      </c>
      <c r="I479" s="199"/>
      <c r="J479" s="200">
        <f>ROUND(I479*H479,2)</f>
        <v>0</v>
      </c>
      <c r="K479" s="196" t="s">
        <v>181</v>
      </c>
      <c r="L479" s="201"/>
      <c r="M479" s="202" t="s">
        <v>1</v>
      </c>
      <c r="N479" s="203" t="s">
        <v>43</v>
      </c>
      <c r="O479" s="58"/>
      <c r="P479" s="166">
        <f>O479*H479</f>
        <v>0</v>
      </c>
      <c r="Q479" s="166">
        <v>1</v>
      </c>
      <c r="R479" s="166">
        <f>Q479*H479</f>
        <v>3.3000000000000002E-2</v>
      </c>
      <c r="S479" s="166">
        <v>0</v>
      </c>
      <c r="T479" s="167">
        <f>S479*H479</f>
        <v>0</v>
      </c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R479" s="168" t="s">
        <v>328</v>
      </c>
      <c r="AT479" s="168" t="s">
        <v>267</v>
      </c>
      <c r="AU479" s="168" t="s">
        <v>88</v>
      </c>
      <c r="AY479" s="17" t="s">
        <v>140</v>
      </c>
      <c r="BE479" s="169">
        <f>IF(N479="základní",J479,0)</f>
        <v>0</v>
      </c>
      <c r="BF479" s="169">
        <f>IF(N479="snížená",J479,0)</f>
        <v>0</v>
      </c>
      <c r="BG479" s="169">
        <f>IF(N479="zákl. přenesená",J479,0)</f>
        <v>0</v>
      </c>
      <c r="BH479" s="169">
        <f>IF(N479="sníž. přenesená",J479,0)</f>
        <v>0</v>
      </c>
      <c r="BI479" s="169">
        <f>IF(N479="nulová",J479,0)</f>
        <v>0</v>
      </c>
      <c r="BJ479" s="17" t="s">
        <v>86</v>
      </c>
      <c r="BK479" s="169">
        <f>ROUND(I479*H479,2)</f>
        <v>0</v>
      </c>
      <c r="BL479" s="17" t="s">
        <v>232</v>
      </c>
      <c r="BM479" s="168" t="s">
        <v>815</v>
      </c>
    </row>
    <row r="480" spans="1:65" s="13" customFormat="1">
      <c r="B480" s="170"/>
      <c r="D480" s="171" t="s">
        <v>148</v>
      </c>
      <c r="F480" s="173" t="s">
        <v>816</v>
      </c>
      <c r="H480" s="174">
        <v>3.3000000000000002E-2</v>
      </c>
      <c r="I480" s="175"/>
      <c r="L480" s="170"/>
      <c r="M480" s="176"/>
      <c r="N480" s="177"/>
      <c r="O480" s="177"/>
      <c r="P480" s="177"/>
      <c r="Q480" s="177"/>
      <c r="R480" s="177"/>
      <c r="S480" s="177"/>
      <c r="T480" s="178"/>
      <c r="AT480" s="172" t="s">
        <v>148</v>
      </c>
      <c r="AU480" s="172" t="s">
        <v>88</v>
      </c>
      <c r="AV480" s="13" t="s">
        <v>88</v>
      </c>
      <c r="AW480" s="13" t="s">
        <v>3</v>
      </c>
      <c r="AX480" s="13" t="s">
        <v>86</v>
      </c>
      <c r="AY480" s="172" t="s">
        <v>140</v>
      </c>
    </row>
    <row r="481" spans="1:65" s="2" customFormat="1" ht="21.75" customHeight="1">
      <c r="A481" s="32"/>
      <c r="B481" s="156"/>
      <c r="C481" s="157" t="s">
        <v>817</v>
      </c>
      <c r="D481" s="157" t="s">
        <v>142</v>
      </c>
      <c r="E481" s="158" t="s">
        <v>818</v>
      </c>
      <c r="F481" s="159" t="s">
        <v>819</v>
      </c>
      <c r="G481" s="160" t="s">
        <v>210</v>
      </c>
      <c r="H481" s="161">
        <v>109.629</v>
      </c>
      <c r="I481" s="162"/>
      <c r="J481" s="163">
        <f>ROUND(I481*H481,2)</f>
        <v>0</v>
      </c>
      <c r="K481" s="159" t="s">
        <v>181</v>
      </c>
      <c r="L481" s="33"/>
      <c r="M481" s="164" t="s">
        <v>1</v>
      </c>
      <c r="N481" s="165" t="s">
        <v>43</v>
      </c>
      <c r="O481" s="58"/>
      <c r="P481" s="166">
        <f>O481*H481</f>
        <v>0</v>
      </c>
      <c r="Q481" s="166">
        <v>8.8000000000000003E-4</v>
      </c>
      <c r="R481" s="166">
        <f>Q481*H481</f>
        <v>9.6473520000000007E-2</v>
      </c>
      <c r="S481" s="166">
        <v>0</v>
      </c>
      <c r="T481" s="167">
        <f>S481*H481</f>
        <v>0</v>
      </c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R481" s="168" t="s">
        <v>232</v>
      </c>
      <c r="AT481" s="168" t="s">
        <v>142</v>
      </c>
      <c r="AU481" s="168" t="s">
        <v>88</v>
      </c>
      <c r="AY481" s="17" t="s">
        <v>140</v>
      </c>
      <c r="BE481" s="169">
        <f>IF(N481="základní",J481,0)</f>
        <v>0</v>
      </c>
      <c r="BF481" s="169">
        <f>IF(N481="snížená",J481,0)</f>
        <v>0</v>
      </c>
      <c r="BG481" s="169">
        <f>IF(N481="zákl. přenesená",J481,0)</f>
        <v>0</v>
      </c>
      <c r="BH481" s="169">
        <f>IF(N481="sníž. přenesená",J481,0)</f>
        <v>0</v>
      </c>
      <c r="BI481" s="169">
        <f>IF(N481="nulová",J481,0)</f>
        <v>0</v>
      </c>
      <c r="BJ481" s="17" t="s">
        <v>86</v>
      </c>
      <c r="BK481" s="169">
        <f>ROUND(I481*H481,2)</f>
        <v>0</v>
      </c>
      <c r="BL481" s="17" t="s">
        <v>232</v>
      </c>
      <c r="BM481" s="168" t="s">
        <v>820</v>
      </c>
    </row>
    <row r="482" spans="1:65" s="2" customFormat="1" ht="16.5" customHeight="1">
      <c r="A482" s="32"/>
      <c r="B482" s="156"/>
      <c r="C482" s="194" t="s">
        <v>821</v>
      </c>
      <c r="D482" s="194" t="s">
        <v>267</v>
      </c>
      <c r="E482" s="195" t="s">
        <v>822</v>
      </c>
      <c r="F482" s="196" t="s">
        <v>823</v>
      </c>
      <c r="G482" s="197" t="s">
        <v>210</v>
      </c>
      <c r="H482" s="198">
        <v>126.07299999999999</v>
      </c>
      <c r="I482" s="199"/>
      <c r="J482" s="200">
        <f>ROUND(I482*H482,2)</f>
        <v>0</v>
      </c>
      <c r="K482" s="196" t="s">
        <v>181</v>
      </c>
      <c r="L482" s="201"/>
      <c r="M482" s="202" t="s">
        <v>1</v>
      </c>
      <c r="N482" s="203" t="s">
        <v>43</v>
      </c>
      <c r="O482" s="58"/>
      <c r="P482" s="166">
        <f>O482*H482</f>
        <v>0</v>
      </c>
      <c r="Q482" s="166">
        <v>4.1000000000000003E-3</v>
      </c>
      <c r="R482" s="166">
        <f>Q482*H482</f>
        <v>0.51689930000000006</v>
      </c>
      <c r="S482" s="166">
        <v>0</v>
      </c>
      <c r="T482" s="167">
        <f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68" t="s">
        <v>328</v>
      </c>
      <c r="AT482" s="168" t="s">
        <v>267</v>
      </c>
      <c r="AU482" s="168" t="s">
        <v>88</v>
      </c>
      <c r="AY482" s="17" t="s">
        <v>140</v>
      </c>
      <c r="BE482" s="169">
        <f>IF(N482="základní",J482,0)</f>
        <v>0</v>
      </c>
      <c r="BF482" s="169">
        <f>IF(N482="snížená",J482,0)</f>
        <v>0</v>
      </c>
      <c r="BG482" s="169">
        <f>IF(N482="zákl. přenesená",J482,0)</f>
        <v>0</v>
      </c>
      <c r="BH482" s="169">
        <f>IF(N482="sníž. přenesená",J482,0)</f>
        <v>0</v>
      </c>
      <c r="BI482" s="169">
        <f>IF(N482="nulová",J482,0)</f>
        <v>0</v>
      </c>
      <c r="BJ482" s="17" t="s">
        <v>86</v>
      </c>
      <c r="BK482" s="169">
        <f>ROUND(I482*H482,2)</f>
        <v>0</v>
      </c>
      <c r="BL482" s="17" t="s">
        <v>232</v>
      </c>
      <c r="BM482" s="168" t="s">
        <v>824</v>
      </c>
    </row>
    <row r="483" spans="1:65" s="13" customFormat="1">
      <c r="B483" s="170"/>
      <c r="D483" s="171" t="s">
        <v>148</v>
      </c>
      <c r="F483" s="173" t="s">
        <v>825</v>
      </c>
      <c r="H483" s="174">
        <v>126.07299999999999</v>
      </c>
      <c r="I483" s="175"/>
      <c r="L483" s="170"/>
      <c r="M483" s="176"/>
      <c r="N483" s="177"/>
      <c r="O483" s="177"/>
      <c r="P483" s="177"/>
      <c r="Q483" s="177"/>
      <c r="R483" s="177"/>
      <c r="S483" s="177"/>
      <c r="T483" s="178"/>
      <c r="AT483" s="172" t="s">
        <v>148</v>
      </c>
      <c r="AU483" s="172" t="s">
        <v>88</v>
      </c>
      <c r="AV483" s="13" t="s">
        <v>88</v>
      </c>
      <c r="AW483" s="13" t="s">
        <v>3</v>
      </c>
      <c r="AX483" s="13" t="s">
        <v>86</v>
      </c>
      <c r="AY483" s="172" t="s">
        <v>140</v>
      </c>
    </row>
    <row r="484" spans="1:65" s="2" customFormat="1" ht="21.75" customHeight="1">
      <c r="A484" s="32"/>
      <c r="B484" s="156"/>
      <c r="C484" s="157" t="s">
        <v>826</v>
      </c>
      <c r="D484" s="157" t="s">
        <v>142</v>
      </c>
      <c r="E484" s="158" t="s">
        <v>827</v>
      </c>
      <c r="F484" s="159" t="s">
        <v>828</v>
      </c>
      <c r="G484" s="160" t="s">
        <v>210</v>
      </c>
      <c r="H484" s="161">
        <v>128.99700000000001</v>
      </c>
      <c r="I484" s="162"/>
      <c r="J484" s="163">
        <f>ROUND(I484*H484,2)</f>
        <v>0</v>
      </c>
      <c r="K484" s="159" t="s">
        <v>181</v>
      </c>
      <c r="L484" s="33"/>
      <c r="M484" s="164" t="s">
        <v>1</v>
      </c>
      <c r="N484" s="165" t="s">
        <v>43</v>
      </c>
      <c r="O484" s="58"/>
      <c r="P484" s="166">
        <f>O484*H484</f>
        <v>0</v>
      </c>
      <c r="Q484" s="166">
        <v>1.9000000000000001E-4</v>
      </c>
      <c r="R484" s="166">
        <f>Q484*H484</f>
        <v>2.4509430000000006E-2</v>
      </c>
      <c r="S484" s="166">
        <v>0</v>
      </c>
      <c r="T484" s="167">
        <f>S484*H484</f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68" t="s">
        <v>232</v>
      </c>
      <c r="AT484" s="168" t="s">
        <v>142</v>
      </c>
      <c r="AU484" s="168" t="s">
        <v>88</v>
      </c>
      <c r="AY484" s="17" t="s">
        <v>140</v>
      </c>
      <c r="BE484" s="169">
        <f>IF(N484="základní",J484,0)</f>
        <v>0</v>
      </c>
      <c r="BF484" s="169">
        <f>IF(N484="snížená",J484,0)</f>
        <v>0</v>
      </c>
      <c r="BG484" s="169">
        <f>IF(N484="zákl. přenesená",J484,0)</f>
        <v>0</v>
      </c>
      <c r="BH484" s="169">
        <f>IF(N484="sníž. přenesená",J484,0)</f>
        <v>0</v>
      </c>
      <c r="BI484" s="169">
        <f>IF(N484="nulová",J484,0)</f>
        <v>0</v>
      </c>
      <c r="BJ484" s="17" t="s">
        <v>86</v>
      </c>
      <c r="BK484" s="169">
        <f>ROUND(I484*H484,2)</f>
        <v>0</v>
      </c>
      <c r="BL484" s="17" t="s">
        <v>232</v>
      </c>
      <c r="BM484" s="168" t="s">
        <v>829</v>
      </c>
    </row>
    <row r="485" spans="1:65" s="13" customFormat="1">
      <c r="B485" s="170"/>
      <c r="D485" s="171" t="s">
        <v>148</v>
      </c>
      <c r="E485" s="172" t="s">
        <v>1</v>
      </c>
      <c r="F485" s="173" t="s">
        <v>830</v>
      </c>
      <c r="H485" s="174">
        <v>118.08499999999999</v>
      </c>
      <c r="I485" s="175"/>
      <c r="L485" s="170"/>
      <c r="M485" s="176"/>
      <c r="N485" s="177"/>
      <c r="O485" s="177"/>
      <c r="P485" s="177"/>
      <c r="Q485" s="177"/>
      <c r="R485" s="177"/>
      <c r="S485" s="177"/>
      <c r="T485" s="178"/>
      <c r="AT485" s="172" t="s">
        <v>148</v>
      </c>
      <c r="AU485" s="172" t="s">
        <v>88</v>
      </c>
      <c r="AV485" s="13" t="s">
        <v>88</v>
      </c>
      <c r="AW485" s="13" t="s">
        <v>33</v>
      </c>
      <c r="AX485" s="13" t="s">
        <v>78</v>
      </c>
      <c r="AY485" s="172" t="s">
        <v>140</v>
      </c>
    </row>
    <row r="486" spans="1:65" s="13" customFormat="1">
      <c r="B486" s="170"/>
      <c r="D486" s="171" t="s">
        <v>148</v>
      </c>
      <c r="E486" s="172" t="s">
        <v>1</v>
      </c>
      <c r="F486" s="173" t="s">
        <v>831</v>
      </c>
      <c r="H486" s="174">
        <v>10.912000000000001</v>
      </c>
      <c r="I486" s="175"/>
      <c r="L486" s="170"/>
      <c r="M486" s="176"/>
      <c r="N486" s="177"/>
      <c r="O486" s="177"/>
      <c r="P486" s="177"/>
      <c r="Q486" s="177"/>
      <c r="R486" s="177"/>
      <c r="S486" s="177"/>
      <c r="T486" s="178"/>
      <c r="AT486" s="172" t="s">
        <v>148</v>
      </c>
      <c r="AU486" s="172" t="s">
        <v>88</v>
      </c>
      <c r="AV486" s="13" t="s">
        <v>88</v>
      </c>
      <c r="AW486" s="13" t="s">
        <v>33</v>
      </c>
      <c r="AX486" s="13" t="s">
        <v>78</v>
      </c>
      <c r="AY486" s="172" t="s">
        <v>140</v>
      </c>
    </row>
    <row r="487" spans="1:65" s="14" customFormat="1">
      <c r="B487" s="179"/>
      <c r="D487" s="171" t="s">
        <v>148</v>
      </c>
      <c r="E487" s="180" t="s">
        <v>1</v>
      </c>
      <c r="F487" s="181" t="s">
        <v>161</v>
      </c>
      <c r="H487" s="182">
        <v>128.99699999999999</v>
      </c>
      <c r="I487" s="183"/>
      <c r="L487" s="179"/>
      <c r="M487" s="184"/>
      <c r="N487" s="185"/>
      <c r="O487" s="185"/>
      <c r="P487" s="185"/>
      <c r="Q487" s="185"/>
      <c r="R487" s="185"/>
      <c r="S487" s="185"/>
      <c r="T487" s="186"/>
      <c r="AT487" s="180" t="s">
        <v>148</v>
      </c>
      <c r="AU487" s="180" t="s">
        <v>88</v>
      </c>
      <c r="AV487" s="14" t="s">
        <v>146</v>
      </c>
      <c r="AW487" s="14" t="s">
        <v>33</v>
      </c>
      <c r="AX487" s="14" t="s">
        <v>86</v>
      </c>
      <c r="AY487" s="180" t="s">
        <v>140</v>
      </c>
    </row>
    <row r="488" spans="1:65" s="2" customFormat="1" ht="21.75" customHeight="1">
      <c r="A488" s="32"/>
      <c r="B488" s="156"/>
      <c r="C488" s="194" t="s">
        <v>832</v>
      </c>
      <c r="D488" s="194" t="s">
        <v>267</v>
      </c>
      <c r="E488" s="195" t="s">
        <v>833</v>
      </c>
      <c r="F488" s="196" t="s">
        <v>834</v>
      </c>
      <c r="G488" s="197" t="s">
        <v>210</v>
      </c>
      <c r="H488" s="198">
        <v>148.34700000000001</v>
      </c>
      <c r="I488" s="199"/>
      <c r="J488" s="200">
        <f>ROUND(I488*H488,2)</f>
        <v>0</v>
      </c>
      <c r="K488" s="196"/>
      <c r="L488" s="201"/>
      <c r="M488" s="202" t="s">
        <v>1</v>
      </c>
      <c r="N488" s="203" t="s">
        <v>43</v>
      </c>
      <c r="O488" s="58"/>
      <c r="P488" s="166">
        <f>O488*H488</f>
        <v>0</v>
      </c>
      <c r="Q488" s="166">
        <v>2E-3</v>
      </c>
      <c r="R488" s="166">
        <f>Q488*H488</f>
        <v>0.29669400000000001</v>
      </c>
      <c r="S488" s="166">
        <v>0</v>
      </c>
      <c r="T488" s="167">
        <f>S488*H488</f>
        <v>0</v>
      </c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R488" s="168" t="s">
        <v>328</v>
      </c>
      <c r="AT488" s="168" t="s">
        <v>267</v>
      </c>
      <c r="AU488" s="168" t="s">
        <v>88</v>
      </c>
      <c r="AY488" s="17" t="s">
        <v>140</v>
      </c>
      <c r="BE488" s="169">
        <f>IF(N488="základní",J488,0)</f>
        <v>0</v>
      </c>
      <c r="BF488" s="169">
        <f>IF(N488="snížená",J488,0)</f>
        <v>0</v>
      </c>
      <c r="BG488" s="169">
        <f>IF(N488="zákl. přenesená",J488,0)</f>
        <v>0</v>
      </c>
      <c r="BH488" s="169">
        <f>IF(N488="sníž. přenesená",J488,0)</f>
        <v>0</v>
      </c>
      <c r="BI488" s="169">
        <f>IF(N488="nulová",J488,0)</f>
        <v>0</v>
      </c>
      <c r="BJ488" s="17" t="s">
        <v>86</v>
      </c>
      <c r="BK488" s="169">
        <f>ROUND(I488*H488,2)</f>
        <v>0</v>
      </c>
      <c r="BL488" s="17" t="s">
        <v>232</v>
      </c>
      <c r="BM488" s="168" t="s">
        <v>835</v>
      </c>
    </row>
    <row r="489" spans="1:65" s="13" customFormat="1">
      <c r="B489" s="170"/>
      <c r="D489" s="171" t="s">
        <v>148</v>
      </c>
      <c r="F489" s="173" t="s">
        <v>836</v>
      </c>
      <c r="H489" s="174">
        <v>148.34700000000001</v>
      </c>
      <c r="I489" s="175"/>
      <c r="L489" s="170"/>
      <c r="M489" s="176"/>
      <c r="N489" s="177"/>
      <c r="O489" s="177"/>
      <c r="P489" s="177"/>
      <c r="Q489" s="177"/>
      <c r="R489" s="177"/>
      <c r="S489" s="177"/>
      <c r="T489" s="178"/>
      <c r="AT489" s="172" t="s">
        <v>148</v>
      </c>
      <c r="AU489" s="172" t="s">
        <v>88</v>
      </c>
      <c r="AV489" s="13" t="s">
        <v>88</v>
      </c>
      <c r="AW489" s="13" t="s">
        <v>3</v>
      </c>
      <c r="AX489" s="13" t="s">
        <v>86</v>
      </c>
      <c r="AY489" s="172" t="s">
        <v>140</v>
      </c>
    </row>
    <row r="490" spans="1:65" s="2" customFormat="1" ht="21.75" customHeight="1">
      <c r="A490" s="32"/>
      <c r="B490" s="156"/>
      <c r="C490" s="157" t="s">
        <v>837</v>
      </c>
      <c r="D490" s="157" t="s">
        <v>142</v>
      </c>
      <c r="E490" s="158" t="s">
        <v>838</v>
      </c>
      <c r="F490" s="159" t="s">
        <v>839</v>
      </c>
      <c r="G490" s="160" t="s">
        <v>527</v>
      </c>
      <c r="H490" s="161">
        <v>590.42499999999995</v>
      </c>
      <c r="I490" s="162"/>
      <c r="J490" s="163">
        <f>ROUND(I490*H490,2)</f>
        <v>0</v>
      </c>
      <c r="K490" s="159" t="s">
        <v>181</v>
      </c>
      <c r="L490" s="33"/>
      <c r="M490" s="164" t="s">
        <v>1</v>
      </c>
      <c r="N490" s="165" t="s">
        <v>43</v>
      </c>
      <c r="O490" s="58"/>
      <c r="P490" s="166">
        <f>O490*H490</f>
        <v>0</v>
      </c>
      <c r="Q490" s="166">
        <v>0</v>
      </c>
      <c r="R490" s="166">
        <f>Q490*H490</f>
        <v>0</v>
      </c>
      <c r="S490" s="166">
        <v>0</v>
      </c>
      <c r="T490" s="167">
        <f>S490*H490</f>
        <v>0</v>
      </c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R490" s="168" t="s">
        <v>232</v>
      </c>
      <c r="AT490" s="168" t="s">
        <v>142</v>
      </c>
      <c r="AU490" s="168" t="s">
        <v>88</v>
      </c>
      <c r="AY490" s="17" t="s">
        <v>140</v>
      </c>
      <c r="BE490" s="169">
        <f>IF(N490="základní",J490,0)</f>
        <v>0</v>
      </c>
      <c r="BF490" s="169">
        <f>IF(N490="snížená",J490,0)</f>
        <v>0</v>
      </c>
      <c r="BG490" s="169">
        <f>IF(N490="zákl. přenesená",J490,0)</f>
        <v>0</v>
      </c>
      <c r="BH490" s="169">
        <f>IF(N490="sníž. přenesená",J490,0)</f>
        <v>0</v>
      </c>
      <c r="BI490" s="169">
        <f>IF(N490="nulová",J490,0)</f>
        <v>0</v>
      </c>
      <c r="BJ490" s="17" t="s">
        <v>86</v>
      </c>
      <c r="BK490" s="169">
        <f>ROUND(I490*H490,2)</f>
        <v>0</v>
      </c>
      <c r="BL490" s="17" t="s">
        <v>232</v>
      </c>
      <c r="BM490" s="168" t="s">
        <v>840</v>
      </c>
    </row>
    <row r="491" spans="1:65" s="13" customFormat="1">
      <c r="B491" s="170"/>
      <c r="D491" s="171" t="s">
        <v>148</v>
      </c>
      <c r="E491" s="172" t="s">
        <v>1</v>
      </c>
      <c r="F491" s="173" t="s">
        <v>841</v>
      </c>
      <c r="H491" s="174">
        <v>590.42499999999995</v>
      </c>
      <c r="I491" s="175"/>
      <c r="L491" s="170"/>
      <c r="M491" s="176"/>
      <c r="N491" s="177"/>
      <c r="O491" s="177"/>
      <c r="P491" s="177"/>
      <c r="Q491" s="177"/>
      <c r="R491" s="177"/>
      <c r="S491" s="177"/>
      <c r="T491" s="178"/>
      <c r="AT491" s="172" t="s">
        <v>148</v>
      </c>
      <c r="AU491" s="172" t="s">
        <v>88</v>
      </c>
      <c r="AV491" s="13" t="s">
        <v>88</v>
      </c>
      <c r="AW491" s="13" t="s">
        <v>33</v>
      </c>
      <c r="AX491" s="13" t="s">
        <v>86</v>
      </c>
      <c r="AY491" s="172" t="s">
        <v>140</v>
      </c>
    </row>
    <row r="492" spans="1:65" s="2" customFormat="1" ht="21.75" customHeight="1">
      <c r="A492" s="32"/>
      <c r="B492" s="156"/>
      <c r="C492" s="194" t="s">
        <v>842</v>
      </c>
      <c r="D492" s="194" t="s">
        <v>267</v>
      </c>
      <c r="E492" s="195" t="s">
        <v>843</v>
      </c>
      <c r="F492" s="196" t="s">
        <v>844</v>
      </c>
      <c r="G492" s="197" t="s">
        <v>527</v>
      </c>
      <c r="H492" s="198">
        <v>619.94600000000003</v>
      </c>
      <c r="I492" s="199"/>
      <c r="J492" s="200">
        <f>ROUND(I492*H492,2)</f>
        <v>0</v>
      </c>
      <c r="K492" s="196" t="s">
        <v>181</v>
      </c>
      <c r="L492" s="201"/>
      <c r="M492" s="202" t="s">
        <v>1</v>
      </c>
      <c r="N492" s="203" t="s">
        <v>43</v>
      </c>
      <c r="O492" s="58"/>
      <c r="P492" s="166">
        <f>O492*H492</f>
        <v>0</v>
      </c>
      <c r="Q492" s="166">
        <v>1.0000000000000001E-5</v>
      </c>
      <c r="R492" s="166">
        <f>Q492*H492</f>
        <v>6.1994600000000004E-3</v>
      </c>
      <c r="S492" s="166">
        <v>0</v>
      </c>
      <c r="T492" s="167">
        <f>S492*H492</f>
        <v>0</v>
      </c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R492" s="168" t="s">
        <v>328</v>
      </c>
      <c r="AT492" s="168" t="s">
        <v>267</v>
      </c>
      <c r="AU492" s="168" t="s">
        <v>88</v>
      </c>
      <c r="AY492" s="17" t="s">
        <v>140</v>
      </c>
      <c r="BE492" s="169">
        <f>IF(N492="základní",J492,0)</f>
        <v>0</v>
      </c>
      <c r="BF492" s="169">
        <f>IF(N492="snížená",J492,0)</f>
        <v>0</v>
      </c>
      <c r="BG492" s="169">
        <f>IF(N492="zákl. přenesená",J492,0)</f>
        <v>0</v>
      </c>
      <c r="BH492" s="169">
        <f>IF(N492="sníž. přenesená",J492,0)</f>
        <v>0</v>
      </c>
      <c r="BI492" s="169">
        <f>IF(N492="nulová",J492,0)</f>
        <v>0</v>
      </c>
      <c r="BJ492" s="17" t="s">
        <v>86</v>
      </c>
      <c r="BK492" s="169">
        <f>ROUND(I492*H492,2)</f>
        <v>0</v>
      </c>
      <c r="BL492" s="17" t="s">
        <v>232</v>
      </c>
      <c r="BM492" s="168" t="s">
        <v>845</v>
      </c>
    </row>
    <row r="493" spans="1:65" s="13" customFormat="1">
      <c r="B493" s="170"/>
      <c r="D493" s="171" t="s">
        <v>148</v>
      </c>
      <c r="F493" s="173" t="s">
        <v>846</v>
      </c>
      <c r="H493" s="174">
        <v>619.94600000000003</v>
      </c>
      <c r="I493" s="175"/>
      <c r="L493" s="170"/>
      <c r="M493" s="176"/>
      <c r="N493" s="177"/>
      <c r="O493" s="177"/>
      <c r="P493" s="177"/>
      <c r="Q493" s="177"/>
      <c r="R493" s="177"/>
      <c r="S493" s="177"/>
      <c r="T493" s="178"/>
      <c r="AT493" s="172" t="s">
        <v>148</v>
      </c>
      <c r="AU493" s="172" t="s">
        <v>88</v>
      </c>
      <c r="AV493" s="13" t="s">
        <v>88</v>
      </c>
      <c r="AW493" s="13" t="s">
        <v>3</v>
      </c>
      <c r="AX493" s="13" t="s">
        <v>86</v>
      </c>
      <c r="AY493" s="172" t="s">
        <v>140</v>
      </c>
    </row>
    <row r="494" spans="1:65" s="2" customFormat="1" ht="21.75" customHeight="1">
      <c r="A494" s="32"/>
      <c r="B494" s="156"/>
      <c r="C494" s="157" t="s">
        <v>847</v>
      </c>
      <c r="D494" s="157" t="s">
        <v>142</v>
      </c>
      <c r="E494" s="158" t="s">
        <v>848</v>
      </c>
      <c r="F494" s="159" t="s">
        <v>849</v>
      </c>
      <c r="G494" s="160" t="s">
        <v>527</v>
      </c>
      <c r="H494" s="161">
        <v>54.56</v>
      </c>
      <c r="I494" s="162"/>
      <c r="J494" s="163">
        <f>ROUND(I494*H494,2)</f>
        <v>0</v>
      </c>
      <c r="K494" s="159" t="s">
        <v>181</v>
      </c>
      <c r="L494" s="33"/>
      <c r="M494" s="164" t="s">
        <v>1</v>
      </c>
      <c r="N494" s="165" t="s">
        <v>43</v>
      </c>
      <c r="O494" s="58"/>
      <c r="P494" s="166">
        <f>O494*H494</f>
        <v>0</v>
      </c>
      <c r="Q494" s="166">
        <v>0</v>
      </c>
      <c r="R494" s="166">
        <f>Q494*H494</f>
        <v>0</v>
      </c>
      <c r="S494" s="166">
        <v>0</v>
      </c>
      <c r="T494" s="167">
        <f>S494*H494</f>
        <v>0</v>
      </c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R494" s="168" t="s">
        <v>232</v>
      </c>
      <c r="AT494" s="168" t="s">
        <v>142</v>
      </c>
      <c r="AU494" s="168" t="s">
        <v>88</v>
      </c>
      <c r="AY494" s="17" t="s">
        <v>140</v>
      </c>
      <c r="BE494" s="169">
        <f>IF(N494="základní",J494,0)</f>
        <v>0</v>
      </c>
      <c r="BF494" s="169">
        <f>IF(N494="snížená",J494,0)</f>
        <v>0</v>
      </c>
      <c r="BG494" s="169">
        <f>IF(N494="zákl. přenesená",J494,0)</f>
        <v>0</v>
      </c>
      <c r="BH494" s="169">
        <f>IF(N494="sníž. přenesená",J494,0)</f>
        <v>0</v>
      </c>
      <c r="BI494" s="169">
        <f>IF(N494="nulová",J494,0)</f>
        <v>0</v>
      </c>
      <c r="BJ494" s="17" t="s">
        <v>86</v>
      </c>
      <c r="BK494" s="169">
        <f>ROUND(I494*H494,2)</f>
        <v>0</v>
      </c>
      <c r="BL494" s="17" t="s">
        <v>232</v>
      </c>
      <c r="BM494" s="168" t="s">
        <v>850</v>
      </c>
    </row>
    <row r="495" spans="1:65" s="13" customFormat="1">
      <c r="B495" s="170"/>
      <c r="D495" s="171" t="s">
        <v>148</v>
      </c>
      <c r="E495" s="172" t="s">
        <v>1</v>
      </c>
      <c r="F495" s="173" t="s">
        <v>851</v>
      </c>
      <c r="H495" s="174">
        <v>54.56</v>
      </c>
      <c r="I495" s="175"/>
      <c r="L495" s="170"/>
      <c r="M495" s="176"/>
      <c r="N495" s="177"/>
      <c r="O495" s="177"/>
      <c r="P495" s="177"/>
      <c r="Q495" s="177"/>
      <c r="R495" s="177"/>
      <c r="S495" s="177"/>
      <c r="T495" s="178"/>
      <c r="AT495" s="172" t="s">
        <v>148</v>
      </c>
      <c r="AU495" s="172" t="s">
        <v>88</v>
      </c>
      <c r="AV495" s="13" t="s">
        <v>88</v>
      </c>
      <c r="AW495" s="13" t="s">
        <v>33</v>
      </c>
      <c r="AX495" s="13" t="s">
        <v>86</v>
      </c>
      <c r="AY495" s="172" t="s">
        <v>140</v>
      </c>
    </row>
    <row r="496" spans="1:65" s="2" customFormat="1" ht="21.75" customHeight="1">
      <c r="A496" s="32"/>
      <c r="B496" s="156"/>
      <c r="C496" s="194" t="s">
        <v>852</v>
      </c>
      <c r="D496" s="194" t="s">
        <v>267</v>
      </c>
      <c r="E496" s="195" t="s">
        <v>843</v>
      </c>
      <c r="F496" s="196" t="s">
        <v>844</v>
      </c>
      <c r="G496" s="197" t="s">
        <v>527</v>
      </c>
      <c r="H496" s="198">
        <v>57.287999999999997</v>
      </c>
      <c r="I496" s="199"/>
      <c r="J496" s="200">
        <f>ROUND(I496*H496,2)</f>
        <v>0</v>
      </c>
      <c r="K496" s="196" t="s">
        <v>181</v>
      </c>
      <c r="L496" s="201"/>
      <c r="M496" s="202" t="s">
        <v>1</v>
      </c>
      <c r="N496" s="203" t="s">
        <v>43</v>
      </c>
      <c r="O496" s="58"/>
      <c r="P496" s="166">
        <f>O496*H496</f>
        <v>0</v>
      </c>
      <c r="Q496" s="166">
        <v>1.0000000000000001E-5</v>
      </c>
      <c r="R496" s="166">
        <f>Q496*H496</f>
        <v>5.7288E-4</v>
      </c>
      <c r="S496" s="166">
        <v>0</v>
      </c>
      <c r="T496" s="167">
        <f>S496*H496</f>
        <v>0</v>
      </c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R496" s="168" t="s">
        <v>328</v>
      </c>
      <c r="AT496" s="168" t="s">
        <v>267</v>
      </c>
      <c r="AU496" s="168" t="s">
        <v>88</v>
      </c>
      <c r="AY496" s="17" t="s">
        <v>140</v>
      </c>
      <c r="BE496" s="169">
        <f>IF(N496="základní",J496,0)</f>
        <v>0</v>
      </c>
      <c r="BF496" s="169">
        <f>IF(N496="snížená",J496,0)</f>
        <v>0</v>
      </c>
      <c r="BG496" s="169">
        <f>IF(N496="zákl. přenesená",J496,0)</f>
        <v>0</v>
      </c>
      <c r="BH496" s="169">
        <f>IF(N496="sníž. přenesená",J496,0)</f>
        <v>0</v>
      </c>
      <c r="BI496" s="169">
        <f>IF(N496="nulová",J496,0)</f>
        <v>0</v>
      </c>
      <c r="BJ496" s="17" t="s">
        <v>86</v>
      </c>
      <c r="BK496" s="169">
        <f>ROUND(I496*H496,2)</f>
        <v>0</v>
      </c>
      <c r="BL496" s="17" t="s">
        <v>232</v>
      </c>
      <c r="BM496" s="168" t="s">
        <v>853</v>
      </c>
    </row>
    <row r="497" spans="1:65" s="13" customFormat="1">
      <c r="B497" s="170"/>
      <c r="D497" s="171" t="s">
        <v>148</v>
      </c>
      <c r="F497" s="173" t="s">
        <v>854</v>
      </c>
      <c r="H497" s="174">
        <v>57.287999999999997</v>
      </c>
      <c r="I497" s="175"/>
      <c r="L497" s="170"/>
      <c r="M497" s="176"/>
      <c r="N497" s="177"/>
      <c r="O497" s="177"/>
      <c r="P497" s="177"/>
      <c r="Q497" s="177"/>
      <c r="R497" s="177"/>
      <c r="S497" s="177"/>
      <c r="T497" s="178"/>
      <c r="AT497" s="172" t="s">
        <v>148</v>
      </c>
      <c r="AU497" s="172" t="s">
        <v>88</v>
      </c>
      <c r="AV497" s="13" t="s">
        <v>88</v>
      </c>
      <c r="AW497" s="13" t="s">
        <v>3</v>
      </c>
      <c r="AX497" s="13" t="s">
        <v>86</v>
      </c>
      <c r="AY497" s="172" t="s">
        <v>140</v>
      </c>
    </row>
    <row r="498" spans="1:65" s="2" customFormat="1" ht="21.75" customHeight="1">
      <c r="A498" s="32"/>
      <c r="B498" s="156"/>
      <c r="C498" s="157" t="s">
        <v>855</v>
      </c>
      <c r="D498" s="157" t="s">
        <v>142</v>
      </c>
      <c r="E498" s="158" t="s">
        <v>856</v>
      </c>
      <c r="F498" s="159" t="s">
        <v>857</v>
      </c>
      <c r="G498" s="160" t="s">
        <v>527</v>
      </c>
      <c r="H498" s="161">
        <v>590.42499999999995</v>
      </c>
      <c r="I498" s="162"/>
      <c r="J498" s="163">
        <f>ROUND(I498*H498,2)</f>
        <v>0</v>
      </c>
      <c r="K498" s="159" t="s">
        <v>181</v>
      </c>
      <c r="L498" s="33"/>
      <c r="M498" s="164" t="s">
        <v>1</v>
      </c>
      <c r="N498" s="165" t="s">
        <v>43</v>
      </c>
      <c r="O498" s="58"/>
      <c r="P498" s="166">
        <f>O498*H498</f>
        <v>0</v>
      </c>
      <c r="Q498" s="166">
        <v>0</v>
      </c>
      <c r="R498" s="166">
        <f>Q498*H498</f>
        <v>0</v>
      </c>
      <c r="S498" s="166">
        <v>0</v>
      </c>
      <c r="T498" s="167">
        <f>S498*H498</f>
        <v>0</v>
      </c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R498" s="168" t="s">
        <v>232</v>
      </c>
      <c r="AT498" s="168" t="s">
        <v>142</v>
      </c>
      <c r="AU498" s="168" t="s">
        <v>88</v>
      </c>
      <c r="AY498" s="17" t="s">
        <v>140</v>
      </c>
      <c r="BE498" s="169">
        <f>IF(N498="základní",J498,0)</f>
        <v>0</v>
      </c>
      <c r="BF498" s="169">
        <f>IF(N498="snížená",J498,0)</f>
        <v>0</v>
      </c>
      <c r="BG498" s="169">
        <f>IF(N498="zákl. přenesená",J498,0)</f>
        <v>0</v>
      </c>
      <c r="BH498" s="169">
        <f>IF(N498="sníž. přenesená",J498,0)</f>
        <v>0</v>
      </c>
      <c r="BI498" s="169">
        <f>IF(N498="nulová",J498,0)</f>
        <v>0</v>
      </c>
      <c r="BJ498" s="17" t="s">
        <v>86</v>
      </c>
      <c r="BK498" s="169">
        <f>ROUND(I498*H498,2)</f>
        <v>0</v>
      </c>
      <c r="BL498" s="17" t="s">
        <v>232</v>
      </c>
      <c r="BM498" s="168" t="s">
        <v>858</v>
      </c>
    </row>
    <row r="499" spans="1:65" s="2" customFormat="1" ht="21.75" customHeight="1">
      <c r="A499" s="32"/>
      <c r="B499" s="156"/>
      <c r="C499" s="194" t="s">
        <v>859</v>
      </c>
      <c r="D499" s="194" t="s">
        <v>267</v>
      </c>
      <c r="E499" s="195" t="s">
        <v>833</v>
      </c>
      <c r="F499" s="196" t="s">
        <v>834</v>
      </c>
      <c r="G499" s="197" t="s">
        <v>210</v>
      </c>
      <c r="H499" s="198">
        <v>5.9039999999999999</v>
      </c>
      <c r="I499" s="199"/>
      <c r="J499" s="200">
        <f>ROUND(I499*H499,2)</f>
        <v>0</v>
      </c>
      <c r="K499" s="196"/>
      <c r="L499" s="201"/>
      <c r="M499" s="202" t="s">
        <v>1</v>
      </c>
      <c r="N499" s="203" t="s">
        <v>43</v>
      </c>
      <c r="O499" s="58"/>
      <c r="P499" s="166">
        <f>O499*H499</f>
        <v>0</v>
      </c>
      <c r="Q499" s="166">
        <v>2E-3</v>
      </c>
      <c r="R499" s="166">
        <f>Q499*H499</f>
        <v>1.1808000000000001E-2</v>
      </c>
      <c r="S499" s="166">
        <v>0</v>
      </c>
      <c r="T499" s="167">
        <f>S499*H499</f>
        <v>0</v>
      </c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R499" s="168" t="s">
        <v>328</v>
      </c>
      <c r="AT499" s="168" t="s">
        <v>267</v>
      </c>
      <c r="AU499" s="168" t="s">
        <v>88</v>
      </c>
      <c r="AY499" s="17" t="s">
        <v>140</v>
      </c>
      <c r="BE499" s="169">
        <f>IF(N499="základní",J499,0)</f>
        <v>0</v>
      </c>
      <c r="BF499" s="169">
        <f>IF(N499="snížená",J499,0)</f>
        <v>0</v>
      </c>
      <c r="BG499" s="169">
        <f>IF(N499="zákl. přenesená",J499,0)</f>
        <v>0</v>
      </c>
      <c r="BH499" s="169">
        <f>IF(N499="sníž. přenesená",J499,0)</f>
        <v>0</v>
      </c>
      <c r="BI499" s="169">
        <f>IF(N499="nulová",J499,0)</f>
        <v>0</v>
      </c>
      <c r="BJ499" s="17" t="s">
        <v>86</v>
      </c>
      <c r="BK499" s="169">
        <f>ROUND(I499*H499,2)</f>
        <v>0</v>
      </c>
      <c r="BL499" s="17" t="s">
        <v>232</v>
      </c>
      <c r="BM499" s="168" t="s">
        <v>860</v>
      </c>
    </row>
    <row r="500" spans="1:65" s="13" customFormat="1">
      <c r="B500" s="170"/>
      <c r="D500" s="171" t="s">
        <v>148</v>
      </c>
      <c r="F500" s="173" t="s">
        <v>861</v>
      </c>
      <c r="H500" s="174">
        <v>5.9039999999999999</v>
      </c>
      <c r="I500" s="175"/>
      <c r="L500" s="170"/>
      <c r="M500" s="176"/>
      <c r="N500" s="177"/>
      <c r="O500" s="177"/>
      <c r="P500" s="177"/>
      <c r="Q500" s="177"/>
      <c r="R500" s="177"/>
      <c r="S500" s="177"/>
      <c r="T500" s="178"/>
      <c r="AT500" s="172" t="s">
        <v>148</v>
      </c>
      <c r="AU500" s="172" t="s">
        <v>88</v>
      </c>
      <c r="AV500" s="13" t="s">
        <v>88</v>
      </c>
      <c r="AW500" s="13" t="s">
        <v>3</v>
      </c>
      <c r="AX500" s="13" t="s">
        <v>86</v>
      </c>
      <c r="AY500" s="172" t="s">
        <v>140</v>
      </c>
    </row>
    <row r="501" spans="1:65" s="2" customFormat="1" ht="21.75" customHeight="1">
      <c r="A501" s="32"/>
      <c r="B501" s="156"/>
      <c r="C501" s="157" t="s">
        <v>862</v>
      </c>
      <c r="D501" s="157" t="s">
        <v>142</v>
      </c>
      <c r="E501" s="158" t="s">
        <v>856</v>
      </c>
      <c r="F501" s="159" t="s">
        <v>857</v>
      </c>
      <c r="G501" s="160" t="s">
        <v>527</v>
      </c>
      <c r="H501" s="161">
        <v>54.56</v>
      </c>
      <c r="I501" s="162"/>
      <c r="J501" s="163">
        <f>ROUND(I501*H501,2)</f>
        <v>0</v>
      </c>
      <c r="K501" s="159" t="s">
        <v>181</v>
      </c>
      <c r="L501" s="33"/>
      <c r="M501" s="164" t="s">
        <v>1</v>
      </c>
      <c r="N501" s="165" t="s">
        <v>43</v>
      </c>
      <c r="O501" s="58"/>
      <c r="P501" s="166">
        <f>O501*H501</f>
        <v>0</v>
      </c>
      <c r="Q501" s="166">
        <v>0</v>
      </c>
      <c r="R501" s="166">
        <f>Q501*H501</f>
        <v>0</v>
      </c>
      <c r="S501" s="166">
        <v>0</v>
      </c>
      <c r="T501" s="167">
        <f>S501*H501</f>
        <v>0</v>
      </c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R501" s="168" t="s">
        <v>232</v>
      </c>
      <c r="AT501" s="168" t="s">
        <v>142</v>
      </c>
      <c r="AU501" s="168" t="s">
        <v>88</v>
      </c>
      <c r="AY501" s="17" t="s">
        <v>140</v>
      </c>
      <c r="BE501" s="169">
        <f>IF(N501="základní",J501,0)</f>
        <v>0</v>
      </c>
      <c r="BF501" s="169">
        <f>IF(N501="snížená",J501,0)</f>
        <v>0</v>
      </c>
      <c r="BG501" s="169">
        <f>IF(N501="zákl. přenesená",J501,0)</f>
        <v>0</v>
      </c>
      <c r="BH501" s="169">
        <f>IF(N501="sníž. přenesená",J501,0)</f>
        <v>0</v>
      </c>
      <c r="BI501" s="169">
        <f>IF(N501="nulová",J501,0)</f>
        <v>0</v>
      </c>
      <c r="BJ501" s="17" t="s">
        <v>86</v>
      </c>
      <c r="BK501" s="169">
        <f>ROUND(I501*H501,2)</f>
        <v>0</v>
      </c>
      <c r="BL501" s="17" t="s">
        <v>232</v>
      </c>
      <c r="BM501" s="168" t="s">
        <v>863</v>
      </c>
    </row>
    <row r="502" spans="1:65" s="2" customFormat="1" ht="21.75" customHeight="1">
      <c r="A502" s="32"/>
      <c r="B502" s="156"/>
      <c r="C502" s="194" t="s">
        <v>864</v>
      </c>
      <c r="D502" s="194" t="s">
        <v>267</v>
      </c>
      <c r="E502" s="195" t="s">
        <v>833</v>
      </c>
      <c r="F502" s="196" t="s">
        <v>834</v>
      </c>
      <c r="G502" s="197" t="s">
        <v>210</v>
      </c>
      <c r="H502" s="198">
        <v>0.54600000000000004</v>
      </c>
      <c r="I502" s="199"/>
      <c r="J502" s="200">
        <f>ROUND(I502*H502,2)</f>
        <v>0</v>
      </c>
      <c r="K502" s="196"/>
      <c r="L502" s="201"/>
      <c r="M502" s="202" t="s">
        <v>1</v>
      </c>
      <c r="N502" s="203" t="s">
        <v>43</v>
      </c>
      <c r="O502" s="58"/>
      <c r="P502" s="166">
        <f>O502*H502</f>
        <v>0</v>
      </c>
      <c r="Q502" s="166">
        <v>2E-3</v>
      </c>
      <c r="R502" s="166">
        <f>Q502*H502</f>
        <v>1.0920000000000001E-3</v>
      </c>
      <c r="S502" s="166">
        <v>0</v>
      </c>
      <c r="T502" s="167">
        <f>S502*H502</f>
        <v>0</v>
      </c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R502" s="168" t="s">
        <v>328</v>
      </c>
      <c r="AT502" s="168" t="s">
        <v>267</v>
      </c>
      <c r="AU502" s="168" t="s">
        <v>88</v>
      </c>
      <c r="AY502" s="17" t="s">
        <v>140</v>
      </c>
      <c r="BE502" s="169">
        <f>IF(N502="základní",J502,0)</f>
        <v>0</v>
      </c>
      <c r="BF502" s="169">
        <f>IF(N502="snížená",J502,0)</f>
        <v>0</v>
      </c>
      <c r="BG502" s="169">
        <f>IF(N502="zákl. přenesená",J502,0)</f>
        <v>0</v>
      </c>
      <c r="BH502" s="169">
        <f>IF(N502="sníž. přenesená",J502,0)</f>
        <v>0</v>
      </c>
      <c r="BI502" s="169">
        <f>IF(N502="nulová",J502,0)</f>
        <v>0</v>
      </c>
      <c r="BJ502" s="17" t="s">
        <v>86</v>
      </c>
      <c r="BK502" s="169">
        <f>ROUND(I502*H502,2)</f>
        <v>0</v>
      </c>
      <c r="BL502" s="17" t="s">
        <v>232</v>
      </c>
      <c r="BM502" s="168" t="s">
        <v>865</v>
      </c>
    </row>
    <row r="503" spans="1:65" s="13" customFormat="1">
      <c r="B503" s="170"/>
      <c r="D503" s="171" t="s">
        <v>148</v>
      </c>
      <c r="F503" s="173" t="s">
        <v>866</v>
      </c>
      <c r="H503" s="174">
        <v>0.54600000000000004</v>
      </c>
      <c r="I503" s="175"/>
      <c r="L503" s="170"/>
      <c r="M503" s="176"/>
      <c r="N503" s="177"/>
      <c r="O503" s="177"/>
      <c r="P503" s="177"/>
      <c r="Q503" s="177"/>
      <c r="R503" s="177"/>
      <c r="S503" s="177"/>
      <c r="T503" s="178"/>
      <c r="AT503" s="172" t="s">
        <v>148</v>
      </c>
      <c r="AU503" s="172" t="s">
        <v>88</v>
      </c>
      <c r="AV503" s="13" t="s">
        <v>88</v>
      </c>
      <c r="AW503" s="13" t="s">
        <v>3</v>
      </c>
      <c r="AX503" s="13" t="s">
        <v>86</v>
      </c>
      <c r="AY503" s="172" t="s">
        <v>140</v>
      </c>
    </row>
    <row r="504" spans="1:65" s="2" customFormat="1" ht="21.75" customHeight="1">
      <c r="A504" s="32"/>
      <c r="B504" s="156"/>
      <c r="C504" s="157" t="s">
        <v>867</v>
      </c>
      <c r="D504" s="157" t="s">
        <v>142</v>
      </c>
      <c r="E504" s="158" t="s">
        <v>868</v>
      </c>
      <c r="F504" s="159" t="s">
        <v>869</v>
      </c>
      <c r="G504" s="160" t="s">
        <v>805</v>
      </c>
      <c r="H504" s="204"/>
      <c r="I504" s="162"/>
      <c r="J504" s="163">
        <f>ROUND(I504*H504,2)</f>
        <v>0</v>
      </c>
      <c r="K504" s="159" t="s">
        <v>181</v>
      </c>
      <c r="L504" s="33"/>
      <c r="M504" s="164" t="s">
        <v>1</v>
      </c>
      <c r="N504" s="165" t="s">
        <v>43</v>
      </c>
      <c r="O504" s="58"/>
      <c r="P504" s="166">
        <f>O504*H504</f>
        <v>0</v>
      </c>
      <c r="Q504" s="166">
        <v>0</v>
      </c>
      <c r="R504" s="166">
        <f>Q504*H504</f>
        <v>0</v>
      </c>
      <c r="S504" s="166">
        <v>0</v>
      </c>
      <c r="T504" s="167">
        <f>S504*H504</f>
        <v>0</v>
      </c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R504" s="168" t="s">
        <v>232</v>
      </c>
      <c r="AT504" s="168" t="s">
        <v>142</v>
      </c>
      <c r="AU504" s="168" t="s">
        <v>88</v>
      </c>
      <c r="AY504" s="17" t="s">
        <v>140</v>
      </c>
      <c r="BE504" s="169">
        <f>IF(N504="základní",J504,0)</f>
        <v>0</v>
      </c>
      <c r="BF504" s="169">
        <f>IF(N504="snížená",J504,0)</f>
        <v>0</v>
      </c>
      <c r="BG504" s="169">
        <f>IF(N504="zákl. přenesená",J504,0)</f>
        <v>0</v>
      </c>
      <c r="BH504" s="169">
        <f>IF(N504="sníž. přenesená",J504,0)</f>
        <v>0</v>
      </c>
      <c r="BI504" s="169">
        <f>IF(N504="nulová",J504,0)</f>
        <v>0</v>
      </c>
      <c r="BJ504" s="17" t="s">
        <v>86</v>
      </c>
      <c r="BK504" s="169">
        <f>ROUND(I504*H504,2)</f>
        <v>0</v>
      </c>
      <c r="BL504" s="17" t="s">
        <v>232</v>
      </c>
      <c r="BM504" s="168" t="s">
        <v>870</v>
      </c>
    </row>
    <row r="505" spans="1:65" s="12" customFormat="1" ht="22.9" customHeight="1">
      <c r="B505" s="143"/>
      <c r="D505" s="144" t="s">
        <v>77</v>
      </c>
      <c r="E505" s="154" t="s">
        <v>871</v>
      </c>
      <c r="F505" s="154" t="s">
        <v>872</v>
      </c>
      <c r="I505" s="146"/>
      <c r="J505" s="155">
        <f>BK505</f>
        <v>0</v>
      </c>
      <c r="L505" s="143"/>
      <c r="M505" s="148"/>
      <c r="N505" s="149"/>
      <c r="O505" s="149"/>
      <c r="P505" s="150">
        <f>SUM(P506:P538)</f>
        <v>0</v>
      </c>
      <c r="Q505" s="149"/>
      <c r="R505" s="150">
        <f>SUM(R506:R538)</f>
        <v>1.4109792000000001</v>
      </c>
      <c r="S505" s="149"/>
      <c r="T505" s="151">
        <f>SUM(T506:T538)</f>
        <v>0</v>
      </c>
      <c r="AR505" s="144" t="s">
        <v>88</v>
      </c>
      <c r="AT505" s="152" t="s">
        <v>77</v>
      </c>
      <c r="AU505" s="152" t="s">
        <v>86</v>
      </c>
      <c r="AY505" s="144" t="s">
        <v>140</v>
      </c>
      <c r="BK505" s="153">
        <f>SUM(BK506:BK538)</f>
        <v>0</v>
      </c>
    </row>
    <row r="506" spans="1:65" s="2" customFormat="1" ht="21.75" customHeight="1">
      <c r="A506" s="32"/>
      <c r="B506" s="156"/>
      <c r="C506" s="157" t="s">
        <v>873</v>
      </c>
      <c r="D506" s="157" t="s">
        <v>142</v>
      </c>
      <c r="E506" s="158" t="s">
        <v>874</v>
      </c>
      <c r="F506" s="159" t="s">
        <v>875</v>
      </c>
      <c r="G506" s="160" t="s">
        <v>210</v>
      </c>
      <c r="H506" s="161">
        <v>12.6</v>
      </c>
      <c r="I506" s="162"/>
      <c r="J506" s="163">
        <f>ROUND(I506*H506,2)</f>
        <v>0</v>
      </c>
      <c r="K506" s="159" t="s">
        <v>181</v>
      </c>
      <c r="L506" s="33"/>
      <c r="M506" s="164" t="s">
        <v>1</v>
      </c>
      <c r="N506" s="165" t="s">
        <v>43</v>
      </c>
      <c r="O506" s="58"/>
      <c r="P506" s="166">
        <f>O506*H506</f>
        <v>0</v>
      </c>
      <c r="Q506" s="166">
        <v>0</v>
      </c>
      <c r="R506" s="166">
        <f>Q506*H506</f>
        <v>0</v>
      </c>
      <c r="S506" s="166">
        <v>0</v>
      </c>
      <c r="T506" s="167">
        <f>S506*H506</f>
        <v>0</v>
      </c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R506" s="168" t="s">
        <v>232</v>
      </c>
      <c r="AT506" s="168" t="s">
        <v>142</v>
      </c>
      <c r="AU506" s="168" t="s">
        <v>88</v>
      </c>
      <c r="AY506" s="17" t="s">
        <v>140</v>
      </c>
      <c r="BE506" s="169">
        <f>IF(N506="základní",J506,0)</f>
        <v>0</v>
      </c>
      <c r="BF506" s="169">
        <f>IF(N506="snížená",J506,0)</f>
        <v>0</v>
      </c>
      <c r="BG506" s="169">
        <f>IF(N506="zákl. přenesená",J506,0)</f>
        <v>0</v>
      </c>
      <c r="BH506" s="169">
        <f>IF(N506="sníž. přenesená",J506,0)</f>
        <v>0</v>
      </c>
      <c r="BI506" s="169">
        <f>IF(N506="nulová",J506,0)</f>
        <v>0</v>
      </c>
      <c r="BJ506" s="17" t="s">
        <v>86</v>
      </c>
      <c r="BK506" s="169">
        <f>ROUND(I506*H506,2)</f>
        <v>0</v>
      </c>
      <c r="BL506" s="17" t="s">
        <v>232</v>
      </c>
      <c r="BM506" s="168" t="s">
        <v>876</v>
      </c>
    </row>
    <row r="507" spans="1:65" s="13" customFormat="1">
      <c r="B507" s="170"/>
      <c r="D507" s="171" t="s">
        <v>148</v>
      </c>
      <c r="E507" s="172" t="s">
        <v>1</v>
      </c>
      <c r="F507" s="173" t="s">
        <v>486</v>
      </c>
      <c r="H507" s="174">
        <v>12.6</v>
      </c>
      <c r="I507" s="175"/>
      <c r="L507" s="170"/>
      <c r="M507" s="176"/>
      <c r="N507" s="177"/>
      <c r="O507" s="177"/>
      <c r="P507" s="177"/>
      <c r="Q507" s="177"/>
      <c r="R507" s="177"/>
      <c r="S507" s="177"/>
      <c r="T507" s="178"/>
      <c r="AT507" s="172" t="s">
        <v>148</v>
      </c>
      <c r="AU507" s="172" t="s">
        <v>88</v>
      </c>
      <c r="AV507" s="13" t="s">
        <v>88</v>
      </c>
      <c r="AW507" s="13" t="s">
        <v>33</v>
      </c>
      <c r="AX507" s="13" t="s">
        <v>86</v>
      </c>
      <c r="AY507" s="172" t="s">
        <v>140</v>
      </c>
    </row>
    <row r="508" spans="1:65" s="2" customFormat="1" ht="21.75" customHeight="1">
      <c r="A508" s="32"/>
      <c r="B508" s="156"/>
      <c r="C508" s="194" t="s">
        <v>877</v>
      </c>
      <c r="D508" s="194" t="s">
        <v>267</v>
      </c>
      <c r="E508" s="195" t="s">
        <v>878</v>
      </c>
      <c r="F508" s="196" t="s">
        <v>879</v>
      </c>
      <c r="G508" s="197" t="s">
        <v>210</v>
      </c>
      <c r="H508" s="198">
        <v>12.852</v>
      </c>
      <c r="I508" s="199"/>
      <c r="J508" s="200">
        <f>ROUND(I508*H508,2)</f>
        <v>0</v>
      </c>
      <c r="K508" s="196" t="s">
        <v>181</v>
      </c>
      <c r="L508" s="201"/>
      <c r="M508" s="202" t="s">
        <v>1</v>
      </c>
      <c r="N508" s="203" t="s">
        <v>43</v>
      </c>
      <c r="O508" s="58"/>
      <c r="P508" s="166">
        <f>O508*H508</f>
        <v>0</v>
      </c>
      <c r="Q508" s="166">
        <v>4.0000000000000001E-3</v>
      </c>
      <c r="R508" s="166">
        <f>Q508*H508</f>
        <v>5.1408000000000002E-2</v>
      </c>
      <c r="S508" s="166">
        <v>0</v>
      </c>
      <c r="T508" s="167">
        <f>S508*H508</f>
        <v>0</v>
      </c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R508" s="168" t="s">
        <v>328</v>
      </c>
      <c r="AT508" s="168" t="s">
        <v>267</v>
      </c>
      <c r="AU508" s="168" t="s">
        <v>88</v>
      </c>
      <c r="AY508" s="17" t="s">
        <v>140</v>
      </c>
      <c r="BE508" s="169">
        <f>IF(N508="základní",J508,0)</f>
        <v>0</v>
      </c>
      <c r="BF508" s="169">
        <f>IF(N508="snížená",J508,0)</f>
        <v>0</v>
      </c>
      <c r="BG508" s="169">
        <f>IF(N508="zákl. přenesená",J508,0)</f>
        <v>0</v>
      </c>
      <c r="BH508" s="169">
        <f>IF(N508="sníž. přenesená",J508,0)</f>
        <v>0</v>
      </c>
      <c r="BI508" s="169">
        <f>IF(N508="nulová",J508,0)</f>
        <v>0</v>
      </c>
      <c r="BJ508" s="17" t="s">
        <v>86</v>
      </c>
      <c r="BK508" s="169">
        <f>ROUND(I508*H508,2)</f>
        <v>0</v>
      </c>
      <c r="BL508" s="17" t="s">
        <v>232</v>
      </c>
      <c r="BM508" s="168" t="s">
        <v>880</v>
      </c>
    </row>
    <row r="509" spans="1:65" s="13" customFormat="1">
      <c r="B509" s="170"/>
      <c r="D509" s="171" t="s">
        <v>148</v>
      </c>
      <c r="F509" s="173" t="s">
        <v>881</v>
      </c>
      <c r="H509" s="174">
        <v>12.852</v>
      </c>
      <c r="I509" s="175"/>
      <c r="L509" s="170"/>
      <c r="M509" s="176"/>
      <c r="N509" s="177"/>
      <c r="O509" s="177"/>
      <c r="P509" s="177"/>
      <c r="Q509" s="177"/>
      <c r="R509" s="177"/>
      <c r="S509" s="177"/>
      <c r="T509" s="178"/>
      <c r="AT509" s="172" t="s">
        <v>148</v>
      </c>
      <c r="AU509" s="172" t="s">
        <v>88</v>
      </c>
      <c r="AV509" s="13" t="s">
        <v>88</v>
      </c>
      <c r="AW509" s="13" t="s">
        <v>3</v>
      </c>
      <c r="AX509" s="13" t="s">
        <v>86</v>
      </c>
      <c r="AY509" s="172" t="s">
        <v>140</v>
      </c>
    </row>
    <row r="510" spans="1:65" s="2" customFormat="1" ht="21.75" customHeight="1">
      <c r="A510" s="32"/>
      <c r="B510" s="156"/>
      <c r="C510" s="157" t="s">
        <v>882</v>
      </c>
      <c r="D510" s="157" t="s">
        <v>142</v>
      </c>
      <c r="E510" s="158" t="s">
        <v>874</v>
      </c>
      <c r="F510" s="159" t="s">
        <v>875</v>
      </c>
      <c r="G510" s="160" t="s">
        <v>210</v>
      </c>
      <c r="H510" s="161">
        <v>56.8</v>
      </c>
      <c r="I510" s="162"/>
      <c r="J510" s="163">
        <f>ROUND(I510*H510,2)</f>
        <v>0</v>
      </c>
      <c r="K510" s="159" t="s">
        <v>181</v>
      </c>
      <c r="L510" s="33"/>
      <c r="M510" s="164" t="s">
        <v>1</v>
      </c>
      <c r="N510" s="165" t="s">
        <v>43</v>
      </c>
      <c r="O510" s="58"/>
      <c r="P510" s="166">
        <f>O510*H510</f>
        <v>0</v>
      </c>
      <c r="Q510" s="166">
        <v>0</v>
      </c>
      <c r="R510" s="166">
        <f>Q510*H510</f>
        <v>0</v>
      </c>
      <c r="S510" s="166">
        <v>0</v>
      </c>
      <c r="T510" s="167">
        <f>S510*H510</f>
        <v>0</v>
      </c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R510" s="168" t="s">
        <v>232</v>
      </c>
      <c r="AT510" s="168" t="s">
        <v>142</v>
      </c>
      <c r="AU510" s="168" t="s">
        <v>88</v>
      </c>
      <c r="AY510" s="17" t="s">
        <v>140</v>
      </c>
      <c r="BE510" s="169">
        <f>IF(N510="základní",J510,0)</f>
        <v>0</v>
      </c>
      <c r="BF510" s="169">
        <f>IF(N510="snížená",J510,0)</f>
        <v>0</v>
      </c>
      <c r="BG510" s="169">
        <f>IF(N510="zákl. přenesená",J510,0)</f>
        <v>0</v>
      </c>
      <c r="BH510" s="169">
        <f>IF(N510="sníž. přenesená",J510,0)</f>
        <v>0</v>
      </c>
      <c r="BI510" s="169">
        <f>IF(N510="nulová",J510,0)</f>
        <v>0</v>
      </c>
      <c r="BJ510" s="17" t="s">
        <v>86</v>
      </c>
      <c r="BK510" s="169">
        <f>ROUND(I510*H510,2)</f>
        <v>0</v>
      </c>
      <c r="BL510" s="17" t="s">
        <v>232</v>
      </c>
      <c r="BM510" s="168" t="s">
        <v>883</v>
      </c>
    </row>
    <row r="511" spans="1:65" s="13" customFormat="1">
      <c r="B511" s="170"/>
      <c r="D511" s="171" t="s">
        <v>148</v>
      </c>
      <c r="E511" s="172" t="s">
        <v>1</v>
      </c>
      <c r="F511" s="173" t="s">
        <v>487</v>
      </c>
      <c r="H511" s="174">
        <v>56.8</v>
      </c>
      <c r="I511" s="175"/>
      <c r="L511" s="170"/>
      <c r="M511" s="176"/>
      <c r="N511" s="177"/>
      <c r="O511" s="177"/>
      <c r="P511" s="177"/>
      <c r="Q511" s="177"/>
      <c r="R511" s="177"/>
      <c r="S511" s="177"/>
      <c r="T511" s="178"/>
      <c r="AT511" s="172" t="s">
        <v>148</v>
      </c>
      <c r="AU511" s="172" t="s">
        <v>88</v>
      </c>
      <c r="AV511" s="13" t="s">
        <v>88</v>
      </c>
      <c r="AW511" s="13" t="s">
        <v>33</v>
      </c>
      <c r="AX511" s="13" t="s">
        <v>86</v>
      </c>
      <c r="AY511" s="172" t="s">
        <v>140</v>
      </c>
    </row>
    <row r="512" spans="1:65" s="2" customFormat="1" ht="16.5" customHeight="1">
      <c r="A512" s="32"/>
      <c r="B512" s="156"/>
      <c r="C512" s="194" t="s">
        <v>884</v>
      </c>
      <c r="D512" s="194" t="s">
        <v>267</v>
      </c>
      <c r="E512" s="195" t="s">
        <v>885</v>
      </c>
      <c r="F512" s="196" t="s">
        <v>886</v>
      </c>
      <c r="G512" s="197" t="s">
        <v>210</v>
      </c>
      <c r="H512" s="198">
        <v>57.936</v>
      </c>
      <c r="I512" s="199"/>
      <c r="J512" s="200">
        <f>ROUND(I512*H512,2)</f>
        <v>0</v>
      </c>
      <c r="K512" s="196" t="s">
        <v>1</v>
      </c>
      <c r="L512" s="201"/>
      <c r="M512" s="202" t="s">
        <v>1</v>
      </c>
      <c r="N512" s="203" t="s">
        <v>43</v>
      </c>
      <c r="O512" s="58"/>
      <c r="P512" s="166">
        <f>O512*H512</f>
        <v>0</v>
      </c>
      <c r="Q512" s="166">
        <v>1.5E-3</v>
      </c>
      <c r="R512" s="166">
        <f>Q512*H512</f>
        <v>8.6903999999999995E-2</v>
      </c>
      <c r="S512" s="166">
        <v>0</v>
      </c>
      <c r="T512" s="167">
        <f>S512*H512</f>
        <v>0</v>
      </c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R512" s="168" t="s">
        <v>328</v>
      </c>
      <c r="AT512" s="168" t="s">
        <v>267</v>
      </c>
      <c r="AU512" s="168" t="s">
        <v>88</v>
      </c>
      <c r="AY512" s="17" t="s">
        <v>140</v>
      </c>
      <c r="BE512" s="169">
        <f>IF(N512="základní",J512,0)</f>
        <v>0</v>
      </c>
      <c r="BF512" s="169">
        <f>IF(N512="snížená",J512,0)</f>
        <v>0</v>
      </c>
      <c r="BG512" s="169">
        <f>IF(N512="zákl. přenesená",J512,0)</f>
        <v>0</v>
      </c>
      <c r="BH512" s="169">
        <f>IF(N512="sníž. přenesená",J512,0)</f>
        <v>0</v>
      </c>
      <c r="BI512" s="169">
        <f>IF(N512="nulová",J512,0)</f>
        <v>0</v>
      </c>
      <c r="BJ512" s="17" t="s">
        <v>86</v>
      </c>
      <c r="BK512" s="169">
        <f>ROUND(I512*H512,2)</f>
        <v>0</v>
      </c>
      <c r="BL512" s="17" t="s">
        <v>232</v>
      </c>
      <c r="BM512" s="168" t="s">
        <v>887</v>
      </c>
    </row>
    <row r="513" spans="1:65" s="13" customFormat="1">
      <c r="B513" s="170"/>
      <c r="D513" s="171" t="s">
        <v>148</v>
      </c>
      <c r="F513" s="173" t="s">
        <v>888</v>
      </c>
      <c r="H513" s="174">
        <v>57.936</v>
      </c>
      <c r="I513" s="175"/>
      <c r="L513" s="170"/>
      <c r="M513" s="176"/>
      <c r="N513" s="177"/>
      <c r="O513" s="177"/>
      <c r="P513" s="177"/>
      <c r="Q513" s="177"/>
      <c r="R513" s="177"/>
      <c r="S513" s="177"/>
      <c r="T513" s="178"/>
      <c r="AT513" s="172" t="s">
        <v>148</v>
      </c>
      <c r="AU513" s="172" t="s">
        <v>88</v>
      </c>
      <c r="AV513" s="13" t="s">
        <v>88</v>
      </c>
      <c r="AW513" s="13" t="s">
        <v>3</v>
      </c>
      <c r="AX513" s="13" t="s">
        <v>86</v>
      </c>
      <c r="AY513" s="172" t="s">
        <v>140</v>
      </c>
    </row>
    <row r="514" spans="1:65" s="2" customFormat="1" ht="21.75" customHeight="1">
      <c r="A514" s="32"/>
      <c r="B514" s="156"/>
      <c r="C514" s="157" t="s">
        <v>889</v>
      </c>
      <c r="D514" s="157" t="s">
        <v>142</v>
      </c>
      <c r="E514" s="158" t="s">
        <v>890</v>
      </c>
      <c r="F514" s="159" t="s">
        <v>891</v>
      </c>
      <c r="G514" s="160" t="s">
        <v>210</v>
      </c>
      <c r="H514" s="161">
        <v>11.55</v>
      </c>
      <c r="I514" s="162"/>
      <c r="J514" s="163">
        <f>ROUND(I514*H514,2)</f>
        <v>0</v>
      </c>
      <c r="K514" s="159" t="s">
        <v>181</v>
      </c>
      <c r="L514" s="33"/>
      <c r="M514" s="164" t="s">
        <v>1</v>
      </c>
      <c r="N514" s="165" t="s">
        <v>43</v>
      </c>
      <c r="O514" s="58"/>
      <c r="P514" s="166">
        <f>O514*H514</f>
        <v>0</v>
      </c>
      <c r="Q514" s="166">
        <v>6.0000000000000001E-3</v>
      </c>
      <c r="R514" s="166">
        <f>Q514*H514</f>
        <v>6.93E-2</v>
      </c>
      <c r="S514" s="166">
        <v>0</v>
      </c>
      <c r="T514" s="167">
        <f>S514*H514</f>
        <v>0</v>
      </c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R514" s="168" t="s">
        <v>232</v>
      </c>
      <c r="AT514" s="168" t="s">
        <v>142</v>
      </c>
      <c r="AU514" s="168" t="s">
        <v>88</v>
      </c>
      <c r="AY514" s="17" t="s">
        <v>140</v>
      </c>
      <c r="BE514" s="169">
        <f>IF(N514="základní",J514,0)</f>
        <v>0</v>
      </c>
      <c r="BF514" s="169">
        <f>IF(N514="snížená",J514,0)</f>
        <v>0</v>
      </c>
      <c r="BG514" s="169">
        <f>IF(N514="zákl. přenesená",J514,0)</f>
        <v>0</v>
      </c>
      <c r="BH514" s="169">
        <f>IF(N514="sníž. přenesená",J514,0)</f>
        <v>0</v>
      </c>
      <c r="BI514" s="169">
        <f>IF(N514="nulová",J514,0)</f>
        <v>0</v>
      </c>
      <c r="BJ514" s="17" t="s">
        <v>86</v>
      </c>
      <c r="BK514" s="169">
        <f>ROUND(I514*H514,2)</f>
        <v>0</v>
      </c>
      <c r="BL514" s="17" t="s">
        <v>232</v>
      </c>
      <c r="BM514" s="168" t="s">
        <v>892</v>
      </c>
    </row>
    <row r="515" spans="1:65" s="13" customFormat="1">
      <c r="B515" s="170"/>
      <c r="D515" s="171" t="s">
        <v>148</v>
      </c>
      <c r="E515" s="172" t="s">
        <v>1</v>
      </c>
      <c r="F515" s="173" t="s">
        <v>893</v>
      </c>
      <c r="H515" s="174">
        <v>11.55</v>
      </c>
      <c r="I515" s="175"/>
      <c r="L515" s="170"/>
      <c r="M515" s="176"/>
      <c r="N515" s="177"/>
      <c r="O515" s="177"/>
      <c r="P515" s="177"/>
      <c r="Q515" s="177"/>
      <c r="R515" s="177"/>
      <c r="S515" s="177"/>
      <c r="T515" s="178"/>
      <c r="AT515" s="172" t="s">
        <v>148</v>
      </c>
      <c r="AU515" s="172" t="s">
        <v>88</v>
      </c>
      <c r="AV515" s="13" t="s">
        <v>88</v>
      </c>
      <c r="AW515" s="13" t="s">
        <v>33</v>
      </c>
      <c r="AX515" s="13" t="s">
        <v>86</v>
      </c>
      <c r="AY515" s="172" t="s">
        <v>140</v>
      </c>
    </row>
    <row r="516" spans="1:65" s="2" customFormat="1" ht="21.75" customHeight="1">
      <c r="A516" s="32"/>
      <c r="B516" s="156"/>
      <c r="C516" s="194" t="s">
        <v>894</v>
      </c>
      <c r="D516" s="194" t="s">
        <v>267</v>
      </c>
      <c r="E516" s="195" t="s">
        <v>895</v>
      </c>
      <c r="F516" s="196" t="s">
        <v>896</v>
      </c>
      <c r="G516" s="197" t="s">
        <v>210</v>
      </c>
      <c r="H516" s="198">
        <v>11.781000000000001</v>
      </c>
      <c r="I516" s="199"/>
      <c r="J516" s="200">
        <f>ROUND(I516*H516,2)</f>
        <v>0</v>
      </c>
      <c r="K516" s="196" t="s">
        <v>181</v>
      </c>
      <c r="L516" s="201"/>
      <c r="M516" s="202" t="s">
        <v>1</v>
      </c>
      <c r="N516" s="203" t="s">
        <v>43</v>
      </c>
      <c r="O516" s="58"/>
      <c r="P516" s="166">
        <f>O516*H516</f>
        <v>0</v>
      </c>
      <c r="Q516" s="166">
        <v>3.5999999999999999E-3</v>
      </c>
      <c r="R516" s="166">
        <f>Q516*H516</f>
        <v>4.2411600000000001E-2</v>
      </c>
      <c r="S516" s="166">
        <v>0</v>
      </c>
      <c r="T516" s="167">
        <f>S516*H516</f>
        <v>0</v>
      </c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R516" s="168" t="s">
        <v>328</v>
      </c>
      <c r="AT516" s="168" t="s">
        <v>267</v>
      </c>
      <c r="AU516" s="168" t="s">
        <v>88</v>
      </c>
      <c r="AY516" s="17" t="s">
        <v>140</v>
      </c>
      <c r="BE516" s="169">
        <f>IF(N516="základní",J516,0)</f>
        <v>0</v>
      </c>
      <c r="BF516" s="169">
        <f>IF(N516="snížená",J516,0)</f>
        <v>0</v>
      </c>
      <c r="BG516" s="169">
        <f>IF(N516="zákl. přenesená",J516,0)</f>
        <v>0</v>
      </c>
      <c r="BH516" s="169">
        <f>IF(N516="sníž. přenesená",J516,0)</f>
        <v>0</v>
      </c>
      <c r="BI516" s="169">
        <f>IF(N516="nulová",J516,0)</f>
        <v>0</v>
      </c>
      <c r="BJ516" s="17" t="s">
        <v>86</v>
      </c>
      <c r="BK516" s="169">
        <f>ROUND(I516*H516,2)</f>
        <v>0</v>
      </c>
      <c r="BL516" s="17" t="s">
        <v>232</v>
      </c>
      <c r="BM516" s="168" t="s">
        <v>897</v>
      </c>
    </row>
    <row r="517" spans="1:65" s="13" customFormat="1">
      <c r="B517" s="170"/>
      <c r="D517" s="171" t="s">
        <v>148</v>
      </c>
      <c r="F517" s="173" t="s">
        <v>898</v>
      </c>
      <c r="H517" s="174">
        <v>11.781000000000001</v>
      </c>
      <c r="I517" s="175"/>
      <c r="L517" s="170"/>
      <c r="M517" s="176"/>
      <c r="N517" s="177"/>
      <c r="O517" s="177"/>
      <c r="P517" s="177"/>
      <c r="Q517" s="177"/>
      <c r="R517" s="177"/>
      <c r="S517" s="177"/>
      <c r="T517" s="178"/>
      <c r="AT517" s="172" t="s">
        <v>148</v>
      </c>
      <c r="AU517" s="172" t="s">
        <v>88</v>
      </c>
      <c r="AV517" s="13" t="s">
        <v>88</v>
      </c>
      <c r="AW517" s="13" t="s">
        <v>3</v>
      </c>
      <c r="AX517" s="13" t="s">
        <v>86</v>
      </c>
      <c r="AY517" s="172" t="s">
        <v>140</v>
      </c>
    </row>
    <row r="518" spans="1:65" s="2" customFormat="1" ht="21.75" customHeight="1">
      <c r="A518" s="32"/>
      <c r="B518" s="156"/>
      <c r="C518" s="157" t="s">
        <v>899</v>
      </c>
      <c r="D518" s="157" t="s">
        <v>142</v>
      </c>
      <c r="E518" s="158" t="s">
        <v>890</v>
      </c>
      <c r="F518" s="159" t="s">
        <v>891</v>
      </c>
      <c r="G518" s="160" t="s">
        <v>210</v>
      </c>
      <c r="H518" s="161">
        <v>38.5</v>
      </c>
      <c r="I518" s="162"/>
      <c r="J518" s="163">
        <f>ROUND(I518*H518,2)</f>
        <v>0</v>
      </c>
      <c r="K518" s="159" t="s">
        <v>181</v>
      </c>
      <c r="L518" s="33"/>
      <c r="M518" s="164" t="s">
        <v>1</v>
      </c>
      <c r="N518" s="165" t="s">
        <v>43</v>
      </c>
      <c r="O518" s="58"/>
      <c r="P518" s="166">
        <f>O518*H518</f>
        <v>0</v>
      </c>
      <c r="Q518" s="166">
        <v>6.0000000000000001E-3</v>
      </c>
      <c r="R518" s="166">
        <f>Q518*H518</f>
        <v>0.23100000000000001</v>
      </c>
      <c r="S518" s="166">
        <v>0</v>
      </c>
      <c r="T518" s="167">
        <f>S518*H518</f>
        <v>0</v>
      </c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R518" s="168" t="s">
        <v>232</v>
      </c>
      <c r="AT518" s="168" t="s">
        <v>142</v>
      </c>
      <c r="AU518" s="168" t="s">
        <v>88</v>
      </c>
      <c r="AY518" s="17" t="s">
        <v>140</v>
      </c>
      <c r="BE518" s="169">
        <f>IF(N518="základní",J518,0)</f>
        <v>0</v>
      </c>
      <c r="BF518" s="169">
        <f>IF(N518="snížená",J518,0)</f>
        <v>0</v>
      </c>
      <c r="BG518" s="169">
        <f>IF(N518="zákl. přenesená",J518,0)</f>
        <v>0</v>
      </c>
      <c r="BH518" s="169">
        <f>IF(N518="sníž. přenesená",J518,0)</f>
        <v>0</v>
      </c>
      <c r="BI518" s="169">
        <f>IF(N518="nulová",J518,0)</f>
        <v>0</v>
      </c>
      <c r="BJ518" s="17" t="s">
        <v>86</v>
      </c>
      <c r="BK518" s="169">
        <f>ROUND(I518*H518,2)</f>
        <v>0</v>
      </c>
      <c r="BL518" s="17" t="s">
        <v>232</v>
      </c>
      <c r="BM518" s="168" t="s">
        <v>900</v>
      </c>
    </row>
    <row r="519" spans="1:65" s="13" customFormat="1">
      <c r="B519" s="170"/>
      <c r="D519" s="171" t="s">
        <v>148</v>
      </c>
      <c r="E519" s="172" t="s">
        <v>1</v>
      </c>
      <c r="F519" s="173" t="s">
        <v>668</v>
      </c>
      <c r="H519" s="174">
        <v>38.5</v>
      </c>
      <c r="I519" s="175"/>
      <c r="L519" s="170"/>
      <c r="M519" s="176"/>
      <c r="N519" s="177"/>
      <c r="O519" s="177"/>
      <c r="P519" s="177"/>
      <c r="Q519" s="177"/>
      <c r="R519" s="177"/>
      <c r="S519" s="177"/>
      <c r="T519" s="178"/>
      <c r="AT519" s="172" t="s">
        <v>148</v>
      </c>
      <c r="AU519" s="172" t="s">
        <v>88</v>
      </c>
      <c r="AV519" s="13" t="s">
        <v>88</v>
      </c>
      <c r="AW519" s="13" t="s">
        <v>33</v>
      </c>
      <c r="AX519" s="13" t="s">
        <v>86</v>
      </c>
      <c r="AY519" s="172" t="s">
        <v>140</v>
      </c>
    </row>
    <row r="520" spans="1:65" s="2" customFormat="1" ht="21.75" customHeight="1">
      <c r="A520" s="32"/>
      <c r="B520" s="156"/>
      <c r="C520" s="194" t="s">
        <v>901</v>
      </c>
      <c r="D520" s="194" t="s">
        <v>267</v>
      </c>
      <c r="E520" s="195" t="s">
        <v>902</v>
      </c>
      <c r="F520" s="196" t="s">
        <v>903</v>
      </c>
      <c r="G520" s="197" t="s">
        <v>210</v>
      </c>
      <c r="H520" s="198">
        <v>39.270000000000003</v>
      </c>
      <c r="I520" s="199"/>
      <c r="J520" s="200">
        <f>ROUND(I520*H520,2)</f>
        <v>0</v>
      </c>
      <c r="K520" s="196" t="s">
        <v>181</v>
      </c>
      <c r="L520" s="201"/>
      <c r="M520" s="202" t="s">
        <v>1</v>
      </c>
      <c r="N520" s="203" t="s">
        <v>43</v>
      </c>
      <c r="O520" s="58"/>
      <c r="P520" s="166">
        <f>O520*H520</f>
        <v>0</v>
      </c>
      <c r="Q520" s="166">
        <v>1.8E-3</v>
      </c>
      <c r="R520" s="166">
        <f>Q520*H520</f>
        <v>7.0685999999999999E-2</v>
      </c>
      <c r="S520" s="166">
        <v>0</v>
      </c>
      <c r="T520" s="167">
        <f>S520*H520</f>
        <v>0</v>
      </c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R520" s="168" t="s">
        <v>328</v>
      </c>
      <c r="AT520" s="168" t="s">
        <v>267</v>
      </c>
      <c r="AU520" s="168" t="s">
        <v>88</v>
      </c>
      <c r="AY520" s="17" t="s">
        <v>140</v>
      </c>
      <c r="BE520" s="169">
        <f>IF(N520="základní",J520,0)</f>
        <v>0</v>
      </c>
      <c r="BF520" s="169">
        <f>IF(N520="snížená",J520,0)</f>
        <v>0</v>
      </c>
      <c r="BG520" s="169">
        <f>IF(N520="zákl. přenesená",J520,0)</f>
        <v>0</v>
      </c>
      <c r="BH520" s="169">
        <f>IF(N520="sníž. přenesená",J520,0)</f>
        <v>0</v>
      </c>
      <c r="BI520" s="169">
        <f>IF(N520="nulová",J520,0)</f>
        <v>0</v>
      </c>
      <c r="BJ520" s="17" t="s">
        <v>86</v>
      </c>
      <c r="BK520" s="169">
        <f>ROUND(I520*H520,2)</f>
        <v>0</v>
      </c>
      <c r="BL520" s="17" t="s">
        <v>232</v>
      </c>
      <c r="BM520" s="168" t="s">
        <v>904</v>
      </c>
    </row>
    <row r="521" spans="1:65" s="13" customFormat="1">
      <c r="B521" s="170"/>
      <c r="D521" s="171" t="s">
        <v>148</v>
      </c>
      <c r="F521" s="173" t="s">
        <v>905</v>
      </c>
      <c r="H521" s="174">
        <v>39.270000000000003</v>
      </c>
      <c r="I521" s="175"/>
      <c r="L521" s="170"/>
      <c r="M521" s="176"/>
      <c r="N521" s="177"/>
      <c r="O521" s="177"/>
      <c r="P521" s="177"/>
      <c r="Q521" s="177"/>
      <c r="R521" s="177"/>
      <c r="S521" s="177"/>
      <c r="T521" s="178"/>
      <c r="AT521" s="172" t="s">
        <v>148</v>
      </c>
      <c r="AU521" s="172" t="s">
        <v>88</v>
      </c>
      <c r="AV521" s="13" t="s">
        <v>88</v>
      </c>
      <c r="AW521" s="13" t="s">
        <v>3</v>
      </c>
      <c r="AX521" s="13" t="s">
        <v>86</v>
      </c>
      <c r="AY521" s="172" t="s">
        <v>140</v>
      </c>
    </row>
    <row r="522" spans="1:65" s="2" customFormat="1" ht="21.75" customHeight="1">
      <c r="A522" s="32"/>
      <c r="B522" s="156"/>
      <c r="C522" s="157" t="s">
        <v>906</v>
      </c>
      <c r="D522" s="157" t="s">
        <v>142</v>
      </c>
      <c r="E522" s="158" t="s">
        <v>907</v>
      </c>
      <c r="F522" s="159" t="s">
        <v>908</v>
      </c>
      <c r="G522" s="160" t="s">
        <v>210</v>
      </c>
      <c r="H522" s="161">
        <v>1.617</v>
      </c>
      <c r="I522" s="162"/>
      <c r="J522" s="163">
        <f>ROUND(I522*H522,2)</f>
        <v>0</v>
      </c>
      <c r="K522" s="159" t="s">
        <v>181</v>
      </c>
      <c r="L522" s="33"/>
      <c r="M522" s="164" t="s">
        <v>1</v>
      </c>
      <c r="N522" s="165" t="s">
        <v>43</v>
      </c>
      <c r="O522" s="58"/>
      <c r="P522" s="166">
        <f>O522*H522</f>
        <v>0</v>
      </c>
      <c r="Q522" s="166">
        <v>0</v>
      </c>
      <c r="R522" s="166">
        <f>Q522*H522</f>
        <v>0</v>
      </c>
      <c r="S522" s="166">
        <v>0</v>
      </c>
      <c r="T522" s="167">
        <f>S522*H522</f>
        <v>0</v>
      </c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R522" s="168" t="s">
        <v>232</v>
      </c>
      <c r="AT522" s="168" t="s">
        <v>142</v>
      </c>
      <c r="AU522" s="168" t="s">
        <v>88</v>
      </c>
      <c r="AY522" s="17" t="s">
        <v>140</v>
      </c>
      <c r="BE522" s="169">
        <f>IF(N522="základní",J522,0)</f>
        <v>0</v>
      </c>
      <c r="BF522" s="169">
        <f>IF(N522="snížená",J522,0)</f>
        <v>0</v>
      </c>
      <c r="BG522" s="169">
        <f>IF(N522="zákl. přenesená",J522,0)</f>
        <v>0</v>
      </c>
      <c r="BH522" s="169">
        <f>IF(N522="sníž. přenesená",J522,0)</f>
        <v>0</v>
      </c>
      <c r="BI522" s="169">
        <f>IF(N522="nulová",J522,0)</f>
        <v>0</v>
      </c>
      <c r="BJ522" s="17" t="s">
        <v>86</v>
      </c>
      <c r="BK522" s="169">
        <f>ROUND(I522*H522,2)</f>
        <v>0</v>
      </c>
      <c r="BL522" s="17" t="s">
        <v>232</v>
      </c>
      <c r="BM522" s="168" t="s">
        <v>909</v>
      </c>
    </row>
    <row r="523" spans="1:65" s="2" customFormat="1" ht="16.5" customHeight="1">
      <c r="A523" s="32"/>
      <c r="B523" s="156"/>
      <c r="C523" s="194" t="s">
        <v>910</v>
      </c>
      <c r="D523" s="194" t="s">
        <v>267</v>
      </c>
      <c r="E523" s="195" t="s">
        <v>911</v>
      </c>
      <c r="F523" s="196" t="s">
        <v>912</v>
      </c>
      <c r="G523" s="197" t="s">
        <v>145</v>
      </c>
      <c r="H523" s="198">
        <v>1.649</v>
      </c>
      <c r="I523" s="199"/>
      <c r="J523" s="200">
        <f>ROUND(I523*H523,2)</f>
        <v>0</v>
      </c>
      <c r="K523" s="196" t="s">
        <v>181</v>
      </c>
      <c r="L523" s="201"/>
      <c r="M523" s="202" t="s">
        <v>1</v>
      </c>
      <c r="N523" s="203" t="s">
        <v>43</v>
      </c>
      <c r="O523" s="58"/>
      <c r="P523" s="166">
        <f>O523*H523</f>
        <v>0</v>
      </c>
      <c r="Q523" s="166">
        <v>0.02</v>
      </c>
      <c r="R523" s="166">
        <f>Q523*H523</f>
        <v>3.2980000000000002E-2</v>
      </c>
      <c r="S523" s="166">
        <v>0</v>
      </c>
      <c r="T523" s="167">
        <f>S523*H523</f>
        <v>0</v>
      </c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R523" s="168" t="s">
        <v>328</v>
      </c>
      <c r="AT523" s="168" t="s">
        <v>267</v>
      </c>
      <c r="AU523" s="168" t="s">
        <v>88</v>
      </c>
      <c r="AY523" s="17" t="s">
        <v>140</v>
      </c>
      <c r="BE523" s="169">
        <f>IF(N523="základní",J523,0)</f>
        <v>0</v>
      </c>
      <c r="BF523" s="169">
        <f>IF(N523="snížená",J523,0)</f>
        <v>0</v>
      </c>
      <c r="BG523" s="169">
        <f>IF(N523="zákl. přenesená",J523,0)</f>
        <v>0</v>
      </c>
      <c r="BH523" s="169">
        <f>IF(N523="sníž. přenesená",J523,0)</f>
        <v>0</v>
      </c>
      <c r="BI523" s="169">
        <f>IF(N523="nulová",J523,0)</f>
        <v>0</v>
      </c>
      <c r="BJ523" s="17" t="s">
        <v>86</v>
      </c>
      <c r="BK523" s="169">
        <f>ROUND(I523*H523,2)</f>
        <v>0</v>
      </c>
      <c r="BL523" s="17" t="s">
        <v>232</v>
      </c>
      <c r="BM523" s="168" t="s">
        <v>913</v>
      </c>
    </row>
    <row r="524" spans="1:65" s="13" customFormat="1">
      <c r="B524" s="170"/>
      <c r="D524" s="171" t="s">
        <v>148</v>
      </c>
      <c r="E524" s="172" t="s">
        <v>1</v>
      </c>
      <c r="F524" s="173" t="s">
        <v>914</v>
      </c>
      <c r="H524" s="174">
        <v>1.617</v>
      </c>
      <c r="I524" s="175"/>
      <c r="L524" s="170"/>
      <c r="M524" s="176"/>
      <c r="N524" s="177"/>
      <c r="O524" s="177"/>
      <c r="P524" s="177"/>
      <c r="Q524" s="177"/>
      <c r="R524" s="177"/>
      <c r="S524" s="177"/>
      <c r="T524" s="178"/>
      <c r="AT524" s="172" t="s">
        <v>148</v>
      </c>
      <c r="AU524" s="172" t="s">
        <v>88</v>
      </c>
      <c r="AV524" s="13" t="s">
        <v>88</v>
      </c>
      <c r="AW524" s="13" t="s">
        <v>33</v>
      </c>
      <c r="AX524" s="13" t="s">
        <v>86</v>
      </c>
      <c r="AY524" s="172" t="s">
        <v>140</v>
      </c>
    </row>
    <row r="525" spans="1:65" s="13" customFormat="1">
      <c r="B525" s="170"/>
      <c r="D525" s="171" t="s">
        <v>148</v>
      </c>
      <c r="F525" s="173" t="s">
        <v>915</v>
      </c>
      <c r="H525" s="174">
        <v>1.649</v>
      </c>
      <c r="I525" s="175"/>
      <c r="L525" s="170"/>
      <c r="M525" s="176"/>
      <c r="N525" s="177"/>
      <c r="O525" s="177"/>
      <c r="P525" s="177"/>
      <c r="Q525" s="177"/>
      <c r="R525" s="177"/>
      <c r="S525" s="177"/>
      <c r="T525" s="178"/>
      <c r="AT525" s="172" t="s">
        <v>148</v>
      </c>
      <c r="AU525" s="172" t="s">
        <v>88</v>
      </c>
      <c r="AV525" s="13" t="s">
        <v>88</v>
      </c>
      <c r="AW525" s="13" t="s">
        <v>3</v>
      </c>
      <c r="AX525" s="13" t="s">
        <v>86</v>
      </c>
      <c r="AY525" s="172" t="s">
        <v>140</v>
      </c>
    </row>
    <row r="526" spans="1:65" s="2" customFormat="1" ht="21.75" customHeight="1">
      <c r="A526" s="32"/>
      <c r="B526" s="156"/>
      <c r="C526" s="157" t="s">
        <v>916</v>
      </c>
      <c r="D526" s="157" t="s">
        <v>142</v>
      </c>
      <c r="E526" s="158" t="s">
        <v>917</v>
      </c>
      <c r="F526" s="159" t="s">
        <v>918</v>
      </c>
      <c r="G526" s="160" t="s">
        <v>210</v>
      </c>
      <c r="H526" s="161">
        <v>103.779</v>
      </c>
      <c r="I526" s="162"/>
      <c r="J526" s="163">
        <f>ROUND(I526*H526,2)</f>
        <v>0</v>
      </c>
      <c r="K526" s="159" t="s">
        <v>181</v>
      </c>
      <c r="L526" s="33"/>
      <c r="M526" s="164" t="s">
        <v>1</v>
      </c>
      <c r="N526" s="165" t="s">
        <v>43</v>
      </c>
      <c r="O526" s="58"/>
      <c r="P526" s="166">
        <f>O526*H526</f>
        <v>0</v>
      </c>
      <c r="Q526" s="166">
        <v>0</v>
      </c>
      <c r="R526" s="166">
        <f>Q526*H526</f>
        <v>0</v>
      </c>
      <c r="S526" s="166">
        <v>0</v>
      </c>
      <c r="T526" s="167">
        <f>S526*H526</f>
        <v>0</v>
      </c>
      <c r="U526" s="32"/>
      <c r="V526" s="32"/>
      <c r="W526" s="32"/>
      <c r="X526" s="32"/>
      <c r="Y526" s="32"/>
      <c r="Z526" s="32"/>
      <c r="AA526" s="32"/>
      <c r="AB526" s="32"/>
      <c r="AC526" s="32"/>
      <c r="AD526" s="32"/>
      <c r="AE526" s="32"/>
      <c r="AR526" s="168" t="s">
        <v>232</v>
      </c>
      <c r="AT526" s="168" t="s">
        <v>142</v>
      </c>
      <c r="AU526" s="168" t="s">
        <v>88</v>
      </c>
      <c r="AY526" s="17" t="s">
        <v>140</v>
      </c>
      <c r="BE526" s="169">
        <f>IF(N526="základní",J526,0)</f>
        <v>0</v>
      </c>
      <c r="BF526" s="169">
        <f>IF(N526="snížená",J526,0)</f>
        <v>0</v>
      </c>
      <c r="BG526" s="169">
        <f>IF(N526="zákl. přenesená",J526,0)</f>
        <v>0</v>
      </c>
      <c r="BH526" s="169">
        <f>IF(N526="sníž. přenesená",J526,0)</f>
        <v>0</v>
      </c>
      <c r="BI526" s="169">
        <f>IF(N526="nulová",J526,0)</f>
        <v>0</v>
      </c>
      <c r="BJ526" s="17" t="s">
        <v>86</v>
      </c>
      <c r="BK526" s="169">
        <f>ROUND(I526*H526,2)</f>
        <v>0</v>
      </c>
      <c r="BL526" s="17" t="s">
        <v>232</v>
      </c>
      <c r="BM526" s="168" t="s">
        <v>919</v>
      </c>
    </row>
    <row r="527" spans="1:65" s="13" customFormat="1">
      <c r="B527" s="170"/>
      <c r="D527" s="171" t="s">
        <v>148</v>
      </c>
      <c r="E527" s="172" t="s">
        <v>1</v>
      </c>
      <c r="F527" s="173" t="s">
        <v>920</v>
      </c>
      <c r="H527" s="174">
        <v>103.779</v>
      </c>
      <c r="I527" s="175"/>
      <c r="L527" s="170"/>
      <c r="M527" s="176"/>
      <c r="N527" s="177"/>
      <c r="O527" s="177"/>
      <c r="P527" s="177"/>
      <c r="Q527" s="177"/>
      <c r="R527" s="177"/>
      <c r="S527" s="177"/>
      <c r="T527" s="178"/>
      <c r="AT527" s="172" t="s">
        <v>148</v>
      </c>
      <c r="AU527" s="172" t="s">
        <v>88</v>
      </c>
      <c r="AV527" s="13" t="s">
        <v>88</v>
      </c>
      <c r="AW527" s="13" t="s">
        <v>33</v>
      </c>
      <c r="AX527" s="13" t="s">
        <v>86</v>
      </c>
      <c r="AY527" s="172" t="s">
        <v>140</v>
      </c>
    </row>
    <row r="528" spans="1:65" s="2" customFormat="1" ht="21.75" customHeight="1">
      <c r="A528" s="32"/>
      <c r="B528" s="156"/>
      <c r="C528" s="194" t="s">
        <v>921</v>
      </c>
      <c r="D528" s="194" t="s">
        <v>267</v>
      </c>
      <c r="E528" s="195" t="s">
        <v>895</v>
      </c>
      <c r="F528" s="196" t="s">
        <v>896</v>
      </c>
      <c r="G528" s="197" t="s">
        <v>210</v>
      </c>
      <c r="H528" s="198">
        <v>105.855</v>
      </c>
      <c r="I528" s="199"/>
      <c r="J528" s="200">
        <f>ROUND(I528*H528,2)</f>
        <v>0</v>
      </c>
      <c r="K528" s="196" t="s">
        <v>181</v>
      </c>
      <c r="L528" s="201"/>
      <c r="M528" s="202" t="s">
        <v>1</v>
      </c>
      <c r="N528" s="203" t="s">
        <v>43</v>
      </c>
      <c r="O528" s="58"/>
      <c r="P528" s="166">
        <f>O528*H528</f>
        <v>0</v>
      </c>
      <c r="Q528" s="166">
        <v>3.5999999999999999E-3</v>
      </c>
      <c r="R528" s="166">
        <f>Q528*H528</f>
        <v>0.38107800000000003</v>
      </c>
      <c r="S528" s="166">
        <v>0</v>
      </c>
      <c r="T528" s="167">
        <f>S528*H528</f>
        <v>0</v>
      </c>
      <c r="U528" s="32"/>
      <c r="V528" s="32"/>
      <c r="W528" s="32"/>
      <c r="X528" s="32"/>
      <c r="Y528" s="32"/>
      <c r="Z528" s="32"/>
      <c r="AA528" s="32"/>
      <c r="AB528" s="32"/>
      <c r="AC528" s="32"/>
      <c r="AD528" s="32"/>
      <c r="AE528" s="32"/>
      <c r="AR528" s="168" t="s">
        <v>328</v>
      </c>
      <c r="AT528" s="168" t="s">
        <v>267</v>
      </c>
      <c r="AU528" s="168" t="s">
        <v>88</v>
      </c>
      <c r="AY528" s="17" t="s">
        <v>140</v>
      </c>
      <c r="BE528" s="169">
        <f>IF(N528="základní",J528,0)</f>
        <v>0</v>
      </c>
      <c r="BF528" s="169">
        <f>IF(N528="snížená",J528,0)</f>
        <v>0</v>
      </c>
      <c r="BG528" s="169">
        <f>IF(N528="zákl. přenesená",J528,0)</f>
        <v>0</v>
      </c>
      <c r="BH528" s="169">
        <f>IF(N528="sníž. přenesená",J528,0)</f>
        <v>0</v>
      </c>
      <c r="BI528" s="169">
        <f>IF(N528="nulová",J528,0)</f>
        <v>0</v>
      </c>
      <c r="BJ528" s="17" t="s">
        <v>86</v>
      </c>
      <c r="BK528" s="169">
        <f>ROUND(I528*H528,2)</f>
        <v>0</v>
      </c>
      <c r="BL528" s="17" t="s">
        <v>232</v>
      </c>
      <c r="BM528" s="168" t="s">
        <v>922</v>
      </c>
    </row>
    <row r="529" spans="1:65" s="13" customFormat="1">
      <c r="B529" s="170"/>
      <c r="D529" s="171" t="s">
        <v>148</v>
      </c>
      <c r="F529" s="173" t="s">
        <v>923</v>
      </c>
      <c r="H529" s="174">
        <v>105.855</v>
      </c>
      <c r="I529" s="175"/>
      <c r="L529" s="170"/>
      <c r="M529" s="176"/>
      <c r="N529" s="177"/>
      <c r="O529" s="177"/>
      <c r="P529" s="177"/>
      <c r="Q529" s="177"/>
      <c r="R529" s="177"/>
      <c r="S529" s="177"/>
      <c r="T529" s="178"/>
      <c r="AT529" s="172" t="s">
        <v>148</v>
      </c>
      <c r="AU529" s="172" t="s">
        <v>88</v>
      </c>
      <c r="AV529" s="13" t="s">
        <v>88</v>
      </c>
      <c r="AW529" s="13" t="s">
        <v>3</v>
      </c>
      <c r="AX529" s="13" t="s">
        <v>86</v>
      </c>
      <c r="AY529" s="172" t="s">
        <v>140</v>
      </c>
    </row>
    <row r="530" spans="1:65" s="2" customFormat="1" ht="21.75" customHeight="1">
      <c r="A530" s="32"/>
      <c r="B530" s="156"/>
      <c r="C530" s="157" t="s">
        <v>924</v>
      </c>
      <c r="D530" s="157" t="s">
        <v>142</v>
      </c>
      <c r="E530" s="158" t="s">
        <v>925</v>
      </c>
      <c r="F530" s="159" t="s">
        <v>926</v>
      </c>
      <c r="G530" s="160" t="s">
        <v>293</v>
      </c>
      <c r="H530" s="161">
        <v>23.4</v>
      </c>
      <c r="I530" s="162"/>
      <c r="J530" s="163">
        <f>ROUND(I530*H530,2)</f>
        <v>0</v>
      </c>
      <c r="K530" s="159" t="s">
        <v>181</v>
      </c>
      <c r="L530" s="33"/>
      <c r="M530" s="164" t="s">
        <v>1</v>
      </c>
      <c r="N530" s="165" t="s">
        <v>43</v>
      </c>
      <c r="O530" s="58"/>
      <c r="P530" s="166">
        <f>O530*H530</f>
        <v>0</v>
      </c>
      <c r="Q530" s="166">
        <v>0</v>
      </c>
      <c r="R530" s="166">
        <f>Q530*H530</f>
        <v>0</v>
      </c>
      <c r="S530" s="166">
        <v>0</v>
      </c>
      <c r="T530" s="167">
        <f>S530*H530</f>
        <v>0</v>
      </c>
      <c r="U530" s="32"/>
      <c r="V530" s="32"/>
      <c r="W530" s="32"/>
      <c r="X530" s="32"/>
      <c r="Y530" s="32"/>
      <c r="Z530" s="32"/>
      <c r="AA530" s="32"/>
      <c r="AB530" s="32"/>
      <c r="AC530" s="32"/>
      <c r="AD530" s="32"/>
      <c r="AE530" s="32"/>
      <c r="AR530" s="168" t="s">
        <v>232</v>
      </c>
      <c r="AT530" s="168" t="s">
        <v>142</v>
      </c>
      <c r="AU530" s="168" t="s">
        <v>88</v>
      </c>
      <c r="AY530" s="17" t="s">
        <v>140</v>
      </c>
      <c r="BE530" s="169">
        <f>IF(N530="základní",J530,0)</f>
        <v>0</v>
      </c>
      <c r="BF530" s="169">
        <f>IF(N530="snížená",J530,0)</f>
        <v>0</v>
      </c>
      <c r="BG530" s="169">
        <f>IF(N530="zákl. přenesená",J530,0)</f>
        <v>0</v>
      </c>
      <c r="BH530" s="169">
        <f>IF(N530="sníž. přenesená",J530,0)</f>
        <v>0</v>
      </c>
      <c r="BI530" s="169">
        <f>IF(N530="nulová",J530,0)</f>
        <v>0</v>
      </c>
      <c r="BJ530" s="17" t="s">
        <v>86</v>
      </c>
      <c r="BK530" s="169">
        <f>ROUND(I530*H530,2)</f>
        <v>0</v>
      </c>
      <c r="BL530" s="17" t="s">
        <v>232</v>
      </c>
      <c r="BM530" s="168" t="s">
        <v>927</v>
      </c>
    </row>
    <row r="531" spans="1:65" s="13" customFormat="1">
      <c r="B531" s="170"/>
      <c r="D531" s="171" t="s">
        <v>148</v>
      </c>
      <c r="E531" s="172" t="s">
        <v>1</v>
      </c>
      <c r="F531" s="173" t="s">
        <v>928</v>
      </c>
      <c r="H531" s="174">
        <v>23.4</v>
      </c>
      <c r="I531" s="175"/>
      <c r="L531" s="170"/>
      <c r="M531" s="176"/>
      <c r="N531" s="177"/>
      <c r="O531" s="177"/>
      <c r="P531" s="177"/>
      <c r="Q531" s="177"/>
      <c r="R531" s="177"/>
      <c r="S531" s="177"/>
      <c r="T531" s="178"/>
      <c r="AT531" s="172" t="s">
        <v>148</v>
      </c>
      <c r="AU531" s="172" t="s">
        <v>88</v>
      </c>
      <c r="AV531" s="13" t="s">
        <v>88</v>
      </c>
      <c r="AW531" s="13" t="s">
        <v>33</v>
      </c>
      <c r="AX531" s="13" t="s">
        <v>86</v>
      </c>
      <c r="AY531" s="172" t="s">
        <v>140</v>
      </c>
    </row>
    <row r="532" spans="1:65" s="2" customFormat="1" ht="21.75" customHeight="1">
      <c r="A532" s="32"/>
      <c r="B532" s="156"/>
      <c r="C532" s="194" t="s">
        <v>929</v>
      </c>
      <c r="D532" s="194" t="s">
        <v>267</v>
      </c>
      <c r="E532" s="195" t="s">
        <v>930</v>
      </c>
      <c r="F532" s="196" t="s">
        <v>931</v>
      </c>
      <c r="G532" s="197" t="s">
        <v>293</v>
      </c>
      <c r="H532" s="198">
        <v>24.57</v>
      </c>
      <c r="I532" s="199"/>
      <c r="J532" s="200">
        <f>ROUND(I532*H532,2)</f>
        <v>0</v>
      </c>
      <c r="K532" s="196" t="s">
        <v>181</v>
      </c>
      <c r="L532" s="201"/>
      <c r="M532" s="202" t="s">
        <v>1</v>
      </c>
      <c r="N532" s="203" t="s">
        <v>43</v>
      </c>
      <c r="O532" s="58"/>
      <c r="P532" s="166">
        <f>O532*H532</f>
        <v>0</v>
      </c>
      <c r="Q532" s="166">
        <v>3.8000000000000002E-4</v>
      </c>
      <c r="R532" s="166">
        <f>Q532*H532</f>
        <v>9.3366000000000005E-3</v>
      </c>
      <c r="S532" s="166">
        <v>0</v>
      </c>
      <c r="T532" s="167">
        <f>S532*H532</f>
        <v>0</v>
      </c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R532" s="168" t="s">
        <v>328</v>
      </c>
      <c r="AT532" s="168" t="s">
        <v>267</v>
      </c>
      <c r="AU532" s="168" t="s">
        <v>88</v>
      </c>
      <c r="AY532" s="17" t="s">
        <v>140</v>
      </c>
      <c r="BE532" s="169">
        <f>IF(N532="základní",J532,0)</f>
        <v>0</v>
      </c>
      <c r="BF532" s="169">
        <f>IF(N532="snížená",J532,0)</f>
        <v>0</v>
      </c>
      <c r="BG532" s="169">
        <f>IF(N532="zákl. přenesená",J532,0)</f>
        <v>0</v>
      </c>
      <c r="BH532" s="169">
        <f>IF(N532="sníž. přenesená",J532,0)</f>
        <v>0</v>
      </c>
      <c r="BI532" s="169">
        <f>IF(N532="nulová",J532,0)</f>
        <v>0</v>
      </c>
      <c r="BJ532" s="17" t="s">
        <v>86</v>
      </c>
      <c r="BK532" s="169">
        <f>ROUND(I532*H532,2)</f>
        <v>0</v>
      </c>
      <c r="BL532" s="17" t="s">
        <v>232</v>
      </c>
      <c r="BM532" s="168" t="s">
        <v>932</v>
      </c>
    </row>
    <row r="533" spans="1:65" s="13" customFormat="1">
      <c r="B533" s="170"/>
      <c r="D533" s="171" t="s">
        <v>148</v>
      </c>
      <c r="E533" s="172" t="s">
        <v>1</v>
      </c>
      <c r="F533" s="173" t="s">
        <v>933</v>
      </c>
      <c r="H533" s="174">
        <v>24.57</v>
      </c>
      <c r="I533" s="175"/>
      <c r="L533" s="170"/>
      <c r="M533" s="176"/>
      <c r="N533" s="177"/>
      <c r="O533" s="177"/>
      <c r="P533" s="177"/>
      <c r="Q533" s="177"/>
      <c r="R533" s="177"/>
      <c r="S533" s="177"/>
      <c r="T533" s="178"/>
      <c r="AT533" s="172" t="s">
        <v>148</v>
      </c>
      <c r="AU533" s="172" t="s">
        <v>88</v>
      </c>
      <c r="AV533" s="13" t="s">
        <v>88</v>
      </c>
      <c r="AW533" s="13" t="s">
        <v>33</v>
      </c>
      <c r="AX533" s="13" t="s">
        <v>86</v>
      </c>
      <c r="AY533" s="172" t="s">
        <v>140</v>
      </c>
    </row>
    <row r="534" spans="1:65" s="2" customFormat="1" ht="21.75" customHeight="1">
      <c r="A534" s="32"/>
      <c r="B534" s="156"/>
      <c r="C534" s="157" t="s">
        <v>934</v>
      </c>
      <c r="D534" s="157" t="s">
        <v>142</v>
      </c>
      <c r="E534" s="158" t="s">
        <v>935</v>
      </c>
      <c r="F534" s="159" t="s">
        <v>936</v>
      </c>
      <c r="G534" s="160" t="s">
        <v>210</v>
      </c>
      <c r="H534" s="161">
        <v>103.779</v>
      </c>
      <c r="I534" s="162"/>
      <c r="J534" s="163">
        <f>ROUND(I534*H534,2)</f>
        <v>0</v>
      </c>
      <c r="K534" s="159" t="s">
        <v>181</v>
      </c>
      <c r="L534" s="33"/>
      <c r="M534" s="164" t="s">
        <v>1</v>
      </c>
      <c r="N534" s="165" t="s">
        <v>43</v>
      </c>
      <c r="O534" s="58"/>
      <c r="P534" s="166">
        <f>O534*H534</f>
        <v>0</v>
      </c>
      <c r="Q534" s="166">
        <v>0</v>
      </c>
      <c r="R534" s="166">
        <f>Q534*H534</f>
        <v>0</v>
      </c>
      <c r="S534" s="166">
        <v>0</v>
      </c>
      <c r="T534" s="167">
        <f>S534*H534</f>
        <v>0</v>
      </c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R534" s="168" t="s">
        <v>232</v>
      </c>
      <c r="AT534" s="168" t="s">
        <v>142</v>
      </c>
      <c r="AU534" s="168" t="s">
        <v>88</v>
      </c>
      <c r="AY534" s="17" t="s">
        <v>140</v>
      </c>
      <c r="BE534" s="169">
        <f>IF(N534="základní",J534,0)</f>
        <v>0</v>
      </c>
      <c r="BF534" s="169">
        <f>IF(N534="snížená",J534,0)</f>
        <v>0</v>
      </c>
      <c r="BG534" s="169">
        <f>IF(N534="zákl. přenesená",J534,0)</f>
        <v>0</v>
      </c>
      <c r="BH534" s="169">
        <f>IF(N534="sníž. přenesená",J534,0)</f>
        <v>0</v>
      </c>
      <c r="BI534" s="169">
        <f>IF(N534="nulová",J534,0)</f>
        <v>0</v>
      </c>
      <c r="BJ534" s="17" t="s">
        <v>86</v>
      </c>
      <c r="BK534" s="169">
        <f>ROUND(I534*H534,2)</f>
        <v>0</v>
      </c>
      <c r="BL534" s="17" t="s">
        <v>232</v>
      </c>
      <c r="BM534" s="168" t="s">
        <v>937</v>
      </c>
    </row>
    <row r="535" spans="1:65" s="13" customFormat="1">
      <c r="B535" s="170"/>
      <c r="D535" s="171" t="s">
        <v>148</v>
      </c>
      <c r="E535" s="172" t="s">
        <v>1</v>
      </c>
      <c r="F535" s="173" t="s">
        <v>920</v>
      </c>
      <c r="H535" s="174">
        <v>103.779</v>
      </c>
      <c r="I535" s="175"/>
      <c r="L535" s="170"/>
      <c r="M535" s="176"/>
      <c r="N535" s="177"/>
      <c r="O535" s="177"/>
      <c r="P535" s="177"/>
      <c r="Q535" s="177"/>
      <c r="R535" s="177"/>
      <c r="S535" s="177"/>
      <c r="T535" s="178"/>
      <c r="AT535" s="172" t="s">
        <v>148</v>
      </c>
      <c r="AU535" s="172" t="s">
        <v>88</v>
      </c>
      <c r="AV535" s="13" t="s">
        <v>88</v>
      </c>
      <c r="AW535" s="13" t="s">
        <v>33</v>
      </c>
      <c r="AX535" s="13" t="s">
        <v>86</v>
      </c>
      <c r="AY535" s="172" t="s">
        <v>140</v>
      </c>
    </row>
    <row r="536" spans="1:65" s="2" customFormat="1" ht="16.5" customHeight="1">
      <c r="A536" s="32"/>
      <c r="B536" s="156"/>
      <c r="C536" s="194" t="s">
        <v>938</v>
      </c>
      <c r="D536" s="194" t="s">
        <v>267</v>
      </c>
      <c r="E536" s="195" t="s">
        <v>939</v>
      </c>
      <c r="F536" s="196" t="s">
        <v>940</v>
      </c>
      <c r="G536" s="197" t="s">
        <v>145</v>
      </c>
      <c r="H536" s="198">
        <v>17.434999999999999</v>
      </c>
      <c r="I536" s="199"/>
      <c r="J536" s="200">
        <f>ROUND(I536*H536,2)</f>
        <v>0</v>
      </c>
      <c r="K536" s="196" t="s">
        <v>181</v>
      </c>
      <c r="L536" s="201"/>
      <c r="M536" s="202" t="s">
        <v>1</v>
      </c>
      <c r="N536" s="203" t="s">
        <v>43</v>
      </c>
      <c r="O536" s="58"/>
      <c r="P536" s="166">
        <f>O536*H536</f>
        <v>0</v>
      </c>
      <c r="Q536" s="166">
        <v>2.5000000000000001E-2</v>
      </c>
      <c r="R536" s="166">
        <f>Q536*H536</f>
        <v>0.43587500000000001</v>
      </c>
      <c r="S536" s="166">
        <v>0</v>
      </c>
      <c r="T536" s="167">
        <f>S536*H536</f>
        <v>0</v>
      </c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R536" s="168" t="s">
        <v>328</v>
      </c>
      <c r="AT536" s="168" t="s">
        <v>267</v>
      </c>
      <c r="AU536" s="168" t="s">
        <v>88</v>
      </c>
      <c r="AY536" s="17" t="s">
        <v>140</v>
      </c>
      <c r="BE536" s="169">
        <f>IF(N536="základní",J536,0)</f>
        <v>0</v>
      </c>
      <c r="BF536" s="169">
        <f>IF(N536="snížená",J536,0)</f>
        <v>0</v>
      </c>
      <c r="BG536" s="169">
        <f>IF(N536="zákl. přenesená",J536,0)</f>
        <v>0</v>
      </c>
      <c r="BH536" s="169">
        <f>IF(N536="sníž. přenesená",J536,0)</f>
        <v>0</v>
      </c>
      <c r="BI536" s="169">
        <f>IF(N536="nulová",J536,0)</f>
        <v>0</v>
      </c>
      <c r="BJ536" s="17" t="s">
        <v>86</v>
      </c>
      <c r="BK536" s="169">
        <f>ROUND(I536*H536,2)</f>
        <v>0</v>
      </c>
      <c r="BL536" s="17" t="s">
        <v>232</v>
      </c>
      <c r="BM536" s="168" t="s">
        <v>941</v>
      </c>
    </row>
    <row r="537" spans="1:65" s="13" customFormat="1">
      <c r="B537" s="170"/>
      <c r="D537" s="171" t="s">
        <v>148</v>
      </c>
      <c r="E537" s="172" t="s">
        <v>1</v>
      </c>
      <c r="F537" s="173" t="s">
        <v>942</v>
      </c>
      <c r="H537" s="174">
        <v>17.434999999999999</v>
      </c>
      <c r="I537" s="175"/>
      <c r="L537" s="170"/>
      <c r="M537" s="176"/>
      <c r="N537" s="177"/>
      <c r="O537" s="177"/>
      <c r="P537" s="177"/>
      <c r="Q537" s="177"/>
      <c r="R537" s="177"/>
      <c r="S537" s="177"/>
      <c r="T537" s="178"/>
      <c r="AT537" s="172" t="s">
        <v>148</v>
      </c>
      <c r="AU537" s="172" t="s">
        <v>88</v>
      </c>
      <c r="AV537" s="13" t="s">
        <v>88</v>
      </c>
      <c r="AW537" s="13" t="s">
        <v>33</v>
      </c>
      <c r="AX537" s="13" t="s">
        <v>86</v>
      </c>
      <c r="AY537" s="172" t="s">
        <v>140</v>
      </c>
    </row>
    <row r="538" spans="1:65" s="2" customFormat="1" ht="21.75" customHeight="1">
      <c r="A538" s="32"/>
      <c r="B538" s="156"/>
      <c r="C538" s="157" t="s">
        <v>943</v>
      </c>
      <c r="D538" s="157" t="s">
        <v>142</v>
      </c>
      <c r="E538" s="158" t="s">
        <v>944</v>
      </c>
      <c r="F538" s="159" t="s">
        <v>945</v>
      </c>
      <c r="G538" s="160" t="s">
        <v>805</v>
      </c>
      <c r="H538" s="204"/>
      <c r="I538" s="162"/>
      <c r="J538" s="163">
        <f>ROUND(I538*H538,2)</f>
        <v>0</v>
      </c>
      <c r="K538" s="159" t="s">
        <v>181</v>
      </c>
      <c r="L538" s="33"/>
      <c r="M538" s="164" t="s">
        <v>1</v>
      </c>
      <c r="N538" s="165" t="s">
        <v>43</v>
      </c>
      <c r="O538" s="58"/>
      <c r="P538" s="166">
        <f>O538*H538</f>
        <v>0</v>
      </c>
      <c r="Q538" s="166">
        <v>0</v>
      </c>
      <c r="R538" s="166">
        <f>Q538*H538</f>
        <v>0</v>
      </c>
      <c r="S538" s="166">
        <v>0</v>
      </c>
      <c r="T538" s="167">
        <f>S538*H538</f>
        <v>0</v>
      </c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R538" s="168" t="s">
        <v>232</v>
      </c>
      <c r="AT538" s="168" t="s">
        <v>142</v>
      </c>
      <c r="AU538" s="168" t="s">
        <v>88</v>
      </c>
      <c r="AY538" s="17" t="s">
        <v>140</v>
      </c>
      <c r="BE538" s="169">
        <f>IF(N538="základní",J538,0)</f>
        <v>0</v>
      </c>
      <c r="BF538" s="169">
        <f>IF(N538="snížená",J538,0)</f>
        <v>0</v>
      </c>
      <c r="BG538" s="169">
        <f>IF(N538="zákl. přenesená",J538,0)</f>
        <v>0</v>
      </c>
      <c r="BH538" s="169">
        <f>IF(N538="sníž. přenesená",J538,0)</f>
        <v>0</v>
      </c>
      <c r="BI538" s="169">
        <f>IF(N538="nulová",J538,0)</f>
        <v>0</v>
      </c>
      <c r="BJ538" s="17" t="s">
        <v>86</v>
      </c>
      <c r="BK538" s="169">
        <f>ROUND(I538*H538,2)</f>
        <v>0</v>
      </c>
      <c r="BL538" s="17" t="s">
        <v>232</v>
      </c>
      <c r="BM538" s="168" t="s">
        <v>946</v>
      </c>
    </row>
    <row r="539" spans="1:65" s="12" customFormat="1" ht="22.9" customHeight="1">
      <c r="B539" s="143"/>
      <c r="D539" s="144" t="s">
        <v>77</v>
      </c>
      <c r="E539" s="154" t="s">
        <v>947</v>
      </c>
      <c r="F539" s="154" t="s">
        <v>948</v>
      </c>
      <c r="I539" s="146"/>
      <c r="J539" s="155">
        <f>BK539</f>
        <v>0</v>
      </c>
      <c r="L539" s="143"/>
      <c r="M539" s="148"/>
      <c r="N539" s="149"/>
      <c r="O539" s="149"/>
      <c r="P539" s="150">
        <f>SUM(P540:P541)</f>
        <v>0</v>
      </c>
      <c r="Q539" s="149"/>
      <c r="R539" s="150">
        <f>SUM(R540:R541)</f>
        <v>0</v>
      </c>
      <c r="S539" s="149"/>
      <c r="T539" s="151">
        <f>SUM(T540:T541)</f>
        <v>0</v>
      </c>
      <c r="AR539" s="144" t="s">
        <v>88</v>
      </c>
      <c r="AT539" s="152" t="s">
        <v>77</v>
      </c>
      <c r="AU539" s="152" t="s">
        <v>86</v>
      </c>
      <c r="AY539" s="144" t="s">
        <v>140</v>
      </c>
      <c r="BK539" s="153">
        <f>SUM(BK540:BK541)</f>
        <v>0</v>
      </c>
    </row>
    <row r="540" spans="1:65" s="2" customFormat="1" ht="21.75" customHeight="1">
      <c r="A540" s="32"/>
      <c r="B540" s="156"/>
      <c r="C540" s="157" t="s">
        <v>949</v>
      </c>
      <c r="D540" s="157" t="s">
        <v>142</v>
      </c>
      <c r="E540" s="158" t="s">
        <v>950</v>
      </c>
      <c r="F540" s="159" t="s">
        <v>1694</v>
      </c>
      <c r="G540" s="160" t="s">
        <v>951</v>
      </c>
      <c r="H540" s="161">
        <v>1</v>
      </c>
      <c r="I540" s="162"/>
      <c r="J540" s="163">
        <f>ROUND(I540*H540,2)</f>
        <v>0</v>
      </c>
      <c r="K540" s="159" t="s">
        <v>1</v>
      </c>
      <c r="L540" s="33"/>
      <c r="M540" s="164" t="s">
        <v>1</v>
      </c>
      <c r="N540" s="165" t="s">
        <v>43</v>
      </c>
      <c r="O540" s="58"/>
      <c r="P540" s="166">
        <f>O540*H540</f>
        <v>0</v>
      </c>
      <c r="Q540" s="166">
        <v>0</v>
      </c>
      <c r="R540" s="166">
        <f>Q540*H540</f>
        <v>0</v>
      </c>
      <c r="S540" s="166">
        <v>0</v>
      </c>
      <c r="T540" s="167">
        <f>S540*H540</f>
        <v>0</v>
      </c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R540" s="168" t="s">
        <v>232</v>
      </c>
      <c r="AT540" s="168" t="s">
        <v>142</v>
      </c>
      <c r="AU540" s="168" t="s">
        <v>88</v>
      </c>
      <c r="AY540" s="17" t="s">
        <v>140</v>
      </c>
      <c r="BE540" s="169">
        <f>IF(N540="základní",J540,0)</f>
        <v>0</v>
      </c>
      <c r="BF540" s="169">
        <f>IF(N540="snížená",J540,0)</f>
        <v>0</v>
      </c>
      <c r="BG540" s="169">
        <f>IF(N540="zákl. přenesená",J540,0)</f>
        <v>0</v>
      </c>
      <c r="BH540" s="169">
        <f>IF(N540="sníž. přenesená",J540,0)</f>
        <v>0</v>
      </c>
      <c r="BI540" s="169">
        <f>IF(N540="nulová",J540,0)</f>
        <v>0</v>
      </c>
      <c r="BJ540" s="17" t="s">
        <v>86</v>
      </c>
      <c r="BK540" s="169">
        <f>ROUND(I540*H540,2)</f>
        <v>0</v>
      </c>
      <c r="BL540" s="17" t="s">
        <v>232</v>
      </c>
      <c r="BM540" s="168" t="s">
        <v>952</v>
      </c>
    </row>
    <row r="541" spans="1:65" s="2" customFormat="1" ht="16.5" customHeight="1">
      <c r="A541" s="32"/>
      <c r="B541" s="156"/>
      <c r="C541" s="157" t="s">
        <v>953</v>
      </c>
      <c r="D541" s="157" t="s">
        <v>142</v>
      </c>
      <c r="E541" s="158" t="s">
        <v>954</v>
      </c>
      <c r="F541" s="159" t="s">
        <v>1696</v>
      </c>
      <c r="G541" s="160" t="s">
        <v>951</v>
      </c>
      <c r="H541" s="161">
        <v>1</v>
      </c>
      <c r="I541" s="162"/>
      <c r="J541" s="163">
        <f>ROUND(I541*H541,2)</f>
        <v>0</v>
      </c>
      <c r="K541" s="159" t="s">
        <v>1</v>
      </c>
      <c r="L541" s="33"/>
      <c r="M541" s="164" t="s">
        <v>1</v>
      </c>
      <c r="N541" s="165" t="s">
        <v>43</v>
      </c>
      <c r="O541" s="58"/>
      <c r="P541" s="166">
        <f>O541*H541</f>
        <v>0</v>
      </c>
      <c r="Q541" s="166">
        <v>0</v>
      </c>
      <c r="R541" s="166">
        <f>Q541*H541</f>
        <v>0</v>
      </c>
      <c r="S541" s="166">
        <v>0</v>
      </c>
      <c r="T541" s="167">
        <f>S541*H541</f>
        <v>0</v>
      </c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R541" s="168" t="s">
        <v>232</v>
      </c>
      <c r="AT541" s="168" t="s">
        <v>142</v>
      </c>
      <c r="AU541" s="168" t="s">
        <v>88</v>
      </c>
      <c r="AY541" s="17" t="s">
        <v>140</v>
      </c>
      <c r="BE541" s="169">
        <f>IF(N541="základní",J541,0)</f>
        <v>0</v>
      </c>
      <c r="BF541" s="169">
        <f>IF(N541="snížená",J541,0)</f>
        <v>0</v>
      </c>
      <c r="BG541" s="169">
        <f>IF(N541="zákl. přenesená",J541,0)</f>
        <v>0</v>
      </c>
      <c r="BH541" s="169">
        <f>IF(N541="sníž. přenesená",J541,0)</f>
        <v>0</v>
      </c>
      <c r="BI541" s="169">
        <f>IF(N541="nulová",J541,0)</f>
        <v>0</v>
      </c>
      <c r="BJ541" s="17" t="s">
        <v>86</v>
      </c>
      <c r="BK541" s="169">
        <f>ROUND(I541*H541,2)</f>
        <v>0</v>
      </c>
      <c r="BL541" s="17" t="s">
        <v>232</v>
      </c>
      <c r="BM541" s="168" t="s">
        <v>955</v>
      </c>
    </row>
    <row r="542" spans="1:65" s="12" customFormat="1" ht="22.9" customHeight="1">
      <c r="B542" s="143"/>
      <c r="D542" s="144" t="s">
        <v>77</v>
      </c>
      <c r="E542" s="154" t="s">
        <v>956</v>
      </c>
      <c r="F542" s="154" t="s">
        <v>957</v>
      </c>
      <c r="I542" s="146"/>
      <c r="J542" s="155">
        <f>BK542</f>
        <v>0</v>
      </c>
      <c r="L542" s="143"/>
      <c r="M542" s="148"/>
      <c r="N542" s="149"/>
      <c r="O542" s="149"/>
      <c r="P542" s="150">
        <f>P543</f>
        <v>0</v>
      </c>
      <c r="Q542" s="149"/>
      <c r="R542" s="150">
        <f>R543</f>
        <v>0</v>
      </c>
      <c r="S542" s="149"/>
      <c r="T542" s="151">
        <f>T543</f>
        <v>0</v>
      </c>
      <c r="AR542" s="144" t="s">
        <v>88</v>
      </c>
      <c r="AT542" s="152" t="s">
        <v>77</v>
      </c>
      <c r="AU542" s="152" t="s">
        <v>86</v>
      </c>
      <c r="AY542" s="144" t="s">
        <v>140</v>
      </c>
      <c r="BK542" s="153">
        <f>BK543</f>
        <v>0</v>
      </c>
    </row>
    <row r="543" spans="1:65" s="2" customFormat="1" ht="22.5" customHeight="1">
      <c r="A543" s="32"/>
      <c r="B543" s="156"/>
      <c r="C543" s="157" t="s">
        <v>958</v>
      </c>
      <c r="D543" s="157" t="s">
        <v>142</v>
      </c>
      <c r="E543" s="158" t="s">
        <v>959</v>
      </c>
      <c r="F543" s="159" t="s">
        <v>1695</v>
      </c>
      <c r="G543" s="160" t="s">
        <v>951</v>
      </c>
      <c r="H543" s="161">
        <v>1</v>
      </c>
      <c r="I543" s="162"/>
      <c r="J543" s="163">
        <f>ROUND(I543*H543,2)</f>
        <v>0</v>
      </c>
      <c r="K543" s="159" t="s">
        <v>1</v>
      </c>
      <c r="L543" s="33"/>
      <c r="M543" s="164" t="s">
        <v>1</v>
      </c>
      <c r="N543" s="165" t="s">
        <v>43</v>
      </c>
      <c r="O543" s="58"/>
      <c r="P543" s="166">
        <f>O543*H543</f>
        <v>0</v>
      </c>
      <c r="Q543" s="166">
        <v>0</v>
      </c>
      <c r="R543" s="166">
        <f>Q543*H543</f>
        <v>0</v>
      </c>
      <c r="S543" s="166">
        <v>0</v>
      </c>
      <c r="T543" s="167">
        <f>S543*H543</f>
        <v>0</v>
      </c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R543" s="168" t="s">
        <v>232</v>
      </c>
      <c r="AT543" s="168" t="s">
        <v>142</v>
      </c>
      <c r="AU543" s="168" t="s">
        <v>88</v>
      </c>
      <c r="AY543" s="17" t="s">
        <v>140</v>
      </c>
      <c r="BE543" s="169">
        <f>IF(N543="základní",J543,0)</f>
        <v>0</v>
      </c>
      <c r="BF543" s="169">
        <f>IF(N543="snížená",J543,0)</f>
        <v>0</v>
      </c>
      <c r="BG543" s="169">
        <f>IF(N543="zákl. přenesená",J543,0)</f>
        <v>0</v>
      </c>
      <c r="BH543" s="169">
        <f>IF(N543="sníž. přenesená",J543,0)</f>
        <v>0</v>
      </c>
      <c r="BI543" s="169">
        <f>IF(N543="nulová",J543,0)</f>
        <v>0</v>
      </c>
      <c r="BJ543" s="17" t="s">
        <v>86</v>
      </c>
      <c r="BK543" s="169">
        <f>ROUND(I543*H543,2)</f>
        <v>0</v>
      </c>
      <c r="BL543" s="17" t="s">
        <v>232</v>
      </c>
      <c r="BM543" s="168" t="s">
        <v>960</v>
      </c>
    </row>
    <row r="544" spans="1:65" s="12" customFormat="1" ht="22.9" customHeight="1">
      <c r="B544" s="143"/>
      <c r="D544" s="144" t="s">
        <v>77</v>
      </c>
      <c r="E544" s="154" t="s">
        <v>961</v>
      </c>
      <c r="F544" s="154" t="s">
        <v>962</v>
      </c>
      <c r="I544" s="146"/>
      <c r="J544" s="155">
        <f>BK544</f>
        <v>0</v>
      </c>
      <c r="L544" s="143"/>
      <c r="M544" s="148"/>
      <c r="N544" s="149"/>
      <c r="O544" s="149"/>
      <c r="P544" s="150">
        <f>P545</f>
        <v>0</v>
      </c>
      <c r="Q544" s="149"/>
      <c r="R544" s="150">
        <f>R545</f>
        <v>0</v>
      </c>
      <c r="S544" s="149"/>
      <c r="T544" s="151">
        <f>T545</f>
        <v>0</v>
      </c>
      <c r="AR544" s="144" t="s">
        <v>88</v>
      </c>
      <c r="AT544" s="152" t="s">
        <v>77</v>
      </c>
      <c r="AU544" s="152" t="s">
        <v>86</v>
      </c>
      <c r="AY544" s="144" t="s">
        <v>140</v>
      </c>
      <c r="BK544" s="153">
        <f>BK545</f>
        <v>0</v>
      </c>
    </row>
    <row r="545" spans="1:65" s="2" customFormat="1" ht="23.25" customHeight="1">
      <c r="A545" s="32"/>
      <c r="B545" s="156"/>
      <c r="C545" s="157" t="s">
        <v>963</v>
      </c>
      <c r="D545" s="157" t="s">
        <v>142</v>
      </c>
      <c r="E545" s="158" t="s">
        <v>964</v>
      </c>
      <c r="F545" s="159" t="s">
        <v>1697</v>
      </c>
      <c r="G545" s="160" t="s">
        <v>951</v>
      </c>
      <c r="H545" s="161">
        <v>1</v>
      </c>
      <c r="I545" s="162"/>
      <c r="J545" s="163">
        <f>ROUND(I545*H545,2)</f>
        <v>0</v>
      </c>
      <c r="K545" s="159" t="s">
        <v>1</v>
      </c>
      <c r="L545" s="33"/>
      <c r="M545" s="164" t="s">
        <v>1</v>
      </c>
      <c r="N545" s="165" t="s">
        <v>43</v>
      </c>
      <c r="O545" s="58"/>
      <c r="P545" s="166">
        <f>O545*H545</f>
        <v>0</v>
      </c>
      <c r="Q545" s="166">
        <v>0</v>
      </c>
      <c r="R545" s="166">
        <f>Q545*H545</f>
        <v>0</v>
      </c>
      <c r="S545" s="166">
        <v>0</v>
      </c>
      <c r="T545" s="167">
        <f>S545*H545</f>
        <v>0</v>
      </c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R545" s="168" t="s">
        <v>232</v>
      </c>
      <c r="AT545" s="168" t="s">
        <v>142</v>
      </c>
      <c r="AU545" s="168" t="s">
        <v>88</v>
      </c>
      <c r="AY545" s="17" t="s">
        <v>140</v>
      </c>
      <c r="BE545" s="169">
        <f>IF(N545="základní",J545,0)</f>
        <v>0</v>
      </c>
      <c r="BF545" s="169">
        <f>IF(N545="snížená",J545,0)</f>
        <v>0</v>
      </c>
      <c r="BG545" s="169">
        <f>IF(N545="zákl. přenesená",J545,0)</f>
        <v>0</v>
      </c>
      <c r="BH545" s="169">
        <f>IF(N545="sníž. přenesená",J545,0)</f>
        <v>0</v>
      </c>
      <c r="BI545" s="169">
        <f>IF(N545="nulová",J545,0)</f>
        <v>0</v>
      </c>
      <c r="BJ545" s="17" t="s">
        <v>86</v>
      </c>
      <c r="BK545" s="169">
        <f>ROUND(I545*H545,2)</f>
        <v>0</v>
      </c>
      <c r="BL545" s="17" t="s">
        <v>232</v>
      </c>
      <c r="BM545" s="168" t="s">
        <v>965</v>
      </c>
    </row>
    <row r="546" spans="1:65" s="12" customFormat="1" ht="22.9" customHeight="1">
      <c r="B546" s="143"/>
      <c r="D546" s="144" t="s">
        <v>77</v>
      </c>
      <c r="E546" s="154" t="s">
        <v>966</v>
      </c>
      <c r="F546" s="154" t="s">
        <v>967</v>
      </c>
      <c r="I546" s="146"/>
      <c r="J546" s="155">
        <f>BK546</f>
        <v>0</v>
      </c>
      <c r="L546" s="143"/>
      <c r="M546" s="148"/>
      <c r="N546" s="149"/>
      <c r="O546" s="149"/>
      <c r="P546" s="150">
        <f>SUM(P547:P574)</f>
        <v>0</v>
      </c>
      <c r="Q546" s="149"/>
      <c r="R546" s="150">
        <f>SUM(R547:R574)</f>
        <v>2.3197030700000001</v>
      </c>
      <c r="S546" s="149"/>
      <c r="T546" s="151">
        <f>SUM(T547:T574)</f>
        <v>5.4980950000000002</v>
      </c>
      <c r="AR546" s="144" t="s">
        <v>88</v>
      </c>
      <c r="AT546" s="152" t="s">
        <v>77</v>
      </c>
      <c r="AU546" s="152" t="s">
        <v>86</v>
      </c>
      <c r="AY546" s="144" t="s">
        <v>140</v>
      </c>
      <c r="BK546" s="153">
        <f>SUM(BK547:BK574)</f>
        <v>0</v>
      </c>
    </row>
    <row r="547" spans="1:65" s="2" customFormat="1" ht="21.75" customHeight="1">
      <c r="A547" s="32"/>
      <c r="B547" s="156"/>
      <c r="C547" s="157" t="s">
        <v>968</v>
      </c>
      <c r="D547" s="157" t="s">
        <v>142</v>
      </c>
      <c r="E547" s="158" t="s">
        <v>969</v>
      </c>
      <c r="F547" s="159" t="s">
        <v>970</v>
      </c>
      <c r="G547" s="160" t="s">
        <v>145</v>
      </c>
      <c r="H547" s="161">
        <v>0.80100000000000005</v>
      </c>
      <c r="I547" s="162"/>
      <c r="J547" s="163">
        <f>ROUND(I547*H547,2)</f>
        <v>0</v>
      </c>
      <c r="K547" s="159" t="s">
        <v>181</v>
      </c>
      <c r="L547" s="33"/>
      <c r="M547" s="164" t="s">
        <v>1</v>
      </c>
      <c r="N547" s="165" t="s">
        <v>43</v>
      </c>
      <c r="O547" s="58"/>
      <c r="P547" s="166">
        <f>O547*H547</f>
        <v>0</v>
      </c>
      <c r="Q547" s="166">
        <v>1.2199999999999999E-3</v>
      </c>
      <c r="R547" s="166">
        <f>Q547*H547</f>
        <v>9.7722E-4</v>
      </c>
      <c r="S547" s="166">
        <v>0</v>
      </c>
      <c r="T547" s="167">
        <f>S547*H547</f>
        <v>0</v>
      </c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R547" s="168" t="s">
        <v>232</v>
      </c>
      <c r="AT547" s="168" t="s">
        <v>142</v>
      </c>
      <c r="AU547" s="168" t="s">
        <v>88</v>
      </c>
      <c r="AY547" s="17" t="s">
        <v>140</v>
      </c>
      <c r="BE547" s="169">
        <f>IF(N547="základní",J547,0)</f>
        <v>0</v>
      </c>
      <c r="BF547" s="169">
        <f>IF(N547="snížená",J547,0)</f>
        <v>0</v>
      </c>
      <c r="BG547" s="169">
        <f>IF(N547="zákl. přenesená",J547,0)</f>
        <v>0</v>
      </c>
      <c r="BH547" s="169">
        <f>IF(N547="sníž. přenesená",J547,0)</f>
        <v>0</v>
      </c>
      <c r="BI547" s="169">
        <f>IF(N547="nulová",J547,0)</f>
        <v>0</v>
      </c>
      <c r="BJ547" s="17" t="s">
        <v>86</v>
      </c>
      <c r="BK547" s="169">
        <f>ROUND(I547*H547,2)</f>
        <v>0</v>
      </c>
      <c r="BL547" s="17" t="s">
        <v>232</v>
      </c>
      <c r="BM547" s="168" t="s">
        <v>971</v>
      </c>
    </row>
    <row r="548" spans="1:65" s="2" customFormat="1" ht="16.5" customHeight="1">
      <c r="A548" s="32"/>
      <c r="B548" s="156"/>
      <c r="C548" s="157" t="s">
        <v>972</v>
      </c>
      <c r="D548" s="157" t="s">
        <v>142</v>
      </c>
      <c r="E548" s="158" t="s">
        <v>973</v>
      </c>
      <c r="F548" s="159" t="s">
        <v>974</v>
      </c>
      <c r="G548" s="160" t="s">
        <v>527</v>
      </c>
      <c r="H548" s="161">
        <v>104</v>
      </c>
      <c r="I548" s="162"/>
      <c r="J548" s="163">
        <f>ROUND(I548*H548,2)</f>
        <v>0</v>
      </c>
      <c r="K548" s="159" t="s">
        <v>181</v>
      </c>
      <c r="L548" s="33"/>
      <c r="M548" s="164" t="s">
        <v>1</v>
      </c>
      <c r="N548" s="165" t="s">
        <v>43</v>
      </c>
      <c r="O548" s="58"/>
      <c r="P548" s="166">
        <f>O548*H548</f>
        <v>0</v>
      </c>
      <c r="Q548" s="166">
        <v>0</v>
      </c>
      <c r="R548" s="166">
        <f>Q548*H548</f>
        <v>0</v>
      </c>
      <c r="S548" s="166">
        <v>0</v>
      </c>
      <c r="T548" s="167">
        <f>S548*H548</f>
        <v>0</v>
      </c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R548" s="168" t="s">
        <v>232</v>
      </c>
      <c r="AT548" s="168" t="s">
        <v>142</v>
      </c>
      <c r="AU548" s="168" t="s">
        <v>88</v>
      </c>
      <c r="AY548" s="17" t="s">
        <v>140</v>
      </c>
      <c r="BE548" s="169">
        <f>IF(N548="základní",J548,0)</f>
        <v>0</v>
      </c>
      <c r="BF548" s="169">
        <f>IF(N548="snížená",J548,0)</f>
        <v>0</v>
      </c>
      <c r="BG548" s="169">
        <f>IF(N548="zákl. přenesená",J548,0)</f>
        <v>0</v>
      </c>
      <c r="BH548" s="169">
        <f>IF(N548="sníž. přenesená",J548,0)</f>
        <v>0</v>
      </c>
      <c r="BI548" s="169">
        <f>IF(N548="nulová",J548,0)</f>
        <v>0</v>
      </c>
      <c r="BJ548" s="17" t="s">
        <v>86</v>
      </c>
      <c r="BK548" s="169">
        <f>ROUND(I548*H548,2)</f>
        <v>0</v>
      </c>
      <c r="BL548" s="17" t="s">
        <v>232</v>
      </c>
      <c r="BM548" s="168" t="s">
        <v>975</v>
      </c>
    </row>
    <row r="549" spans="1:65" s="13" customFormat="1">
      <c r="B549" s="170"/>
      <c r="D549" s="171" t="s">
        <v>148</v>
      </c>
      <c r="E549" s="172" t="s">
        <v>1</v>
      </c>
      <c r="F549" s="173" t="s">
        <v>976</v>
      </c>
      <c r="H549" s="174">
        <v>104</v>
      </c>
      <c r="I549" s="175"/>
      <c r="L549" s="170"/>
      <c r="M549" s="176"/>
      <c r="N549" s="177"/>
      <c r="O549" s="177"/>
      <c r="P549" s="177"/>
      <c r="Q549" s="177"/>
      <c r="R549" s="177"/>
      <c r="S549" s="177"/>
      <c r="T549" s="178"/>
      <c r="AT549" s="172" t="s">
        <v>148</v>
      </c>
      <c r="AU549" s="172" t="s">
        <v>88</v>
      </c>
      <c r="AV549" s="13" t="s">
        <v>88</v>
      </c>
      <c r="AW549" s="13" t="s">
        <v>33</v>
      </c>
      <c r="AX549" s="13" t="s">
        <v>86</v>
      </c>
      <c r="AY549" s="172" t="s">
        <v>140</v>
      </c>
    </row>
    <row r="550" spans="1:65" s="2" customFormat="1" ht="16.5" customHeight="1">
      <c r="A550" s="32"/>
      <c r="B550" s="156"/>
      <c r="C550" s="194" t="s">
        <v>977</v>
      </c>
      <c r="D550" s="194" t="s">
        <v>267</v>
      </c>
      <c r="E550" s="195" t="s">
        <v>978</v>
      </c>
      <c r="F550" s="196" t="s">
        <v>979</v>
      </c>
      <c r="G550" s="197" t="s">
        <v>527</v>
      </c>
      <c r="H550" s="198">
        <v>114.4</v>
      </c>
      <c r="I550" s="199"/>
      <c r="J550" s="200">
        <f>ROUND(I550*H550,2)</f>
        <v>0</v>
      </c>
      <c r="K550" s="196" t="s">
        <v>1</v>
      </c>
      <c r="L550" s="201"/>
      <c r="M550" s="202" t="s">
        <v>1</v>
      </c>
      <c r="N550" s="203" t="s">
        <v>43</v>
      </c>
      <c r="O550" s="58"/>
      <c r="P550" s="166">
        <f>O550*H550</f>
        <v>0</v>
      </c>
      <c r="Q550" s="166">
        <v>0</v>
      </c>
      <c r="R550" s="166">
        <f>Q550*H550</f>
        <v>0</v>
      </c>
      <c r="S550" s="166">
        <v>0</v>
      </c>
      <c r="T550" s="167">
        <f>S550*H550</f>
        <v>0</v>
      </c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R550" s="168" t="s">
        <v>328</v>
      </c>
      <c r="AT550" s="168" t="s">
        <v>267</v>
      </c>
      <c r="AU550" s="168" t="s">
        <v>88</v>
      </c>
      <c r="AY550" s="17" t="s">
        <v>140</v>
      </c>
      <c r="BE550" s="169">
        <f>IF(N550="základní",J550,0)</f>
        <v>0</v>
      </c>
      <c r="BF550" s="169">
        <f>IF(N550="snížená",J550,0)</f>
        <v>0</v>
      </c>
      <c r="BG550" s="169">
        <f>IF(N550="zákl. přenesená",J550,0)</f>
        <v>0</v>
      </c>
      <c r="BH550" s="169">
        <f>IF(N550="sníž. přenesená",J550,0)</f>
        <v>0</v>
      </c>
      <c r="BI550" s="169">
        <f>IF(N550="nulová",J550,0)</f>
        <v>0</v>
      </c>
      <c r="BJ550" s="17" t="s">
        <v>86</v>
      </c>
      <c r="BK550" s="169">
        <f>ROUND(I550*H550,2)</f>
        <v>0</v>
      </c>
      <c r="BL550" s="17" t="s">
        <v>232</v>
      </c>
      <c r="BM550" s="168" t="s">
        <v>980</v>
      </c>
    </row>
    <row r="551" spans="1:65" s="13" customFormat="1">
      <c r="B551" s="170"/>
      <c r="D551" s="171" t="s">
        <v>148</v>
      </c>
      <c r="E551" s="172" t="s">
        <v>1</v>
      </c>
      <c r="F551" s="173" t="s">
        <v>981</v>
      </c>
      <c r="H551" s="174">
        <v>114.4</v>
      </c>
      <c r="I551" s="175"/>
      <c r="L551" s="170"/>
      <c r="M551" s="176"/>
      <c r="N551" s="177"/>
      <c r="O551" s="177"/>
      <c r="P551" s="177"/>
      <c r="Q551" s="177"/>
      <c r="R551" s="177"/>
      <c r="S551" s="177"/>
      <c r="T551" s="178"/>
      <c r="AT551" s="172" t="s">
        <v>148</v>
      </c>
      <c r="AU551" s="172" t="s">
        <v>88</v>
      </c>
      <c r="AV551" s="13" t="s">
        <v>88</v>
      </c>
      <c r="AW551" s="13" t="s">
        <v>33</v>
      </c>
      <c r="AX551" s="13" t="s">
        <v>86</v>
      </c>
      <c r="AY551" s="172" t="s">
        <v>140</v>
      </c>
    </row>
    <row r="552" spans="1:65" s="2" customFormat="1" ht="21.75" customHeight="1">
      <c r="A552" s="32"/>
      <c r="B552" s="156"/>
      <c r="C552" s="157" t="s">
        <v>982</v>
      </c>
      <c r="D552" s="157" t="s">
        <v>142</v>
      </c>
      <c r="E552" s="158" t="s">
        <v>983</v>
      </c>
      <c r="F552" s="159" t="s">
        <v>984</v>
      </c>
      <c r="G552" s="160" t="s">
        <v>293</v>
      </c>
      <c r="H552" s="161">
        <v>20.02</v>
      </c>
      <c r="I552" s="162"/>
      <c r="J552" s="163">
        <f>ROUND(I552*H552,2)</f>
        <v>0</v>
      </c>
      <c r="K552" s="159" t="s">
        <v>181</v>
      </c>
      <c r="L552" s="33"/>
      <c r="M552" s="164" t="s">
        <v>1</v>
      </c>
      <c r="N552" s="165" t="s">
        <v>43</v>
      </c>
      <c r="O552" s="58"/>
      <c r="P552" s="166">
        <f>O552*H552</f>
        <v>0</v>
      </c>
      <c r="Q552" s="166">
        <v>0</v>
      </c>
      <c r="R552" s="166">
        <f>Q552*H552</f>
        <v>0</v>
      </c>
      <c r="S552" s="166">
        <v>0</v>
      </c>
      <c r="T552" s="167">
        <f>S552*H552</f>
        <v>0</v>
      </c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R552" s="168" t="s">
        <v>232</v>
      </c>
      <c r="AT552" s="168" t="s">
        <v>142</v>
      </c>
      <c r="AU552" s="168" t="s">
        <v>88</v>
      </c>
      <c r="AY552" s="17" t="s">
        <v>140</v>
      </c>
      <c r="BE552" s="169">
        <f>IF(N552="základní",J552,0)</f>
        <v>0</v>
      </c>
      <c r="BF552" s="169">
        <f>IF(N552="snížená",J552,0)</f>
        <v>0</v>
      </c>
      <c r="BG552" s="169">
        <f>IF(N552="zákl. přenesená",J552,0)</f>
        <v>0</v>
      </c>
      <c r="BH552" s="169">
        <f>IF(N552="sníž. přenesená",J552,0)</f>
        <v>0</v>
      </c>
      <c r="BI552" s="169">
        <f>IF(N552="nulová",J552,0)</f>
        <v>0</v>
      </c>
      <c r="BJ552" s="17" t="s">
        <v>86</v>
      </c>
      <c r="BK552" s="169">
        <f>ROUND(I552*H552,2)</f>
        <v>0</v>
      </c>
      <c r="BL552" s="17" t="s">
        <v>232</v>
      </c>
      <c r="BM552" s="168" t="s">
        <v>985</v>
      </c>
    </row>
    <row r="553" spans="1:65" s="13" customFormat="1">
      <c r="B553" s="170"/>
      <c r="D553" s="171" t="s">
        <v>148</v>
      </c>
      <c r="E553" s="172" t="s">
        <v>1</v>
      </c>
      <c r="F553" s="173" t="s">
        <v>986</v>
      </c>
      <c r="H553" s="174">
        <v>20.02</v>
      </c>
      <c r="I553" s="175"/>
      <c r="L553" s="170"/>
      <c r="M553" s="176"/>
      <c r="N553" s="177"/>
      <c r="O553" s="177"/>
      <c r="P553" s="177"/>
      <c r="Q553" s="177"/>
      <c r="R553" s="177"/>
      <c r="S553" s="177"/>
      <c r="T553" s="178"/>
      <c r="AT553" s="172" t="s">
        <v>148</v>
      </c>
      <c r="AU553" s="172" t="s">
        <v>88</v>
      </c>
      <c r="AV553" s="13" t="s">
        <v>88</v>
      </c>
      <c r="AW553" s="13" t="s">
        <v>33</v>
      </c>
      <c r="AX553" s="13" t="s">
        <v>86</v>
      </c>
      <c r="AY553" s="172" t="s">
        <v>140</v>
      </c>
    </row>
    <row r="554" spans="1:65" s="2" customFormat="1" ht="16.5" customHeight="1">
      <c r="A554" s="32"/>
      <c r="B554" s="156"/>
      <c r="C554" s="194" t="s">
        <v>987</v>
      </c>
      <c r="D554" s="194" t="s">
        <v>267</v>
      </c>
      <c r="E554" s="195" t="s">
        <v>988</v>
      </c>
      <c r="F554" s="196" t="s">
        <v>989</v>
      </c>
      <c r="G554" s="197" t="s">
        <v>145</v>
      </c>
      <c r="H554" s="198">
        <v>0.88100000000000001</v>
      </c>
      <c r="I554" s="199"/>
      <c r="J554" s="200">
        <f>ROUND(I554*H554,2)</f>
        <v>0</v>
      </c>
      <c r="K554" s="196"/>
      <c r="L554" s="201"/>
      <c r="M554" s="202" t="s">
        <v>1</v>
      </c>
      <c r="N554" s="203" t="s">
        <v>43</v>
      </c>
      <c r="O554" s="58"/>
      <c r="P554" s="166">
        <f>O554*H554</f>
        <v>0</v>
      </c>
      <c r="Q554" s="166">
        <v>0.55000000000000004</v>
      </c>
      <c r="R554" s="166">
        <f>Q554*H554</f>
        <v>0.48455000000000004</v>
      </c>
      <c r="S554" s="166">
        <v>0</v>
      </c>
      <c r="T554" s="167">
        <f>S554*H554</f>
        <v>0</v>
      </c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R554" s="168" t="s">
        <v>328</v>
      </c>
      <c r="AT554" s="168" t="s">
        <v>267</v>
      </c>
      <c r="AU554" s="168" t="s">
        <v>88</v>
      </c>
      <c r="AY554" s="17" t="s">
        <v>140</v>
      </c>
      <c r="BE554" s="169">
        <f>IF(N554="základní",J554,0)</f>
        <v>0</v>
      </c>
      <c r="BF554" s="169">
        <f>IF(N554="snížená",J554,0)</f>
        <v>0</v>
      </c>
      <c r="BG554" s="169">
        <f>IF(N554="zákl. přenesená",J554,0)</f>
        <v>0</v>
      </c>
      <c r="BH554" s="169">
        <f>IF(N554="sníž. přenesená",J554,0)</f>
        <v>0</v>
      </c>
      <c r="BI554" s="169">
        <f>IF(N554="nulová",J554,0)</f>
        <v>0</v>
      </c>
      <c r="BJ554" s="17" t="s">
        <v>86</v>
      </c>
      <c r="BK554" s="169">
        <f>ROUND(I554*H554,2)</f>
        <v>0</v>
      </c>
      <c r="BL554" s="17" t="s">
        <v>232</v>
      </c>
      <c r="BM554" s="168" t="s">
        <v>990</v>
      </c>
    </row>
    <row r="555" spans="1:65" s="13" customFormat="1">
      <c r="B555" s="170"/>
      <c r="D555" s="171" t="s">
        <v>148</v>
      </c>
      <c r="E555" s="172" t="s">
        <v>1</v>
      </c>
      <c r="F555" s="173" t="s">
        <v>991</v>
      </c>
      <c r="H555" s="174">
        <v>0.88100000000000001</v>
      </c>
      <c r="I555" s="175"/>
      <c r="L555" s="170"/>
      <c r="M555" s="176"/>
      <c r="N555" s="177"/>
      <c r="O555" s="177"/>
      <c r="P555" s="177"/>
      <c r="Q555" s="177"/>
      <c r="R555" s="177"/>
      <c r="S555" s="177"/>
      <c r="T555" s="178"/>
      <c r="AT555" s="172" t="s">
        <v>148</v>
      </c>
      <c r="AU555" s="172" t="s">
        <v>88</v>
      </c>
      <c r="AV555" s="13" t="s">
        <v>88</v>
      </c>
      <c r="AW555" s="13" t="s">
        <v>33</v>
      </c>
      <c r="AX555" s="13" t="s">
        <v>86</v>
      </c>
      <c r="AY555" s="172" t="s">
        <v>140</v>
      </c>
    </row>
    <row r="556" spans="1:65" s="2" customFormat="1" ht="16.5" customHeight="1">
      <c r="A556" s="32"/>
      <c r="B556" s="156"/>
      <c r="C556" s="157" t="s">
        <v>992</v>
      </c>
      <c r="D556" s="157" t="s">
        <v>142</v>
      </c>
      <c r="E556" s="158" t="s">
        <v>993</v>
      </c>
      <c r="F556" s="159" t="s">
        <v>994</v>
      </c>
      <c r="G556" s="160" t="s">
        <v>210</v>
      </c>
      <c r="H556" s="161">
        <v>100.035</v>
      </c>
      <c r="I556" s="162"/>
      <c r="J556" s="163">
        <f>ROUND(I556*H556,2)</f>
        <v>0</v>
      </c>
      <c r="K556" s="159" t="s">
        <v>181</v>
      </c>
      <c r="L556" s="33"/>
      <c r="M556" s="164" t="s">
        <v>1</v>
      </c>
      <c r="N556" s="165" t="s">
        <v>43</v>
      </c>
      <c r="O556" s="58"/>
      <c r="P556" s="166">
        <f>O556*H556</f>
        <v>0</v>
      </c>
      <c r="Q556" s="166">
        <v>0</v>
      </c>
      <c r="R556" s="166">
        <f>Q556*H556</f>
        <v>0</v>
      </c>
      <c r="S556" s="166">
        <v>1.4999999999999999E-2</v>
      </c>
      <c r="T556" s="167">
        <f>S556*H556</f>
        <v>1.5005249999999999</v>
      </c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R556" s="168" t="s">
        <v>232</v>
      </c>
      <c r="AT556" s="168" t="s">
        <v>142</v>
      </c>
      <c r="AU556" s="168" t="s">
        <v>88</v>
      </c>
      <c r="AY556" s="17" t="s">
        <v>140</v>
      </c>
      <c r="BE556" s="169">
        <f>IF(N556="základní",J556,0)</f>
        <v>0</v>
      </c>
      <c r="BF556" s="169">
        <f>IF(N556="snížená",J556,0)</f>
        <v>0</v>
      </c>
      <c r="BG556" s="169">
        <f>IF(N556="zákl. přenesená",J556,0)</f>
        <v>0</v>
      </c>
      <c r="BH556" s="169">
        <f>IF(N556="sníž. přenesená",J556,0)</f>
        <v>0</v>
      </c>
      <c r="BI556" s="169">
        <f>IF(N556="nulová",J556,0)</f>
        <v>0</v>
      </c>
      <c r="BJ556" s="17" t="s">
        <v>86</v>
      </c>
      <c r="BK556" s="169">
        <f>ROUND(I556*H556,2)</f>
        <v>0</v>
      </c>
      <c r="BL556" s="17" t="s">
        <v>232</v>
      </c>
      <c r="BM556" s="168" t="s">
        <v>995</v>
      </c>
    </row>
    <row r="557" spans="1:65" s="13" customFormat="1">
      <c r="B557" s="170"/>
      <c r="D557" s="171" t="s">
        <v>148</v>
      </c>
      <c r="E557" s="172" t="s">
        <v>1</v>
      </c>
      <c r="F557" s="173" t="s">
        <v>996</v>
      </c>
      <c r="H557" s="174">
        <v>100.035</v>
      </c>
      <c r="I557" s="175"/>
      <c r="L557" s="170"/>
      <c r="M557" s="176"/>
      <c r="N557" s="177"/>
      <c r="O557" s="177"/>
      <c r="P557" s="177"/>
      <c r="Q557" s="177"/>
      <c r="R557" s="177"/>
      <c r="S557" s="177"/>
      <c r="T557" s="178"/>
      <c r="AT557" s="172" t="s">
        <v>148</v>
      </c>
      <c r="AU557" s="172" t="s">
        <v>88</v>
      </c>
      <c r="AV557" s="13" t="s">
        <v>88</v>
      </c>
      <c r="AW557" s="13" t="s">
        <v>33</v>
      </c>
      <c r="AX557" s="13" t="s">
        <v>86</v>
      </c>
      <c r="AY557" s="172" t="s">
        <v>140</v>
      </c>
    </row>
    <row r="558" spans="1:65" s="2" customFormat="1" ht="21.75" customHeight="1">
      <c r="A558" s="32"/>
      <c r="B558" s="156"/>
      <c r="C558" s="157" t="s">
        <v>997</v>
      </c>
      <c r="D558" s="157" t="s">
        <v>142</v>
      </c>
      <c r="E558" s="158" t="s">
        <v>998</v>
      </c>
      <c r="F558" s="159" t="s">
        <v>999</v>
      </c>
      <c r="G558" s="160" t="s">
        <v>145</v>
      </c>
      <c r="H558" s="161">
        <v>0.80100000000000005</v>
      </c>
      <c r="I558" s="162"/>
      <c r="J558" s="163">
        <f>ROUND(I558*H558,2)</f>
        <v>0</v>
      </c>
      <c r="K558" s="159" t="s">
        <v>181</v>
      </c>
      <c r="L558" s="33"/>
      <c r="M558" s="164" t="s">
        <v>1</v>
      </c>
      <c r="N558" s="165" t="s">
        <v>43</v>
      </c>
      <c r="O558" s="58"/>
      <c r="P558" s="166">
        <f>O558*H558</f>
        <v>0</v>
      </c>
      <c r="Q558" s="166">
        <v>2.3369999999999998E-2</v>
      </c>
      <c r="R558" s="166">
        <f>Q558*H558</f>
        <v>1.8719369999999999E-2</v>
      </c>
      <c r="S558" s="166">
        <v>0</v>
      </c>
      <c r="T558" s="167">
        <f>S558*H558</f>
        <v>0</v>
      </c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R558" s="168" t="s">
        <v>232</v>
      </c>
      <c r="AT558" s="168" t="s">
        <v>142</v>
      </c>
      <c r="AU558" s="168" t="s">
        <v>88</v>
      </c>
      <c r="AY558" s="17" t="s">
        <v>140</v>
      </c>
      <c r="BE558" s="169">
        <f>IF(N558="základní",J558,0)</f>
        <v>0</v>
      </c>
      <c r="BF558" s="169">
        <f>IF(N558="snížená",J558,0)</f>
        <v>0</v>
      </c>
      <c r="BG558" s="169">
        <f>IF(N558="zákl. přenesená",J558,0)</f>
        <v>0</v>
      </c>
      <c r="BH558" s="169">
        <f>IF(N558="sníž. přenesená",J558,0)</f>
        <v>0</v>
      </c>
      <c r="BI558" s="169">
        <f>IF(N558="nulová",J558,0)</f>
        <v>0</v>
      </c>
      <c r="BJ558" s="17" t="s">
        <v>86</v>
      </c>
      <c r="BK558" s="169">
        <f>ROUND(I558*H558,2)</f>
        <v>0</v>
      </c>
      <c r="BL558" s="17" t="s">
        <v>232</v>
      </c>
      <c r="BM558" s="168" t="s">
        <v>1000</v>
      </c>
    </row>
    <row r="559" spans="1:65" s="13" customFormat="1">
      <c r="B559" s="170"/>
      <c r="D559" s="171" t="s">
        <v>148</v>
      </c>
      <c r="E559" s="172" t="s">
        <v>1</v>
      </c>
      <c r="F559" s="173" t="s">
        <v>1001</v>
      </c>
      <c r="H559" s="174">
        <v>0.80100000000000005</v>
      </c>
      <c r="I559" s="175"/>
      <c r="L559" s="170"/>
      <c r="M559" s="176"/>
      <c r="N559" s="177"/>
      <c r="O559" s="177"/>
      <c r="P559" s="177"/>
      <c r="Q559" s="177"/>
      <c r="R559" s="177"/>
      <c r="S559" s="177"/>
      <c r="T559" s="178"/>
      <c r="AT559" s="172" t="s">
        <v>148</v>
      </c>
      <c r="AU559" s="172" t="s">
        <v>88</v>
      </c>
      <c r="AV559" s="13" t="s">
        <v>88</v>
      </c>
      <c r="AW559" s="13" t="s">
        <v>33</v>
      </c>
      <c r="AX559" s="13" t="s">
        <v>86</v>
      </c>
      <c r="AY559" s="172" t="s">
        <v>140</v>
      </c>
    </row>
    <row r="560" spans="1:65" s="2" customFormat="1" ht="16.5" customHeight="1">
      <c r="A560" s="32"/>
      <c r="B560" s="156"/>
      <c r="C560" s="157" t="s">
        <v>1002</v>
      </c>
      <c r="D560" s="157" t="s">
        <v>142</v>
      </c>
      <c r="E560" s="158" t="s">
        <v>1003</v>
      </c>
      <c r="F560" s="159" t="s">
        <v>1004</v>
      </c>
      <c r="G560" s="160" t="s">
        <v>210</v>
      </c>
      <c r="H560" s="161">
        <v>33.706000000000003</v>
      </c>
      <c r="I560" s="162"/>
      <c r="J560" s="163">
        <f>ROUND(I560*H560,2)</f>
        <v>0</v>
      </c>
      <c r="K560" s="159" t="s">
        <v>181</v>
      </c>
      <c r="L560" s="33"/>
      <c r="M560" s="164" t="s">
        <v>1</v>
      </c>
      <c r="N560" s="165" t="s">
        <v>43</v>
      </c>
      <c r="O560" s="58"/>
      <c r="P560" s="166">
        <f>O560*H560</f>
        <v>0</v>
      </c>
      <c r="Q560" s="166">
        <v>0</v>
      </c>
      <c r="R560" s="166">
        <f>Q560*H560</f>
        <v>0</v>
      </c>
      <c r="S560" s="166">
        <v>0</v>
      </c>
      <c r="T560" s="167">
        <f>S560*H560</f>
        <v>0</v>
      </c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R560" s="168" t="s">
        <v>232</v>
      </c>
      <c r="AT560" s="168" t="s">
        <v>142</v>
      </c>
      <c r="AU560" s="168" t="s">
        <v>88</v>
      </c>
      <c r="AY560" s="17" t="s">
        <v>140</v>
      </c>
      <c r="BE560" s="169">
        <f>IF(N560="základní",J560,0)</f>
        <v>0</v>
      </c>
      <c r="BF560" s="169">
        <f>IF(N560="snížená",J560,0)</f>
        <v>0</v>
      </c>
      <c r="BG560" s="169">
        <f>IF(N560="zákl. přenesená",J560,0)</f>
        <v>0</v>
      </c>
      <c r="BH560" s="169">
        <f>IF(N560="sníž. přenesená",J560,0)</f>
        <v>0</v>
      </c>
      <c r="BI560" s="169">
        <f>IF(N560="nulová",J560,0)</f>
        <v>0</v>
      </c>
      <c r="BJ560" s="17" t="s">
        <v>86</v>
      </c>
      <c r="BK560" s="169">
        <f>ROUND(I560*H560,2)</f>
        <v>0</v>
      </c>
      <c r="BL560" s="17" t="s">
        <v>232</v>
      </c>
      <c r="BM560" s="168" t="s">
        <v>1005</v>
      </c>
    </row>
    <row r="561" spans="1:65" s="13" customFormat="1">
      <c r="B561" s="170"/>
      <c r="D561" s="171" t="s">
        <v>148</v>
      </c>
      <c r="E561" s="172" t="s">
        <v>1</v>
      </c>
      <c r="F561" s="173" t="s">
        <v>1006</v>
      </c>
      <c r="H561" s="174">
        <v>33.706000000000003</v>
      </c>
      <c r="I561" s="175"/>
      <c r="L561" s="170"/>
      <c r="M561" s="176"/>
      <c r="N561" s="177"/>
      <c r="O561" s="177"/>
      <c r="P561" s="177"/>
      <c r="Q561" s="177"/>
      <c r="R561" s="177"/>
      <c r="S561" s="177"/>
      <c r="T561" s="178"/>
      <c r="AT561" s="172" t="s">
        <v>148</v>
      </c>
      <c r="AU561" s="172" t="s">
        <v>88</v>
      </c>
      <c r="AV561" s="13" t="s">
        <v>88</v>
      </c>
      <c r="AW561" s="13" t="s">
        <v>33</v>
      </c>
      <c r="AX561" s="13" t="s">
        <v>86</v>
      </c>
      <c r="AY561" s="172" t="s">
        <v>140</v>
      </c>
    </row>
    <row r="562" spans="1:65" s="2" customFormat="1" ht="21.75" customHeight="1">
      <c r="A562" s="32"/>
      <c r="B562" s="156"/>
      <c r="C562" s="194" t="s">
        <v>1007</v>
      </c>
      <c r="D562" s="194" t="s">
        <v>267</v>
      </c>
      <c r="E562" s="195" t="s">
        <v>1008</v>
      </c>
      <c r="F562" s="196" t="s">
        <v>1009</v>
      </c>
      <c r="G562" s="197" t="s">
        <v>210</v>
      </c>
      <c r="H562" s="198">
        <v>35.054000000000002</v>
      </c>
      <c r="I562" s="199"/>
      <c r="J562" s="200">
        <f>ROUND(I562*H562,2)</f>
        <v>0</v>
      </c>
      <c r="K562" s="196" t="s">
        <v>181</v>
      </c>
      <c r="L562" s="201"/>
      <c r="M562" s="202" t="s">
        <v>1</v>
      </c>
      <c r="N562" s="203" t="s">
        <v>43</v>
      </c>
      <c r="O562" s="58"/>
      <c r="P562" s="166">
        <f>O562*H562</f>
        <v>0</v>
      </c>
      <c r="Q562" s="166">
        <v>1.575E-2</v>
      </c>
      <c r="R562" s="166">
        <f>Q562*H562</f>
        <v>0.55210049999999999</v>
      </c>
      <c r="S562" s="166">
        <v>0</v>
      </c>
      <c r="T562" s="167">
        <f>S562*H562</f>
        <v>0</v>
      </c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R562" s="168" t="s">
        <v>328</v>
      </c>
      <c r="AT562" s="168" t="s">
        <v>267</v>
      </c>
      <c r="AU562" s="168" t="s">
        <v>88</v>
      </c>
      <c r="AY562" s="17" t="s">
        <v>140</v>
      </c>
      <c r="BE562" s="169">
        <f>IF(N562="základní",J562,0)</f>
        <v>0</v>
      </c>
      <c r="BF562" s="169">
        <f>IF(N562="snížená",J562,0)</f>
        <v>0</v>
      </c>
      <c r="BG562" s="169">
        <f>IF(N562="zákl. přenesená",J562,0)</f>
        <v>0</v>
      </c>
      <c r="BH562" s="169">
        <f>IF(N562="sníž. přenesená",J562,0)</f>
        <v>0</v>
      </c>
      <c r="BI562" s="169">
        <f>IF(N562="nulová",J562,0)</f>
        <v>0</v>
      </c>
      <c r="BJ562" s="17" t="s">
        <v>86</v>
      </c>
      <c r="BK562" s="169">
        <f>ROUND(I562*H562,2)</f>
        <v>0</v>
      </c>
      <c r="BL562" s="17" t="s">
        <v>232</v>
      </c>
      <c r="BM562" s="168" t="s">
        <v>1010</v>
      </c>
    </row>
    <row r="563" spans="1:65" s="13" customFormat="1">
      <c r="B563" s="170"/>
      <c r="D563" s="171" t="s">
        <v>148</v>
      </c>
      <c r="F563" s="173" t="s">
        <v>1011</v>
      </c>
      <c r="H563" s="174">
        <v>35.054000000000002</v>
      </c>
      <c r="I563" s="175"/>
      <c r="L563" s="170"/>
      <c r="M563" s="176"/>
      <c r="N563" s="177"/>
      <c r="O563" s="177"/>
      <c r="P563" s="177"/>
      <c r="Q563" s="177"/>
      <c r="R563" s="177"/>
      <c r="S563" s="177"/>
      <c r="T563" s="178"/>
      <c r="AT563" s="172" t="s">
        <v>148</v>
      </c>
      <c r="AU563" s="172" t="s">
        <v>88</v>
      </c>
      <c r="AV563" s="13" t="s">
        <v>88</v>
      </c>
      <c r="AW563" s="13" t="s">
        <v>3</v>
      </c>
      <c r="AX563" s="13" t="s">
        <v>86</v>
      </c>
      <c r="AY563" s="172" t="s">
        <v>140</v>
      </c>
    </row>
    <row r="564" spans="1:65" s="2" customFormat="1" ht="21.75" customHeight="1">
      <c r="A564" s="32"/>
      <c r="B564" s="156"/>
      <c r="C564" s="157" t="s">
        <v>1012</v>
      </c>
      <c r="D564" s="157" t="s">
        <v>142</v>
      </c>
      <c r="E564" s="158" t="s">
        <v>1013</v>
      </c>
      <c r="F564" s="159" t="s">
        <v>1014</v>
      </c>
      <c r="G564" s="160" t="s">
        <v>210</v>
      </c>
      <c r="H564" s="161">
        <v>20.123999999999999</v>
      </c>
      <c r="I564" s="162"/>
      <c r="J564" s="163">
        <f>ROUND(I564*H564,2)</f>
        <v>0</v>
      </c>
      <c r="K564" s="159" t="s">
        <v>181</v>
      </c>
      <c r="L564" s="33"/>
      <c r="M564" s="164" t="s">
        <v>1</v>
      </c>
      <c r="N564" s="165" t="s">
        <v>43</v>
      </c>
      <c r="O564" s="58"/>
      <c r="P564" s="166">
        <f>O564*H564</f>
        <v>0</v>
      </c>
      <c r="Q564" s="166">
        <v>1.3429999999999999E-2</v>
      </c>
      <c r="R564" s="166">
        <f>Q564*H564</f>
        <v>0.27026531999999998</v>
      </c>
      <c r="S564" s="166">
        <v>0</v>
      </c>
      <c r="T564" s="167">
        <f>S564*H564</f>
        <v>0</v>
      </c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R564" s="168" t="s">
        <v>232</v>
      </c>
      <c r="AT564" s="168" t="s">
        <v>142</v>
      </c>
      <c r="AU564" s="168" t="s">
        <v>88</v>
      </c>
      <c r="AY564" s="17" t="s">
        <v>140</v>
      </c>
      <c r="BE564" s="169">
        <f>IF(N564="základní",J564,0)</f>
        <v>0</v>
      </c>
      <c r="BF564" s="169">
        <f>IF(N564="snížená",J564,0)</f>
        <v>0</v>
      </c>
      <c r="BG564" s="169">
        <f>IF(N564="zákl. přenesená",J564,0)</f>
        <v>0</v>
      </c>
      <c r="BH564" s="169">
        <f>IF(N564="sníž. přenesená",J564,0)</f>
        <v>0</v>
      </c>
      <c r="BI564" s="169">
        <f>IF(N564="nulová",J564,0)</f>
        <v>0</v>
      </c>
      <c r="BJ564" s="17" t="s">
        <v>86</v>
      </c>
      <c r="BK564" s="169">
        <f>ROUND(I564*H564,2)</f>
        <v>0</v>
      </c>
      <c r="BL564" s="17" t="s">
        <v>232</v>
      </c>
      <c r="BM564" s="168" t="s">
        <v>1015</v>
      </c>
    </row>
    <row r="565" spans="1:65" s="13" customFormat="1">
      <c r="B565" s="170"/>
      <c r="D565" s="171" t="s">
        <v>148</v>
      </c>
      <c r="E565" s="172" t="s">
        <v>1</v>
      </c>
      <c r="F565" s="173" t="s">
        <v>1016</v>
      </c>
      <c r="H565" s="174">
        <v>20.123999999999999</v>
      </c>
      <c r="I565" s="175"/>
      <c r="L565" s="170"/>
      <c r="M565" s="176"/>
      <c r="N565" s="177"/>
      <c r="O565" s="177"/>
      <c r="P565" s="177"/>
      <c r="Q565" s="177"/>
      <c r="R565" s="177"/>
      <c r="S565" s="177"/>
      <c r="T565" s="178"/>
      <c r="AT565" s="172" t="s">
        <v>148</v>
      </c>
      <c r="AU565" s="172" t="s">
        <v>88</v>
      </c>
      <c r="AV565" s="13" t="s">
        <v>88</v>
      </c>
      <c r="AW565" s="13" t="s">
        <v>33</v>
      </c>
      <c r="AX565" s="13" t="s">
        <v>86</v>
      </c>
      <c r="AY565" s="172" t="s">
        <v>140</v>
      </c>
    </row>
    <row r="566" spans="1:65" s="2" customFormat="1" ht="16.5" customHeight="1">
      <c r="A566" s="32"/>
      <c r="B566" s="156"/>
      <c r="C566" s="157" t="s">
        <v>1017</v>
      </c>
      <c r="D566" s="157" t="s">
        <v>142</v>
      </c>
      <c r="E566" s="158" t="s">
        <v>1018</v>
      </c>
      <c r="F566" s="159" t="s">
        <v>1019</v>
      </c>
      <c r="G566" s="160" t="s">
        <v>210</v>
      </c>
      <c r="H566" s="161">
        <v>100.035</v>
      </c>
      <c r="I566" s="162"/>
      <c r="J566" s="163">
        <f>ROUND(I566*H566,2)</f>
        <v>0</v>
      </c>
      <c r="K566" s="159" t="s">
        <v>181</v>
      </c>
      <c r="L566" s="33"/>
      <c r="M566" s="164" t="s">
        <v>1</v>
      </c>
      <c r="N566" s="165" t="s">
        <v>43</v>
      </c>
      <c r="O566" s="58"/>
      <c r="P566" s="166">
        <f>O566*H566</f>
        <v>0</v>
      </c>
      <c r="Q566" s="166">
        <v>0</v>
      </c>
      <c r="R566" s="166">
        <f>Q566*H566</f>
        <v>0</v>
      </c>
      <c r="S566" s="166">
        <v>0.03</v>
      </c>
      <c r="T566" s="167">
        <f>S566*H566</f>
        <v>3.0010499999999998</v>
      </c>
      <c r="U566" s="32"/>
      <c r="V566" s="32"/>
      <c r="W566" s="32"/>
      <c r="X566" s="32"/>
      <c r="Y566" s="32"/>
      <c r="Z566" s="32"/>
      <c r="AA566" s="32"/>
      <c r="AB566" s="32"/>
      <c r="AC566" s="32"/>
      <c r="AD566" s="32"/>
      <c r="AE566" s="32"/>
      <c r="AR566" s="168" t="s">
        <v>232</v>
      </c>
      <c r="AT566" s="168" t="s">
        <v>142</v>
      </c>
      <c r="AU566" s="168" t="s">
        <v>88</v>
      </c>
      <c r="AY566" s="17" t="s">
        <v>140</v>
      </c>
      <c r="BE566" s="169">
        <f>IF(N566="základní",J566,0)</f>
        <v>0</v>
      </c>
      <c r="BF566" s="169">
        <f>IF(N566="snížená",J566,0)</f>
        <v>0</v>
      </c>
      <c r="BG566" s="169">
        <f>IF(N566="zákl. přenesená",J566,0)</f>
        <v>0</v>
      </c>
      <c r="BH566" s="169">
        <f>IF(N566="sníž. přenesená",J566,0)</f>
        <v>0</v>
      </c>
      <c r="BI566" s="169">
        <f>IF(N566="nulová",J566,0)</f>
        <v>0</v>
      </c>
      <c r="BJ566" s="17" t="s">
        <v>86</v>
      </c>
      <c r="BK566" s="169">
        <f>ROUND(I566*H566,2)</f>
        <v>0</v>
      </c>
      <c r="BL566" s="17" t="s">
        <v>232</v>
      </c>
      <c r="BM566" s="168" t="s">
        <v>1020</v>
      </c>
    </row>
    <row r="567" spans="1:65" s="13" customFormat="1">
      <c r="B567" s="170"/>
      <c r="D567" s="171" t="s">
        <v>148</v>
      </c>
      <c r="E567" s="172" t="s">
        <v>1</v>
      </c>
      <c r="F567" s="173" t="s">
        <v>996</v>
      </c>
      <c r="H567" s="174">
        <v>100.035</v>
      </c>
      <c r="I567" s="175"/>
      <c r="L567" s="170"/>
      <c r="M567" s="176"/>
      <c r="N567" s="177"/>
      <c r="O567" s="177"/>
      <c r="P567" s="177"/>
      <c r="Q567" s="177"/>
      <c r="R567" s="177"/>
      <c r="S567" s="177"/>
      <c r="T567" s="178"/>
      <c r="AT567" s="172" t="s">
        <v>148</v>
      </c>
      <c r="AU567" s="172" t="s">
        <v>88</v>
      </c>
      <c r="AV567" s="13" t="s">
        <v>88</v>
      </c>
      <c r="AW567" s="13" t="s">
        <v>33</v>
      </c>
      <c r="AX567" s="13" t="s">
        <v>86</v>
      </c>
      <c r="AY567" s="172" t="s">
        <v>140</v>
      </c>
    </row>
    <row r="568" spans="1:65" s="2" customFormat="1" ht="21.75" customHeight="1">
      <c r="A568" s="32"/>
      <c r="B568" s="156"/>
      <c r="C568" s="157" t="s">
        <v>1021</v>
      </c>
      <c r="D568" s="157" t="s">
        <v>142</v>
      </c>
      <c r="E568" s="158" t="s">
        <v>1022</v>
      </c>
      <c r="F568" s="159" t="s">
        <v>1023</v>
      </c>
      <c r="G568" s="160" t="s">
        <v>210</v>
      </c>
      <c r="H568" s="161">
        <v>71.180000000000007</v>
      </c>
      <c r="I568" s="162"/>
      <c r="J568" s="163">
        <f>ROUND(I568*H568,2)</f>
        <v>0</v>
      </c>
      <c r="K568" s="159" t="s">
        <v>181</v>
      </c>
      <c r="L568" s="33"/>
      <c r="M568" s="164" t="s">
        <v>1</v>
      </c>
      <c r="N568" s="165" t="s">
        <v>43</v>
      </c>
      <c r="O568" s="58"/>
      <c r="P568" s="166">
        <f>O568*H568</f>
        <v>0</v>
      </c>
      <c r="Q568" s="166">
        <v>1.389E-2</v>
      </c>
      <c r="R568" s="166">
        <f>Q568*H568</f>
        <v>0.98869020000000007</v>
      </c>
      <c r="S568" s="166">
        <v>0</v>
      </c>
      <c r="T568" s="167">
        <f>S568*H568</f>
        <v>0</v>
      </c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R568" s="168" t="s">
        <v>232</v>
      </c>
      <c r="AT568" s="168" t="s">
        <v>142</v>
      </c>
      <c r="AU568" s="168" t="s">
        <v>88</v>
      </c>
      <c r="AY568" s="17" t="s">
        <v>140</v>
      </c>
      <c r="BE568" s="169">
        <f>IF(N568="základní",J568,0)</f>
        <v>0</v>
      </c>
      <c r="BF568" s="169">
        <f>IF(N568="snížená",J568,0)</f>
        <v>0</v>
      </c>
      <c r="BG568" s="169">
        <f>IF(N568="zákl. přenesená",J568,0)</f>
        <v>0</v>
      </c>
      <c r="BH568" s="169">
        <f>IF(N568="sníž. přenesená",J568,0)</f>
        <v>0</v>
      </c>
      <c r="BI568" s="169">
        <f>IF(N568="nulová",J568,0)</f>
        <v>0</v>
      </c>
      <c r="BJ568" s="17" t="s">
        <v>86</v>
      </c>
      <c r="BK568" s="169">
        <f>ROUND(I568*H568,2)</f>
        <v>0</v>
      </c>
      <c r="BL568" s="17" t="s">
        <v>232</v>
      </c>
      <c r="BM568" s="168" t="s">
        <v>1024</v>
      </c>
    </row>
    <row r="569" spans="1:65" s="13" customFormat="1">
      <c r="B569" s="170"/>
      <c r="D569" s="171" t="s">
        <v>148</v>
      </c>
      <c r="E569" s="172" t="s">
        <v>1</v>
      </c>
      <c r="F569" s="173" t="s">
        <v>1025</v>
      </c>
      <c r="H569" s="174">
        <v>71.180000000000007</v>
      </c>
      <c r="I569" s="175"/>
      <c r="L569" s="170"/>
      <c r="M569" s="176"/>
      <c r="N569" s="177"/>
      <c r="O569" s="177"/>
      <c r="P569" s="177"/>
      <c r="Q569" s="177"/>
      <c r="R569" s="177"/>
      <c r="S569" s="177"/>
      <c r="T569" s="178"/>
      <c r="AT569" s="172" t="s">
        <v>148</v>
      </c>
      <c r="AU569" s="172" t="s">
        <v>88</v>
      </c>
      <c r="AV569" s="13" t="s">
        <v>88</v>
      </c>
      <c r="AW569" s="13" t="s">
        <v>33</v>
      </c>
      <c r="AX569" s="13" t="s">
        <v>86</v>
      </c>
      <c r="AY569" s="172" t="s">
        <v>140</v>
      </c>
    </row>
    <row r="570" spans="1:65" s="2" customFormat="1" ht="21.75" customHeight="1">
      <c r="A570" s="32"/>
      <c r="B570" s="156"/>
      <c r="C570" s="157" t="s">
        <v>1026</v>
      </c>
      <c r="D570" s="157" t="s">
        <v>142</v>
      </c>
      <c r="E570" s="158" t="s">
        <v>1027</v>
      </c>
      <c r="F570" s="159" t="s">
        <v>1028</v>
      </c>
      <c r="G570" s="160" t="s">
        <v>210</v>
      </c>
      <c r="H570" s="161">
        <v>71.180000000000007</v>
      </c>
      <c r="I570" s="162"/>
      <c r="J570" s="163">
        <f>ROUND(I570*H570,2)</f>
        <v>0</v>
      </c>
      <c r="K570" s="159" t="s">
        <v>181</v>
      </c>
      <c r="L570" s="33"/>
      <c r="M570" s="164" t="s">
        <v>1</v>
      </c>
      <c r="N570" s="165" t="s">
        <v>43</v>
      </c>
      <c r="O570" s="58"/>
      <c r="P570" s="166">
        <f>O570*H570</f>
        <v>0</v>
      </c>
      <c r="Q570" s="166">
        <v>0</v>
      </c>
      <c r="R570" s="166">
        <f>Q570*H570</f>
        <v>0</v>
      </c>
      <c r="S570" s="166">
        <v>1.4E-2</v>
      </c>
      <c r="T570" s="167">
        <f>S570*H570</f>
        <v>0.99652000000000007</v>
      </c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R570" s="168" t="s">
        <v>232</v>
      </c>
      <c r="AT570" s="168" t="s">
        <v>142</v>
      </c>
      <c r="AU570" s="168" t="s">
        <v>88</v>
      </c>
      <c r="AY570" s="17" t="s">
        <v>140</v>
      </c>
      <c r="BE570" s="169">
        <f>IF(N570="základní",J570,0)</f>
        <v>0</v>
      </c>
      <c r="BF570" s="169">
        <f>IF(N570="snížená",J570,0)</f>
        <v>0</v>
      </c>
      <c r="BG570" s="169">
        <f>IF(N570="zákl. přenesená",J570,0)</f>
        <v>0</v>
      </c>
      <c r="BH570" s="169">
        <f>IF(N570="sníž. přenesená",J570,0)</f>
        <v>0</v>
      </c>
      <c r="BI570" s="169">
        <f>IF(N570="nulová",J570,0)</f>
        <v>0</v>
      </c>
      <c r="BJ570" s="17" t="s">
        <v>86</v>
      </c>
      <c r="BK570" s="169">
        <f>ROUND(I570*H570,2)</f>
        <v>0</v>
      </c>
      <c r="BL570" s="17" t="s">
        <v>232</v>
      </c>
      <c r="BM570" s="168" t="s">
        <v>1029</v>
      </c>
    </row>
    <row r="571" spans="1:65" s="13" customFormat="1">
      <c r="B571" s="170"/>
      <c r="D571" s="171" t="s">
        <v>148</v>
      </c>
      <c r="E571" s="172" t="s">
        <v>1</v>
      </c>
      <c r="F571" s="173" t="s">
        <v>1030</v>
      </c>
      <c r="H571" s="174">
        <v>71.180000000000007</v>
      </c>
      <c r="I571" s="175"/>
      <c r="L571" s="170"/>
      <c r="M571" s="176"/>
      <c r="N571" s="177"/>
      <c r="O571" s="177"/>
      <c r="P571" s="177"/>
      <c r="Q571" s="177"/>
      <c r="R571" s="177"/>
      <c r="S571" s="177"/>
      <c r="T571" s="178"/>
      <c r="AT571" s="172" t="s">
        <v>148</v>
      </c>
      <c r="AU571" s="172" t="s">
        <v>88</v>
      </c>
      <c r="AV571" s="13" t="s">
        <v>88</v>
      </c>
      <c r="AW571" s="13" t="s">
        <v>33</v>
      </c>
      <c r="AX571" s="13" t="s">
        <v>86</v>
      </c>
      <c r="AY571" s="172" t="s">
        <v>140</v>
      </c>
    </row>
    <row r="572" spans="1:65" s="2" customFormat="1" ht="21.75" customHeight="1">
      <c r="A572" s="32"/>
      <c r="B572" s="156"/>
      <c r="C572" s="157" t="s">
        <v>1031</v>
      </c>
      <c r="D572" s="157" t="s">
        <v>142</v>
      </c>
      <c r="E572" s="158" t="s">
        <v>1032</v>
      </c>
      <c r="F572" s="159" t="s">
        <v>1033</v>
      </c>
      <c r="G572" s="160" t="s">
        <v>145</v>
      </c>
      <c r="H572" s="161">
        <v>1.5660000000000001</v>
      </c>
      <c r="I572" s="162"/>
      <c r="J572" s="163">
        <f>ROUND(I572*H572,2)</f>
        <v>0</v>
      </c>
      <c r="K572" s="159" t="s">
        <v>181</v>
      </c>
      <c r="L572" s="33"/>
      <c r="M572" s="164" t="s">
        <v>1</v>
      </c>
      <c r="N572" s="165" t="s">
        <v>43</v>
      </c>
      <c r="O572" s="58"/>
      <c r="P572" s="166">
        <f>O572*H572</f>
        <v>0</v>
      </c>
      <c r="Q572" s="166">
        <v>2.81E-3</v>
      </c>
      <c r="R572" s="166">
        <f>Q572*H572</f>
        <v>4.4004600000000001E-3</v>
      </c>
      <c r="S572" s="166">
        <v>0</v>
      </c>
      <c r="T572" s="167">
        <f>S572*H572</f>
        <v>0</v>
      </c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R572" s="168" t="s">
        <v>232</v>
      </c>
      <c r="AT572" s="168" t="s">
        <v>142</v>
      </c>
      <c r="AU572" s="168" t="s">
        <v>88</v>
      </c>
      <c r="AY572" s="17" t="s">
        <v>140</v>
      </c>
      <c r="BE572" s="169">
        <f>IF(N572="základní",J572,0)</f>
        <v>0</v>
      </c>
      <c r="BF572" s="169">
        <f>IF(N572="snížená",J572,0)</f>
        <v>0</v>
      </c>
      <c r="BG572" s="169">
        <f>IF(N572="zákl. přenesená",J572,0)</f>
        <v>0</v>
      </c>
      <c r="BH572" s="169">
        <f>IF(N572="sníž. přenesená",J572,0)</f>
        <v>0</v>
      </c>
      <c r="BI572" s="169">
        <f>IF(N572="nulová",J572,0)</f>
        <v>0</v>
      </c>
      <c r="BJ572" s="17" t="s">
        <v>86</v>
      </c>
      <c r="BK572" s="169">
        <f>ROUND(I572*H572,2)</f>
        <v>0</v>
      </c>
      <c r="BL572" s="17" t="s">
        <v>232</v>
      </c>
      <c r="BM572" s="168" t="s">
        <v>1034</v>
      </c>
    </row>
    <row r="573" spans="1:65" s="13" customFormat="1">
      <c r="B573" s="170"/>
      <c r="D573" s="171" t="s">
        <v>148</v>
      </c>
      <c r="E573" s="172" t="s">
        <v>1</v>
      </c>
      <c r="F573" s="173" t="s">
        <v>1035</v>
      </c>
      <c r="H573" s="174">
        <v>1.5660000000000001</v>
      </c>
      <c r="I573" s="175"/>
      <c r="L573" s="170"/>
      <c r="M573" s="176"/>
      <c r="N573" s="177"/>
      <c r="O573" s="177"/>
      <c r="P573" s="177"/>
      <c r="Q573" s="177"/>
      <c r="R573" s="177"/>
      <c r="S573" s="177"/>
      <c r="T573" s="178"/>
      <c r="AT573" s="172" t="s">
        <v>148</v>
      </c>
      <c r="AU573" s="172" t="s">
        <v>88</v>
      </c>
      <c r="AV573" s="13" t="s">
        <v>88</v>
      </c>
      <c r="AW573" s="13" t="s">
        <v>33</v>
      </c>
      <c r="AX573" s="13" t="s">
        <v>86</v>
      </c>
      <c r="AY573" s="172" t="s">
        <v>140</v>
      </c>
    </row>
    <row r="574" spans="1:65" s="2" customFormat="1" ht="21.75" customHeight="1">
      <c r="A574" s="32"/>
      <c r="B574" s="156"/>
      <c r="C574" s="157" t="s">
        <v>1036</v>
      </c>
      <c r="D574" s="157" t="s">
        <v>142</v>
      </c>
      <c r="E574" s="158" t="s">
        <v>1037</v>
      </c>
      <c r="F574" s="159" t="s">
        <v>1038</v>
      </c>
      <c r="G574" s="160" t="s">
        <v>805</v>
      </c>
      <c r="H574" s="204"/>
      <c r="I574" s="162"/>
      <c r="J574" s="163">
        <f>ROUND(I574*H574,2)</f>
        <v>0</v>
      </c>
      <c r="K574" s="159" t="s">
        <v>181</v>
      </c>
      <c r="L574" s="33"/>
      <c r="M574" s="164" t="s">
        <v>1</v>
      </c>
      <c r="N574" s="165" t="s">
        <v>43</v>
      </c>
      <c r="O574" s="58"/>
      <c r="P574" s="166">
        <f>O574*H574</f>
        <v>0</v>
      </c>
      <c r="Q574" s="166">
        <v>0</v>
      </c>
      <c r="R574" s="166">
        <f>Q574*H574</f>
        <v>0</v>
      </c>
      <c r="S574" s="166">
        <v>0</v>
      </c>
      <c r="T574" s="167">
        <f>S574*H574</f>
        <v>0</v>
      </c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R574" s="168" t="s">
        <v>232</v>
      </c>
      <c r="AT574" s="168" t="s">
        <v>142</v>
      </c>
      <c r="AU574" s="168" t="s">
        <v>88</v>
      </c>
      <c r="AY574" s="17" t="s">
        <v>140</v>
      </c>
      <c r="BE574" s="169">
        <f>IF(N574="základní",J574,0)</f>
        <v>0</v>
      </c>
      <c r="BF574" s="169">
        <f>IF(N574="snížená",J574,0)</f>
        <v>0</v>
      </c>
      <c r="BG574" s="169">
        <f>IF(N574="zákl. přenesená",J574,0)</f>
        <v>0</v>
      </c>
      <c r="BH574" s="169">
        <f>IF(N574="sníž. přenesená",J574,0)</f>
        <v>0</v>
      </c>
      <c r="BI574" s="169">
        <f>IF(N574="nulová",J574,0)</f>
        <v>0</v>
      </c>
      <c r="BJ574" s="17" t="s">
        <v>86</v>
      </c>
      <c r="BK574" s="169">
        <f>ROUND(I574*H574,2)</f>
        <v>0</v>
      </c>
      <c r="BL574" s="17" t="s">
        <v>232</v>
      </c>
      <c r="BM574" s="168" t="s">
        <v>1039</v>
      </c>
    </row>
    <row r="575" spans="1:65" s="12" customFormat="1" ht="22.9" customHeight="1">
      <c r="B575" s="143"/>
      <c r="D575" s="144" t="s">
        <v>77</v>
      </c>
      <c r="E575" s="154" t="s">
        <v>1040</v>
      </c>
      <c r="F575" s="154" t="s">
        <v>1041</v>
      </c>
      <c r="I575" s="146"/>
      <c r="J575" s="155">
        <f>BK575</f>
        <v>0</v>
      </c>
      <c r="L575" s="143"/>
      <c r="M575" s="148"/>
      <c r="N575" s="149"/>
      <c r="O575" s="149"/>
      <c r="P575" s="150">
        <f>SUM(P576:P582)</f>
        <v>0</v>
      </c>
      <c r="Q575" s="149"/>
      <c r="R575" s="150">
        <f>SUM(R576:R582)</f>
        <v>1.6009454000000001</v>
      </c>
      <c r="S575" s="149"/>
      <c r="T575" s="151">
        <f>SUM(T576:T582)</f>
        <v>0</v>
      </c>
      <c r="AR575" s="144" t="s">
        <v>88</v>
      </c>
      <c r="AT575" s="152" t="s">
        <v>77</v>
      </c>
      <c r="AU575" s="152" t="s">
        <v>86</v>
      </c>
      <c r="AY575" s="144" t="s">
        <v>140</v>
      </c>
      <c r="BK575" s="153">
        <f>SUM(BK576:BK582)</f>
        <v>0</v>
      </c>
    </row>
    <row r="576" spans="1:65" s="2" customFormat="1" ht="21.75" customHeight="1">
      <c r="A576" s="32"/>
      <c r="B576" s="156"/>
      <c r="C576" s="157" t="s">
        <v>1042</v>
      </c>
      <c r="D576" s="157" t="s">
        <v>142</v>
      </c>
      <c r="E576" s="158" t="s">
        <v>1043</v>
      </c>
      <c r="F576" s="159" t="s">
        <v>1044</v>
      </c>
      <c r="G576" s="160" t="s">
        <v>210</v>
      </c>
      <c r="H576" s="161">
        <v>69.88</v>
      </c>
      <c r="I576" s="162"/>
      <c r="J576" s="163">
        <f>ROUND(I576*H576,2)</f>
        <v>0</v>
      </c>
      <c r="K576" s="159" t="s">
        <v>181</v>
      </c>
      <c r="L576" s="33"/>
      <c r="M576" s="164" t="s">
        <v>1</v>
      </c>
      <c r="N576" s="165" t="s">
        <v>43</v>
      </c>
      <c r="O576" s="58"/>
      <c r="P576" s="166">
        <f>O576*H576</f>
        <v>0</v>
      </c>
      <c r="Q576" s="166">
        <v>2.2380000000000001E-2</v>
      </c>
      <c r="R576" s="166">
        <f>Q576*H576</f>
        <v>1.5639144</v>
      </c>
      <c r="S576" s="166">
        <v>0</v>
      </c>
      <c r="T576" s="167">
        <f>S576*H576</f>
        <v>0</v>
      </c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R576" s="168" t="s">
        <v>232</v>
      </c>
      <c r="AT576" s="168" t="s">
        <v>142</v>
      </c>
      <c r="AU576" s="168" t="s">
        <v>88</v>
      </c>
      <c r="AY576" s="17" t="s">
        <v>140</v>
      </c>
      <c r="BE576" s="169">
        <f>IF(N576="základní",J576,0)</f>
        <v>0</v>
      </c>
      <c r="BF576" s="169">
        <f>IF(N576="snížená",J576,0)</f>
        <v>0</v>
      </c>
      <c r="BG576" s="169">
        <f>IF(N576="zákl. přenesená",J576,0)</f>
        <v>0</v>
      </c>
      <c r="BH576" s="169">
        <f>IF(N576="sníž. přenesená",J576,0)</f>
        <v>0</v>
      </c>
      <c r="BI576" s="169">
        <f>IF(N576="nulová",J576,0)</f>
        <v>0</v>
      </c>
      <c r="BJ576" s="17" t="s">
        <v>86</v>
      </c>
      <c r="BK576" s="169">
        <f>ROUND(I576*H576,2)</f>
        <v>0</v>
      </c>
      <c r="BL576" s="17" t="s">
        <v>232</v>
      </c>
      <c r="BM576" s="168" t="s">
        <v>1045</v>
      </c>
    </row>
    <row r="577" spans="1:65" s="13" customFormat="1">
      <c r="B577" s="170"/>
      <c r="D577" s="171" t="s">
        <v>148</v>
      </c>
      <c r="E577" s="172" t="s">
        <v>1</v>
      </c>
      <c r="F577" s="173" t="s">
        <v>1046</v>
      </c>
      <c r="H577" s="174">
        <v>69.88</v>
      </c>
      <c r="I577" s="175"/>
      <c r="L577" s="170"/>
      <c r="M577" s="176"/>
      <c r="N577" s="177"/>
      <c r="O577" s="177"/>
      <c r="P577" s="177"/>
      <c r="Q577" s="177"/>
      <c r="R577" s="177"/>
      <c r="S577" s="177"/>
      <c r="T577" s="178"/>
      <c r="AT577" s="172" t="s">
        <v>148</v>
      </c>
      <c r="AU577" s="172" t="s">
        <v>88</v>
      </c>
      <c r="AV577" s="13" t="s">
        <v>88</v>
      </c>
      <c r="AW577" s="13" t="s">
        <v>33</v>
      </c>
      <c r="AX577" s="13" t="s">
        <v>86</v>
      </c>
      <c r="AY577" s="172" t="s">
        <v>140</v>
      </c>
    </row>
    <row r="578" spans="1:65" s="2" customFormat="1" ht="21.75" customHeight="1">
      <c r="A578" s="32"/>
      <c r="B578" s="156"/>
      <c r="C578" s="157" t="s">
        <v>1047</v>
      </c>
      <c r="D578" s="157" t="s">
        <v>142</v>
      </c>
      <c r="E578" s="158" t="s">
        <v>1048</v>
      </c>
      <c r="F578" s="159" t="s">
        <v>1049</v>
      </c>
      <c r="G578" s="160" t="s">
        <v>210</v>
      </c>
      <c r="H578" s="161">
        <v>1.3</v>
      </c>
      <c r="I578" s="162"/>
      <c r="J578" s="163">
        <f>ROUND(I578*H578,2)</f>
        <v>0</v>
      </c>
      <c r="K578" s="159" t="s">
        <v>181</v>
      </c>
      <c r="L578" s="33"/>
      <c r="M578" s="164" t="s">
        <v>1</v>
      </c>
      <c r="N578" s="165" t="s">
        <v>43</v>
      </c>
      <c r="O578" s="58"/>
      <c r="P578" s="166">
        <f>O578*H578</f>
        <v>0</v>
      </c>
      <c r="Q578" s="166">
        <v>2.3009999999999999E-2</v>
      </c>
      <c r="R578" s="166">
        <f>Q578*H578</f>
        <v>2.9912999999999999E-2</v>
      </c>
      <c r="S578" s="166">
        <v>0</v>
      </c>
      <c r="T578" s="167">
        <f>S578*H578</f>
        <v>0</v>
      </c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R578" s="168" t="s">
        <v>232</v>
      </c>
      <c r="AT578" s="168" t="s">
        <v>142</v>
      </c>
      <c r="AU578" s="168" t="s">
        <v>88</v>
      </c>
      <c r="AY578" s="17" t="s">
        <v>140</v>
      </c>
      <c r="BE578" s="169">
        <f>IF(N578="základní",J578,0)</f>
        <v>0</v>
      </c>
      <c r="BF578" s="169">
        <f>IF(N578="snížená",J578,0)</f>
        <v>0</v>
      </c>
      <c r="BG578" s="169">
        <f>IF(N578="zákl. přenesená",J578,0)</f>
        <v>0</v>
      </c>
      <c r="BH578" s="169">
        <f>IF(N578="sníž. přenesená",J578,0)</f>
        <v>0</v>
      </c>
      <c r="BI578" s="169">
        <f>IF(N578="nulová",J578,0)</f>
        <v>0</v>
      </c>
      <c r="BJ578" s="17" t="s">
        <v>86</v>
      </c>
      <c r="BK578" s="169">
        <f>ROUND(I578*H578,2)</f>
        <v>0</v>
      </c>
      <c r="BL578" s="17" t="s">
        <v>232</v>
      </c>
      <c r="BM578" s="168" t="s">
        <v>1050</v>
      </c>
    </row>
    <row r="579" spans="1:65" s="13" customFormat="1">
      <c r="B579" s="170"/>
      <c r="D579" s="171" t="s">
        <v>148</v>
      </c>
      <c r="E579" s="172" t="s">
        <v>1</v>
      </c>
      <c r="F579" s="173" t="s">
        <v>1051</v>
      </c>
      <c r="H579" s="174">
        <v>1.3</v>
      </c>
      <c r="I579" s="175"/>
      <c r="L579" s="170"/>
      <c r="M579" s="176"/>
      <c r="N579" s="177"/>
      <c r="O579" s="177"/>
      <c r="P579" s="177"/>
      <c r="Q579" s="177"/>
      <c r="R579" s="177"/>
      <c r="S579" s="177"/>
      <c r="T579" s="178"/>
      <c r="AT579" s="172" t="s">
        <v>148</v>
      </c>
      <c r="AU579" s="172" t="s">
        <v>88</v>
      </c>
      <c r="AV579" s="13" t="s">
        <v>88</v>
      </c>
      <c r="AW579" s="13" t="s">
        <v>33</v>
      </c>
      <c r="AX579" s="13" t="s">
        <v>86</v>
      </c>
      <c r="AY579" s="172" t="s">
        <v>140</v>
      </c>
    </row>
    <row r="580" spans="1:65" s="2" customFormat="1" ht="16.5" customHeight="1">
      <c r="A580" s="32"/>
      <c r="B580" s="156"/>
      <c r="C580" s="157" t="s">
        <v>1052</v>
      </c>
      <c r="D580" s="157" t="s">
        <v>142</v>
      </c>
      <c r="E580" s="158" t="s">
        <v>1053</v>
      </c>
      <c r="F580" s="159" t="s">
        <v>1054</v>
      </c>
      <c r="G580" s="160" t="s">
        <v>210</v>
      </c>
      <c r="H580" s="161">
        <v>71.180000000000007</v>
      </c>
      <c r="I580" s="162"/>
      <c r="J580" s="163">
        <f>ROUND(I580*H580,2)</f>
        <v>0</v>
      </c>
      <c r="K580" s="159" t="s">
        <v>181</v>
      </c>
      <c r="L580" s="33"/>
      <c r="M580" s="164" t="s">
        <v>1</v>
      </c>
      <c r="N580" s="165" t="s">
        <v>43</v>
      </c>
      <c r="O580" s="58"/>
      <c r="P580" s="166">
        <f>O580*H580</f>
        <v>0</v>
      </c>
      <c r="Q580" s="166">
        <v>1E-4</v>
      </c>
      <c r="R580" s="166">
        <f>Q580*H580</f>
        <v>7.1180000000000011E-3</v>
      </c>
      <c r="S580" s="166">
        <v>0</v>
      </c>
      <c r="T580" s="167">
        <f>S580*H580</f>
        <v>0</v>
      </c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R580" s="168" t="s">
        <v>232</v>
      </c>
      <c r="AT580" s="168" t="s">
        <v>142</v>
      </c>
      <c r="AU580" s="168" t="s">
        <v>88</v>
      </c>
      <c r="AY580" s="17" t="s">
        <v>140</v>
      </c>
      <c r="BE580" s="169">
        <f>IF(N580="základní",J580,0)</f>
        <v>0</v>
      </c>
      <c r="BF580" s="169">
        <f>IF(N580="snížená",J580,0)</f>
        <v>0</v>
      </c>
      <c r="BG580" s="169">
        <f>IF(N580="zákl. přenesená",J580,0)</f>
        <v>0</v>
      </c>
      <c r="BH580" s="169">
        <f>IF(N580="sníž. přenesená",J580,0)</f>
        <v>0</v>
      </c>
      <c r="BI580" s="169">
        <f>IF(N580="nulová",J580,0)</f>
        <v>0</v>
      </c>
      <c r="BJ580" s="17" t="s">
        <v>86</v>
      </c>
      <c r="BK580" s="169">
        <f>ROUND(I580*H580,2)</f>
        <v>0</v>
      </c>
      <c r="BL580" s="17" t="s">
        <v>232</v>
      </c>
      <c r="BM580" s="168" t="s">
        <v>1055</v>
      </c>
    </row>
    <row r="581" spans="1:65" s="13" customFormat="1">
      <c r="B581" s="170"/>
      <c r="D581" s="171" t="s">
        <v>148</v>
      </c>
      <c r="E581" s="172" t="s">
        <v>1</v>
      </c>
      <c r="F581" s="173" t="s">
        <v>1056</v>
      </c>
      <c r="H581" s="174">
        <v>71.180000000000007</v>
      </c>
      <c r="I581" s="175"/>
      <c r="L581" s="170"/>
      <c r="M581" s="176"/>
      <c r="N581" s="177"/>
      <c r="O581" s="177"/>
      <c r="P581" s="177"/>
      <c r="Q581" s="177"/>
      <c r="R581" s="177"/>
      <c r="S581" s="177"/>
      <c r="T581" s="178"/>
      <c r="AT581" s="172" t="s">
        <v>148</v>
      </c>
      <c r="AU581" s="172" t="s">
        <v>88</v>
      </c>
      <c r="AV581" s="13" t="s">
        <v>88</v>
      </c>
      <c r="AW581" s="13" t="s">
        <v>33</v>
      </c>
      <c r="AX581" s="13" t="s">
        <v>86</v>
      </c>
      <c r="AY581" s="172" t="s">
        <v>140</v>
      </c>
    </row>
    <row r="582" spans="1:65" s="2" customFormat="1" ht="21.75" customHeight="1">
      <c r="A582" s="32"/>
      <c r="B582" s="156"/>
      <c r="C582" s="157" t="s">
        <v>1057</v>
      </c>
      <c r="D582" s="157" t="s">
        <v>142</v>
      </c>
      <c r="E582" s="158" t="s">
        <v>1058</v>
      </c>
      <c r="F582" s="159" t="s">
        <v>1059</v>
      </c>
      <c r="G582" s="160" t="s">
        <v>805</v>
      </c>
      <c r="H582" s="204"/>
      <c r="I582" s="162"/>
      <c r="J582" s="163">
        <f>ROUND(I582*H582,2)</f>
        <v>0</v>
      </c>
      <c r="K582" s="159" t="s">
        <v>181</v>
      </c>
      <c r="L582" s="33"/>
      <c r="M582" s="164" t="s">
        <v>1</v>
      </c>
      <c r="N582" s="165" t="s">
        <v>43</v>
      </c>
      <c r="O582" s="58"/>
      <c r="P582" s="166">
        <f>O582*H582</f>
        <v>0</v>
      </c>
      <c r="Q582" s="166">
        <v>0</v>
      </c>
      <c r="R582" s="166">
        <f>Q582*H582</f>
        <v>0</v>
      </c>
      <c r="S582" s="166">
        <v>0</v>
      </c>
      <c r="T582" s="167">
        <f>S582*H582</f>
        <v>0</v>
      </c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R582" s="168" t="s">
        <v>232</v>
      </c>
      <c r="AT582" s="168" t="s">
        <v>142</v>
      </c>
      <c r="AU582" s="168" t="s">
        <v>88</v>
      </c>
      <c r="AY582" s="17" t="s">
        <v>140</v>
      </c>
      <c r="BE582" s="169">
        <f>IF(N582="základní",J582,0)</f>
        <v>0</v>
      </c>
      <c r="BF582" s="169">
        <f>IF(N582="snížená",J582,0)</f>
        <v>0</v>
      </c>
      <c r="BG582" s="169">
        <f>IF(N582="zákl. přenesená",J582,0)</f>
        <v>0</v>
      </c>
      <c r="BH582" s="169">
        <f>IF(N582="sníž. přenesená",J582,0)</f>
        <v>0</v>
      </c>
      <c r="BI582" s="169">
        <f>IF(N582="nulová",J582,0)</f>
        <v>0</v>
      </c>
      <c r="BJ582" s="17" t="s">
        <v>86</v>
      </c>
      <c r="BK582" s="169">
        <f>ROUND(I582*H582,2)</f>
        <v>0</v>
      </c>
      <c r="BL582" s="17" t="s">
        <v>232</v>
      </c>
      <c r="BM582" s="168" t="s">
        <v>1060</v>
      </c>
    </row>
    <row r="583" spans="1:65" s="12" customFormat="1" ht="22.9" customHeight="1">
      <c r="B583" s="143"/>
      <c r="D583" s="144" t="s">
        <v>77</v>
      </c>
      <c r="E583" s="154" t="s">
        <v>1061</v>
      </c>
      <c r="F583" s="154" t="s">
        <v>1062</v>
      </c>
      <c r="I583" s="146"/>
      <c r="J583" s="155">
        <f>BK583</f>
        <v>0</v>
      </c>
      <c r="L583" s="143"/>
      <c r="M583" s="148"/>
      <c r="N583" s="149"/>
      <c r="O583" s="149"/>
      <c r="P583" s="150">
        <f>SUM(P584:P621)</f>
        <v>0</v>
      </c>
      <c r="Q583" s="149"/>
      <c r="R583" s="150">
        <f>SUM(R584:R621)</f>
        <v>0.38265920000000003</v>
      </c>
      <c r="S583" s="149"/>
      <c r="T583" s="151">
        <f>SUM(T584:T621)</f>
        <v>1.0006307499999998</v>
      </c>
      <c r="AR583" s="144" t="s">
        <v>88</v>
      </c>
      <c r="AT583" s="152" t="s">
        <v>77</v>
      </c>
      <c r="AU583" s="152" t="s">
        <v>86</v>
      </c>
      <c r="AY583" s="144" t="s">
        <v>140</v>
      </c>
      <c r="BK583" s="153">
        <f>SUM(BK584:BK621)</f>
        <v>0</v>
      </c>
    </row>
    <row r="584" spans="1:65" s="2" customFormat="1" ht="16.5" customHeight="1">
      <c r="A584" s="32"/>
      <c r="B584" s="156"/>
      <c r="C584" s="157" t="s">
        <v>1063</v>
      </c>
      <c r="D584" s="157" t="s">
        <v>142</v>
      </c>
      <c r="E584" s="158" t="s">
        <v>1064</v>
      </c>
      <c r="F584" s="159" t="s">
        <v>1065</v>
      </c>
      <c r="G584" s="160" t="s">
        <v>210</v>
      </c>
      <c r="H584" s="161">
        <v>116.47499999999999</v>
      </c>
      <c r="I584" s="162"/>
      <c r="J584" s="163">
        <f>ROUND(I584*H584,2)</f>
        <v>0</v>
      </c>
      <c r="K584" s="159" t="s">
        <v>181</v>
      </c>
      <c r="L584" s="33"/>
      <c r="M584" s="164" t="s">
        <v>1</v>
      </c>
      <c r="N584" s="165" t="s">
        <v>43</v>
      </c>
      <c r="O584" s="58"/>
      <c r="P584" s="166">
        <f>O584*H584</f>
        <v>0</v>
      </c>
      <c r="Q584" s="166">
        <v>0</v>
      </c>
      <c r="R584" s="166">
        <f>Q584*H584</f>
        <v>0</v>
      </c>
      <c r="S584" s="166">
        <v>5.94E-3</v>
      </c>
      <c r="T584" s="167">
        <f>S584*H584</f>
        <v>0.69186149999999991</v>
      </c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R584" s="168" t="s">
        <v>232</v>
      </c>
      <c r="AT584" s="168" t="s">
        <v>142</v>
      </c>
      <c r="AU584" s="168" t="s">
        <v>88</v>
      </c>
      <c r="AY584" s="17" t="s">
        <v>140</v>
      </c>
      <c r="BE584" s="169">
        <f>IF(N584="základní",J584,0)</f>
        <v>0</v>
      </c>
      <c r="BF584" s="169">
        <f>IF(N584="snížená",J584,0)</f>
        <v>0</v>
      </c>
      <c r="BG584" s="169">
        <f>IF(N584="zákl. přenesená",J584,0)</f>
        <v>0</v>
      </c>
      <c r="BH584" s="169">
        <f>IF(N584="sníž. přenesená",J584,0)</f>
        <v>0</v>
      </c>
      <c r="BI584" s="169">
        <f>IF(N584="nulová",J584,0)</f>
        <v>0</v>
      </c>
      <c r="BJ584" s="17" t="s">
        <v>86</v>
      </c>
      <c r="BK584" s="169">
        <f>ROUND(I584*H584,2)</f>
        <v>0</v>
      </c>
      <c r="BL584" s="17" t="s">
        <v>232</v>
      </c>
      <c r="BM584" s="168" t="s">
        <v>1066</v>
      </c>
    </row>
    <row r="585" spans="1:65" s="13" customFormat="1">
      <c r="B585" s="170"/>
      <c r="D585" s="171" t="s">
        <v>148</v>
      </c>
      <c r="E585" s="172" t="s">
        <v>1</v>
      </c>
      <c r="F585" s="173" t="s">
        <v>1067</v>
      </c>
      <c r="H585" s="174">
        <v>104.715</v>
      </c>
      <c r="I585" s="175"/>
      <c r="L585" s="170"/>
      <c r="M585" s="176"/>
      <c r="N585" s="177"/>
      <c r="O585" s="177"/>
      <c r="P585" s="177"/>
      <c r="Q585" s="177"/>
      <c r="R585" s="177"/>
      <c r="S585" s="177"/>
      <c r="T585" s="178"/>
      <c r="AT585" s="172" t="s">
        <v>148</v>
      </c>
      <c r="AU585" s="172" t="s">
        <v>88</v>
      </c>
      <c r="AV585" s="13" t="s">
        <v>88</v>
      </c>
      <c r="AW585" s="13" t="s">
        <v>33</v>
      </c>
      <c r="AX585" s="13" t="s">
        <v>78</v>
      </c>
      <c r="AY585" s="172" t="s">
        <v>140</v>
      </c>
    </row>
    <row r="586" spans="1:65" s="13" customFormat="1">
      <c r="B586" s="170"/>
      <c r="D586" s="171" t="s">
        <v>148</v>
      </c>
      <c r="E586" s="172" t="s">
        <v>1</v>
      </c>
      <c r="F586" s="173" t="s">
        <v>1068</v>
      </c>
      <c r="H586" s="174">
        <v>11.76</v>
      </c>
      <c r="I586" s="175"/>
      <c r="L586" s="170"/>
      <c r="M586" s="176"/>
      <c r="N586" s="177"/>
      <c r="O586" s="177"/>
      <c r="P586" s="177"/>
      <c r="Q586" s="177"/>
      <c r="R586" s="177"/>
      <c r="S586" s="177"/>
      <c r="T586" s="178"/>
      <c r="AT586" s="172" t="s">
        <v>148</v>
      </c>
      <c r="AU586" s="172" t="s">
        <v>88</v>
      </c>
      <c r="AV586" s="13" t="s">
        <v>88</v>
      </c>
      <c r="AW586" s="13" t="s">
        <v>33</v>
      </c>
      <c r="AX586" s="13" t="s">
        <v>78</v>
      </c>
      <c r="AY586" s="172" t="s">
        <v>140</v>
      </c>
    </row>
    <row r="587" spans="1:65" s="14" customFormat="1">
      <c r="B587" s="179"/>
      <c r="D587" s="171" t="s">
        <v>148</v>
      </c>
      <c r="E587" s="180" t="s">
        <v>1</v>
      </c>
      <c r="F587" s="181" t="s">
        <v>161</v>
      </c>
      <c r="H587" s="182">
        <v>116.47500000000001</v>
      </c>
      <c r="I587" s="183"/>
      <c r="L587" s="179"/>
      <c r="M587" s="184"/>
      <c r="N587" s="185"/>
      <c r="O587" s="185"/>
      <c r="P587" s="185"/>
      <c r="Q587" s="185"/>
      <c r="R587" s="185"/>
      <c r="S587" s="185"/>
      <c r="T587" s="186"/>
      <c r="AT587" s="180" t="s">
        <v>148</v>
      </c>
      <c r="AU587" s="180" t="s">
        <v>88</v>
      </c>
      <c r="AV587" s="14" t="s">
        <v>146</v>
      </c>
      <c r="AW587" s="14" t="s">
        <v>33</v>
      </c>
      <c r="AX587" s="14" t="s">
        <v>86</v>
      </c>
      <c r="AY587" s="180" t="s">
        <v>140</v>
      </c>
    </row>
    <row r="588" spans="1:65" s="2" customFormat="1" ht="21.75" customHeight="1">
      <c r="A588" s="32"/>
      <c r="B588" s="156"/>
      <c r="C588" s="157" t="s">
        <v>1069</v>
      </c>
      <c r="D588" s="157" t="s">
        <v>142</v>
      </c>
      <c r="E588" s="158" t="s">
        <v>1070</v>
      </c>
      <c r="F588" s="159" t="s">
        <v>1071</v>
      </c>
      <c r="G588" s="160" t="s">
        <v>293</v>
      </c>
      <c r="H588" s="161">
        <v>23.4</v>
      </c>
      <c r="I588" s="162"/>
      <c r="J588" s="163">
        <f>ROUND(I588*H588,2)</f>
        <v>0</v>
      </c>
      <c r="K588" s="159" t="s">
        <v>181</v>
      </c>
      <c r="L588" s="33"/>
      <c r="M588" s="164" t="s">
        <v>1</v>
      </c>
      <c r="N588" s="165" t="s">
        <v>43</v>
      </c>
      <c r="O588" s="58"/>
      <c r="P588" s="166">
        <f>O588*H588</f>
        <v>0</v>
      </c>
      <c r="Q588" s="166">
        <v>0</v>
      </c>
      <c r="R588" s="166">
        <f>Q588*H588</f>
        <v>0</v>
      </c>
      <c r="S588" s="166">
        <v>1.91E-3</v>
      </c>
      <c r="T588" s="167">
        <f>S588*H588</f>
        <v>4.4693999999999998E-2</v>
      </c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R588" s="168" t="s">
        <v>232</v>
      </c>
      <c r="AT588" s="168" t="s">
        <v>142</v>
      </c>
      <c r="AU588" s="168" t="s">
        <v>88</v>
      </c>
      <c r="AY588" s="17" t="s">
        <v>140</v>
      </c>
      <c r="BE588" s="169">
        <f>IF(N588="základní",J588,0)</f>
        <v>0</v>
      </c>
      <c r="BF588" s="169">
        <f>IF(N588="snížená",J588,0)</f>
        <v>0</v>
      </c>
      <c r="BG588" s="169">
        <f>IF(N588="zákl. přenesená",J588,0)</f>
        <v>0</v>
      </c>
      <c r="BH588" s="169">
        <f>IF(N588="sníž. přenesená",J588,0)</f>
        <v>0</v>
      </c>
      <c r="BI588" s="169">
        <f>IF(N588="nulová",J588,0)</f>
        <v>0</v>
      </c>
      <c r="BJ588" s="17" t="s">
        <v>86</v>
      </c>
      <c r="BK588" s="169">
        <f>ROUND(I588*H588,2)</f>
        <v>0</v>
      </c>
      <c r="BL588" s="17" t="s">
        <v>232</v>
      </c>
      <c r="BM588" s="168" t="s">
        <v>1072</v>
      </c>
    </row>
    <row r="589" spans="1:65" s="13" customFormat="1">
      <c r="B589" s="170"/>
      <c r="D589" s="171" t="s">
        <v>148</v>
      </c>
      <c r="E589" s="172" t="s">
        <v>1</v>
      </c>
      <c r="F589" s="173" t="s">
        <v>1073</v>
      </c>
      <c r="H589" s="174">
        <v>23.4</v>
      </c>
      <c r="I589" s="175"/>
      <c r="L589" s="170"/>
      <c r="M589" s="176"/>
      <c r="N589" s="177"/>
      <c r="O589" s="177"/>
      <c r="P589" s="177"/>
      <c r="Q589" s="177"/>
      <c r="R589" s="177"/>
      <c r="S589" s="177"/>
      <c r="T589" s="178"/>
      <c r="AT589" s="172" t="s">
        <v>148</v>
      </c>
      <c r="AU589" s="172" t="s">
        <v>88</v>
      </c>
      <c r="AV589" s="13" t="s">
        <v>88</v>
      </c>
      <c r="AW589" s="13" t="s">
        <v>33</v>
      </c>
      <c r="AX589" s="13" t="s">
        <v>86</v>
      </c>
      <c r="AY589" s="172" t="s">
        <v>140</v>
      </c>
    </row>
    <row r="590" spans="1:65" s="2" customFormat="1" ht="16.5" customHeight="1">
      <c r="A590" s="32"/>
      <c r="B590" s="156"/>
      <c r="C590" s="157" t="s">
        <v>1074</v>
      </c>
      <c r="D590" s="157" t="s">
        <v>142</v>
      </c>
      <c r="E590" s="158" t="s">
        <v>1075</v>
      </c>
      <c r="F590" s="159" t="s">
        <v>1076</v>
      </c>
      <c r="G590" s="160" t="s">
        <v>293</v>
      </c>
      <c r="H590" s="161">
        <v>15.3</v>
      </c>
      <c r="I590" s="162"/>
      <c r="J590" s="163">
        <f>ROUND(I590*H590,2)</f>
        <v>0</v>
      </c>
      <c r="K590" s="159" t="s">
        <v>181</v>
      </c>
      <c r="L590" s="33"/>
      <c r="M590" s="164" t="s">
        <v>1</v>
      </c>
      <c r="N590" s="165" t="s">
        <v>43</v>
      </c>
      <c r="O590" s="58"/>
      <c r="P590" s="166">
        <f>O590*H590</f>
        <v>0</v>
      </c>
      <c r="Q590" s="166">
        <v>0</v>
      </c>
      <c r="R590" s="166">
        <f>Q590*H590</f>
        <v>0</v>
      </c>
      <c r="S590" s="166">
        <v>1.67E-3</v>
      </c>
      <c r="T590" s="167">
        <f>S590*H590</f>
        <v>2.5551000000000001E-2</v>
      </c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R590" s="168" t="s">
        <v>232</v>
      </c>
      <c r="AT590" s="168" t="s">
        <v>142</v>
      </c>
      <c r="AU590" s="168" t="s">
        <v>88</v>
      </c>
      <c r="AY590" s="17" t="s">
        <v>140</v>
      </c>
      <c r="BE590" s="169">
        <f>IF(N590="základní",J590,0)</f>
        <v>0</v>
      </c>
      <c r="BF590" s="169">
        <f>IF(N590="snížená",J590,0)</f>
        <v>0</v>
      </c>
      <c r="BG590" s="169">
        <f>IF(N590="zákl. přenesená",J590,0)</f>
        <v>0</v>
      </c>
      <c r="BH590" s="169">
        <f>IF(N590="sníž. přenesená",J590,0)</f>
        <v>0</v>
      </c>
      <c r="BI590" s="169">
        <f>IF(N590="nulová",J590,0)</f>
        <v>0</v>
      </c>
      <c r="BJ590" s="17" t="s">
        <v>86</v>
      </c>
      <c r="BK590" s="169">
        <f>ROUND(I590*H590,2)</f>
        <v>0</v>
      </c>
      <c r="BL590" s="17" t="s">
        <v>232</v>
      </c>
      <c r="BM590" s="168" t="s">
        <v>1077</v>
      </c>
    </row>
    <row r="591" spans="1:65" s="13" customFormat="1">
      <c r="B591" s="170"/>
      <c r="D591" s="171" t="s">
        <v>148</v>
      </c>
      <c r="E591" s="172" t="s">
        <v>1</v>
      </c>
      <c r="F591" s="173" t="s">
        <v>1078</v>
      </c>
      <c r="H591" s="174">
        <v>5.55</v>
      </c>
      <c r="I591" s="175"/>
      <c r="L591" s="170"/>
      <c r="M591" s="176"/>
      <c r="N591" s="177"/>
      <c r="O591" s="177"/>
      <c r="P591" s="177"/>
      <c r="Q591" s="177"/>
      <c r="R591" s="177"/>
      <c r="S591" s="177"/>
      <c r="T591" s="178"/>
      <c r="AT591" s="172" t="s">
        <v>148</v>
      </c>
      <c r="AU591" s="172" t="s">
        <v>88</v>
      </c>
      <c r="AV591" s="13" t="s">
        <v>88</v>
      </c>
      <c r="AW591" s="13" t="s">
        <v>33</v>
      </c>
      <c r="AX591" s="13" t="s">
        <v>78</v>
      </c>
      <c r="AY591" s="172" t="s">
        <v>140</v>
      </c>
    </row>
    <row r="592" spans="1:65" s="13" customFormat="1">
      <c r="B592" s="170"/>
      <c r="D592" s="171" t="s">
        <v>148</v>
      </c>
      <c r="E592" s="172" t="s">
        <v>1</v>
      </c>
      <c r="F592" s="173" t="s">
        <v>1079</v>
      </c>
      <c r="H592" s="174">
        <v>9.75</v>
      </c>
      <c r="I592" s="175"/>
      <c r="L592" s="170"/>
      <c r="M592" s="176"/>
      <c r="N592" s="177"/>
      <c r="O592" s="177"/>
      <c r="P592" s="177"/>
      <c r="Q592" s="177"/>
      <c r="R592" s="177"/>
      <c r="S592" s="177"/>
      <c r="T592" s="178"/>
      <c r="AT592" s="172" t="s">
        <v>148</v>
      </c>
      <c r="AU592" s="172" t="s">
        <v>88</v>
      </c>
      <c r="AV592" s="13" t="s">
        <v>88</v>
      </c>
      <c r="AW592" s="13" t="s">
        <v>33</v>
      </c>
      <c r="AX592" s="13" t="s">
        <v>78</v>
      </c>
      <c r="AY592" s="172" t="s">
        <v>140</v>
      </c>
    </row>
    <row r="593" spans="1:65" s="14" customFormat="1">
      <c r="B593" s="179"/>
      <c r="D593" s="171" t="s">
        <v>148</v>
      </c>
      <c r="E593" s="180" t="s">
        <v>1</v>
      </c>
      <c r="F593" s="181" t="s">
        <v>161</v>
      </c>
      <c r="H593" s="182">
        <v>15.3</v>
      </c>
      <c r="I593" s="183"/>
      <c r="L593" s="179"/>
      <c r="M593" s="184"/>
      <c r="N593" s="185"/>
      <c r="O593" s="185"/>
      <c r="P593" s="185"/>
      <c r="Q593" s="185"/>
      <c r="R593" s="185"/>
      <c r="S593" s="185"/>
      <c r="T593" s="186"/>
      <c r="AT593" s="180" t="s">
        <v>148</v>
      </c>
      <c r="AU593" s="180" t="s">
        <v>88</v>
      </c>
      <c r="AV593" s="14" t="s">
        <v>146</v>
      </c>
      <c r="AW593" s="14" t="s">
        <v>33</v>
      </c>
      <c r="AX593" s="14" t="s">
        <v>86</v>
      </c>
      <c r="AY593" s="180" t="s">
        <v>140</v>
      </c>
    </row>
    <row r="594" spans="1:65" s="2" customFormat="1" ht="16.5" customHeight="1">
      <c r="A594" s="32"/>
      <c r="B594" s="156"/>
      <c r="C594" s="157" t="s">
        <v>1080</v>
      </c>
      <c r="D594" s="157" t="s">
        <v>142</v>
      </c>
      <c r="E594" s="158" t="s">
        <v>1081</v>
      </c>
      <c r="F594" s="159" t="s">
        <v>1082</v>
      </c>
      <c r="G594" s="160" t="s">
        <v>293</v>
      </c>
      <c r="H594" s="161">
        <v>21.975000000000001</v>
      </c>
      <c r="I594" s="162"/>
      <c r="J594" s="163">
        <f>ROUND(I594*H594,2)</f>
        <v>0</v>
      </c>
      <c r="K594" s="159" t="s">
        <v>181</v>
      </c>
      <c r="L594" s="33"/>
      <c r="M594" s="164" t="s">
        <v>1</v>
      </c>
      <c r="N594" s="165" t="s">
        <v>43</v>
      </c>
      <c r="O594" s="58"/>
      <c r="P594" s="166">
        <f>O594*H594</f>
        <v>0</v>
      </c>
      <c r="Q594" s="166">
        <v>0</v>
      </c>
      <c r="R594" s="166">
        <f>Q594*H594</f>
        <v>0</v>
      </c>
      <c r="S594" s="166">
        <v>2.2300000000000002E-3</v>
      </c>
      <c r="T594" s="167">
        <f>S594*H594</f>
        <v>4.9004250000000006E-2</v>
      </c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R594" s="168" t="s">
        <v>232</v>
      </c>
      <c r="AT594" s="168" t="s">
        <v>142</v>
      </c>
      <c r="AU594" s="168" t="s">
        <v>88</v>
      </c>
      <c r="AY594" s="17" t="s">
        <v>140</v>
      </c>
      <c r="BE594" s="169">
        <f>IF(N594="základní",J594,0)</f>
        <v>0</v>
      </c>
      <c r="BF594" s="169">
        <f>IF(N594="snížená",J594,0)</f>
        <v>0</v>
      </c>
      <c r="BG594" s="169">
        <f>IF(N594="zákl. přenesená",J594,0)</f>
        <v>0</v>
      </c>
      <c r="BH594" s="169">
        <f>IF(N594="sníž. přenesená",J594,0)</f>
        <v>0</v>
      </c>
      <c r="BI594" s="169">
        <f>IF(N594="nulová",J594,0)</f>
        <v>0</v>
      </c>
      <c r="BJ594" s="17" t="s">
        <v>86</v>
      </c>
      <c r="BK594" s="169">
        <f>ROUND(I594*H594,2)</f>
        <v>0</v>
      </c>
      <c r="BL594" s="17" t="s">
        <v>232</v>
      </c>
      <c r="BM594" s="168" t="s">
        <v>1083</v>
      </c>
    </row>
    <row r="595" spans="1:65" s="13" customFormat="1">
      <c r="B595" s="170"/>
      <c r="D595" s="171" t="s">
        <v>148</v>
      </c>
      <c r="E595" s="172" t="s">
        <v>1</v>
      </c>
      <c r="F595" s="173" t="s">
        <v>1084</v>
      </c>
      <c r="H595" s="174">
        <v>21.975000000000001</v>
      </c>
      <c r="I595" s="175"/>
      <c r="L595" s="170"/>
      <c r="M595" s="176"/>
      <c r="N595" s="177"/>
      <c r="O595" s="177"/>
      <c r="P595" s="177"/>
      <c r="Q595" s="177"/>
      <c r="R595" s="177"/>
      <c r="S595" s="177"/>
      <c r="T595" s="178"/>
      <c r="AT595" s="172" t="s">
        <v>148</v>
      </c>
      <c r="AU595" s="172" t="s">
        <v>88</v>
      </c>
      <c r="AV595" s="13" t="s">
        <v>88</v>
      </c>
      <c r="AW595" s="13" t="s">
        <v>33</v>
      </c>
      <c r="AX595" s="13" t="s">
        <v>86</v>
      </c>
      <c r="AY595" s="172" t="s">
        <v>140</v>
      </c>
    </row>
    <row r="596" spans="1:65" s="2" customFormat="1" ht="16.5" customHeight="1">
      <c r="A596" s="32"/>
      <c r="B596" s="156"/>
      <c r="C596" s="157" t="s">
        <v>1085</v>
      </c>
      <c r="D596" s="157" t="s">
        <v>142</v>
      </c>
      <c r="E596" s="158" t="s">
        <v>1086</v>
      </c>
      <c r="F596" s="159" t="s">
        <v>1087</v>
      </c>
      <c r="G596" s="160" t="s">
        <v>293</v>
      </c>
      <c r="H596" s="161">
        <v>38.5</v>
      </c>
      <c r="I596" s="162"/>
      <c r="J596" s="163">
        <f>ROUND(I596*H596,2)</f>
        <v>0</v>
      </c>
      <c r="K596" s="159" t="s">
        <v>181</v>
      </c>
      <c r="L596" s="33"/>
      <c r="M596" s="164" t="s">
        <v>1</v>
      </c>
      <c r="N596" s="165" t="s">
        <v>43</v>
      </c>
      <c r="O596" s="58"/>
      <c r="P596" s="166">
        <f>O596*H596</f>
        <v>0</v>
      </c>
      <c r="Q596" s="166">
        <v>0</v>
      </c>
      <c r="R596" s="166">
        <f>Q596*H596</f>
        <v>0</v>
      </c>
      <c r="S596" s="166">
        <v>1.75E-3</v>
      </c>
      <c r="T596" s="167">
        <f>S596*H596</f>
        <v>6.7375000000000004E-2</v>
      </c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R596" s="168" t="s">
        <v>232</v>
      </c>
      <c r="AT596" s="168" t="s">
        <v>142</v>
      </c>
      <c r="AU596" s="168" t="s">
        <v>88</v>
      </c>
      <c r="AY596" s="17" t="s">
        <v>140</v>
      </c>
      <c r="BE596" s="169">
        <f>IF(N596="základní",J596,0)</f>
        <v>0</v>
      </c>
      <c r="BF596" s="169">
        <f>IF(N596="snížená",J596,0)</f>
        <v>0</v>
      </c>
      <c r="BG596" s="169">
        <f>IF(N596="zákl. přenesená",J596,0)</f>
        <v>0</v>
      </c>
      <c r="BH596" s="169">
        <f>IF(N596="sníž. přenesená",J596,0)</f>
        <v>0</v>
      </c>
      <c r="BI596" s="169">
        <f>IF(N596="nulová",J596,0)</f>
        <v>0</v>
      </c>
      <c r="BJ596" s="17" t="s">
        <v>86</v>
      </c>
      <c r="BK596" s="169">
        <f>ROUND(I596*H596,2)</f>
        <v>0</v>
      </c>
      <c r="BL596" s="17" t="s">
        <v>232</v>
      </c>
      <c r="BM596" s="168" t="s">
        <v>1088</v>
      </c>
    </row>
    <row r="597" spans="1:65" s="13" customFormat="1">
      <c r="B597" s="170"/>
      <c r="D597" s="171" t="s">
        <v>148</v>
      </c>
      <c r="E597" s="172" t="s">
        <v>1</v>
      </c>
      <c r="F597" s="173" t="s">
        <v>1089</v>
      </c>
      <c r="H597" s="174">
        <v>38.5</v>
      </c>
      <c r="I597" s="175"/>
      <c r="L597" s="170"/>
      <c r="M597" s="176"/>
      <c r="N597" s="177"/>
      <c r="O597" s="177"/>
      <c r="P597" s="177"/>
      <c r="Q597" s="177"/>
      <c r="R597" s="177"/>
      <c r="S597" s="177"/>
      <c r="T597" s="178"/>
      <c r="AT597" s="172" t="s">
        <v>148</v>
      </c>
      <c r="AU597" s="172" t="s">
        <v>88</v>
      </c>
      <c r="AV597" s="13" t="s">
        <v>88</v>
      </c>
      <c r="AW597" s="13" t="s">
        <v>33</v>
      </c>
      <c r="AX597" s="13" t="s">
        <v>86</v>
      </c>
      <c r="AY597" s="172" t="s">
        <v>140</v>
      </c>
    </row>
    <row r="598" spans="1:65" s="2" customFormat="1" ht="16.5" customHeight="1">
      <c r="A598" s="32"/>
      <c r="B598" s="156"/>
      <c r="C598" s="157" t="s">
        <v>1090</v>
      </c>
      <c r="D598" s="157" t="s">
        <v>142</v>
      </c>
      <c r="E598" s="158" t="s">
        <v>1091</v>
      </c>
      <c r="F598" s="159" t="s">
        <v>1092</v>
      </c>
      <c r="G598" s="160" t="s">
        <v>293</v>
      </c>
      <c r="H598" s="161">
        <v>21.975000000000001</v>
      </c>
      <c r="I598" s="162"/>
      <c r="J598" s="163">
        <f>ROUND(I598*H598,2)</f>
        <v>0</v>
      </c>
      <c r="K598" s="159" t="s">
        <v>181</v>
      </c>
      <c r="L598" s="33"/>
      <c r="M598" s="164" t="s">
        <v>1</v>
      </c>
      <c r="N598" s="165" t="s">
        <v>43</v>
      </c>
      <c r="O598" s="58"/>
      <c r="P598" s="166">
        <f>O598*H598</f>
        <v>0</v>
      </c>
      <c r="Q598" s="166">
        <v>0</v>
      </c>
      <c r="R598" s="166">
        <f>Q598*H598</f>
        <v>0</v>
      </c>
      <c r="S598" s="166">
        <v>2.5999999999999999E-3</v>
      </c>
      <c r="T598" s="167">
        <f>S598*H598</f>
        <v>5.7134999999999998E-2</v>
      </c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R598" s="168" t="s">
        <v>232</v>
      </c>
      <c r="AT598" s="168" t="s">
        <v>142</v>
      </c>
      <c r="AU598" s="168" t="s">
        <v>88</v>
      </c>
      <c r="AY598" s="17" t="s">
        <v>140</v>
      </c>
      <c r="BE598" s="169">
        <f>IF(N598="základní",J598,0)</f>
        <v>0</v>
      </c>
      <c r="BF598" s="169">
        <f>IF(N598="snížená",J598,0)</f>
        <v>0</v>
      </c>
      <c r="BG598" s="169">
        <f>IF(N598="zákl. přenesená",J598,0)</f>
        <v>0</v>
      </c>
      <c r="BH598" s="169">
        <f>IF(N598="sníž. přenesená",J598,0)</f>
        <v>0</v>
      </c>
      <c r="BI598" s="169">
        <f>IF(N598="nulová",J598,0)</f>
        <v>0</v>
      </c>
      <c r="BJ598" s="17" t="s">
        <v>86</v>
      </c>
      <c r="BK598" s="169">
        <f>ROUND(I598*H598,2)</f>
        <v>0</v>
      </c>
      <c r="BL598" s="17" t="s">
        <v>232</v>
      </c>
      <c r="BM598" s="168" t="s">
        <v>1093</v>
      </c>
    </row>
    <row r="599" spans="1:65" s="13" customFormat="1">
      <c r="B599" s="170"/>
      <c r="D599" s="171" t="s">
        <v>148</v>
      </c>
      <c r="E599" s="172" t="s">
        <v>1</v>
      </c>
      <c r="F599" s="173" t="s">
        <v>1094</v>
      </c>
      <c r="H599" s="174">
        <v>21.975000000000001</v>
      </c>
      <c r="I599" s="175"/>
      <c r="L599" s="170"/>
      <c r="M599" s="176"/>
      <c r="N599" s="177"/>
      <c r="O599" s="177"/>
      <c r="P599" s="177"/>
      <c r="Q599" s="177"/>
      <c r="R599" s="177"/>
      <c r="S599" s="177"/>
      <c r="T599" s="178"/>
      <c r="AT599" s="172" t="s">
        <v>148</v>
      </c>
      <c r="AU599" s="172" t="s">
        <v>88</v>
      </c>
      <c r="AV599" s="13" t="s">
        <v>88</v>
      </c>
      <c r="AW599" s="13" t="s">
        <v>33</v>
      </c>
      <c r="AX599" s="13" t="s">
        <v>86</v>
      </c>
      <c r="AY599" s="172" t="s">
        <v>140</v>
      </c>
    </row>
    <row r="600" spans="1:65" s="2" customFormat="1" ht="16.5" customHeight="1">
      <c r="A600" s="32"/>
      <c r="B600" s="156"/>
      <c r="C600" s="157" t="s">
        <v>1095</v>
      </c>
      <c r="D600" s="157" t="s">
        <v>142</v>
      </c>
      <c r="E600" s="158" t="s">
        <v>1096</v>
      </c>
      <c r="F600" s="159" t="s">
        <v>1097</v>
      </c>
      <c r="G600" s="160" t="s">
        <v>293</v>
      </c>
      <c r="H600" s="161">
        <v>16.5</v>
      </c>
      <c r="I600" s="162"/>
      <c r="J600" s="163">
        <f>ROUND(I600*H600,2)</f>
        <v>0</v>
      </c>
      <c r="K600" s="159" t="s">
        <v>181</v>
      </c>
      <c r="L600" s="33"/>
      <c r="M600" s="164" t="s">
        <v>1</v>
      </c>
      <c r="N600" s="165" t="s">
        <v>43</v>
      </c>
      <c r="O600" s="58"/>
      <c r="P600" s="166">
        <f>O600*H600</f>
        <v>0</v>
      </c>
      <c r="Q600" s="166">
        <v>0</v>
      </c>
      <c r="R600" s="166">
        <f>Q600*H600</f>
        <v>0</v>
      </c>
      <c r="S600" s="166">
        <v>3.9399999999999999E-3</v>
      </c>
      <c r="T600" s="167">
        <f>S600*H600</f>
        <v>6.5009999999999998E-2</v>
      </c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R600" s="168" t="s">
        <v>232</v>
      </c>
      <c r="AT600" s="168" t="s">
        <v>142</v>
      </c>
      <c r="AU600" s="168" t="s">
        <v>88</v>
      </c>
      <c r="AY600" s="17" t="s">
        <v>140</v>
      </c>
      <c r="BE600" s="169">
        <f>IF(N600="základní",J600,0)</f>
        <v>0</v>
      </c>
      <c r="BF600" s="169">
        <f>IF(N600="snížená",J600,0)</f>
        <v>0</v>
      </c>
      <c r="BG600" s="169">
        <f>IF(N600="zákl. přenesená",J600,0)</f>
        <v>0</v>
      </c>
      <c r="BH600" s="169">
        <f>IF(N600="sníž. přenesená",J600,0)</f>
        <v>0</v>
      </c>
      <c r="BI600" s="169">
        <f>IF(N600="nulová",J600,0)</f>
        <v>0</v>
      </c>
      <c r="BJ600" s="17" t="s">
        <v>86</v>
      </c>
      <c r="BK600" s="169">
        <f>ROUND(I600*H600,2)</f>
        <v>0</v>
      </c>
      <c r="BL600" s="17" t="s">
        <v>232</v>
      </c>
      <c r="BM600" s="168" t="s">
        <v>1098</v>
      </c>
    </row>
    <row r="601" spans="1:65" s="13" customFormat="1">
      <c r="B601" s="170"/>
      <c r="D601" s="171" t="s">
        <v>148</v>
      </c>
      <c r="E601" s="172" t="s">
        <v>1</v>
      </c>
      <c r="F601" s="173" t="s">
        <v>1099</v>
      </c>
      <c r="H601" s="174">
        <v>16.5</v>
      </c>
      <c r="I601" s="175"/>
      <c r="L601" s="170"/>
      <c r="M601" s="176"/>
      <c r="N601" s="177"/>
      <c r="O601" s="177"/>
      <c r="P601" s="177"/>
      <c r="Q601" s="177"/>
      <c r="R601" s="177"/>
      <c r="S601" s="177"/>
      <c r="T601" s="178"/>
      <c r="AT601" s="172" t="s">
        <v>148</v>
      </c>
      <c r="AU601" s="172" t="s">
        <v>88</v>
      </c>
      <c r="AV601" s="13" t="s">
        <v>88</v>
      </c>
      <c r="AW601" s="13" t="s">
        <v>33</v>
      </c>
      <c r="AX601" s="13" t="s">
        <v>86</v>
      </c>
      <c r="AY601" s="172" t="s">
        <v>140</v>
      </c>
    </row>
    <row r="602" spans="1:65" s="2" customFormat="1" ht="21.75" customHeight="1">
      <c r="A602" s="32"/>
      <c r="B602" s="156"/>
      <c r="C602" s="157" t="s">
        <v>1100</v>
      </c>
      <c r="D602" s="157" t="s">
        <v>142</v>
      </c>
      <c r="E602" s="158" t="s">
        <v>1101</v>
      </c>
      <c r="F602" s="159" t="s">
        <v>1102</v>
      </c>
      <c r="G602" s="160" t="s">
        <v>293</v>
      </c>
      <c r="H602" s="161">
        <v>39.78</v>
      </c>
      <c r="I602" s="162"/>
      <c r="J602" s="163">
        <f>ROUND(I602*H602,2)</f>
        <v>0</v>
      </c>
      <c r="K602" s="159" t="s">
        <v>181</v>
      </c>
      <c r="L602" s="33"/>
      <c r="M602" s="164" t="s">
        <v>1</v>
      </c>
      <c r="N602" s="165" t="s">
        <v>43</v>
      </c>
      <c r="O602" s="58"/>
      <c r="P602" s="166">
        <f>O602*H602</f>
        <v>0</v>
      </c>
      <c r="Q602" s="166">
        <v>1.8400000000000001E-3</v>
      </c>
      <c r="R602" s="166">
        <f>Q602*H602</f>
        <v>7.3195200000000002E-2</v>
      </c>
      <c r="S602" s="166">
        <v>0</v>
      </c>
      <c r="T602" s="167">
        <f>S602*H602</f>
        <v>0</v>
      </c>
      <c r="U602" s="32"/>
      <c r="V602" s="32"/>
      <c r="W602" s="32"/>
      <c r="X602" s="32"/>
      <c r="Y602" s="32"/>
      <c r="Z602" s="32"/>
      <c r="AA602" s="32"/>
      <c r="AB602" s="32"/>
      <c r="AC602" s="32"/>
      <c r="AD602" s="32"/>
      <c r="AE602" s="32"/>
      <c r="AR602" s="168" t="s">
        <v>146</v>
      </c>
      <c r="AT602" s="168" t="s">
        <v>142</v>
      </c>
      <c r="AU602" s="168" t="s">
        <v>88</v>
      </c>
      <c r="AY602" s="17" t="s">
        <v>140</v>
      </c>
      <c r="BE602" s="169">
        <f>IF(N602="základní",J602,0)</f>
        <v>0</v>
      </c>
      <c r="BF602" s="169">
        <f>IF(N602="snížená",J602,0)</f>
        <v>0</v>
      </c>
      <c r="BG602" s="169">
        <f>IF(N602="zákl. přenesená",J602,0)</f>
        <v>0</v>
      </c>
      <c r="BH602" s="169">
        <f>IF(N602="sníž. přenesená",J602,0)</f>
        <v>0</v>
      </c>
      <c r="BI602" s="169">
        <f>IF(N602="nulová",J602,0)</f>
        <v>0</v>
      </c>
      <c r="BJ602" s="17" t="s">
        <v>86</v>
      </c>
      <c r="BK602" s="169">
        <f>ROUND(I602*H602,2)</f>
        <v>0</v>
      </c>
      <c r="BL602" s="17" t="s">
        <v>146</v>
      </c>
      <c r="BM602" s="168" t="s">
        <v>1103</v>
      </c>
    </row>
    <row r="603" spans="1:65" s="13" customFormat="1">
      <c r="B603" s="170"/>
      <c r="D603" s="171" t="s">
        <v>148</v>
      </c>
      <c r="E603" s="172" t="s">
        <v>1</v>
      </c>
      <c r="F603" s="173" t="s">
        <v>1104</v>
      </c>
      <c r="H603" s="174">
        <v>39.78</v>
      </c>
      <c r="I603" s="175"/>
      <c r="L603" s="170"/>
      <c r="M603" s="176"/>
      <c r="N603" s="177"/>
      <c r="O603" s="177"/>
      <c r="P603" s="177"/>
      <c r="Q603" s="177"/>
      <c r="R603" s="177"/>
      <c r="S603" s="177"/>
      <c r="T603" s="178"/>
      <c r="AT603" s="172" t="s">
        <v>148</v>
      </c>
      <c r="AU603" s="172" t="s">
        <v>88</v>
      </c>
      <c r="AV603" s="13" t="s">
        <v>88</v>
      </c>
      <c r="AW603" s="13" t="s">
        <v>33</v>
      </c>
      <c r="AX603" s="13" t="s">
        <v>86</v>
      </c>
      <c r="AY603" s="172" t="s">
        <v>140</v>
      </c>
    </row>
    <row r="604" spans="1:65" s="2" customFormat="1" ht="21.75" customHeight="1">
      <c r="A604" s="32"/>
      <c r="B604" s="156"/>
      <c r="C604" s="157" t="s">
        <v>1105</v>
      </c>
      <c r="D604" s="157" t="s">
        <v>142</v>
      </c>
      <c r="E604" s="158" t="s">
        <v>1106</v>
      </c>
      <c r="F604" s="159" t="s">
        <v>1107</v>
      </c>
      <c r="G604" s="160" t="s">
        <v>293</v>
      </c>
      <c r="H604" s="161">
        <v>21.94</v>
      </c>
      <c r="I604" s="162"/>
      <c r="J604" s="163">
        <f>ROUND(I604*H604,2)</f>
        <v>0</v>
      </c>
      <c r="K604" s="159" t="s">
        <v>181</v>
      </c>
      <c r="L604" s="33"/>
      <c r="M604" s="164" t="s">
        <v>1</v>
      </c>
      <c r="N604" s="165" t="s">
        <v>43</v>
      </c>
      <c r="O604" s="58"/>
      <c r="P604" s="166">
        <f>O604*H604</f>
        <v>0</v>
      </c>
      <c r="Q604" s="166">
        <v>3.5699999999999998E-3</v>
      </c>
      <c r="R604" s="166">
        <f>Q604*H604</f>
        <v>7.8325800000000001E-2</v>
      </c>
      <c r="S604" s="166">
        <v>0</v>
      </c>
      <c r="T604" s="167">
        <f>S604*H604</f>
        <v>0</v>
      </c>
      <c r="U604" s="32"/>
      <c r="V604" s="32"/>
      <c r="W604" s="32"/>
      <c r="X604" s="32"/>
      <c r="Y604" s="32"/>
      <c r="Z604" s="32"/>
      <c r="AA604" s="32"/>
      <c r="AB604" s="32"/>
      <c r="AC604" s="32"/>
      <c r="AD604" s="32"/>
      <c r="AE604" s="32"/>
      <c r="AR604" s="168" t="s">
        <v>232</v>
      </c>
      <c r="AT604" s="168" t="s">
        <v>142</v>
      </c>
      <c r="AU604" s="168" t="s">
        <v>88</v>
      </c>
      <c r="AY604" s="17" t="s">
        <v>140</v>
      </c>
      <c r="BE604" s="169">
        <f>IF(N604="základní",J604,0)</f>
        <v>0</v>
      </c>
      <c r="BF604" s="169">
        <f>IF(N604="snížená",J604,0)</f>
        <v>0</v>
      </c>
      <c r="BG604" s="169">
        <f>IF(N604="zákl. přenesená",J604,0)</f>
        <v>0</v>
      </c>
      <c r="BH604" s="169">
        <f>IF(N604="sníž. přenesená",J604,0)</f>
        <v>0</v>
      </c>
      <c r="BI604" s="169">
        <f>IF(N604="nulová",J604,0)</f>
        <v>0</v>
      </c>
      <c r="BJ604" s="17" t="s">
        <v>86</v>
      </c>
      <c r="BK604" s="169">
        <f>ROUND(I604*H604,2)</f>
        <v>0</v>
      </c>
      <c r="BL604" s="17" t="s">
        <v>232</v>
      </c>
      <c r="BM604" s="168" t="s">
        <v>1108</v>
      </c>
    </row>
    <row r="605" spans="1:65" s="13" customFormat="1">
      <c r="B605" s="170"/>
      <c r="D605" s="171" t="s">
        <v>148</v>
      </c>
      <c r="E605" s="172" t="s">
        <v>1</v>
      </c>
      <c r="F605" s="173" t="s">
        <v>1109</v>
      </c>
      <c r="H605" s="174">
        <v>21.94</v>
      </c>
      <c r="I605" s="175"/>
      <c r="L605" s="170"/>
      <c r="M605" s="176"/>
      <c r="N605" s="177"/>
      <c r="O605" s="177"/>
      <c r="P605" s="177"/>
      <c r="Q605" s="177"/>
      <c r="R605" s="177"/>
      <c r="S605" s="177"/>
      <c r="T605" s="178"/>
      <c r="AT605" s="172" t="s">
        <v>148</v>
      </c>
      <c r="AU605" s="172" t="s">
        <v>88</v>
      </c>
      <c r="AV605" s="13" t="s">
        <v>88</v>
      </c>
      <c r="AW605" s="13" t="s">
        <v>33</v>
      </c>
      <c r="AX605" s="13" t="s">
        <v>86</v>
      </c>
      <c r="AY605" s="172" t="s">
        <v>140</v>
      </c>
    </row>
    <row r="606" spans="1:65" s="2" customFormat="1" ht="21.75" customHeight="1">
      <c r="A606" s="32"/>
      <c r="B606" s="156"/>
      <c r="C606" s="157" t="s">
        <v>1110</v>
      </c>
      <c r="D606" s="157" t="s">
        <v>142</v>
      </c>
      <c r="E606" s="158" t="s">
        <v>1111</v>
      </c>
      <c r="F606" s="159" t="s">
        <v>1112</v>
      </c>
      <c r="G606" s="160" t="s">
        <v>293</v>
      </c>
      <c r="H606" s="161">
        <v>21.4</v>
      </c>
      <c r="I606" s="162"/>
      <c r="J606" s="163">
        <f>ROUND(I606*H606,2)</f>
        <v>0</v>
      </c>
      <c r="K606" s="159" t="s">
        <v>181</v>
      </c>
      <c r="L606" s="33"/>
      <c r="M606" s="164" t="s">
        <v>1</v>
      </c>
      <c r="N606" s="165" t="s">
        <v>43</v>
      </c>
      <c r="O606" s="58"/>
      <c r="P606" s="166">
        <f>O606*H606</f>
        <v>0</v>
      </c>
      <c r="Q606" s="166">
        <v>5.8399999999999997E-3</v>
      </c>
      <c r="R606" s="166">
        <f>Q606*H606</f>
        <v>0.12497599999999999</v>
      </c>
      <c r="S606" s="166">
        <v>0</v>
      </c>
      <c r="T606" s="167">
        <f>S606*H606</f>
        <v>0</v>
      </c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R606" s="168" t="s">
        <v>232</v>
      </c>
      <c r="AT606" s="168" t="s">
        <v>142</v>
      </c>
      <c r="AU606" s="168" t="s">
        <v>88</v>
      </c>
      <c r="AY606" s="17" t="s">
        <v>140</v>
      </c>
      <c r="BE606" s="169">
        <f>IF(N606="základní",J606,0)</f>
        <v>0</v>
      </c>
      <c r="BF606" s="169">
        <f>IF(N606="snížená",J606,0)</f>
        <v>0</v>
      </c>
      <c r="BG606" s="169">
        <f>IF(N606="zákl. přenesená",J606,0)</f>
        <v>0</v>
      </c>
      <c r="BH606" s="169">
        <f>IF(N606="sníž. přenesená",J606,0)</f>
        <v>0</v>
      </c>
      <c r="BI606" s="169">
        <f>IF(N606="nulová",J606,0)</f>
        <v>0</v>
      </c>
      <c r="BJ606" s="17" t="s">
        <v>86</v>
      </c>
      <c r="BK606" s="169">
        <f>ROUND(I606*H606,2)</f>
        <v>0</v>
      </c>
      <c r="BL606" s="17" t="s">
        <v>232</v>
      </c>
      <c r="BM606" s="168" t="s">
        <v>1113</v>
      </c>
    </row>
    <row r="607" spans="1:65" s="13" customFormat="1">
      <c r="B607" s="170"/>
      <c r="D607" s="171" t="s">
        <v>148</v>
      </c>
      <c r="E607" s="172" t="s">
        <v>1</v>
      </c>
      <c r="F607" s="173" t="s">
        <v>1114</v>
      </c>
      <c r="H607" s="174">
        <v>21.4</v>
      </c>
      <c r="I607" s="175"/>
      <c r="L607" s="170"/>
      <c r="M607" s="176"/>
      <c r="N607" s="177"/>
      <c r="O607" s="177"/>
      <c r="P607" s="177"/>
      <c r="Q607" s="177"/>
      <c r="R607" s="177"/>
      <c r="S607" s="177"/>
      <c r="T607" s="178"/>
      <c r="AT607" s="172" t="s">
        <v>148</v>
      </c>
      <c r="AU607" s="172" t="s">
        <v>88</v>
      </c>
      <c r="AV607" s="13" t="s">
        <v>88</v>
      </c>
      <c r="AW607" s="13" t="s">
        <v>33</v>
      </c>
      <c r="AX607" s="13" t="s">
        <v>86</v>
      </c>
      <c r="AY607" s="172" t="s">
        <v>140</v>
      </c>
    </row>
    <row r="608" spans="1:65" s="2" customFormat="1" ht="21.75" customHeight="1">
      <c r="A608" s="32"/>
      <c r="B608" s="156"/>
      <c r="C608" s="157" t="s">
        <v>1115</v>
      </c>
      <c r="D608" s="157" t="s">
        <v>142</v>
      </c>
      <c r="E608" s="158" t="s">
        <v>1116</v>
      </c>
      <c r="F608" s="159" t="s">
        <v>1117</v>
      </c>
      <c r="G608" s="160" t="s">
        <v>293</v>
      </c>
      <c r="H608" s="161">
        <v>12.2</v>
      </c>
      <c r="I608" s="162"/>
      <c r="J608" s="163">
        <f>ROUND(I608*H608,2)</f>
        <v>0</v>
      </c>
      <c r="K608" s="159" t="s">
        <v>181</v>
      </c>
      <c r="L608" s="33"/>
      <c r="M608" s="164" t="s">
        <v>1</v>
      </c>
      <c r="N608" s="165" t="s">
        <v>43</v>
      </c>
      <c r="O608" s="58"/>
      <c r="P608" s="166">
        <f>O608*H608</f>
        <v>0</v>
      </c>
      <c r="Q608" s="166">
        <v>2.6900000000000001E-3</v>
      </c>
      <c r="R608" s="166">
        <f>Q608*H608</f>
        <v>3.2818E-2</v>
      </c>
      <c r="S608" s="166">
        <v>0</v>
      </c>
      <c r="T608" s="167">
        <f>S608*H608</f>
        <v>0</v>
      </c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R608" s="168" t="s">
        <v>232</v>
      </c>
      <c r="AT608" s="168" t="s">
        <v>142</v>
      </c>
      <c r="AU608" s="168" t="s">
        <v>88</v>
      </c>
      <c r="AY608" s="17" t="s">
        <v>140</v>
      </c>
      <c r="BE608" s="169">
        <f>IF(N608="základní",J608,0)</f>
        <v>0</v>
      </c>
      <c r="BF608" s="169">
        <f>IF(N608="snížená",J608,0)</f>
        <v>0</v>
      </c>
      <c r="BG608" s="169">
        <f>IF(N608="zákl. přenesená",J608,0)</f>
        <v>0</v>
      </c>
      <c r="BH608" s="169">
        <f>IF(N608="sníž. přenesená",J608,0)</f>
        <v>0</v>
      </c>
      <c r="BI608" s="169">
        <f>IF(N608="nulová",J608,0)</f>
        <v>0</v>
      </c>
      <c r="BJ608" s="17" t="s">
        <v>86</v>
      </c>
      <c r="BK608" s="169">
        <f>ROUND(I608*H608,2)</f>
        <v>0</v>
      </c>
      <c r="BL608" s="17" t="s">
        <v>232</v>
      </c>
      <c r="BM608" s="168" t="s">
        <v>1118</v>
      </c>
    </row>
    <row r="609" spans="1:65" s="13" customFormat="1">
      <c r="B609" s="170"/>
      <c r="D609" s="171" t="s">
        <v>148</v>
      </c>
      <c r="E609" s="172" t="s">
        <v>1</v>
      </c>
      <c r="F609" s="173" t="s">
        <v>1119</v>
      </c>
      <c r="H609" s="174">
        <v>12.2</v>
      </c>
      <c r="I609" s="175"/>
      <c r="L609" s="170"/>
      <c r="M609" s="176"/>
      <c r="N609" s="177"/>
      <c r="O609" s="177"/>
      <c r="P609" s="177"/>
      <c r="Q609" s="177"/>
      <c r="R609" s="177"/>
      <c r="S609" s="177"/>
      <c r="T609" s="178"/>
      <c r="AT609" s="172" t="s">
        <v>148</v>
      </c>
      <c r="AU609" s="172" t="s">
        <v>88</v>
      </c>
      <c r="AV609" s="13" t="s">
        <v>88</v>
      </c>
      <c r="AW609" s="13" t="s">
        <v>33</v>
      </c>
      <c r="AX609" s="13" t="s">
        <v>86</v>
      </c>
      <c r="AY609" s="172" t="s">
        <v>140</v>
      </c>
    </row>
    <row r="610" spans="1:65" s="2" customFormat="1" ht="21.75" customHeight="1">
      <c r="A610" s="32"/>
      <c r="B610" s="156"/>
      <c r="C610" s="157" t="s">
        <v>1120</v>
      </c>
      <c r="D610" s="157" t="s">
        <v>142</v>
      </c>
      <c r="E610" s="158" t="s">
        <v>1121</v>
      </c>
      <c r="F610" s="159" t="s">
        <v>1122</v>
      </c>
      <c r="G610" s="160" t="s">
        <v>527</v>
      </c>
      <c r="H610" s="161">
        <v>1</v>
      </c>
      <c r="I610" s="162"/>
      <c r="J610" s="163">
        <f>ROUND(I610*H610,2)</f>
        <v>0</v>
      </c>
      <c r="K610" s="159" t="s">
        <v>181</v>
      </c>
      <c r="L610" s="33"/>
      <c r="M610" s="164" t="s">
        <v>1</v>
      </c>
      <c r="N610" s="165" t="s">
        <v>43</v>
      </c>
      <c r="O610" s="58"/>
      <c r="P610" s="166">
        <f>O610*H610</f>
        <v>0</v>
      </c>
      <c r="Q610" s="166">
        <v>2.7200000000000002E-3</v>
      </c>
      <c r="R610" s="166">
        <f>Q610*H610</f>
        <v>2.7200000000000002E-3</v>
      </c>
      <c r="S610" s="166">
        <v>0</v>
      </c>
      <c r="T610" s="167">
        <f>S610*H610</f>
        <v>0</v>
      </c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R610" s="168" t="s">
        <v>232</v>
      </c>
      <c r="AT610" s="168" t="s">
        <v>142</v>
      </c>
      <c r="AU610" s="168" t="s">
        <v>88</v>
      </c>
      <c r="AY610" s="17" t="s">
        <v>140</v>
      </c>
      <c r="BE610" s="169">
        <f>IF(N610="základní",J610,0)</f>
        <v>0</v>
      </c>
      <c r="BF610" s="169">
        <f>IF(N610="snížená",J610,0)</f>
        <v>0</v>
      </c>
      <c r="BG610" s="169">
        <f>IF(N610="zákl. přenesená",J610,0)</f>
        <v>0</v>
      </c>
      <c r="BH610" s="169">
        <f>IF(N610="sníž. přenesená",J610,0)</f>
        <v>0</v>
      </c>
      <c r="BI610" s="169">
        <f>IF(N610="nulová",J610,0)</f>
        <v>0</v>
      </c>
      <c r="BJ610" s="17" t="s">
        <v>86</v>
      </c>
      <c r="BK610" s="169">
        <f>ROUND(I610*H610,2)</f>
        <v>0</v>
      </c>
      <c r="BL610" s="17" t="s">
        <v>232</v>
      </c>
      <c r="BM610" s="168" t="s">
        <v>1123</v>
      </c>
    </row>
    <row r="611" spans="1:65" s="2" customFormat="1" ht="21.75" customHeight="1">
      <c r="A611" s="32"/>
      <c r="B611" s="156"/>
      <c r="C611" s="157" t="s">
        <v>1124</v>
      </c>
      <c r="D611" s="157" t="s">
        <v>142</v>
      </c>
      <c r="E611" s="158" t="s">
        <v>1125</v>
      </c>
      <c r="F611" s="159" t="s">
        <v>1126</v>
      </c>
      <c r="G611" s="160" t="s">
        <v>527</v>
      </c>
      <c r="H611" s="161">
        <v>2</v>
      </c>
      <c r="I611" s="162"/>
      <c r="J611" s="163">
        <f>ROUND(I611*H611,2)</f>
        <v>0</v>
      </c>
      <c r="K611" s="159" t="s">
        <v>181</v>
      </c>
      <c r="L611" s="33"/>
      <c r="M611" s="164" t="s">
        <v>1</v>
      </c>
      <c r="N611" s="165" t="s">
        <v>43</v>
      </c>
      <c r="O611" s="58"/>
      <c r="P611" s="166">
        <f>O611*H611</f>
        <v>0</v>
      </c>
      <c r="Q611" s="166">
        <v>3.1199999999999999E-3</v>
      </c>
      <c r="R611" s="166">
        <f>Q611*H611</f>
        <v>6.2399999999999999E-3</v>
      </c>
      <c r="S611" s="166">
        <v>0</v>
      </c>
      <c r="T611" s="167">
        <f>S611*H611</f>
        <v>0</v>
      </c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R611" s="168" t="s">
        <v>232</v>
      </c>
      <c r="AT611" s="168" t="s">
        <v>142</v>
      </c>
      <c r="AU611" s="168" t="s">
        <v>88</v>
      </c>
      <c r="AY611" s="17" t="s">
        <v>140</v>
      </c>
      <c r="BE611" s="169">
        <f>IF(N611="základní",J611,0)</f>
        <v>0</v>
      </c>
      <c r="BF611" s="169">
        <f>IF(N611="snížená",J611,0)</f>
        <v>0</v>
      </c>
      <c r="BG611" s="169">
        <f>IF(N611="zákl. přenesená",J611,0)</f>
        <v>0</v>
      </c>
      <c r="BH611" s="169">
        <f>IF(N611="sníž. přenesená",J611,0)</f>
        <v>0</v>
      </c>
      <c r="BI611" s="169">
        <f>IF(N611="nulová",J611,0)</f>
        <v>0</v>
      </c>
      <c r="BJ611" s="17" t="s">
        <v>86</v>
      </c>
      <c r="BK611" s="169">
        <f>ROUND(I611*H611,2)</f>
        <v>0</v>
      </c>
      <c r="BL611" s="17" t="s">
        <v>232</v>
      </c>
      <c r="BM611" s="168" t="s">
        <v>1127</v>
      </c>
    </row>
    <row r="612" spans="1:65" s="13" customFormat="1">
      <c r="B612" s="170"/>
      <c r="D612" s="171" t="s">
        <v>148</v>
      </c>
      <c r="E612" s="172" t="s">
        <v>1</v>
      </c>
      <c r="F612" s="173" t="s">
        <v>88</v>
      </c>
      <c r="H612" s="174">
        <v>2</v>
      </c>
      <c r="I612" s="175"/>
      <c r="L612" s="170"/>
      <c r="M612" s="176"/>
      <c r="N612" s="177"/>
      <c r="O612" s="177"/>
      <c r="P612" s="177"/>
      <c r="Q612" s="177"/>
      <c r="R612" s="177"/>
      <c r="S612" s="177"/>
      <c r="T612" s="178"/>
      <c r="AT612" s="172" t="s">
        <v>148</v>
      </c>
      <c r="AU612" s="172" t="s">
        <v>88</v>
      </c>
      <c r="AV612" s="13" t="s">
        <v>88</v>
      </c>
      <c r="AW612" s="13" t="s">
        <v>33</v>
      </c>
      <c r="AX612" s="13" t="s">
        <v>86</v>
      </c>
      <c r="AY612" s="172" t="s">
        <v>140</v>
      </c>
    </row>
    <row r="613" spans="1:65" s="2" customFormat="1" ht="21.75" customHeight="1">
      <c r="A613" s="32"/>
      <c r="B613" s="156"/>
      <c r="C613" s="157" t="s">
        <v>1128</v>
      </c>
      <c r="D613" s="157" t="s">
        <v>142</v>
      </c>
      <c r="E613" s="158" t="s">
        <v>1129</v>
      </c>
      <c r="F613" s="159" t="s">
        <v>1130</v>
      </c>
      <c r="G613" s="160" t="s">
        <v>293</v>
      </c>
      <c r="H613" s="161">
        <v>17.739999999999998</v>
      </c>
      <c r="I613" s="162"/>
      <c r="J613" s="163">
        <f>ROUND(I613*H613,2)</f>
        <v>0</v>
      </c>
      <c r="K613" s="159" t="s">
        <v>181</v>
      </c>
      <c r="L613" s="33"/>
      <c r="M613" s="164" t="s">
        <v>1</v>
      </c>
      <c r="N613" s="165" t="s">
        <v>43</v>
      </c>
      <c r="O613" s="58"/>
      <c r="P613" s="166">
        <f>O613*H613</f>
        <v>0</v>
      </c>
      <c r="Q613" s="166">
        <v>1.3699999999999999E-3</v>
      </c>
      <c r="R613" s="166">
        <f>Q613*H613</f>
        <v>2.4303799999999997E-2</v>
      </c>
      <c r="S613" s="166">
        <v>0</v>
      </c>
      <c r="T613" s="167">
        <f>S613*H613</f>
        <v>0</v>
      </c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R613" s="168" t="s">
        <v>232</v>
      </c>
      <c r="AT613" s="168" t="s">
        <v>142</v>
      </c>
      <c r="AU613" s="168" t="s">
        <v>88</v>
      </c>
      <c r="AY613" s="17" t="s">
        <v>140</v>
      </c>
      <c r="BE613" s="169">
        <f>IF(N613="základní",J613,0)</f>
        <v>0</v>
      </c>
      <c r="BF613" s="169">
        <f>IF(N613="snížená",J613,0)</f>
        <v>0</v>
      </c>
      <c r="BG613" s="169">
        <f>IF(N613="zákl. přenesená",J613,0)</f>
        <v>0</v>
      </c>
      <c r="BH613" s="169">
        <f>IF(N613="sníž. přenesená",J613,0)</f>
        <v>0</v>
      </c>
      <c r="BI613" s="169">
        <f>IF(N613="nulová",J613,0)</f>
        <v>0</v>
      </c>
      <c r="BJ613" s="17" t="s">
        <v>86</v>
      </c>
      <c r="BK613" s="169">
        <f>ROUND(I613*H613,2)</f>
        <v>0</v>
      </c>
      <c r="BL613" s="17" t="s">
        <v>232</v>
      </c>
      <c r="BM613" s="168" t="s">
        <v>1131</v>
      </c>
    </row>
    <row r="614" spans="1:65" s="13" customFormat="1">
      <c r="B614" s="170"/>
      <c r="D614" s="171" t="s">
        <v>148</v>
      </c>
      <c r="E614" s="172" t="s">
        <v>1</v>
      </c>
      <c r="F614" s="173" t="s">
        <v>1132</v>
      </c>
      <c r="H614" s="174">
        <v>17.739999999999998</v>
      </c>
      <c r="I614" s="175"/>
      <c r="L614" s="170"/>
      <c r="M614" s="176"/>
      <c r="N614" s="177"/>
      <c r="O614" s="177"/>
      <c r="P614" s="177"/>
      <c r="Q614" s="177"/>
      <c r="R614" s="177"/>
      <c r="S614" s="177"/>
      <c r="T614" s="178"/>
      <c r="AT614" s="172" t="s">
        <v>148</v>
      </c>
      <c r="AU614" s="172" t="s">
        <v>88</v>
      </c>
      <c r="AV614" s="13" t="s">
        <v>88</v>
      </c>
      <c r="AW614" s="13" t="s">
        <v>33</v>
      </c>
      <c r="AX614" s="13" t="s">
        <v>86</v>
      </c>
      <c r="AY614" s="172" t="s">
        <v>140</v>
      </c>
    </row>
    <row r="615" spans="1:65" s="2" customFormat="1" ht="21.75" customHeight="1">
      <c r="A615" s="32"/>
      <c r="B615" s="156"/>
      <c r="C615" s="157" t="s">
        <v>1133</v>
      </c>
      <c r="D615" s="157" t="s">
        <v>142</v>
      </c>
      <c r="E615" s="158" t="s">
        <v>1129</v>
      </c>
      <c r="F615" s="159" t="s">
        <v>1130</v>
      </c>
      <c r="G615" s="160" t="s">
        <v>293</v>
      </c>
      <c r="H615" s="161">
        <v>4.2</v>
      </c>
      <c r="I615" s="162"/>
      <c r="J615" s="163">
        <f>ROUND(I615*H615,2)</f>
        <v>0</v>
      </c>
      <c r="K615" s="159" t="s">
        <v>181</v>
      </c>
      <c r="L615" s="33"/>
      <c r="M615" s="164" t="s">
        <v>1</v>
      </c>
      <c r="N615" s="165" t="s">
        <v>43</v>
      </c>
      <c r="O615" s="58"/>
      <c r="P615" s="166">
        <f>O615*H615</f>
        <v>0</v>
      </c>
      <c r="Q615" s="166">
        <v>1.3699999999999999E-3</v>
      </c>
      <c r="R615" s="166">
        <f>Q615*H615</f>
        <v>5.7539999999999996E-3</v>
      </c>
      <c r="S615" s="166">
        <v>0</v>
      </c>
      <c r="T615" s="167">
        <f>S615*H615</f>
        <v>0</v>
      </c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R615" s="168" t="s">
        <v>232</v>
      </c>
      <c r="AT615" s="168" t="s">
        <v>142</v>
      </c>
      <c r="AU615" s="168" t="s">
        <v>88</v>
      </c>
      <c r="AY615" s="17" t="s">
        <v>140</v>
      </c>
      <c r="BE615" s="169">
        <f>IF(N615="základní",J615,0)</f>
        <v>0</v>
      </c>
      <c r="BF615" s="169">
        <f>IF(N615="snížená",J615,0)</f>
        <v>0</v>
      </c>
      <c r="BG615" s="169">
        <f>IF(N615="zákl. přenesená",J615,0)</f>
        <v>0</v>
      </c>
      <c r="BH615" s="169">
        <f>IF(N615="sníž. přenesená",J615,0)</f>
        <v>0</v>
      </c>
      <c r="BI615" s="169">
        <f>IF(N615="nulová",J615,0)</f>
        <v>0</v>
      </c>
      <c r="BJ615" s="17" t="s">
        <v>86</v>
      </c>
      <c r="BK615" s="169">
        <f>ROUND(I615*H615,2)</f>
        <v>0</v>
      </c>
      <c r="BL615" s="17" t="s">
        <v>232</v>
      </c>
      <c r="BM615" s="168" t="s">
        <v>1134</v>
      </c>
    </row>
    <row r="616" spans="1:65" s="13" customFormat="1">
      <c r="B616" s="170"/>
      <c r="D616" s="171" t="s">
        <v>148</v>
      </c>
      <c r="E616" s="172" t="s">
        <v>1</v>
      </c>
      <c r="F616" s="173" t="s">
        <v>1135</v>
      </c>
      <c r="H616" s="174">
        <v>4.2</v>
      </c>
      <c r="I616" s="175"/>
      <c r="L616" s="170"/>
      <c r="M616" s="176"/>
      <c r="N616" s="177"/>
      <c r="O616" s="177"/>
      <c r="P616" s="177"/>
      <c r="Q616" s="177"/>
      <c r="R616" s="177"/>
      <c r="S616" s="177"/>
      <c r="T616" s="178"/>
      <c r="AT616" s="172" t="s">
        <v>148</v>
      </c>
      <c r="AU616" s="172" t="s">
        <v>88</v>
      </c>
      <c r="AV616" s="13" t="s">
        <v>88</v>
      </c>
      <c r="AW616" s="13" t="s">
        <v>33</v>
      </c>
      <c r="AX616" s="13" t="s">
        <v>86</v>
      </c>
      <c r="AY616" s="172" t="s">
        <v>140</v>
      </c>
    </row>
    <row r="617" spans="1:65" s="2" customFormat="1" ht="21.75" customHeight="1">
      <c r="A617" s="32"/>
      <c r="B617" s="156"/>
      <c r="C617" s="157" t="s">
        <v>1136</v>
      </c>
      <c r="D617" s="157" t="s">
        <v>142</v>
      </c>
      <c r="E617" s="158" t="s">
        <v>1137</v>
      </c>
      <c r="F617" s="159" t="s">
        <v>1138</v>
      </c>
      <c r="G617" s="160" t="s">
        <v>293</v>
      </c>
      <c r="H617" s="161">
        <v>2.3199999999999998</v>
      </c>
      <c r="I617" s="162"/>
      <c r="J617" s="163">
        <f>ROUND(I617*H617,2)</f>
        <v>0</v>
      </c>
      <c r="K617" s="159" t="s">
        <v>181</v>
      </c>
      <c r="L617" s="33"/>
      <c r="M617" s="164" t="s">
        <v>1</v>
      </c>
      <c r="N617" s="165" t="s">
        <v>43</v>
      </c>
      <c r="O617" s="58"/>
      <c r="P617" s="166">
        <f>O617*H617</f>
        <v>0</v>
      </c>
      <c r="Q617" s="166">
        <v>1.82E-3</v>
      </c>
      <c r="R617" s="166">
        <f>Q617*H617</f>
        <v>4.2223999999999994E-3</v>
      </c>
      <c r="S617" s="166">
        <v>0</v>
      </c>
      <c r="T617" s="167">
        <f>S617*H617</f>
        <v>0</v>
      </c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R617" s="168" t="s">
        <v>232</v>
      </c>
      <c r="AT617" s="168" t="s">
        <v>142</v>
      </c>
      <c r="AU617" s="168" t="s">
        <v>88</v>
      </c>
      <c r="AY617" s="17" t="s">
        <v>140</v>
      </c>
      <c r="BE617" s="169">
        <f>IF(N617="základní",J617,0)</f>
        <v>0</v>
      </c>
      <c r="BF617" s="169">
        <f>IF(N617="snížená",J617,0)</f>
        <v>0</v>
      </c>
      <c r="BG617" s="169">
        <f>IF(N617="zákl. přenesená",J617,0)</f>
        <v>0</v>
      </c>
      <c r="BH617" s="169">
        <f>IF(N617="sníž. přenesená",J617,0)</f>
        <v>0</v>
      </c>
      <c r="BI617" s="169">
        <f>IF(N617="nulová",J617,0)</f>
        <v>0</v>
      </c>
      <c r="BJ617" s="17" t="s">
        <v>86</v>
      </c>
      <c r="BK617" s="169">
        <f>ROUND(I617*H617,2)</f>
        <v>0</v>
      </c>
      <c r="BL617" s="17" t="s">
        <v>232</v>
      </c>
      <c r="BM617" s="168" t="s">
        <v>1139</v>
      </c>
    </row>
    <row r="618" spans="1:65" s="13" customFormat="1">
      <c r="B618" s="170"/>
      <c r="D618" s="171" t="s">
        <v>148</v>
      </c>
      <c r="E618" s="172" t="s">
        <v>1</v>
      </c>
      <c r="F618" s="173" t="s">
        <v>1140</v>
      </c>
      <c r="H618" s="174">
        <v>2.3199999999999998</v>
      </c>
      <c r="I618" s="175"/>
      <c r="L618" s="170"/>
      <c r="M618" s="176"/>
      <c r="N618" s="177"/>
      <c r="O618" s="177"/>
      <c r="P618" s="177"/>
      <c r="Q618" s="177"/>
      <c r="R618" s="177"/>
      <c r="S618" s="177"/>
      <c r="T618" s="178"/>
      <c r="AT618" s="172" t="s">
        <v>148</v>
      </c>
      <c r="AU618" s="172" t="s">
        <v>88</v>
      </c>
      <c r="AV618" s="13" t="s">
        <v>88</v>
      </c>
      <c r="AW618" s="13" t="s">
        <v>33</v>
      </c>
      <c r="AX618" s="13" t="s">
        <v>86</v>
      </c>
      <c r="AY618" s="172" t="s">
        <v>140</v>
      </c>
    </row>
    <row r="619" spans="1:65" s="2" customFormat="1" ht="21.75" customHeight="1">
      <c r="A619" s="32"/>
      <c r="B619" s="156"/>
      <c r="C619" s="157" t="s">
        <v>1141</v>
      </c>
      <c r="D619" s="157" t="s">
        <v>142</v>
      </c>
      <c r="E619" s="158" t="s">
        <v>1142</v>
      </c>
      <c r="F619" s="159" t="s">
        <v>1143</v>
      </c>
      <c r="G619" s="160" t="s">
        <v>293</v>
      </c>
      <c r="H619" s="161">
        <v>14.2</v>
      </c>
      <c r="I619" s="162"/>
      <c r="J619" s="163">
        <f>ROUND(I619*H619,2)</f>
        <v>0</v>
      </c>
      <c r="K619" s="159" t="s">
        <v>181</v>
      </c>
      <c r="L619" s="33"/>
      <c r="M619" s="164" t="s">
        <v>1</v>
      </c>
      <c r="N619" s="165" t="s">
        <v>43</v>
      </c>
      <c r="O619" s="58"/>
      <c r="P619" s="166">
        <f>O619*H619</f>
        <v>0</v>
      </c>
      <c r="Q619" s="166">
        <v>2.1199999999999999E-3</v>
      </c>
      <c r="R619" s="166">
        <f>Q619*H619</f>
        <v>3.0103999999999999E-2</v>
      </c>
      <c r="S619" s="166">
        <v>0</v>
      </c>
      <c r="T619" s="167">
        <f>S619*H619</f>
        <v>0</v>
      </c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R619" s="168" t="s">
        <v>232</v>
      </c>
      <c r="AT619" s="168" t="s">
        <v>142</v>
      </c>
      <c r="AU619" s="168" t="s">
        <v>88</v>
      </c>
      <c r="AY619" s="17" t="s">
        <v>140</v>
      </c>
      <c r="BE619" s="169">
        <f>IF(N619="základní",J619,0)</f>
        <v>0</v>
      </c>
      <c r="BF619" s="169">
        <f>IF(N619="snížená",J619,0)</f>
        <v>0</v>
      </c>
      <c r="BG619" s="169">
        <f>IF(N619="zákl. přenesená",J619,0)</f>
        <v>0</v>
      </c>
      <c r="BH619" s="169">
        <f>IF(N619="sníž. přenesená",J619,0)</f>
        <v>0</v>
      </c>
      <c r="BI619" s="169">
        <f>IF(N619="nulová",J619,0)</f>
        <v>0</v>
      </c>
      <c r="BJ619" s="17" t="s">
        <v>86</v>
      </c>
      <c r="BK619" s="169">
        <f>ROUND(I619*H619,2)</f>
        <v>0</v>
      </c>
      <c r="BL619" s="17" t="s">
        <v>232</v>
      </c>
      <c r="BM619" s="168" t="s">
        <v>1144</v>
      </c>
    </row>
    <row r="620" spans="1:65" s="13" customFormat="1">
      <c r="B620" s="170"/>
      <c r="D620" s="171" t="s">
        <v>148</v>
      </c>
      <c r="E620" s="172" t="s">
        <v>1</v>
      </c>
      <c r="F620" s="173" t="s">
        <v>1145</v>
      </c>
      <c r="H620" s="174">
        <v>14.2</v>
      </c>
      <c r="I620" s="175"/>
      <c r="L620" s="170"/>
      <c r="M620" s="176"/>
      <c r="N620" s="177"/>
      <c r="O620" s="177"/>
      <c r="P620" s="177"/>
      <c r="Q620" s="177"/>
      <c r="R620" s="177"/>
      <c r="S620" s="177"/>
      <c r="T620" s="178"/>
      <c r="AT620" s="172" t="s">
        <v>148</v>
      </c>
      <c r="AU620" s="172" t="s">
        <v>88</v>
      </c>
      <c r="AV620" s="13" t="s">
        <v>88</v>
      </c>
      <c r="AW620" s="13" t="s">
        <v>33</v>
      </c>
      <c r="AX620" s="13" t="s">
        <v>86</v>
      </c>
      <c r="AY620" s="172" t="s">
        <v>140</v>
      </c>
    </row>
    <row r="621" spans="1:65" s="2" customFormat="1" ht="21.75" customHeight="1">
      <c r="A621" s="32"/>
      <c r="B621" s="156"/>
      <c r="C621" s="157" t="s">
        <v>1146</v>
      </c>
      <c r="D621" s="157" t="s">
        <v>142</v>
      </c>
      <c r="E621" s="158" t="s">
        <v>1147</v>
      </c>
      <c r="F621" s="159" t="s">
        <v>1148</v>
      </c>
      <c r="G621" s="160" t="s">
        <v>805</v>
      </c>
      <c r="H621" s="204"/>
      <c r="I621" s="162"/>
      <c r="J621" s="163">
        <f>ROUND(I621*H621,2)</f>
        <v>0</v>
      </c>
      <c r="K621" s="159" t="s">
        <v>181</v>
      </c>
      <c r="L621" s="33"/>
      <c r="M621" s="164" t="s">
        <v>1</v>
      </c>
      <c r="N621" s="165" t="s">
        <v>43</v>
      </c>
      <c r="O621" s="58"/>
      <c r="P621" s="166">
        <f>O621*H621</f>
        <v>0</v>
      </c>
      <c r="Q621" s="166">
        <v>0</v>
      </c>
      <c r="R621" s="166">
        <f>Q621*H621</f>
        <v>0</v>
      </c>
      <c r="S621" s="166">
        <v>0</v>
      </c>
      <c r="T621" s="167">
        <f>S621*H621</f>
        <v>0</v>
      </c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R621" s="168" t="s">
        <v>232</v>
      </c>
      <c r="AT621" s="168" t="s">
        <v>142</v>
      </c>
      <c r="AU621" s="168" t="s">
        <v>88</v>
      </c>
      <c r="AY621" s="17" t="s">
        <v>140</v>
      </c>
      <c r="BE621" s="169">
        <f>IF(N621="základní",J621,0)</f>
        <v>0</v>
      </c>
      <c r="BF621" s="169">
        <f>IF(N621="snížená",J621,0)</f>
        <v>0</v>
      </c>
      <c r="BG621" s="169">
        <f>IF(N621="zákl. přenesená",J621,0)</f>
        <v>0</v>
      </c>
      <c r="BH621" s="169">
        <f>IF(N621="sníž. přenesená",J621,0)</f>
        <v>0</v>
      </c>
      <c r="BI621" s="169">
        <f>IF(N621="nulová",J621,0)</f>
        <v>0</v>
      </c>
      <c r="BJ621" s="17" t="s">
        <v>86</v>
      </c>
      <c r="BK621" s="169">
        <f>ROUND(I621*H621,2)</f>
        <v>0</v>
      </c>
      <c r="BL621" s="17" t="s">
        <v>232</v>
      </c>
      <c r="BM621" s="168" t="s">
        <v>1149</v>
      </c>
    </row>
    <row r="622" spans="1:65" s="12" customFormat="1" ht="22.9" customHeight="1">
      <c r="B622" s="143"/>
      <c r="D622" s="144" t="s">
        <v>77</v>
      </c>
      <c r="E622" s="154" t="s">
        <v>1150</v>
      </c>
      <c r="F622" s="154" t="s">
        <v>1151</v>
      </c>
      <c r="I622" s="146"/>
      <c r="J622" s="155">
        <f>BK622</f>
        <v>0</v>
      </c>
      <c r="L622" s="143"/>
      <c r="M622" s="148"/>
      <c r="N622" s="149"/>
      <c r="O622" s="149"/>
      <c r="P622" s="150">
        <f>SUM(P623:P643)</f>
        <v>0</v>
      </c>
      <c r="Q622" s="149"/>
      <c r="R622" s="150">
        <f>SUM(R623:R643)</f>
        <v>4.0500000000000001E-2</v>
      </c>
      <c r="S622" s="149"/>
      <c r="T622" s="151">
        <f>SUM(T623:T643)</f>
        <v>0.22177469999999999</v>
      </c>
      <c r="AR622" s="144" t="s">
        <v>88</v>
      </c>
      <c r="AT622" s="152" t="s">
        <v>77</v>
      </c>
      <c r="AU622" s="152" t="s">
        <v>86</v>
      </c>
      <c r="AY622" s="144" t="s">
        <v>140</v>
      </c>
      <c r="BK622" s="153">
        <f>SUM(BK623:BK643)</f>
        <v>0</v>
      </c>
    </row>
    <row r="623" spans="1:65" s="2" customFormat="1" ht="21.75" customHeight="1">
      <c r="A623" s="32"/>
      <c r="B623" s="156"/>
      <c r="C623" s="157" t="s">
        <v>1152</v>
      </c>
      <c r="D623" s="157" t="s">
        <v>142</v>
      </c>
      <c r="E623" s="158" t="s">
        <v>1153</v>
      </c>
      <c r="F623" s="159" t="s">
        <v>1154</v>
      </c>
      <c r="G623" s="160" t="s">
        <v>210</v>
      </c>
      <c r="H623" s="161">
        <v>12.66</v>
      </c>
      <c r="I623" s="162"/>
      <c r="J623" s="163">
        <f>ROUND(I623*H623,2)</f>
        <v>0</v>
      </c>
      <c r="K623" s="159" t="s">
        <v>1</v>
      </c>
      <c r="L623" s="33"/>
      <c r="M623" s="164" t="s">
        <v>1</v>
      </c>
      <c r="N623" s="165" t="s">
        <v>43</v>
      </c>
      <c r="O623" s="58"/>
      <c r="P623" s="166">
        <f>O623*H623</f>
        <v>0</v>
      </c>
      <c r="Q623" s="166">
        <v>0</v>
      </c>
      <c r="R623" s="166">
        <f>Q623*H623</f>
        <v>0</v>
      </c>
      <c r="S623" s="166">
        <v>0</v>
      </c>
      <c r="T623" s="167">
        <f>S623*H623</f>
        <v>0</v>
      </c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R623" s="168" t="s">
        <v>232</v>
      </c>
      <c r="AT623" s="168" t="s">
        <v>142</v>
      </c>
      <c r="AU623" s="168" t="s">
        <v>88</v>
      </c>
      <c r="AY623" s="17" t="s">
        <v>140</v>
      </c>
      <c r="BE623" s="169">
        <f>IF(N623="základní",J623,0)</f>
        <v>0</v>
      </c>
      <c r="BF623" s="169">
        <f>IF(N623="snížená",J623,0)</f>
        <v>0</v>
      </c>
      <c r="BG623" s="169">
        <f>IF(N623="zákl. přenesená",J623,0)</f>
        <v>0</v>
      </c>
      <c r="BH623" s="169">
        <f>IF(N623="sníž. přenesená",J623,0)</f>
        <v>0</v>
      </c>
      <c r="BI623" s="169">
        <f>IF(N623="nulová",J623,0)</f>
        <v>0</v>
      </c>
      <c r="BJ623" s="17" t="s">
        <v>86</v>
      </c>
      <c r="BK623" s="169">
        <f>ROUND(I623*H623,2)</f>
        <v>0</v>
      </c>
      <c r="BL623" s="17" t="s">
        <v>232</v>
      </c>
      <c r="BM623" s="168" t="s">
        <v>1155</v>
      </c>
    </row>
    <row r="624" spans="1:65" s="13" customFormat="1">
      <c r="B624" s="170"/>
      <c r="D624" s="171" t="s">
        <v>148</v>
      </c>
      <c r="E624" s="172" t="s">
        <v>1</v>
      </c>
      <c r="F624" s="173" t="s">
        <v>1156</v>
      </c>
      <c r="H624" s="174">
        <v>12.66</v>
      </c>
      <c r="I624" s="175"/>
      <c r="L624" s="170"/>
      <c r="M624" s="176"/>
      <c r="N624" s="177"/>
      <c r="O624" s="177"/>
      <c r="P624" s="177"/>
      <c r="Q624" s="177"/>
      <c r="R624" s="177"/>
      <c r="S624" s="177"/>
      <c r="T624" s="178"/>
      <c r="AT624" s="172" t="s">
        <v>148</v>
      </c>
      <c r="AU624" s="172" t="s">
        <v>88</v>
      </c>
      <c r="AV624" s="13" t="s">
        <v>88</v>
      </c>
      <c r="AW624" s="13" t="s">
        <v>33</v>
      </c>
      <c r="AX624" s="13" t="s">
        <v>86</v>
      </c>
      <c r="AY624" s="172" t="s">
        <v>140</v>
      </c>
    </row>
    <row r="625" spans="1:65" s="2" customFormat="1" ht="33" customHeight="1">
      <c r="A625" s="32"/>
      <c r="B625" s="156"/>
      <c r="C625" s="157" t="s">
        <v>1157</v>
      </c>
      <c r="D625" s="157" t="s">
        <v>142</v>
      </c>
      <c r="E625" s="158" t="s">
        <v>1158</v>
      </c>
      <c r="F625" s="159" t="s">
        <v>1159</v>
      </c>
      <c r="G625" s="160" t="s">
        <v>548</v>
      </c>
      <c r="H625" s="161">
        <v>1</v>
      </c>
      <c r="I625" s="162"/>
      <c r="J625" s="163">
        <f>ROUND(I625*H625,2)</f>
        <v>0</v>
      </c>
      <c r="K625" s="159" t="s">
        <v>1</v>
      </c>
      <c r="L625" s="33"/>
      <c r="M625" s="164" t="s">
        <v>1</v>
      </c>
      <c r="N625" s="165" t="s">
        <v>43</v>
      </c>
      <c r="O625" s="58"/>
      <c r="P625" s="166">
        <f>O625*H625</f>
        <v>0</v>
      </c>
      <c r="Q625" s="166">
        <v>0</v>
      </c>
      <c r="R625" s="166">
        <f>Q625*H625</f>
        <v>0</v>
      </c>
      <c r="S625" s="166">
        <v>0</v>
      </c>
      <c r="T625" s="167">
        <f>S625*H625</f>
        <v>0</v>
      </c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R625" s="168" t="s">
        <v>232</v>
      </c>
      <c r="AT625" s="168" t="s">
        <v>142</v>
      </c>
      <c r="AU625" s="168" t="s">
        <v>88</v>
      </c>
      <c r="AY625" s="17" t="s">
        <v>140</v>
      </c>
      <c r="BE625" s="169">
        <f>IF(N625="základní",J625,0)</f>
        <v>0</v>
      </c>
      <c r="BF625" s="169">
        <f>IF(N625="snížená",J625,0)</f>
        <v>0</v>
      </c>
      <c r="BG625" s="169">
        <f>IF(N625="zákl. přenesená",J625,0)</f>
        <v>0</v>
      </c>
      <c r="BH625" s="169">
        <f>IF(N625="sníž. přenesená",J625,0)</f>
        <v>0</v>
      </c>
      <c r="BI625" s="169">
        <f>IF(N625="nulová",J625,0)</f>
        <v>0</v>
      </c>
      <c r="BJ625" s="17" t="s">
        <v>86</v>
      </c>
      <c r="BK625" s="169">
        <f>ROUND(I625*H625,2)</f>
        <v>0</v>
      </c>
      <c r="BL625" s="17" t="s">
        <v>232</v>
      </c>
      <c r="BM625" s="168" t="s">
        <v>1160</v>
      </c>
    </row>
    <row r="626" spans="1:65" s="13" customFormat="1">
      <c r="B626" s="170"/>
      <c r="D626" s="171" t="s">
        <v>148</v>
      </c>
      <c r="E626" s="172" t="s">
        <v>1</v>
      </c>
      <c r="F626" s="173" t="s">
        <v>1161</v>
      </c>
      <c r="H626" s="174">
        <v>1</v>
      </c>
      <c r="I626" s="175"/>
      <c r="L626" s="170"/>
      <c r="M626" s="176"/>
      <c r="N626" s="177"/>
      <c r="O626" s="177"/>
      <c r="P626" s="177"/>
      <c r="Q626" s="177"/>
      <c r="R626" s="177"/>
      <c r="S626" s="177"/>
      <c r="T626" s="178"/>
      <c r="AT626" s="172" t="s">
        <v>148</v>
      </c>
      <c r="AU626" s="172" t="s">
        <v>88</v>
      </c>
      <c r="AV626" s="13" t="s">
        <v>88</v>
      </c>
      <c r="AW626" s="13" t="s">
        <v>33</v>
      </c>
      <c r="AX626" s="13" t="s">
        <v>86</v>
      </c>
      <c r="AY626" s="172" t="s">
        <v>140</v>
      </c>
    </row>
    <row r="627" spans="1:65" s="2" customFormat="1" ht="21.75" customHeight="1">
      <c r="A627" s="32"/>
      <c r="B627" s="156"/>
      <c r="C627" s="157" t="s">
        <v>1162</v>
      </c>
      <c r="D627" s="157" t="s">
        <v>142</v>
      </c>
      <c r="E627" s="158" t="s">
        <v>1163</v>
      </c>
      <c r="F627" s="159" t="s">
        <v>1164</v>
      </c>
      <c r="G627" s="160" t="s">
        <v>548</v>
      </c>
      <c r="H627" s="161">
        <v>3</v>
      </c>
      <c r="I627" s="162"/>
      <c r="J627" s="163">
        <f>ROUND(I627*H627,2)</f>
        <v>0</v>
      </c>
      <c r="K627" s="159" t="s">
        <v>1</v>
      </c>
      <c r="L627" s="33"/>
      <c r="M627" s="164" t="s">
        <v>1</v>
      </c>
      <c r="N627" s="165" t="s">
        <v>43</v>
      </c>
      <c r="O627" s="58"/>
      <c r="P627" s="166">
        <f>O627*H627</f>
        <v>0</v>
      </c>
      <c r="Q627" s="166">
        <v>0</v>
      </c>
      <c r="R627" s="166">
        <f>Q627*H627</f>
        <v>0</v>
      </c>
      <c r="S627" s="166">
        <v>0</v>
      </c>
      <c r="T627" s="167">
        <f>S627*H627</f>
        <v>0</v>
      </c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R627" s="168" t="s">
        <v>232</v>
      </c>
      <c r="AT627" s="168" t="s">
        <v>142</v>
      </c>
      <c r="AU627" s="168" t="s">
        <v>88</v>
      </c>
      <c r="AY627" s="17" t="s">
        <v>140</v>
      </c>
      <c r="BE627" s="169">
        <f>IF(N627="základní",J627,0)</f>
        <v>0</v>
      </c>
      <c r="BF627" s="169">
        <f>IF(N627="snížená",J627,0)</f>
        <v>0</v>
      </c>
      <c r="BG627" s="169">
        <f>IF(N627="zákl. přenesená",J627,0)</f>
        <v>0</v>
      </c>
      <c r="BH627" s="169">
        <f>IF(N627="sníž. přenesená",J627,0)</f>
        <v>0</v>
      </c>
      <c r="BI627" s="169">
        <f>IF(N627="nulová",J627,0)</f>
        <v>0</v>
      </c>
      <c r="BJ627" s="17" t="s">
        <v>86</v>
      </c>
      <c r="BK627" s="169">
        <f>ROUND(I627*H627,2)</f>
        <v>0</v>
      </c>
      <c r="BL627" s="17" t="s">
        <v>232</v>
      </c>
      <c r="BM627" s="168" t="s">
        <v>1165</v>
      </c>
    </row>
    <row r="628" spans="1:65" s="13" customFormat="1">
      <c r="B628" s="170"/>
      <c r="D628" s="171" t="s">
        <v>148</v>
      </c>
      <c r="E628" s="172" t="s">
        <v>1</v>
      </c>
      <c r="F628" s="173" t="s">
        <v>1166</v>
      </c>
      <c r="H628" s="174">
        <v>3</v>
      </c>
      <c r="I628" s="175"/>
      <c r="L628" s="170"/>
      <c r="M628" s="176"/>
      <c r="N628" s="177"/>
      <c r="O628" s="177"/>
      <c r="P628" s="177"/>
      <c r="Q628" s="177"/>
      <c r="R628" s="177"/>
      <c r="S628" s="177"/>
      <c r="T628" s="178"/>
      <c r="AT628" s="172" t="s">
        <v>148</v>
      </c>
      <c r="AU628" s="172" t="s">
        <v>88</v>
      </c>
      <c r="AV628" s="13" t="s">
        <v>88</v>
      </c>
      <c r="AW628" s="13" t="s">
        <v>33</v>
      </c>
      <c r="AX628" s="13" t="s">
        <v>86</v>
      </c>
      <c r="AY628" s="172" t="s">
        <v>140</v>
      </c>
    </row>
    <row r="629" spans="1:65" s="2" customFormat="1" ht="16.5" customHeight="1">
      <c r="A629" s="32"/>
      <c r="B629" s="156"/>
      <c r="C629" s="157" t="s">
        <v>1167</v>
      </c>
      <c r="D629" s="157" t="s">
        <v>142</v>
      </c>
      <c r="E629" s="158" t="s">
        <v>1168</v>
      </c>
      <c r="F629" s="159" t="s">
        <v>1169</v>
      </c>
      <c r="G629" s="160" t="s">
        <v>548</v>
      </c>
      <c r="H629" s="161">
        <v>1</v>
      </c>
      <c r="I629" s="162"/>
      <c r="J629" s="163">
        <f>ROUND(I629*H629,2)</f>
        <v>0</v>
      </c>
      <c r="K629" s="159" t="s">
        <v>1</v>
      </c>
      <c r="L629" s="33"/>
      <c r="M629" s="164" t="s">
        <v>1</v>
      </c>
      <c r="N629" s="165" t="s">
        <v>43</v>
      </c>
      <c r="O629" s="58"/>
      <c r="P629" s="166">
        <f>O629*H629</f>
        <v>0</v>
      </c>
      <c r="Q629" s="166">
        <v>0</v>
      </c>
      <c r="R629" s="166">
        <f>Q629*H629</f>
        <v>0</v>
      </c>
      <c r="S629" s="166">
        <v>0</v>
      </c>
      <c r="T629" s="167">
        <f>S629*H629</f>
        <v>0</v>
      </c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R629" s="168" t="s">
        <v>232</v>
      </c>
      <c r="AT629" s="168" t="s">
        <v>142</v>
      </c>
      <c r="AU629" s="168" t="s">
        <v>88</v>
      </c>
      <c r="AY629" s="17" t="s">
        <v>140</v>
      </c>
      <c r="BE629" s="169">
        <f>IF(N629="základní",J629,0)</f>
        <v>0</v>
      </c>
      <c r="BF629" s="169">
        <f>IF(N629="snížená",J629,0)</f>
        <v>0</v>
      </c>
      <c r="BG629" s="169">
        <f>IF(N629="zákl. přenesená",J629,0)</f>
        <v>0</v>
      </c>
      <c r="BH629" s="169">
        <f>IF(N629="sníž. přenesená",J629,0)</f>
        <v>0</v>
      </c>
      <c r="BI629" s="169">
        <f>IF(N629="nulová",J629,0)</f>
        <v>0</v>
      </c>
      <c r="BJ629" s="17" t="s">
        <v>86</v>
      </c>
      <c r="BK629" s="169">
        <f>ROUND(I629*H629,2)</f>
        <v>0</v>
      </c>
      <c r="BL629" s="17" t="s">
        <v>232</v>
      </c>
      <c r="BM629" s="168" t="s">
        <v>1170</v>
      </c>
    </row>
    <row r="630" spans="1:65" s="13" customFormat="1">
      <c r="B630" s="170"/>
      <c r="D630" s="171" t="s">
        <v>148</v>
      </c>
      <c r="E630" s="172" t="s">
        <v>1</v>
      </c>
      <c r="F630" s="173" t="s">
        <v>1171</v>
      </c>
      <c r="H630" s="174">
        <v>1</v>
      </c>
      <c r="I630" s="175"/>
      <c r="L630" s="170"/>
      <c r="M630" s="176"/>
      <c r="N630" s="177"/>
      <c r="O630" s="177"/>
      <c r="P630" s="177"/>
      <c r="Q630" s="177"/>
      <c r="R630" s="177"/>
      <c r="S630" s="177"/>
      <c r="T630" s="178"/>
      <c r="AT630" s="172" t="s">
        <v>148</v>
      </c>
      <c r="AU630" s="172" t="s">
        <v>88</v>
      </c>
      <c r="AV630" s="13" t="s">
        <v>88</v>
      </c>
      <c r="AW630" s="13" t="s">
        <v>33</v>
      </c>
      <c r="AX630" s="13" t="s">
        <v>86</v>
      </c>
      <c r="AY630" s="172" t="s">
        <v>140</v>
      </c>
    </row>
    <row r="631" spans="1:65" s="2" customFormat="1" ht="21.75" customHeight="1">
      <c r="A631" s="32"/>
      <c r="B631" s="156"/>
      <c r="C631" s="157" t="s">
        <v>1172</v>
      </c>
      <c r="D631" s="157" t="s">
        <v>142</v>
      </c>
      <c r="E631" s="158" t="s">
        <v>1173</v>
      </c>
      <c r="F631" s="159" t="s">
        <v>1174</v>
      </c>
      <c r="G631" s="160" t="s">
        <v>210</v>
      </c>
      <c r="H631" s="161">
        <v>11.115</v>
      </c>
      <c r="I631" s="162"/>
      <c r="J631" s="163">
        <f>ROUND(I631*H631,2)</f>
        <v>0</v>
      </c>
      <c r="K631" s="159" t="s">
        <v>181</v>
      </c>
      <c r="L631" s="33"/>
      <c r="M631" s="164" t="s">
        <v>1</v>
      </c>
      <c r="N631" s="165" t="s">
        <v>43</v>
      </c>
      <c r="O631" s="58"/>
      <c r="P631" s="166">
        <f>O631*H631</f>
        <v>0</v>
      </c>
      <c r="Q631" s="166">
        <v>0</v>
      </c>
      <c r="R631" s="166">
        <f>Q631*H631</f>
        <v>0</v>
      </c>
      <c r="S631" s="166">
        <v>8.0000000000000002E-3</v>
      </c>
      <c r="T631" s="167">
        <f>S631*H631</f>
        <v>8.8919999999999999E-2</v>
      </c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R631" s="168" t="s">
        <v>232</v>
      </c>
      <c r="AT631" s="168" t="s">
        <v>142</v>
      </c>
      <c r="AU631" s="168" t="s">
        <v>88</v>
      </c>
      <c r="AY631" s="17" t="s">
        <v>140</v>
      </c>
      <c r="BE631" s="169">
        <f>IF(N631="základní",J631,0)</f>
        <v>0</v>
      </c>
      <c r="BF631" s="169">
        <f>IF(N631="snížená",J631,0)</f>
        <v>0</v>
      </c>
      <c r="BG631" s="169">
        <f>IF(N631="zákl. přenesená",J631,0)</f>
        <v>0</v>
      </c>
      <c r="BH631" s="169">
        <f>IF(N631="sníž. přenesená",J631,0)</f>
        <v>0</v>
      </c>
      <c r="BI631" s="169">
        <f>IF(N631="nulová",J631,0)</f>
        <v>0</v>
      </c>
      <c r="BJ631" s="17" t="s">
        <v>86</v>
      </c>
      <c r="BK631" s="169">
        <f>ROUND(I631*H631,2)</f>
        <v>0</v>
      </c>
      <c r="BL631" s="17" t="s">
        <v>232</v>
      </c>
      <c r="BM631" s="168" t="s">
        <v>1175</v>
      </c>
    </row>
    <row r="632" spans="1:65" s="13" customFormat="1">
      <c r="B632" s="170"/>
      <c r="D632" s="171" t="s">
        <v>148</v>
      </c>
      <c r="E632" s="172" t="s">
        <v>1</v>
      </c>
      <c r="F632" s="173" t="s">
        <v>1176</v>
      </c>
      <c r="H632" s="174">
        <v>11.115</v>
      </c>
      <c r="I632" s="175"/>
      <c r="L632" s="170"/>
      <c r="M632" s="176"/>
      <c r="N632" s="177"/>
      <c r="O632" s="177"/>
      <c r="P632" s="177"/>
      <c r="Q632" s="177"/>
      <c r="R632" s="177"/>
      <c r="S632" s="177"/>
      <c r="T632" s="178"/>
      <c r="AT632" s="172" t="s">
        <v>148</v>
      </c>
      <c r="AU632" s="172" t="s">
        <v>88</v>
      </c>
      <c r="AV632" s="13" t="s">
        <v>88</v>
      </c>
      <c r="AW632" s="13" t="s">
        <v>33</v>
      </c>
      <c r="AX632" s="13" t="s">
        <v>86</v>
      </c>
      <c r="AY632" s="172" t="s">
        <v>140</v>
      </c>
    </row>
    <row r="633" spans="1:65" s="2" customFormat="1" ht="16.5" customHeight="1">
      <c r="A633" s="32"/>
      <c r="B633" s="156"/>
      <c r="C633" s="157" t="s">
        <v>1177</v>
      </c>
      <c r="D633" s="157" t="s">
        <v>142</v>
      </c>
      <c r="E633" s="158" t="s">
        <v>1178</v>
      </c>
      <c r="F633" s="159" t="s">
        <v>1179</v>
      </c>
      <c r="G633" s="160" t="s">
        <v>210</v>
      </c>
      <c r="H633" s="161">
        <v>11.115</v>
      </c>
      <c r="I633" s="162"/>
      <c r="J633" s="163">
        <f>ROUND(I633*H633,2)</f>
        <v>0</v>
      </c>
      <c r="K633" s="159" t="s">
        <v>181</v>
      </c>
      <c r="L633" s="33"/>
      <c r="M633" s="164" t="s">
        <v>1</v>
      </c>
      <c r="N633" s="165" t="s">
        <v>43</v>
      </c>
      <c r="O633" s="58"/>
      <c r="P633" s="166">
        <f>O633*H633</f>
        <v>0</v>
      </c>
      <c r="Q633" s="166">
        <v>0</v>
      </c>
      <c r="R633" s="166">
        <f>Q633*H633</f>
        <v>0</v>
      </c>
      <c r="S633" s="166">
        <v>1.098E-2</v>
      </c>
      <c r="T633" s="167">
        <f>S633*H633</f>
        <v>0.1220427</v>
      </c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R633" s="168" t="s">
        <v>232</v>
      </c>
      <c r="AT633" s="168" t="s">
        <v>142</v>
      </c>
      <c r="AU633" s="168" t="s">
        <v>88</v>
      </c>
      <c r="AY633" s="17" t="s">
        <v>140</v>
      </c>
      <c r="BE633" s="169">
        <f>IF(N633="základní",J633,0)</f>
        <v>0</v>
      </c>
      <c r="BF633" s="169">
        <f>IF(N633="snížená",J633,0)</f>
        <v>0</v>
      </c>
      <c r="BG633" s="169">
        <f>IF(N633="zákl. přenesená",J633,0)</f>
        <v>0</v>
      </c>
      <c r="BH633" s="169">
        <f>IF(N633="sníž. přenesená",J633,0)</f>
        <v>0</v>
      </c>
      <c r="BI633" s="169">
        <f>IF(N633="nulová",J633,0)</f>
        <v>0</v>
      </c>
      <c r="BJ633" s="17" t="s">
        <v>86</v>
      </c>
      <c r="BK633" s="169">
        <f>ROUND(I633*H633,2)</f>
        <v>0</v>
      </c>
      <c r="BL633" s="17" t="s">
        <v>232</v>
      </c>
      <c r="BM633" s="168" t="s">
        <v>1180</v>
      </c>
    </row>
    <row r="634" spans="1:65" s="13" customFormat="1">
      <c r="B634" s="170"/>
      <c r="D634" s="171" t="s">
        <v>148</v>
      </c>
      <c r="E634" s="172" t="s">
        <v>1</v>
      </c>
      <c r="F634" s="173" t="s">
        <v>1176</v>
      </c>
      <c r="H634" s="174">
        <v>11.115</v>
      </c>
      <c r="I634" s="175"/>
      <c r="L634" s="170"/>
      <c r="M634" s="176"/>
      <c r="N634" s="177"/>
      <c r="O634" s="177"/>
      <c r="P634" s="177"/>
      <c r="Q634" s="177"/>
      <c r="R634" s="177"/>
      <c r="S634" s="177"/>
      <c r="T634" s="178"/>
      <c r="AT634" s="172" t="s">
        <v>148</v>
      </c>
      <c r="AU634" s="172" t="s">
        <v>88</v>
      </c>
      <c r="AV634" s="13" t="s">
        <v>88</v>
      </c>
      <c r="AW634" s="13" t="s">
        <v>33</v>
      </c>
      <c r="AX634" s="13" t="s">
        <v>86</v>
      </c>
      <c r="AY634" s="172" t="s">
        <v>140</v>
      </c>
    </row>
    <row r="635" spans="1:65" s="2" customFormat="1" ht="21.75" customHeight="1">
      <c r="A635" s="32"/>
      <c r="B635" s="156"/>
      <c r="C635" s="157" t="s">
        <v>1181</v>
      </c>
      <c r="D635" s="157" t="s">
        <v>142</v>
      </c>
      <c r="E635" s="158" t="s">
        <v>1182</v>
      </c>
      <c r="F635" s="159" t="s">
        <v>1183</v>
      </c>
      <c r="G635" s="160" t="s">
        <v>1184</v>
      </c>
      <c r="H635" s="161">
        <v>3.6040000000000001</v>
      </c>
      <c r="I635" s="162"/>
      <c r="J635" s="163">
        <f>ROUND(I635*H635,2)</f>
        <v>0</v>
      </c>
      <c r="K635" s="159" t="s">
        <v>181</v>
      </c>
      <c r="L635" s="33"/>
      <c r="M635" s="164" t="s">
        <v>1</v>
      </c>
      <c r="N635" s="165" t="s">
        <v>43</v>
      </c>
      <c r="O635" s="58"/>
      <c r="P635" s="166">
        <f>O635*H635</f>
        <v>0</v>
      </c>
      <c r="Q635" s="166">
        <v>0</v>
      </c>
      <c r="R635" s="166">
        <f>Q635*H635</f>
        <v>0</v>
      </c>
      <c r="S635" s="166">
        <v>3.0000000000000001E-3</v>
      </c>
      <c r="T635" s="167">
        <f>S635*H635</f>
        <v>1.0812E-2</v>
      </c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R635" s="168" t="s">
        <v>232</v>
      </c>
      <c r="AT635" s="168" t="s">
        <v>142</v>
      </c>
      <c r="AU635" s="168" t="s">
        <v>88</v>
      </c>
      <c r="AY635" s="17" t="s">
        <v>140</v>
      </c>
      <c r="BE635" s="169">
        <f>IF(N635="základní",J635,0)</f>
        <v>0</v>
      </c>
      <c r="BF635" s="169">
        <f>IF(N635="snížená",J635,0)</f>
        <v>0</v>
      </c>
      <c r="BG635" s="169">
        <f>IF(N635="zákl. přenesená",J635,0)</f>
        <v>0</v>
      </c>
      <c r="BH635" s="169">
        <f>IF(N635="sníž. přenesená",J635,0)</f>
        <v>0</v>
      </c>
      <c r="BI635" s="169">
        <f>IF(N635="nulová",J635,0)</f>
        <v>0</v>
      </c>
      <c r="BJ635" s="17" t="s">
        <v>86</v>
      </c>
      <c r="BK635" s="169">
        <f>ROUND(I635*H635,2)</f>
        <v>0</v>
      </c>
      <c r="BL635" s="17" t="s">
        <v>232</v>
      </c>
      <c r="BM635" s="168" t="s">
        <v>1185</v>
      </c>
    </row>
    <row r="636" spans="1:65" s="13" customFormat="1">
      <c r="B636" s="170"/>
      <c r="D636" s="171" t="s">
        <v>148</v>
      </c>
      <c r="E636" s="172" t="s">
        <v>1</v>
      </c>
      <c r="F636" s="173" t="s">
        <v>1186</v>
      </c>
      <c r="H636" s="174">
        <v>3.6040000000000001</v>
      </c>
      <c r="I636" s="175"/>
      <c r="L636" s="170"/>
      <c r="M636" s="176"/>
      <c r="N636" s="177"/>
      <c r="O636" s="177"/>
      <c r="P636" s="177"/>
      <c r="Q636" s="177"/>
      <c r="R636" s="177"/>
      <c r="S636" s="177"/>
      <c r="T636" s="178"/>
      <c r="AT636" s="172" t="s">
        <v>148</v>
      </c>
      <c r="AU636" s="172" t="s">
        <v>88</v>
      </c>
      <c r="AV636" s="13" t="s">
        <v>88</v>
      </c>
      <c r="AW636" s="13" t="s">
        <v>33</v>
      </c>
      <c r="AX636" s="13" t="s">
        <v>86</v>
      </c>
      <c r="AY636" s="172" t="s">
        <v>140</v>
      </c>
    </row>
    <row r="637" spans="1:65" s="2" customFormat="1" ht="21.75" customHeight="1">
      <c r="A637" s="32"/>
      <c r="B637" s="156"/>
      <c r="C637" s="157" t="s">
        <v>1187</v>
      </c>
      <c r="D637" s="157" t="s">
        <v>142</v>
      </c>
      <c r="E637" s="158" t="s">
        <v>1188</v>
      </c>
      <c r="F637" s="159" t="s">
        <v>1189</v>
      </c>
      <c r="G637" s="160" t="s">
        <v>527</v>
      </c>
      <c r="H637" s="161">
        <v>2</v>
      </c>
      <c r="I637" s="162"/>
      <c r="J637" s="163">
        <f>ROUND(I637*H637,2)</f>
        <v>0</v>
      </c>
      <c r="K637" s="159" t="s">
        <v>181</v>
      </c>
      <c r="L637" s="33"/>
      <c r="M637" s="164" t="s">
        <v>1</v>
      </c>
      <c r="N637" s="165" t="s">
        <v>43</v>
      </c>
      <c r="O637" s="58"/>
      <c r="P637" s="166">
        <f>O637*H637</f>
        <v>0</v>
      </c>
      <c r="Q637" s="166">
        <v>0</v>
      </c>
      <c r="R637" s="166">
        <f>Q637*H637</f>
        <v>0</v>
      </c>
      <c r="S637" s="166">
        <v>0</v>
      </c>
      <c r="T637" s="167">
        <f>S637*H637</f>
        <v>0</v>
      </c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R637" s="168" t="s">
        <v>232</v>
      </c>
      <c r="AT637" s="168" t="s">
        <v>142</v>
      </c>
      <c r="AU637" s="168" t="s">
        <v>88</v>
      </c>
      <c r="AY637" s="17" t="s">
        <v>140</v>
      </c>
      <c r="BE637" s="169">
        <f>IF(N637="základní",J637,0)</f>
        <v>0</v>
      </c>
      <c r="BF637" s="169">
        <f>IF(N637="snížená",J637,0)</f>
        <v>0</v>
      </c>
      <c r="BG637" s="169">
        <f>IF(N637="zákl. přenesená",J637,0)</f>
        <v>0</v>
      </c>
      <c r="BH637" s="169">
        <f>IF(N637="sníž. přenesená",J637,0)</f>
        <v>0</v>
      </c>
      <c r="BI637" s="169">
        <f>IF(N637="nulová",J637,0)</f>
        <v>0</v>
      </c>
      <c r="BJ637" s="17" t="s">
        <v>86</v>
      </c>
      <c r="BK637" s="169">
        <f>ROUND(I637*H637,2)</f>
        <v>0</v>
      </c>
      <c r="BL637" s="17" t="s">
        <v>232</v>
      </c>
      <c r="BM637" s="168" t="s">
        <v>1190</v>
      </c>
    </row>
    <row r="638" spans="1:65" s="2" customFormat="1" ht="21.75" customHeight="1">
      <c r="A638" s="32"/>
      <c r="B638" s="156"/>
      <c r="C638" s="157" t="s">
        <v>1191</v>
      </c>
      <c r="D638" s="157" t="s">
        <v>142</v>
      </c>
      <c r="E638" s="158" t="s">
        <v>1192</v>
      </c>
      <c r="F638" s="159" t="s">
        <v>1193</v>
      </c>
      <c r="G638" s="160" t="s">
        <v>527</v>
      </c>
      <c r="H638" s="161">
        <v>4</v>
      </c>
      <c r="I638" s="162"/>
      <c r="J638" s="163">
        <f>ROUND(I638*H638,2)</f>
        <v>0</v>
      </c>
      <c r="K638" s="159" t="s">
        <v>181</v>
      </c>
      <c r="L638" s="33"/>
      <c r="M638" s="164" t="s">
        <v>1</v>
      </c>
      <c r="N638" s="165" t="s">
        <v>43</v>
      </c>
      <c r="O638" s="58"/>
      <c r="P638" s="166">
        <f>O638*H638</f>
        <v>0</v>
      </c>
      <c r="Q638" s="166">
        <v>0</v>
      </c>
      <c r="R638" s="166">
        <f>Q638*H638</f>
        <v>0</v>
      </c>
      <c r="S638" s="166">
        <v>0</v>
      </c>
      <c r="T638" s="167">
        <f>S638*H638</f>
        <v>0</v>
      </c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R638" s="168" t="s">
        <v>232</v>
      </c>
      <c r="AT638" s="168" t="s">
        <v>142</v>
      </c>
      <c r="AU638" s="168" t="s">
        <v>88</v>
      </c>
      <c r="AY638" s="17" t="s">
        <v>140</v>
      </c>
      <c r="BE638" s="169">
        <f>IF(N638="základní",J638,0)</f>
        <v>0</v>
      </c>
      <c r="BF638" s="169">
        <f>IF(N638="snížená",J638,0)</f>
        <v>0</v>
      </c>
      <c r="BG638" s="169">
        <f>IF(N638="zákl. přenesená",J638,0)</f>
        <v>0</v>
      </c>
      <c r="BH638" s="169">
        <f>IF(N638="sníž. přenesená",J638,0)</f>
        <v>0</v>
      </c>
      <c r="BI638" s="169">
        <f>IF(N638="nulová",J638,0)</f>
        <v>0</v>
      </c>
      <c r="BJ638" s="17" t="s">
        <v>86</v>
      </c>
      <c r="BK638" s="169">
        <f>ROUND(I638*H638,2)</f>
        <v>0</v>
      </c>
      <c r="BL638" s="17" t="s">
        <v>232</v>
      </c>
      <c r="BM638" s="168" t="s">
        <v>1194</v>
      </c>
    </row>
    <row r="639" spans="1:65" s="2" customFormat="1" ht="16.5" customHeight="1">
      <c r="A639" s="32"/>
      <c r="B639" s="156"/>
      <c r="C639" s="194" t="s">
        <v>1195</v>
      </c>
      <c r="D639" s="194" t="s">
        <v>267</v>
      </c>
      <c r="E639" s="195" t="s">
        <v>1196</v>
      </c>
      <c r="F639" s="196" t="s">
        <v>1197</v>
      </c>
      <c r="G639" s="197" t="s">
        <v>293</v>
      </c>
      <c r="H639" s="198">
        <v>2</v>
      </c>
      <c r="I639" s="199"/>
      <c r="J639" s="200">
        <f>ROUND(I639*H639,2)</f>
        <v>0</v>
      </c>
      <c r="K639" s="196" t="s">
        <v>181</v>
      </c>
      <c r="L639" s="201"/>
      <c r="M639" s="202" t="s">
        <v>1</v>
      </c>
      <c r="N639" s="203" t="s">
        <v>43</v>
      </c>
      <c r="O639" s="58"/>
      <c r="P639" s="166">
        <f>O639*H639</f>
        <v>0</v>
      </c>
      <c r="Q639" s="166">
        <v>3.0000000000000001E-3</v>
      </c>
      <c r="R639" s="166">
        <f>Q639*H639</f>
        <v>6.0000000000000001E-3</v>
      </c>
      <c r="S639" s="166">
        <v>0</v>
      </c>
      <c r="T639" s="167">
        <f>S639*H639</f>
        <v>0</v>
      </c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R639" s="168" t="s">
        <v>328</v>
      </c>
      <c r="AT639" s="168" t="s">
        <v>267</v>
      </c>
      <c r="AU639" s="168" t="s">
        <v>88</v>
      </c>
      <c r="AY639" s="17" t="s">
        <v>140</v>
      </c>
      <c r="BE639" s="169">
        <f>IF(N639="základní",J639,0)</f>
        <v>0</v>
      </c>
      <c r="BF639" s="169">
        <f>IF(N639="snížená",J639,0)</f>
        <v>0</v>
      </c>
      <c r="BG639" s="169">
        <f>IF(N639="zákl. přenesená",J639,0)</f>
        <v>0</v>
      </c>
      <c r="BH639" s="169">
        <f>IF(N639="sníž. přenesená",J639,0)</f>
        <v>0</v>
      </c>
      <c r="BI639" s="169">
        <f>IF(N639="nulová",J639,0)</f>
        <v>0</v>
      </c>
      <c r="BJ639" s="17" t="s">
        <v>86</v>
      </c>
      <c r="BK639" s="169">
        <f>ROUND(I639*H639,2)</f>
        <v>0</v>
      </c>
      <c r="BL639" s="17" t="s">
        <v>232</v>
      </c>
      <c r="BM639" s="168" t="s">
        <v>1198</v>
      </c>
    </row>
    <row r="640" spans="1:65" s="13" customFormat="1">
      <c r="B640" s="170"/>
      <c r="D640" s="171" t="s">
        <v>148</v>
      </c>
      <c r="E640" s="172" t="s">
        <v>1</v>
      </c>
      <c r="F640" s="173" t="s">
        <v>1199</v>
      </c>
      <c r="H640" s="174">
        <v>2</v>
      </c>
      <c r="I640" s="175"/>
      <c r="L640" s="170"/>
      <c r="M640" s="176"/>
      <c r="N640" s="177"/>
      <c r="O640" s="177"/>
      <c r="P640" s="177"/>
      <c r="Q640" s="177"/>
      <c r="R640" s="177"/>
      <c r="S640" s="177"/>
      <c r="T640" s="178"/>
      <c r="AT640" s="172" t="s">
        <v>148</v>
      </c>
      <c r="AU640" s="172" t="s">
        <v>88</v>
      </c>
      <c r="AV640" s="13" t="s">
        <v>88</v>
      </c>
      <c r="AW640" s="13" t="s">
        <v>33</v>
      </c>
      <c r="AX640" s="13" t="s">
        <v>86</v>
      </c>
      <c r="AY640" s="172" t="s">
        <v>140</v>
      </c>
    </row>
    <row r="641" spans="1:65" s="2" customFormat="1" ht="16.5" customHeight="1">
      <c r="A641" s="32"/>
      <c r="B641" s="156"/>
      <c r="C641" s="194" t="s">
        <v>1200</v>
      </c>
      <c r="D641" s="194" t="s">
        <v>267</v>
      </c>
      <c r="E641" s="195" t="s">
        <v>1201</v>
      </c>
      <c r="F641" s="196" t="s">
        <v>1202</v>
      </c>
      <c r="G641" s="197" t="s">
        <v>293</v>
      </c>
      <c r="H641" s="198">
        <v>5.75</v>
      </c>
      <c r="I641" s="199"/>
      <c r="J641" s="200">
        <f>ROUND(I641*H641,2)</f>
        <v>0</v>
      </c>
      <c r="K641" s="196" t="s">
        <v>181</v>
      </c>
      <c r="L641" s="201"/>
      <c r="M641" s="202" t="s">
        <v>1</v>
      </c>
      <c r="N641" s="203" t="s">
        <v>43</v>
      </c>
      <c r="O641" s="58"/>
      <c r="P641" s="166">
        <f>O641*H641</f>
        <v>0</v>
      </c>
      <c r="Q641" s="166">
        <v>6.0000000000000001E-3</v>
      </c>
      <c r="R641" s="166">
        <f>Q641*H641</f>
        <v>3.4500000000000003E-2</v>
      </c>
      <c r="S641" s="166">
        <v>0</v>
      </c>
      <c r="T641" s="167">
        <f>S641*H641</f>
        <v>0</v>
      </c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R641" s="168" t="s">
        <v>328</v>
      </c>
      <c r="AT641" s="168" t="s">
        <v>267</v>
      </c>
      <c r="AU641" s="168" t="s">
        <v>88</v>
      </c>
      <c r="AY641" s="17" t="s">
        <v>140</v>
      </c>
      <c r="BE641" s="169">
        <f>IF(N641="základní",J641,0)</f>
        <v>0</v>
      </c>
      <c r="BF641" s="169">
        <f>IF(N641="snížená",J641,0)</f>
        <v>0</v>
      </c>
      <c r="BG641" s="169">
        <f>IF(N641="zákl. přenesená",J641,0)</f>
        <v>0</v>
      </c>
      <c r="BH641" s="169">
        <f>IF(N641="sníž. přenesená",J641,0)</f>
        <v>0</v>
      </c>
      <c r="BI641" s="169">
        <f>IF(N641="nulová",J641,0)</f>
        <v>0</v>
      </c>
      <c r="BJ641" s="17" t="s">
        <v>86</v>
      </c>
      <c r="BK641" s="169">
        <f>ROUND(I641*H641,2)</f>
        <v>0</v>
      </c>
      <c r="BL641" s="17" t="s">
        <v>232</v>
      </c>
      <c r="BM641" s="168" t="s">
        <v>1203</v>
      </c>
    </row>
    <row r="642" spans="1:65" s="13" customFormat="1">
      <c r="B642" s="170"/>
      <c r="D642" s="171" t="s">
        <v>148</v>
      </c>
      <c r="E642" s="172" t="s">
        <v>1</v>
      </c>
      <c r="F642" s="173" t="s">
        <v>1204</v>
      </c>
      <c r="H642" s="174">
        <v>5.75</v>
      </c>
      <c r="I642" s="175"/>
      <c r="L642" s="170"/>
      <c r="M642" s="176"/>
      <c r="N642" s="177"/>
      <c r="O642" s="177"/>
      <c r="P642" s="177"/>
      <c r="Q642" s="177"/>
      <c r="R642" s="177"/>
      <c r="S642" s="177"/>
      <c r="T642" s="178"/>
      <c r="AT642" s="172" t="s">
        <v>148</v>
      </c>
      <c r="AU642" s="172" t="s">
        <v>88</v>
      </c>
      <c r="AV642" s="13" t="s">
        <v>88</v>
      </c>
      <c r="AW642" s="13" t="s">
        <v>33</v>
      </c>
      <c r="AX642" s="13" t="s">
        <v>86</v>
      </c>
      <c r="AY642" s="172" t="s">
        <v>140</v>
      </c>
    </row>
    <row r="643" spans="1:65" s="2" customFormat="1" ht="21.75" customHeight="1">
      <c r="A643" s="32"/>
      <c r="B643" s="156"/>
      <c r="C643" s="157" t="s">
        <v>1205</v>
      </c>
      <c r="D643" s="157" t="s">
        <v>142</v>
      </c>
      <c r="E643" s="158" t="s">
        <v>1206</v>
      </c>
      <c r="F643" s="159" t="s">
        <v>1207</v>
      </c>
      <c r="G643" s="160" t="s">
        <v>805</v>
      </c>
      <c r="H643" s="204"/>
      <c r="I643" s="162"/>
      <c r="J643" s="163">
        <f>ROUND(I643*H643,2)</f>
        <v>0</v>
      </c>
      <c r="K643" s="159" t="s">
        <v>181</v>
      </c>
      <c r="L643" s="33"/>
      <c r="M643" s="164" t="s">
        <v>1</v>
      </c>
      <c r="N643" s="165" t="s">
        <v>43</v>
      </c>
      <c r="O643" s="58"/>
      <c r="P643" s="166">
        <f>O643*H643</f>
        <v>0</v>
      </c>
      <c r="Q643" s="166">
        <v>0</v>
      </c>
      <c r="R643" s="166">
        <f>Q643*H643</f>
        <v>0</v>
      </c>
      <c r="S643" s="166">
        <v>0</v>
      </c>
      <c r="T643" s="167">
        <f>S643*H643</f>
        <v>0</v>
      </c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R643" s="168" t="s">
        <v>232</v>
      </c>
      <c r="AT643" s="168" t="s">
        <v>142</v>
      </c>
      <c r="AU643" s="168" t="s">
        <v>88</v>
      </c>
      <c r="AY643" s="17" t="s">
        <v>140</v>
      </c>
      <c r="BE643" s="169">
        <f>IF(N643="základní",J643,0)</f>
        <v>0</v>
      </c>
      <c r="BF643" s="169">
        <f>IF(N643="snížená",J643,0)</f>
        <v>0</v>
      </c>
      <c r="BG643" s="169">
        <f>IF(N643="zákl. přenesená",J643,0)</f>
        <v>0</v>
      </c>
      <c r="BH643" s="169">
        <f>IF(N643="sníž. přenesená",J643,0)</f>
        <v>0</v>
      </c>
      <c r="BI643" s="169">
        <f>IF(N643="nulová",J643,0)</f>
        <v>0</v>
      </c>
      <c r="BJ643" s="17" t="s">
        <v>86</v>
      </c>
      <c r="BK643" s="169">
        <f>ROUND(I643*H643,2)</f>
        <v>0</v>
      </c>
      <c r="BL643" s="17" t="s">
        <v>232</v>
      </c>
      <c r="BM643" s="168" t="s">
        <v>1208</v>
      </c>
    </row>
    <row r="644" spans="1:65" s="12" customFormat="1" ht="22.9" customHeight="1">
      <c r="B644" s="143"/>
      <c r="D644" s="144" t="s">
        <v>77</v>
      </c>
      <c r="E644" s="154" t="s">
        <v>1209</v>
      </c>
      <c r="F644" s="154" t="s">
        <v>1210</v>
      </c>
      <c r="I644" s="146"/>
      <c r="J644" s="155">
        <f>BK644</f>
        <v>0</v>
      </c>
      <c r="L644" s="143"/>
      <c r="M644" s="148"/>
      <c r="N644" s="149"/>
      <c r="O644" s="149"/>
      <c r="P644" s="150">
        <f>SUM(P645:P669)</f>
        <v>0</v>
      </c>
      <c r="Q644" s="149"/>
      <c r="R644" s="150">
        <f>SUM(R645:R669)</f>
        <v>0</v>
      </c>
      <c r="S644" s="149"/>
      <c r="T644" s="151">
        <f>SUM(T645:T669)</f>
        <v>0.60060000000000002</v>
      </c>
      <c r="AR644" s="144" t="s">
        <v>88</v>
      </c>
      <c r="AT644" s="152" t="s">
        <v>77</v>
      </c>
      <c r="AU644" s="152" t="s">
        <v>86</v>
      </c>
      <c r="AY644" s="144" t="s">
        <v>140</v>
      </c>
      <c r="BK644" s="153">
        <f>SUM(BK645:BK669)</f>
        <v>0</v>
      </c>
    </row>
    <row r="645" spans="1:65" s="2" customFormat="1" ht="21.75" customHeight="1">
      <c r="A645" s="32"/>
      <c r="B645" s="156"/>
      <c r="C645" s="157" t="s">
        <v>1211</v>
      </c>
      <c r="D645" s="157" t="s">
        <v>142</v>
      </c>
      <c r="E645" s="158" t="s">
        <v>1212</v>
      </c>
      <c r="F645" s="159" t="s">
        <v>1213</v>
      </c>
      <c r="G645" s="160" t="s">
        <v>1184</v>
      </c>
      <c r="H645" s="161">
        <v>5.8</v>
      </c>
      <c r="I645" s="162"/>
      <c r="J645" s="163">
        <f>ROUND(I645*H645,2)</f>
        <v>0</v>
      </c>
      <c r="K645" s="159" t="s">
        <v>1</v>
      </c>
      <c r="L645" s="33"/>
      <c r="M645" s="164" t="s">
        <v>1</v>
      </c>
      <c r="N645" s="165" t="s">
        <v>43</v>
      </c>
      <c r="O645" s="58"/>
      <c r="P645" s="166">
        <f>O645*H645</f>
        <v>0</v>
      </c>
      <c r="Q645" s="166">
        <v>0</v>
      </c>
      <c r="R645" s="166">
        <f>Q645*H645</f>
        <v>0</v>
      </c>
      <c r="S645" s="166">
        <v>0</v>
      </c>
      <c r="T645" s="167">
        <f>S645*H645</f>
        <v>0</v>
      </c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R645" s="168" t="s">
        <v>232</v>
      </c>
      <c r="AT645" s="168" t="s">
        <v>142</v>
      </c>
      <c r="AU645" s="168" t="s">
        <v>88</v>
      </c>
      <c r="AY645" s="17" t="s">
        <v>140</v>
      </c>
      <c r="BE645" s="169">
        <f>IF(N645="základní",J645,0)</f>
        <v>0</v>
      </c>
      <c r="BF645" s="169">
        <f>IF(N645="snížená",J645,0)</f>
        <v>0</v>
      </c>
      <c r="BG645" s="169">
        <f>IF(N645="zákl. přenesená",J645,0)</f>
        <v>0</v>
      </c>
      <c r="BH645" s="169">
        <f>IF(N645="sníž. přenesená",J645,0)</f>
        <v>0</v>
      </c>
      <c r="BI645" s="169">
        <f>IF(N645="nulová",J645,0)</f>
        <v>0</v>
      </c>
      <c r="BJ645" s="17" t="s">
        <v>86</v>
      </c>
      <c r="BK645" s="169">
        <f>ROUND(I645*H645,2)</f>
        <v>0</v>
      </c>
      <c r="BL645" s="17" t="s">
        <v>232</v>
      </c>
      <c r="BM645" s="168" t="s">
        <v>1214</v>
      </c>
    </row>
    <row r="646" spans="1:65" s="13" customFormat="1">
      <c r="B646" s="170"/>
      <c r="D646" s="171" t="s">
        <v>148</v>
      </c>
      <c r="E646" s="172" t="s">
        <v>1</v>
      </c>
      <c r="F646" s="173" t="s">
        <v>1215</v>
      </c>
      <c r="H646" s="174">
        <v>5.8</v>
      </c>
      <c r="I646" s="175"/>
      <c r="L646" s="170"/>
      <c r="M646" s="176"/>
      <c r="N646" s="177"/>
      <c r="O646" s="177"/>
      <c r="P646" s="177"/>
      <c r="Q646" s="177"/>
      <c r="R646" s="177"/>
      <c r="S646" s="177"/>
      <c r="T646" s="178"/>
      <c r="AT646" s="172" t="s">
        <v>148</v>
      </c>
      <c r="AU646" s="172" t="s">
        <v>88</v>
      </c>
      <c r="AV646" s="13" t="s">
        <v>88</v>
      </c>
      <c r="AW646" s="13" t="s">
        <v>33</v>
      </c>
      <c r="AX646" s="13" t="s">
        <v>86</v>
      </c>
      <c r="AY646" s="172" t="s">
        <v>140</v>
      </c>
    </row>
    <row r="647" spans="1:65" s="2" customFormat="1" ht="21.75" customHeight="1">
      <c r="A647" s="32"/>
      <c r="B647" s="156"/>
      <c r="C647" s="157" t="s">
        <v>1216</v>
      </c>
      <c r="D647" s="157" t="s">
        <v>142</v>
      </c>
      <c r="E647" s="158" t="s">
        <v>1217</v>
      </c>
      <c r="F647" s="159" t="s">
        <v>1218</v>
      </c>
      <c r="G647" s="160" t="s">
        <v>1184</v>
      </c>
      <c r="H647" s="161">
        <v>7.53</v>
      </c>
      <c r="I647" s="162"/>
      <c r="J647" s="163">
        <f>ROUND(I647*H647,2)</f>
        <v>0</v>
      </c>
      <c r="K647" s="159" t="s">
        <v>1</v>
      </c>
      <c r="L647" s="33"/>
      <c r="M647" s="164" t="s">
        <v>1</v>
      </c>
      <c r="N647" s="165" t="s">
        <v>43</v>
      </c>
      <c r="O647" s="58"/>
      <c r="P647" s="166">
        <f>O647*H647</f>
        <v>0</v>
      </c>
      <c r="Q647" s="166">
        <v>0</v>
      </c>
      <c r="R647" s="166">
        <f>Q647*H647</f>
        <v>0</v>
      </c>
      <c r="S647" s="166">
        <v>0</v>
      </c>
      <c r="T647" s="167">
        <f>S647*H647</f>
        <v>0</v>
      </c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R647" s="168" t="s">
        <v>232</v>
      </c>
      <c r="AT647" s="168" t="s">
        <v>142</v>
      </c>
      <c r="AU647" s="168" t="s">
        <v>88</v>
      </c>
      <c r="AY647" s="17" t="s">
        <v>140</v>
      </c>
      <c r="BE647" s="169">
        <f>IF(N647="základní",J647,0)</f>
        <v>0</v>
      </c>
      <c r="BF647" s="169">
        <f>IF(N647="snížená",J647,0)</f>
        <v>0</v>
      </c>
      <c r="BG647" s="169">
        <f>IF(N647="zákl. přenesená",J647,0)</f>
        <v>0</v>
      </c>
      <c r="BH647" s="169">
        <f>IF(N647="sníž. přenesená",J647,0)</f>
        <v>0</v>
      </c>
      <c r="BI647" s="169">
        <f>IF(N647="nulová",J647,0)</f>
        <v>0</v>
      </c>
      <c r="BJ647" s="17" t="s">
        <v>86</v>
      </c>
      <c r="BK647" s="169">
        <f>ROUND(I647*H647,2)</f>
        <v>0</v>
      </c>
      <c r="BL647" s="17" t="s">
        <v>232</v>
      </c>
      <c r="BM647" s="168" t="s">
        <v>1219</v>
      </c>
    </row>
    <row r="648" spans="1:65" s="13" customFormat="1">
      <c r="B648" s="170"/>
      <c r="D648" s="171" t="s">
        <v>148</v>
      </c>
      <c r="E648" s="172" t="s">
        <v>1</v>
      </c>
      <c r="F648" s="173" t="s">
        <v>1220</v>
      </c>
      <c r="H648" s="174">
        <v>7.53</v>
      </c>
      <c r="I648" s="175"/>
      <c r="L648" s="170"/>
      <c r="M648" s="176"/>
      <c r="N648" s="177"/>
      <c r="O648" s="177"/>
      <c r="P648" s="177"/>
      <c r="Q648" s="177"/>
      <c r="R648" s="177"/>
      <c r="S648" s="177"/>
      <c r="T648" s="178"/>
      <c r="AT648" s="172" t="s">
        <v>148</v>
      </c>
      <c r="AU648" s="172" t="s">
        <v>88</v>
      </c>
      <c r="AV648" s="13" t="s">
        <v>88</v>
      </c>
      <c r="AW648" s="13" t="s">
        <v>33</v>
      </c>
      <c r="AX648" s="13" t="s">
        <v>86</v>
      </c>
      <c r="AY648" s="172" t="s">
        <v>140</v>
      </c>
    </row>
    <row r="649" spans="1:65" s="2" customFormat="1" ht="21.75" customHeight="1">
      <c r="A649" s="32"/>
      <c r="B649" s="156"/>
      <c r="C649" s="157" t="s">
        <v>1221</v>
      </c>
      <c r="D649" s="157" t="s">
        <v>142</v>
      </c>
      <c r="E649" s="158" t="s">
        <v>1222</v>
      </c>
      <c r="F649" s="159" t="s">
        <v>1223</v>
      </c>
      <c r="G649" s="160" t="s">
        <v>548</v>
      </c>
      <c r="H649" s="161">
        <v>2</v>
      </c>
      <c r="I649" s="162"/>
      <c r="J649" s="163">
        <f>ROUND(I649*H649,2)</f>
        <v>0</v>
      </c>
      <c r="K649" s="159" t="s">
        <v>1</v>
      </c>
      <c r="L649" s="33"/>
      <c r="M649" s="164" t="s">
        <v>1</v>
      </c>
      <c r="N649" s="165" t="s">
        <v>43</v>
      </c>
      <c r="O649" s="58"/>
      <c r="P649" s="166">
        <f>O649*H649</f>
        <v>0</v>
      </c>
      <c r="Q649" s="166">
        <v>0</v>
      </c>
      <c r="R649" s="166">
        <f>Q649*H649</f>
        <v>0</v>
      </c>
      <c r="S649" s="166">
        <v>0</v>
      </c>
      <c r="T649" s="167">
        <f>S649*H649</f>
        <v>0</v>
      </c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R649" s="168" t="s">
        <v>232</v>
      </c>
      <c r="AT649" s="168" t="s">
        <v>142</v>
      </c>
      <c r="AU649" s="168" t="s">
        <v>88</v>
      </c>
      <c r="AY649" s="17" t="s">
        <v>140</v>
      </c>
      <c r="BE649" s="169">
        <f>IF(N649="základní",J649,0)</f>
        <v>0</v>
      </c>
      <c r="BF649" s="169">
        <f>IF(N649="snížená",J649,0)</f>
        <v>0</v>
      </c>
      <c r="BG649" s="169">
        <f>IF(N649="zákl. přenesená",J649,0)</f>
        <v>0</v>
      </c>
      <c r="BH649" s="169">
        <f>IF(N649="sníž. přenesená",J649,0)</f>
        <v>0</v>
      </c>
      <c r="BI649" s="169">
        <f>IF(N649="nulová",J649,0)</f>
        <v>0</v>
      </c>
      <c r="BJ649" s="17" t="s">
        <v>86</v>
      </c>
      <c r="BK649" s="169">
        <f>ROUND(I649*H649,2)</f>
        <v>0</v>
      </c>
      <c r="BL649" s="17" t="s">
        <v>232</v>
      </c>
      <c r="BM649" s="168" t="s">
        <v>1224</v>
      </c>
    </row>
    <row r="650" spans="1:65" s="13" customFormat="1">
      <c r="B650" s="170"/>
      <c r="D650" s="171" t="s">
        <v>148</v>
      </c>
      <c r="E650" s="172" t="s">
        <v>1</v>
      </c>
      <c r="F650" s="173" t="s">
        <v>1225</v>
      </c>
      <c r="H650" s="174">
        <v>2</v>
      </c>
      <c r="I650" s="175"/>
      <c r="L650" s="170"/>
      <c r="M650" s="176"/>
      <c r="N650" s="177"/>
      <c r="O650" s="177"/>
      <c r="P650" s="177"/>
      <c r="Q650" s="177"/>
      <c r="R650" s="177"/>
      <c r="S650" s="177"/>
      <c r="T650" s="178"/>
      <c r="AT650" s="172" t="s">
        <v>148</v>
      </c>
      <c r="AU650" s="172" t="s">
        <v>88</v>
      </c>
      <c r="AV650" s="13" t="s">
        <v>88</v>
      </c>
      <c r="AW650" s="13" t="s">
        <v>33</v>
      </c>
      <c r="AX650" s="13" t="s">
        <v>86</v>
      </c>
      <c r="AY650" s="172" t="s">
        <v>140</v>
      </c>
    </row>
    <row r="651" spans="1:65" s="2" customFormat="1" ht="21.75" customHeight="1">
      <c r="A651" s="32"/>
      <c r="B651" s="156"/>
      <c r="C651" s="157" t="s">
        <v>1226</v>
      </c>
      <c r="D651" s="157" t="s">
        <v>142</v>
      </c>
      <c r="E651" s="158" t="s">
        <v>1227</v>
      </c>
      <c r="F651" s="159" t="s">
        <v>1228</v>
      </c>
      <c r="G651" s="160" t="s">
        <v>1184</v>
      </c>
      <c r="H651" s="161">
        <v>28.84</v>
      </c>
      <c r="I651" s="162"/>
      <c r="J651" s="163">
        <f>ROUND(I651*H651,2)</f>
        <v>0</v>
      </c>
      <c r="K651" s="159" t="s">
        <v>1</v>
      </c>
      <c r="L651" s="33"/>
      <c r="M651" s="164" t="s">
        <v>1</v>
      </c>
      <c r="N651" s="165" t="s">
        <v>43</v>
      </c>
      <c r="O651" s="58"/>
      <c r="P651" s="166">
        <f>O651*H651</f>
        <v>0</v>
      </c>
      <c r="Q651" s="166">
        <v>0</v>
      </c>
      <c r="R651" s="166">
        <f>Q651*H651</f>
        <v>0</v>
      </c>
      <c r="S651" s="166">
        <v>0</v>
      </c>
      <c r="T651" s="167">
        <f>S651*H651</f>
        <v>0</v>
      </c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R651" s="168" t="s">
        <v>232</v>
      </c>
      <c r="AT651" s="168" t="s">
        <v>142</v>
      </c>
      <c r="AU651" s="168" t="s">
        <v>88</v>
      </c>
      <c r="AY651" s="17" t="s">
        <v>140</v>
      </c>
      <c r="BE651" s="169">
        <f>IF(N651="základní",J651,0)</f>
        <v>0</v>
      </c>
      <c r="BF651" s="169">
        <f>IF(N651="snížená",J651,0)</f>
        <v>0</v>
      </c>
      <c r="BG651" s="169">
        <f>IF(N651="zákl. přenesená",J651,0)</f>
        <v>0</v>
      </c>
      <c r="BH651" s="169">
        <f>IF(N651="sníž. přenesená",J651,0)</f>
        <v>0</v>
      </c>
      <c r="BI651" s="169">
        <f>IF(N651="nulová",J651,0)</f>
        <v>0</v>
      </c>
      <c r="BJ651" s="17" t="s">
        <v>86</v>
      </c>
      <c r="BK651" s="169">
        <f>ROUND(I651*H651,2)</f>
        <v>0</v>
      </c>
      <c r="BL651" s="17" t="s">
        <v>232</v>
      </c>
      <c r="BM651" s="168" t="s">
        <v>1229</v>
      </c>
    </row>
    <row r="652" spans="1:65" s="13" customFormat="1">
      <c r="B652" s="170"/>
      <c r="D652" s="171" t="s">
        <v>148</v>
      </c>
      <c r="E652" s="172" t="s">
        <v>1</v>
      </c>
      <c r="F652" s="173" t="s">
        <v>1230</v>
      </c>
      <c r="H652" s="174">
        <v>28.84</v>
      </c>
      <c r="I652" s="175"/>
      <c r="L652" s="170"/>
      <c r="M652" s="176"/>
      <c r="N652" s="177"/>
      <c r="O652" s="177"/>
      <c r="P652" s="177"/>
      <c r="Q652" s="177"/>
      <c r="R652" s="177"/>
      <c r="S652" s="177"/>
      <c r="T652" s="178"/>
      <c r="AT652" s="172" t="s">
        <v>148</v>
      </c>
      <c r="AU652" s="172" t="s">
        <v>88</v>
      </c>
      <c r="AV652" s="13" t="s">
        <v>88</v>
      </c>
      <c r="AW652" s="13" t="s">
        <v>33</v>
      </c>
      <c r="AX652" s="13" t="s">
        <v>86</v>
      </c>
      <c r="AY652" s="172" t="s">
        <v>140</v>
      </c>
    </row>
    <row r="653" spans="1:65" s="2" customFormat="1" ht="21.75" customHeight="1">
      <c r="A653" s="32"/>
      <c r="B653" s="156"/>
      <c r="C653" s="157" t="s">
        <v>1231</v>
      </c>
      <c r="D653" s="157" t="s">
        <v>142</v>
      </c>
      <c r="E653" s="158" t="s">
        <v>1232</v>
      </c>
      <c r="F653" s="159" t="s">
        <v>1233</v>
      </c>
      <c r="G653" s="160" t="s">
        <v>210</v>
      </c>
      <c r="H653" s="161">
        <v>8.7059999999999995</v>
      </c>
      <c r="I653" s="162"/>
      <c r="J653" s="163">
        <f>ROUND(I653*H653,2)</f>
        <v>0</v>
      </c>
      <c r="K653" s="159" t="s">
        <v>1</v>
      </c>
      <c r="L653" s="33"/>
      <c r="M653" s="164" t="s">
        <v>1</v>
      </c>
      <c r="N653" s="165" t="s">
        <v>43</v>
      </c>
      <c r="O653" s="58"/>
      <c r="P653" s="166">
        <f>O653*H653</f>
        <v>0</v>
      </c>
      <c r="Q653" s="166">
        <v>0</v>
      </c>
      <c r="R653" s="166">
        <f>Q653*H653</f>
        <v>0</v>
      </c>
      <c r="S653" s="166">
        <v>0</v>
      </c>
      <c r="T653" s="167">
        <f>S653*H653</f>
        <v>0</v>
      </c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R653" s="168" t="s">
        <v>232</v>
      </c>
      <c r="AT653" s="168" t="s">
        <v>142</v>
      </c>
      <c r="AU653" s="168" t="s">
        <v>88</v>
      </c>
      <c r="AY653" s="17" t="s">
        <v>140</v>
      </c>
      <c r="BE653" s="169">
        <f>IF(N653="základní",J653,0)</f>
        <v>0</v>
      </c>
      <c r="BF653" s="169">
        <f>IF(N653="snížená",J653,0)</f>
        <v>0</v>
      </c>
      <c r="BG653" s="169">
        <f>IF(N653="zákl. přenesená",J653,0)</f>
        <v>0</v>
      </c>
      <c r="BH653" s="169">
        <f>IF(N653="sníž. přenesená",J653,0)</f>
        <v>0</v>
      </c>
      <c r="BI653" s="169">
        <f>IF(N653="nulová",J653,0)</f>
        <v>0</v>
      </c>
      <c r="BJ653" s="17" t="s">
        <v>86</v>
      </c>
      <c r="BK653" s="169">
        <f>ROUND(I653*H653,2)</f>
        <v>0</v>
      </c>
      <c r="BL653" s="17" t="s">
        <v>232</v>
      </c>
      <c r="BM653" s="168" t="s">
        <v>1234</v>
      </c>
    </row>
    <row r="654" spans="1:65" s="13" customFormat="1">
      <c r="B654" s="170"/>
      <c r="D654" s="171" t="s">
        <v>148</v>
      </c>
      <c r="E654" s="172" t="s">
        <v>1</v>
      </c>
      <c r="F654" s="173" t="s">
        <v>1235</v>
      </c>
      <c r="H654" s="174">
        <v>8.7059999999999995</v>
      </c>
      <c r="I654" s="175"/>
      <c r="L654" s="170"/>
      <c r="M654" s="176"/>
      <c r="N654" s="177"/>
      <c r="O654" s="177"/>
      <c r="P654" s="177"/>
      <c r="Q654" s="177"/>
      <c r="R654" s="177"/>
      <c r="S654" s="177"/>
      <c r="T654" s="178"/>
      <c r="AT654" s="172" t="s">
        <v>148</v>
      </c>
      <c r="AU654" s="172" t="s">
        <v>88</v>
      </c>
      <c r="AV654" s="13" t="s">
        <v>88</v>
      </c>
      <c r="AW654" s="13" t="s">
        <v>33</v>
      </c>
      <c r="AX654" s="13" t="s">
        <v>86</v>
      </c>
      <c r="AY654" s="172" t="s">
        <v>140</v>
      </c>
    </row>
    <row r="655" spans="1:65" s="2" customFormat="1" ht="21.75" customHeight="1">
      <c r="A655" s="32"/>
      <c r="B655" s="156"/>
      <c r="C655" s="157" t="s">
        <v>1236</v>
      </c>
      <c r="D655" s="157" t="s">
        <v>142</v>
      </c>
      <c r="E655" s="158" t="s">
        <v>1237</v>
      </c>
      <c r="F655" s="159" t="s">
        <v>1238</v>
      </c>
      <c r="G655" s="160" t="s">
        <v>548</v>
      </c>
      <c r="H655" s="161">
        <v>1</v>
      </c>
      <c r="I655" s="162"/>
      <c r="J655" s="163">
        <f>ROUND(I655*H655,2)</f>
        <v>0</v>
      </c>
      <c r="K655" s="159" t="s">
        <v>1</v>
      </c>
      <c r="L655" s="33"/>
      <c r="M655" s="164" t="s">
        <v>1</v>
      </c>
      <c r="N655" s="165" t="s">
        <v>43</v>
      </c>
      <c r="O655" s="58"/>
      <c r="P655" s="166">
        <f>O655*H655</f>
        <v>0</v>
      </c>
      <c r="Q655" s="166">
        <v>0</v>
      </c>
      <c r="R655" s="166">
        <f>Q655*H655</f>
        <v>0</v>
      </c>
      <c r="S655" s="166">
        <v>0</v>
      </c>
      <c r="T655" s="167">
        <f>S655*H655</f>
        <v>0</v>
      </c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R655" s="168" t="s">
        <v>232</v>
      </c>
      <c r="AT655" s="168" t="s">
        <v>142</v>
      </c>
      <c r="AU655" s="168" t="s">
        <v>88</v>
      </c>
      <c r="AY655" s="17" t="s">
        <v>140</v>
      </c>
      <c r="BE655" s="169">
        <f>IF(N655="základní",J655,0)</f>
        <v>0</v>
      </c>
      <c r="BF655" s="169">
        <f>IF(N655="snížená",J655,0)</f>
        <v>0</v>
      </c>
      <c r="BG655" s="169">
        <f>IF(N655="zákl. přenesená",J655,0)</f>
        <v>0</v>
      </c>
      <c r="BH655" s="169">
        <f>IF(N655="sníž. přenesená",J655,0)</f>
        <v>0</v>
      </c>
      <c r="BI655" s="169">
        <f>IF(N655="nulová",J655,0)</f>
        <v>0</v>
      </c>
      <c r="BJ655" s="17" t="s">
        <v>86</v>
      </c>
      <c r="BK655" s="169">
        <f>ROUND(I655*H655,2)</f>
        <v>0</v>
      </c>
      <c r="BL655" s="17" t="s">
        <v>232</v>
      </c>
      <c r="BM655" s="168" t="s">
        <v>1239</v>
      </c>
    </row>
    <row r="656" spans="1:65" s="13" customFormat="1">
      <c r="B656" s="170"/>
      <c r="D656" s="171" t="s">
        <v>148</v>
      </c>
      <c r="E656" s="172" t="s">
        <v>1</v>
      </c>
      <c r="F656" s="173" t="s">
        <v>1240</v>
      </c>
      <c r="H656" s="174">
        <v>1</v>
      </c>
      <c r="I656" s="175"/>
      <c r="L656" s="170"/>
      <c r="M656" s="176"/>
      <c r="N656" s="177"/>
      <c r="O656" s="177"/>
      <c r="P656" s="177"/>
      <c r="Q656" s="177"/>
      <c r="R656" s="177"/>
      <c r="S656" s="177"/>
      <c r="T656" s="178"/>
      <c r="AT656" s="172" t="s">
        <v>148</v>
      </c>
      <c r="AU656" s="172" t="s">
        <v>88</v>
      </c>
      <c r="AV656" s="13" t="s">
        <v>88</v>
      </c>
      <c r="AW656" s="13" t="s">
        <v>33</v>
      </c>
      <c r="AX656" s="13" t="s">
        <v>86</v>
      </c>
      <c r="AY656" s="172" t="s">
        <v>140</v>
      </c>
    </row>
    <row r="657" spans="1:65" s="2" customFormat="1" ht="16.5" customHeight="1">
      <c r="A657" s="32"/>
      <c r="B657" s="156"/>
      <c r="C657" s="157" t="s">
        <v>1241</v>
      </c>
      <c r="D657" s="157" t="s">
        <v>142</v>
      </c>
      <c r="E657" s="158" t="s">
        <v>1242</v>
      </c>
      <c r="F657" s="159" t="s">
        <v>1243</v>
      </c>
      <c r="G657" s="160" t="s">
        <v>548</v>
      </c>
      <c r="H657" s="161">
        <v>1</v>
      </c>
      <c r="I657" s="162"/>
      <c r="J657" s="163">
        <f>ROUND(I657*H657,2)</f>
        <v>0</v>
      </c>
      <c r="K657" s="159" t="s">
        <v>1</v>
      </c>
      <c r="L657" s="33"/>
      <c r="M657" s="164" t="s">
        <v>1</v>
      </c>
      <c r="N657" s="165" t="s">
        <v>43</v>
      </c>
      <c r="O657" s="58"/>
      <c r="P657" s="166">
        <f>O657*H657</f>
        <v>0</v>
      </c>
      <c r="Q657" s="166">
        <v>0</v>
      </c>
      <c r="R657" s="166">
        <f>Q657*H657</f>
        <v>0</v>
      </c>
      <c r="S657" s="166">
        <v>0</v>
      </c>
      <c r="T657" s="167">
        <f>S657*H657</f>
        <v>0</v>
      </c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R657" s="168" t="s">
        <v>232</v>
      </c>
      <c r="AT657" s="168" t="s">
        <v>142</v>
      </c>
      <c r="AU657" s="168" t="s">
        <v>88</v>
      </c>
      <c r="AY657" s="17" t="s">
        <v>140</v>
      </c>
      <c r="BE657" s="169">
        <f>IF(N657="základní",J657,0)</f>
        <v>0</v>
      </c>
      <c r="BF657" s="169">
        <f>IF(N657="snížená",J657,0)</f>
        <v>0</v>
      </c>
      <c r="BG657" s="169">
        <f>IF(N657="zákl. přenesená",J657,0)</f>
        <v>0</v>
      </c>
      <c r="BH657" s="169">
        <f>IF(N657="sníž. přenesená",J657,0)</f>
        <v>0</v>
      </c>
      <c r="BI657" s="169">
        <f>IF(N657="nulová",J657,0)</f>
        <v>0</v>
      </c>
      <c r="BJ657" s="17" t="s">
        <v>86</v>
      </c>
      <c r="BK657" s="169">
        <f>ROUND(I657*H657,2)</f>
        <v>0</v>
      </c>
      <c r="BL657" s="17" t="s">
        <v>232</v>
      </c>
      <c r="BM657" s="168" t="s">
        <v>1244</v>
      </c>
    </row>
    <row r="658" spans="1:65" s="13" customFormat="1">
      <c r="B658" s="170"/>
      <c r="D658" s="171" t="s">
        <v>148</v>
      </c>
      <c r="E658" s="172" t="s">
        <v>1</v>
      </c>
      <c r="F658" s="173" t="s">
        <v>1245</v>
      </c>
      <c r="H658" s="174">
        <v>1</v>
      </c>
      <c r="I658" s="175"/>
      <c r="L658" s="170"/>
      <c r="M658" s="176"/>
      <c r="N658" s="177"/>
      <c r="O658" s="177"/>
      <c r="P658" s="177"/>
      <c r="Q658" s="177"/>
      <c r="R658" s="177"/>
      <c r="S658" s="177"/>
      <c r="T658" s="178"/>
      <c r="AT658" s="172" t="s">
        <v>148</v>
      </c>
      <c r="AU658" s="172" t="s">
        <v>88</v>
      </c>
      <c r="AV658" s="13" t="s">
        <v>88</v>
      </c>
      <c r="AW658" s="13" t="s">
        <v>33</v>
      </c>
      <c r="AX658" s="13" t="s">
        <v>86</v>
      </c>
      <c r="AY658" s="172" t="s">
        <v>140</v>
      </c>
    </row>
    <row r="659" spans="1:65" s="2" customFormat="1" ht="16.5" customHeight="1">
      <c r="A659" s="32"/>
      <c r="B659" s="156"/>
      <c r="C659" s="157" t="s">
        <v>1246</v>
      </c>
      <c r="D659" s="157" t="s">
        <v>142</v>
      </c>
      <c r="E659" s="158" t="s">
        <v>1247</v>
      </c>
      <c r="F659" s="159" t="s">
        <v>1248</v>
      </c>
      <c r="G659" s="160" t="s">
        <v>527</v>
      </c>
      <c r="H659" s="161">
        <v>2</v>
      </c>
      <c r="I659" s="162"/>
      <c r="J659" s="163">
        <f>ROUND(I659*H659,2)</f>
        <v>0</v>
      </c>
      <c r="K659" s="159" t="s">
        <v>181</v>
      </c>
      <c r="L659" s="33"/>
      <c r="M659" s="164" t="s">
        <v>1</v>
      </c>
      <c r="N659" s="165" t="s">
        <v>43</v>
      </c>
      <c r="O659" s="58"/>
      <c r="P659" s="166">
        <f>O659*H659</f>
        <v>0</v>
      </c>
      <c r="Q659" s="166">
        <v>0</v>
      </c>
      <c r="R659" s="166">
        <f>Q659*H659</f>
        <v>0</v>
      </c>
      <c r="S659" s="166">
        <v>2.4E-2</v>
      </c>
      <c r="T659" s="167">
        <f>S659*H659</f>
        <v>4.8000000000000001E-2</v>
      </c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R659" s="168" t="s">
        <v>232</v>
      </c>
      <c r="AT659" s="168" t="s">
        <v>142</v>
      </c>
      <c r="AU659" s="168" t="s">
        <v>88</v>
      </c>
      <c r="AY659" s="17" t="s">
        <v>140</v>
      </c>
      <c r="BE659" s="169">
        <f>IF(N659="základní",J659,0)</f>
        <v>0</v>
      </c>
      <c r="BF659" s="169">
        <f>IF(N659="snížená",J659,0)</f>
        <v>0</v>
      </c>
      <c r="BG659" s="169">
        <f>IF(N659="zákl. přenesená",J659,0)</f>
        <v>0</v>
      </c>
      <c r="BH659" s="169">
        <f>IF(N659="sníž. přenesená",J659,0)</f>
        <v>0</v>
      </c>
      <c r="BI659" s="169">
        <f>IF(N659="nulová",J659,0)</f>
        <v>0</v>
      </c>
      <c r="BJ659" s="17" t="s">
        <v>86</v>
      </c>
      <c r="BK659" s="169">
        <f>ROUND(I659*H659,2)</f>
        <v>0</v>
      </c>
      <c r="BL659" s="17" t="s">
        <v>232</v>
      </c>
      <c r="BM659" s="168" t="s">
        <v>1249</v>
      </c>
    </row>
    <row r="660" spans="1:65" s="13" customFormat="1">
      <c r="B660" s="170"/>
      <c r="D660" s="171" t="s">
        <v>148</v>
      </c>
      <c r="E660" s="172" t="s">
        <v>1</v>
      </c>
      <c r="F660" s="173" t="s">
        <v>1250</v>
      </c>
      <c r="H660" s="174">
        <v>2</v>
      </c>
      <c r="I660" s="175"/>
      <c r="L660" s="170"/>
      <c r="M660" s="176"/>
      <c r="N660" s="177"/>
      <c r="O660" s="177"/>
      <c r="P660" s="177"/>
      <c r="Q660" s="177"/>
      <c r="R660" s="177"/>
      <c r="S660" s="177"/>
      <c r="T660" s="178"/>
      <c r="AT660" s="172" t="s">
        <v>148</v>
      </c>
      <c r="AU660" s="172" t="s">
        <v>88</v>
      </c>
      <c r="AV660" s="13" t="s">
        <v>88</v>
      </c>
      <c r="AW660" s="13" t="s">
        <v>33</v>
      </c>
      <c r="AX660" s="13" t="s">
        <v>86</v>
      </c>
      <c r="AY660" s="172" t="s">
        <v>140</v>
      </c>
    </row>
    <row r="661" spans="1:65" s="2" customFormat="1" ht="16.5" customHeight="1">
      <c r="A661" s="32"/>
      <c r="B661" s="156"/>
      <c r="C661" s="157" t="s">
        <v>1251</v>
      </c>
      <c r="D661" s="157" t="s">
        <v>142</v>
      </c>
      <c r="E661" s="158" t="s">
        <v>1252</v>
      </c>
      <c r="F661" s="159" t="s">
        <v>1253</v>
      </c>
      <c r="G661" s="160" t="s">
        <v>527</v>
      </c>
      <c r="H661" s="161">
        <v>2</v>
      </c>
      <c r="I661" s="162"/>
      <c r="J661" s="163">
        <f>ROUND(I661*H661,2)</f>
        <v>0</v>
      </c>
      <c r="K661" s="159" t="s">
        <v>181</v>
      </c>
      <c r="L661" s="33"/>
      <c r="M661" s="164" t="s">
        <v>1</v>
      </c>
      <c r="N661" s="165" t="s">
        <v>43</v>
      </c>
      <c r="O661" s="58"/>
      <c r="P661" s="166">
        <f>O661*H661</f>
        <v>0</v>
      </c>
      <c r="Q661" s="166">
        <v>0</v>
      </c>
      <c r="R661" s="166">
        <f>Q661*H661</f>
        <v>0</v>
      </c>
      <c r="S661" s="166">
        <v>0.1215</v>
      </c>
      <c r="T661" s="167">
        <f>S661*H661</f>
        <v>0.24299999999999999</v>
      </c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R661" s="168" t="s">
        <v>232</v>
      </c>
      <c r="AT661" s="168" t="s">
        <v>142</v>
      </c>
      <c r="AU661" s="168" t="s">
        <v>88</v>
      </c>
      <c r="AY661" s="17" t="s">
        <v>140</v>
      </c>
      <c r="BE661" s="169">
        <f>IF(N661="základní",J661,0)</f>
        <v>0</v>
      </c>
      <c r="BF661" s="169">
        <f>IF(N661="snížená",J661,0)</f>
        <v>0</v>
      </c>
      <c r="BG661" s="169">
        <f>IF(N661="zákl. přenesená",J661,0)</f>
        <v>0</v>
      </c>
      <c r="BH661" s="169">
        <f>IF(N661="sníž. přenesená",J661,0)</f>
        <v>0</v>
      </c>
      <c r="BI661" s="169">
        <f>IF(N661="nulová",J661,0)</f>
        <v>0</v>
      </c>
      <c r="BJ661" s="17" t="s">
        <v>86</v>
      </c>
      <c r="BK661" s="169">
        <f>ROUND(I661*H661,2)</f>
        <v>0</v>
      </c>
      <c r="BL661" s="17" t="s">
        <v>232</v>
      </c>
      <c r="BM661" s="168" t="s">
        <v>1254</v>
      </c>
    </row>
    <row r="662" spans="1:65" s="13" customFormat="1">
      <c r="B662" s="170"/>
      <c r="D662" s="171" t="s">
        <v>148</v>
      </c>
      <c r="E662" s="172" t="s">
        <v>1</v>
      </c>
      <c r="F662" s="173" t="s">
        <v>1250</v>
      </c>
      <c r="H662" s="174">
        <v>2</v>
      </c>
      <c r="I662" s="175"/>
      <c r="L662" s="170"/>
      <c r="M662" s="176"/>
      <c r="N662" s="177"/>
      <c r="O662" s="177"/>
      <c r="P662" s="177"/>
      <c r="Q662" s="177"/>
      <c r="R662" s="177"/>
      <c r="S662" s="177"/>
      <c r="T662" s="178"/>
      <c r="AT662" s="172" t="s">
        <v>148</v>
      </c>
      <c r="AU662" s="172" t="s">
        <v>88</v>
      </c>
      <c r="AV662" s="13" t="s">
        <v>88</v>
      </c>
      <c r="AW662" s="13" t="s">
        <v>33</v>
      </c>
      <c r="AX662" s="13" t="s">
        <v>86</v>
      </c>
      <c r="AY662" s="172" t="s">
        <v>140</v>
      </c>
    </row>
    <row r="663" spans="1:65" s="2" customFormat="1" ht="16.5" customHeight="1">
      <c r="A663" s="32"/>
      <c r="B663" s="156"/>
      <c r="C663" s="157" t="s">
        <v>1255</v>
      </c>
      <c r="D663" s="157" t="s">
        <v>142</v>
      </c>
      <c r="E663" s="158" t="s">
        <v>1256</v>
      </c>
      <c r="F663" s="159" t="s">
        <v>1257</v>
      </c>
      <c r="G663" s="160" t="s">
        <v>210</v>
      </c>
      <c r="H663" s="161">
        <v>1.73</v>
      </c>
      <c r="I663" s="162"/>
      <c r="J663" s="163">
        <f>ROUND(I663*H663,2)</f>
        <v>0</v>
      </c>
      <c r="K663" s="159" t="s">
        <v>181</v>
      </c>
      <c r="L663" s="33"/>
      <c r="M663" s="164" t="s">
        <v>1</v>
      </c>
      <c r="N663" s="165" t="s">
        <v>43</v>
      </c>
      <c r="O663" s="58"/>
      <c r="P663" s="166">
        <f>O663*H663</f>
        <v>0</v>
      </c>
      <c r="Q663" s="166">
        <v>0</v>
      </c>
      <c r="R663" s="166">
        <f>Q663*H663</f>
        <v>0</v>
      </c>
      <c r="S663" s="166">
        <v>0.02</v>
      </c>
      <c r="T663" s="167">
        <f>S663*H663</f>
        <v>3.4599999999999999E-2</v>
      </c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R663" s="168" t="s">
        <v>232</v>
      </c>
      <c r="AT663" s="168" t="s">
        <v>142</v>
      </c>
      <c r="AU663" s="168" t="s">
        <v>88</v>
      </c>
      <c r="AY663" s="17" t="s">
        <v>140</v>
      </c>
      <c r="BE663" s="169">
        <f>IF(N663="základní",J663,0)</f>
        <v>0</v>
      </c>
      <c r="BF663" s="169">
        <f>IF(N663="snížená",J663,0)</f>
        <v>0</v>
      </c>
      <c r="BG663" s="169">
        <f>IF(N663="zákl. přenesená",J663,0)</f>
        <v>0</v>
      </c>
      <c r="BH663" s="169">
        <f>IF(N663="sníž. přenesená",J663,0)</f>
        <v>0</v>
      </c>
      <c r="BI663" s="169">
        <f>IF(N663="nulová",J663,0)</f>
        <v>0</v>
      </c>
      <c r="BJ663" s="17" t="s">
        <v>86</v>
      </c>
      <c r="BK663" s="169">
        <f>ROUND(I663*H663,2)</f>
        <v>0</v>
      </c>
      <c r="BL663" s="17" t="s">
        <v>232</v>
      </c>
      <c r="BM663" s="168" t="s">
        <v>1258</v>
      </c>
    </row>
    <row r="664" spans="1:65" s="13" customFormat="1">
      <c r="B664" s="170"/>
      <c r="D664" s="171" t="s">
        <v>148</v>
      </c>
      <c r="E664" s="172" t="s">
        <v>1</v>
      </c>
      <c r="F664" s="173" t="s">
        <v>1259</v>
      </c>
      <c r="H664" s="174">
        <v>1.73</v>
      </c>
      <c r="I664" s="175"/>
      <c r="L664" s="170"/>
      <c r="M664" s="176"/>
      <c r="N664" s="177"/>
      <c r="O664" s="177"/>
      <c r="P664" s="177"/>
      <c r="Q664" s="177"/>
      <c r="R664" s="177"/>
      <c r="S664" s="177"/>
      <c r="T664" s="178"/>
      <c r="AT664" s="172" t="s">
        <v>148</v>
      </c>
      <c r="AU664" s="172" t="s">
        <v>88</v>
      </c>
      <c r="AV664" s="13" t="s">
        <v>88</v>
      </c>
      <c r="AW664" s="13" t="s">
        <v>33</v>
      </c>
      <c r="AX664" s="13" t="s">
        <v>86</v>
      </c>
      <c r="AY664" s="172" t="s">
        <v>140</v>
      </c>
    </row>
    <row r="665" spans="1:65" s="2" customFormat="1" ht="16.5" customHeight="1">
      <c r="A665" s="32"/>
      <c r="B665" s="156"/>
      <c r="C665" s="157" t="s">
        <v>1260</v>
      </c>
      <c r="D665" s="157" t="s">
        <v>142</v>
      </c>
      <c r="E665" s="158" t="s">
        <v>1261</v>
      </c>
      <c r="F665" s="159" t="s">
        <v>1262</v>
      </c>
      <c r="G665" s="160" t="s">
        <v>527</v>
      </c>
      <c r="H665" s="161">
        <v>2.7559999999999998</v>
      </c>
      <c r="I665" s="162"/>
      <c r="J665" s="163">
        <f>ROUND(I665*H665,2)</f>
        <v>0</v>
      </c>
      <c r="K665" s="159" t="s">
        <v>181</v>
      </c>
      <c r="L665" s="33"/>
      <c r="M665" s="164" t="s">
        <v>1</v>
      </c>
      <c r="N665" s="165" t="s">
        <v>43</v>
      </c>
      <c r="O665" s="58"/>
      <c r="P665" s="166">
        <f>O665*H665</f>
        <v>0</v>
      </c>
      <c r="Q665" s="166">
        <v>0</v>
      </c>
      <c r="R665" s="166">
        <f>Q665*H665</f>
        <v>0</v>
      </c>
      <c r="S665" s="166">
        <v>0</v>
      </c>
      <c r="T665" s="167">
        <f>S665*H665</f>
        <v>0</v>
      </c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R665" s="168" t="s">
        <v>232</v>
      </c>
      <c r="AT665" s="168" t="s">
        <v>142</v>
      </c>
      <c r="AU665" s="168" t="s">
        <v>88</v>
      </c>
      <c r="AY665" s="17" t="s">
        <v>140</v>
      </c>
      <c r="BE665" s="169">
        <f>IF(N665="základní",J665,0)</f>
        <v>0</v>
      </c>
      <c r="BF665" s="169">
        <f>IF(N665="snížená",J665,0)</f>
        <v>0</v>
      </c>
      <c r="BG665" s="169">
        <f>IF(N665="zákl. přenesená",J665,0)</f>
        <v>0</v>
      </c>
      <c r="BH665" s="169">
        <f>IF(N665="sníž. přenesená",J665,0)</f>
        <v>0</v>
      </c>
      <c r="BI665" s="169">
        <f>IF(N665="nulová",J665,0)</f>
        <v>0</v>
      </c>
      <c r="BJ665" s="17" t="s">
        <v>86</v>
      </c>
      <c r="BK665" s="169">
        <f>ROUND(I665*H665,2)</f>
        <v>0</v>
      </c>
      <c r="BL665" s="17" t="s">
        <v>232</v>
      </c>
      <c r="BM665" s="168" t="s">
        <v>1263</v>
      </c>
    </row>
    <row r="666" spans="1:65" s="13" customFormat="1">
      <c r="B666" s="170"/>
      <c r="D666" s="171" t="s">
        <v>148</v>
      </c>
      <c r="E666" s="172" t="s">
        <v>1</v>
      </c>
      <c r="F666" s="173" t="s">
        <v>683</v>
      </c>
      <c r="H666" s="174">
        <v>2.7559999999999998</v>
      </c>
      <c r="I666" s="175"/>
      <c r="L666" s="170"/>
      <c r="M666" s="176"/>
      <c r="N666" s="177"/>
      <c r="O666" s="177"/>
      <c r="P666" s="177"/>
      <c r="Q666" s="177"/>
      <c r="R666" s="177"/>
      <c r="S666" s="177"/>
      <c r="T666" s="178"/>
      <c r="AT666" s="172" t="s">
        <v>148</v>
      </c>
      <c r="AU666" s="172" t="s">
        <v>88</v>
      </c>
      <c r="AV666" s="13" t="s">
        <v>88</v>
      </c>
      <c r="AW666" s="13" t="s">
        <v>33</v>
      </c>
      <c r="AX666" s="13" t="s">
        <v>86</v>
      </c>
      <c r="AY666" s="172" t="s">
        <v>140</v>
      </c>
    </row>
    <row r="667" spans="1:65" s="2" customFormat="1" ht="21.75" customHeight="1">
      <c r="A667" s="32"/>
      <c r="B667" s="156"/>
      <c r="C667" s="157" t="s">
        <v>1264</v>
      </c>
      <c r="D667" s="157" t="s">
        <v>142</v>
      </c>
      <c r="E667" s="158" t="s">
        <v>1265</v>
      </c>
      <c r="F667" s="159" t="s">
        <v>1266</v>
      </c>
      <c r="G667" s="160" t="s">
        <v>293</v>
      </c>
      <c r="H667" s="161">
        <v>5.5</v>
      </c>
      <c r="I667" s="162"/>
      <c r="J667" s="163">
        <f>ROUND(I667*H667,2)</f>
        <v>0</v>
      </c>
      <c r="K667" s="159" t="s">
        <v>181</v>
      </c>
      <c r="L667" s="33"/>
      <c r="M667" s="164" t="s">
        <v>1</v>
      </c>
      <c r="N667" s="165" t="s">
        <v>43</v>
      </c>
      <c r="O667" s="58"/>
      <c r="P667" s="166">
        <f>O667*H667</f>
        <v>0</v>
      </c>
      <c r="Q667" s="166">
        <v>0</v>
      </c>
      <c r="R667" s="166">
        <f>Q667*H667</f>
        <v>0</v>
      </c>
      <c r="S667" s="166">
        <v>0.05</v>
      </c>
      <c r="T667" s="167">
        <f>S667*H667</f>
        <v>0.27500000000000002</v>
      </c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R667" s="168" t="s">
        <v>232</v>
      </c>
      <c r="AT667" s="168" t="s">
        <v>142</v>
      </c>
      <c r="AU667" s="168" t="s">
        <v>88</v>
      </c>
      <c r="AY667" s="17" t="s">
        <v>140</v>
      </c>
      <c r="BE667" s="169">
        <f>IF(N667="základní",J667,0)</f>
        <v>0</v>
      </c>
      <c r="BF667" s="169">
        <f>IF(N667="snížená",J667,0)</f>
        <v>0</v>
      </c>
      <c r="BG667" s="169">
        <f>IF(N667="zákl. přenesená",J667,0)</f>
        <v>0</v>
      </c>
      <c r="BH667" s="169">
        <f>IF(N667="sníž. přenesená",J667,0)</f>
        <v>0</v>
      </c>
      <c r="BI667" s="169">
        <f>IF(N667="nulová",J667,0)</f>
        <v>0</v>
      </c>
      <c r="BJ667" s="17" t="s">
        <v>86</v>
      </c>
      <c r="BK667" s="169">
        <f>ROUND(I667*H667,2)</f>
        <v>0</v>
      </c>
      <c r="BL667" s="17" t="s">
        <v>232</v>
      </c>
      <c r="BM667" s="168" t="s">
        <v>1267</v>
      </c>
    </row>
    <row r="668" spans="1:65" s="13" customFormat="1">
      <c r="B668" s="170"/>
      <c r="D668" s="171" t="s">
        <v>148</v>
      </c>
      <c r="E668" s="172" t="s">
        <v>1</v>
      </c>
      <c r="F668" s="173" t="s">
        <v>1268</v>
      </c>
      <c r="H668" s="174">
        <v>5.5</v>
      </c>
      <c r="I668" s="175"/>
      <c r="L668" s="170"/>
      <c r="M668" s="176"/>
      <c r="N668" s="177"/>
      <c r="O668" s="177"/>
      <c r="P668" s="177"/>
      <c r="Q668" s="177"/>
      <c r="R668" s="177"/>
      <c r="S668" s="177"/>
      <c r="T668" s="178"/>
      <c r="AT668" s="172" t="s">
        <v>148</v>
      </c>
      <c r="AU668" s="172" t="s">
        <v>88</v>
      </c>
      <c r="AV668" s="13" t="s">
        <v>88</v>
      </c>
      <c r="AW668" s="13" t="s">
        <v>33</v>
      </c>
      <c r="AX668" s="13" t="s">
        <v>86</v>
      </c>
      <c r="AY668" s="172" t="s">
        <v>140</v>
      </c>
    </row>
    <row r="669" spans="1:65" s="2" customFormat="1" ht="21.75" customHeight="1">
      <c r="A669" s="32"/>
      <c r="B669" s="156"/>
      <c r="C669" s="157" t="s">
        <v>1269</v>
      </c>
      <c r="D669" s="157" t="s">
        <v>142</v>
      </c>
      <c r="E669" s="158" t="s">
        <v>1270</v>
      </c>
      <c r="F669" s="159" t="s">
        <v>1271</v>
      </c>
      <c r="G669" s="160" t="s">
        <v>805</v>
      </c>
      <c r="H669" s="204"/>
      <c r="I669" s="162"/>
      <c r="J669" s="163">
        <f>ROUND(I669*H669,2)</f>
        <v>0</v>
      </c>
      <c r="K669" s="159" t="s">
        <v>181</v>
      </c>
      <c r="L669" s="33"/>
      <c r="M669" s="164" t="s">
        <v>1</v>
      </c>
      <c r="N669" s="165" t="s">
        <v>43</v>
      </c>
      <c r="O669" s="58"/>
      <c r="P669" s="166">
        <f>O669*H669</f>
        <v>0</v>
      </c>
      <c r="Q669" s="166">
        <v>0</v>
      </c>
      <c r="R669" s="166">
        <f>Q669*H669</f>
        <v>0</v>
      </c>
      <c r="S669" s="166">
        <v>0</v>
      </c>
      <c r="T669" s="167">
        <f>S669*H669</f>
        <v>0</v>
      </c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R669" s="168" t="s">
        <v>232</v>
      </c>
      <c r="AT669" s="168" t="s">
        <v>142</v>
      </c>
      <c r="AU669" s="168" t="s">
        <v>88</v>
      </c>
      <c r="AY669" s="17" t="s">
        <v>140</v>
      </c>
      <c r="BE669" s="169">
        <f>IF(N669="základní",J669,0)</f>
        <v>0</v>
      </c>
      <c r="BF669" s="169">
        <f>IF(N669="snížená",J669,0)</f>
        <v>0</v>
      </c>
      <c r="BG669" s="169">
        <f>IF(N669="zákl. přenesená",J669,0)</f>
        <v>0</v>
      </c>
      <c r="BH669" s="169">
        <f>IF(N669="sníž. přenesená",J669,0)</f>
        <v>0</v>
      </c>
      <c r="BI669" s="169">
        <f>IF(N669="nulová",J669,0)</f>
        <v>0</v>
      </c>
      <c r="BJ669" s="17" t="s">
        <v>86</v>
      </c>
      <c r="BK669" s="169">
        <f>ROUND(I669*H669,2)</f>
        <v>0</v>
      </c>
      <c r="BL669" s="17" t="s">
        <v>232</v>
      </c>
      <c r="BM669" s="168" t="s">
        <v>1272</v>
      </c>
    </row>
    <row r="670" spans="1:65" s="12" customFormat="1" ht="22.9" customHeight="1">
      <c r="B670" s="143"/>
      <c r="D670" s="144" t="s">
        <v>77</v>
      </c>
      <c r="E670" s="154" t="s">
        <v>1273</v>
      </c>
      <c r="F670" s="154" t="s">
        <v>1274</v>
      </c>
      <c r="I670" s="146"/>
      <c r="J670" s="155">
        <f>BK670</f>
        <v>0</v>
      </c>
      <c r="L670" s="143"/>
      <c r="M670" s="148"/>
      <c r="N670" s="149"/>
      <c r="O670" s="149"/>
      <c r="P670" s="150">
        <f>SUM(P671:P684)</f>
        <v>0</v>
      </c>
      <c r="Q670" s="149"/>
      <c r="R670" s="150">
        <f>SUM(R671:R684)</f>
        <v>0.42504319999999995</v>
      </c>
      <c r="S670" s="149"/>
      <c r="T670" s="151">
        <f>SUM(T671:T684)</f>
        <v>0</v>
      </c>
      <c r="AR670" s="144" t="s">
        <v>88</v>
      </c>
      <c r="AT670" s="152" t="s">
        <v>77</v>
      </c>
      <c r="AU670" s="152" t="s">
        <v>86</v>
      </c>
      <c r="AY670" s="144" t="s">
        <v>140</v>
      </c>
      <c r="BK670" s="153">
        <f>SUM(BK671:BK684)</f>
        <v>0</v>
      </c>
    </row>
    <row r="671" spans="1:65" s="2" customFormat="1" ht="21.75" customHeight="1">
      <c r="A671" s="32"/>
      <c r="B671" s="156"/>
      <c r="C671" s="157" t="s">
        <v>1275</v>
      </c>
      <c r="D671" s="157" t="s">
        <v>142</v>
      </c>
      <c r="E671" s="158" t="s">
        <v>1276</v>
      </c>
      <c r="F671" s="159" t="s">
        <v>1277</v>
      </c>
      <c r="G671" s="160" t="s">
        <v>293</v>
      </c>
      <c r="H671" s="161">
        <v>22.6</v>
      </c>
      <c r="I671" s="162"/>
      <c r="J671" s="163">
        <f>ROUND(I671*H671,2)</f>
        <v>0</v>
      </c>
      <c r="K671" s="159" t="s">
        <v>181</v>
      </c>
      <c r="L671" s="33"/>
      <c r="M671" s="164" t="s">
        <v>1</v>
      </c>
      <c r="N671" s="165" t="s">
        <v>43</v>
      </c>
      <c r="O671" s="58"/>
      <c r="P671" s="166">
        <f>O671*H671</f>
        <v>0</v>
      </c>
      <c r="Q671" s="166">
        <v>6.2E-4</v>
      </c>
      <c r="R671" s="166">
        <f>Q671*H671</f>
        <v>1.4012E-2</v>
      </c>
      <c r="S671" s="166">
        <v>0</v>
      </c>
      <c r="T671" s="167">
        <f>S671*H671</f>
        <v>0</v>
      </c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R671" s="168" t="s">
        <v>232</v>
      </c>
      <c r="AT671" s="168" t="s">
        <v>142</v>
      </c>
      <c r="AU671" s="168" t="s">
        <v>88</v>
      </c>
      <c r="AY671" s="17" t="s">
        <v>140</v>
      </c>
      <c r="BE671" s="169">
        <f>IF(N671="základní",J671,0)</f>
        <v>0</v>
      </c>
      <c r="BF671" s="169">
        <f>IF(N671="snížená",J671,0)</f>
        <v>0</v>
      </c>
      <c r="BG671" s="169">
        <f>IF(N671="zákl. přenesená",J671,0)</f>
        <v>0</v>
      </c>
      <c r="BH671" s="169">
        <f>IF(N671="sníž. přenesená",J671,0)</f>
        <v>0</v>
      </c>
      <c r="BI671" s="169">
        <f>IF(N671="nulová",J671,0)</f>
        <v>0</v>
      </c>
      <c r="BJ671" s="17" t="s">
        <v>86</v>
      </c>
      <c r="BK671" s="169">
        <f>ROUND(I671*H671,2)</f>
        <v>0</v>
      </c>
      <c r="BL671" s="17" t="s">
        <v>232</v>
      </c>
      <c r="BM671" s="168" t="s">
        <v>1278</v>
      </c>
    </row>
    <row r="672" spans="1:65" s="13" customFormat="1">
      <c r="B672" s="170"/>
      <c r="D672" s="171" t="s">
        <v>148</v>
      </c>
      <c r="E672" s="172" t="s">
        <v>1</v>
      </c>
      <c r="F672" s="173" t="s">
        <v>1279</v>
      </c>
      <c r="H672" s="174">
        <v>22.6</v>
      </c>
      <c r="I672" s="175"/>
      <c r="L672" s="170"/>
      <c r="M672" s="176"/>
      <c r="N672" s="177"/>
      <c r="O672" s="177"/>
      <c r="P672" s="177"/>
      <c r="Q672" s="177"/>
      <c r="R672" s="177"/>
      <c r="S672" s="177"/>
      <c r="T672" s="178"/>
      <c r="AT672" s="172" t="s">
        <v>148</v>
      </c>
      <c r="AU672" s="172" t="s">
        <v>88</v>
      </c>
      <c r="AV672" s="13" t="s">
        <v>88</v>
      </c>
      <c r="AW672" s="13" t="s">
        <v>33</v>
      </c>
      <c r="AX672" s="13" t="s">
        <v>86</v>
      </c>
      <c r="AY672" s="172" t="s">
        <v>140</v>
      </c>
    </row>
    <row r="673" spans="1:65" s="2" customFormat="1" ht="21.75" customHeight="1">
      <c r="A673" s="32"/>
      <c r="B673" s="156"/>
      <c r="C673" s="157" t="s">
        <v>1280</v>
      </c>
      <c r="D673" s="157" t="s">
        <v>142</v>
      </c>
      <c r="E673" s="158" t="s">
        <v>1281</v>
      </c>
      <c r="F673" s="159" t="s">
        <v>1282</v>
      </c>
      <c r="G673" s="160" t="s">
        <v>210</v>
      </c>
      <c r="H673" s="161">
        <v>14.46</v>
      </c>
      <c r="I673" s="162"/>
      <c r="J673" s="163">
        <f>ROUND(I673*H673,2)</f>
        <v>0</v>
      </c>
      <c r="K673" s="159" t="s">
        <v>181</v>
      </c>
      <c r="L673" s="33"/>
      <c r="M673" s="164" t="s">
        <v>1</v>
      </c>
      <c r="N673" s="165" t="s">
        <v>43</v>
      </c>
      <c r="O673" s="58"/>
      <c r="P673" s="166">
        <f>O673*H673</f>
        <v>0</v>
      </c>
      <c r="Q673" s="166">
        <v>3.5000000000000001E-3</v>
      </c>
      <c r="R673" s="166">
        <f>Q673*H673</f>
        <v>5.0610000000000002E-2</v>
      </c>
      <c r="S673" s="166">
        <v>0</v>
      </c>
      <c r="T673" s="167">
        <f>S673*H673</f>
        <v>0</v>
      </c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R673" s="168" t="s">
        <v>232</v>
      </c>
      <c r="AT673" s="168" t="s">
        <v>142</v>
      </c>
      <c r="AU673" s="168" t="s">
        <v>88</v>
      </c>
      <c r="AY673" s="17" t="s">
        <v>140</v>
      </c>
      <c r="BE673" s="169">
        <f>IF(N673="základní",J673,0)</f>
        <v>0</v>
      </c>
      <c r="BF673" s="169">
        <f>IF(N673="snížená",J673,0)</f>
        <v>0</v>
      </c>
      <c r="BG673" s="169">
        <f>IF(N673="zákl. přenesená",J673,0)</f>
        <v>0</v>
      </c>
      <c r="BH673" s="169">
        <f>IF(N673="sníž. přenesená",J673,0)</f>
        <v>0</v>
      </c>
      <c r="BI673" s="169">
        <f>IF(N673="nulová",J673,0)</f>
        <v>0</v>
      </c>
      <c r="BJ673" s="17" t="s">
        <v>86</v>
      </c>
      <c r="BK673" s="169">
        <f>ROUND(I673*H673,2)</f>
        <v>0</v>
      </c>
      <c r="BL673" s="17" t="s">
        <v>232</v>
      </c>
      <c r="BM673" s="168" t="s">
        <v>1283</v>
      </c>
    </row>
    <row r="674" spans="1:65" s="13" customFormat="1">
      <c r="B674" s="170"/>
      <c r="D674" s="171" t="s">
        <v>148</v>
      </c>
      <c r="E674" s="172" t="s">
        <v>1</v>
      </c>
      <c r="F674" s="173" t="s">
        <v>486</v>
      </c>
      <c r="H674" s="174">
        <v>12.6</v>
      </c>
      <c r="I674" s="175"/>
      <c r="L674" s="170"/>
      <c r="M674" s="176"/>
      <c r="N674" s="177"/>
      <c r="O674" s="177"/>
      <c r="P674" s="177"/>
      <c r="Q674" s="177"/>
      <c r="R674" s="177"/>
      <c r="S674" s="177"/>
      <c r="T674" s="178"/>
      <c r="AT674" s="172" t="s">
        <v>148</v>
      </c>
      <c r="AU674" s="172" t="s">
        <v>88</v>
      </c>
      <c r="AV674" s="13" t="s">
        <v>88</v>
      </c>
      <c r="AW674" s="13" t="s">
        <v>33</v>
      </c>
      <c r="AX674" s="13" t="s">
        <v>78</v>
      </c>
      <c r="AY674" s="172" t="s">
        <v>140</v>
      </c>
    </row>
    <row r="675" spans="1:65" s="13" customFormat="1">
      <c r="B675" s="170"/>
      <c r="D675" s="171" t="s">
        <v>148</v>
      </c>
      <c r="E675" s="172" t="s">
        <v>1</v>
      </c>
      <c r="F675" s="173" t="s">
        <v>1284</v>
      </c>
      <c r="H675" s="174">
        <v>1.86</v>
      </c>
      <c r="I675" s="175"/>
      <c r="L675" s="170"/>
      <c r="M675" s="176"/>
      <c r="N675" s="177"/>
      <c r="O675" s="177"/>
      <c r="P675" s="177"/>
      <c r="Q675" s="177"/>
      <c r="R675" s="177"/>
      <c r="S675" s="177"/>
      <c r="T675" s="178"/>
      <c r="AT675" s="172" t="s">
        <v>148</v>
      </c>
      <c r="AU675" s="172" t="s">
        <v>88</v>
      </c>
      <c r="AV675" s="13" t="s">
        <v>88</v>
      </c>
      <c r="AW675" s="13" t="s">
        <v>33</v>
      </c>
      <c r="AX675" s="13" t="s">
        <v>78</v>
      </c>
      <c r="AY675" s="172" t="s">
        <v>140</v>
      </c>
    </row>
    <row r="676" spans="1:65" s="14" customFormat="1">
      <c r="B676" s="179"/>
      <c r="D676" s="171" t="s">
        <v>148</v>
      </c>
      <c r="E676" s="180" t="s">
        <v>1</v>
      </c>
      <c r="F676" s="181" t="s">
        <v>161</v>
      </c>
      <c r="H676" s="182">
        <v>14.459999999999999</v>
      </c>
      <c r="I676" s="183"/>
      <c r="L676" s="179"/>
      <c r="M676" s="184"/>
      <c r="N676" s="185"/>
      <c r="O676" s="185"/>
      <c r="P676" s="185"/>
      <c r="Q676" s="185"/>
      <c r="R676" s="185"/>
      <c r="S676" s="185"/>
      <c r="T676" s="186"/>
      <c r="AT676" s="180" t="s">
        <v>148</v>
      </c>
      <c r="AU676" s="180" t="s">
        <v>88</v>
      </c>
      <c r="AV676" s="14" t="s">
        <v>146</v>
      </c>
      <c r="AW676" s="14" t="s">
        <v>33</v>
      </c>
      <c r="AX676" s="14" t="s">
        <v>86</v>
      </c>
      <c r="AY676" s="180" t="s">
        <v>140</v>
      </c>
    </row>
    <row r="677" spans="1:65" s="2" customFormat="1" ht="21.75" customHeight="1">
      <c r="A677" s="32"/>
      <c r="B677" s="156"/>
      <c r="C677" s="194" t="s">
        <v>1285</v>
      </c>
      <c r="D677" s="194" t="s">
        <v>267</v>
      </c>
      <c r="E677" s="195" t="s">
        <v>1286</v>
      </c>
      <c r="F677" s="196" t="s">
        <v>1287</v>
      </c>
      <c r="G677" s="197" t="s">
        <v>210</v>
      </c>
      <c r="H677" s="198">
        <v>18.545999999999999</v>
      </c>
      <c r="I677" s="199"/>
      <c r="J677" s="200">
        <f>ROUND(I677*H677,2)</f>
        <v>0</v>
      </c>
      <c r="K677" s="196" t="s">
        <v>181</v>
      </c>
      <c r="L677" s="201"/>
      <c r="M677" s="202" t="s">
        <v>1</v>
      </c>
      <c r="N677" s="203" t="s">
        <v>43</v>
      </c>
      <c r="O677" s="58"/>
      <c r="P677" s="166">
        <f>O677*H677</f>
        <v>0</v>
      </c>
      <c r="Q677" s="166">
        <v>1.9199999999999998E-2</v>
      </c>
      <c r="R677" s="166">
        <f>Q677*H677</f>
        <v>0.35608319999999993</v>
      </c>
      <c r="S677" s="166">
        <v>0</v>
      </c>
      <c r="T677" s="167">
        <f>S677*H677</f>
        <v>0</v>
      </c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R677" s="168" t="s">
        <v>328</v>
      </c>
      <c r="AT677" s="168" t="s">
        <v>267</v>
      </c>
      <c r="AU677" s="168" t="s">
        <v>88</v>
      </c>
      <c r="AY677" s="17" t="s">
        <v>140</v>
      </c>
      <c r="BE677" s="169">
        <f>IF(N677="základní",J677,0)</f>
        <v>0</v>
      </c>
      <c r="BF677" s="169">
        <f>IF(N677="snížená",J677,0)</f>
        <v>0</v>
      </c>
      <c r="BG677" s="169">
        <f>IF(N677="zákl. přenesená",J677,0)</f>
        <v>0</v>
      </c>
      <c r="BH677" s="169">
        <f>IF(N677="sníž. přenesená",J677,0)</f>
        <v>0</v>
      </c>
      <c r="BI677" s="169">
        <f>IF(N677="nulová",J677,0)</f>
        <v>0</v>
      </c>
      <c r="BJ677" s="17" t="s">
        <v>86</v>
      </c>
      <c r="BK677" s="169">
        <f>ROUND(I677*H677,2)</f>
        <v>0</v>
      </c>
      <c r="BL677" s="17" t="s">
        <v>232</v>
      </c>
      <c r="BM677" s="168" t="s">
        <v>1288</v>
      </c>
    </row>
    <row r="678" spans="1:65" s="13" customFormat="1">
      <c r="B678" s="170"/>
      <c r="D678" s="171" t="s">
        <v>148</v>
      </c>
      <c r="E678" s="172" t="s">
        <v>1</v>
      </c>
      <c r="F678" s="173" t="s">
        <v>1289</v>
      </c>
      <c r="H678" s="174">
        <v>18.545999999999999</v>
      </c>
      <c r="I678" s="175"/>
      <c r="L678" s="170"/>
      <c r="M678" s="176"/>
      <c r="N678" s="177"/>
      <c r="O678" s="177"/>
      <c r="P678" s="177"/>
      <c r="Q678" s="177"/>
      <c r="R678" s="177"/>
      <c r="S678" s="177"/>
      <c r="T678" s="178"/>
      <c r="AT678" s="172" t="s">
        <v>148</v>
      </c>
      <c r="AU678" s="172" t="s">
        <v>88</v>
      </c>
      <c r="AV678" s="13" t="s">
        <v>88</v>
      </c>
      <c r="AW678" s="13" t="s">
        <v>33</v>
      </c>
      <c r="AX678" s="13" t="s">
        <v>86</v>
      </c>
      <c r="AY678" s="172" t="s">
        <v>140</v>
      </c>
    </row>
    <row r="679" spans="1:65" s="2" customFormat="1" ht="21.75" customHeight="1">
      <c r="A679" s="32"/>
      <c r="B679" s="156"/>
      <c r="C679" s="157" t="s">
        <v>1290</v>
      </c>
      <c r="D679" s="157" t="s">
        <v>142</v>
      </c>
      <c r="E679" s="158" t="s">
        <v>1291</v>
      </c>
      <c r="F679" s="159" t="s">
        <v>1292</v>
      </c>
      <c r="G679" s="160" t="s">
        <v>210</v>
      </c>
      <c r="H679" s="161">
        <v>14.46</v>
      </c>
      <c r="I679" s="162"/>
      <c r="J679" s="163">
        <f>ROUND(I679*H679,2)</f>
        <v>0</v>
      </c>
      <c r="K679" s="159" t="s">
        <v>181</v>
      </c>
      <c r="L679" s="33"/>
      <c r="M679" s="164" t="s">
        <v>1</v>
      </c>
      <c r="N679" s="165" t="s">
        <v>43</v>
      </c>
      <c r="O679" s="58"/>
      <c r="P679" s="166">
        <f>O679*H679</f>
        <v>0</v>
      </c>
      <c r="Q679" s="166">
        <v>0</v>
      </c>
      <c r="R679" s="166">
        <f>Q679*H679</f>
        <v>0</v>
      </c>
      <c r="S679" s="166">
        <v>0</v>
      </c>
      <c r="T679" s="167">
        <f>S679*H679</f>
        <v>0</v>
      </c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R679" s="168" t="s">
        <v>232</v>
      </c>
      <c r="AT679" s="168" t="s">
        <v>142</v>
      </c>
      <c r="AU679" s="168" t="s">
        <v>88</v>
      </c>
      <c r="AY679" s="17" t="s">
        <v>140</v>
      </c>
      <c r="BE679" s="169">
        <f>IF(N679="základní",J679,0)</f>
        <v>0</v>
      </c>
      <c r="BF679" s="169">
        <f>IF(N679="snížená",J679,0)</f>
        <v>0</v>
      </c>
      <c r="BG679" s="169">
        <f>IF(N679="zákl. přenesená",J679,0)</f>
        <v>0</v>
      </c>
      <c r="BH679" s="169">
        <f>IF(N679="sníž. přenesená",J679,0)</f>
        <v>0</v>
      </c>
      <c r="BI679" s="169">
        <f>IF(N679="nulová",J679,0)</f>
        <v>0</v>
      </c>
      <c r="BJ679" s="17" t="s">
        <v>86</v>
      </c>
      <c r="BK679" s="169">
        <f>ROUND(I679*H679,2)</f>
        <v>0</v>
      </c>
      <c r="BL679" s="17" t="s">
        <v>232</v>
      </c>
      <c r="BM679" s="168" t="s">
        <v>1293</v>
      </c>
    </row>
    <row r="680" spans="1:65" s="13" customFormat="1">
      <c r="B680" s="170"/>
      <c r="D680" s="171" t="s">
        <v>148</v>
      </c>
      <c r="E680" s="172" t="s">
        <v>1</v>
      </c>
      <c r="F680" s="173" t="s">
        <v>1294</v>
      </c>
      <c r="H680" s="174">
        <v>14.46</v>
      </c>
      <c r="I680" s="175"/>
      <c r="L680" s="170"/>
      <c r="M680" s="176"/>
      <c r="N680" s="177"/>
      <c r="O680" s="177"/>
      <c r="P680" s="177"/>
      <c r="Q680" s="177"/>
      <c r="R680" s="177"/>
      <c r="S680" s="177"/>
      <c r="T680" s="178"/>
      <c r="AT680" s="172" t="s">
        <v>148</v>
      </c>
      <c r="AU680" s="172" t="s">
        <v>88</v>
      </c>
      <c r="AV680" s="13" t="s">
        <v>88</v>
      </c>
      <c r="AW680" s="13" t="s">
        <v>33</v>
      </c>
      <c r="AX680" s="13" t="s">
        <v>86</v>
      </c>
      <c r="AY680" s="172" t="s">
        <v>140</v>
      </c>
    </row>
    <row r="681" spans="1:65" s="2" customFormat="1" ht="16.5" customHeight="1">
      <c r="A681" s="32"/>
      <c r="B681" s="156"/>
      <c r="C681" s="157" t="s">
        <v>1295</v>
      </c>
      <c r="D681" s="157" t="s">
        <v>142</v>
      </c>
      <c r="E681" s="158" t="s">
        <v>1296</v>
      </c>
      <c r="F681" s="159" t="s">
        <v>1297</v>
      </c>
      <c r="G681" s="160" t="s">
        <v>210</v>
      </c>
      <c r="H681" s="161">
        <v>14.46</v>
      </c>
      <c r="I681" s="162"/>
      <c r="J681" s="163">
        <f>ROUND(I681*H681,2)</f>
        <v>0</v>
      </c>
      <c r="K681" s="159" t="s">
        <v>181</v>
      </c>
      <c r="L681" s="33"/>
      <c r="M681" s="164" t="s">
        <v>1</v>
      </c>
      <c r="N681" s="165" t="s">
        <v>43</v>
      </c>
      <c r="O681" s="58"/>
      <c r="P681" s="166">
        <f>O681*H681</f>
        <v>0</v>
      </c>
      <c r="Q681" s="166">
        <v>2.9999999999999997E-4</v>
      </c>
      <c r="R681" s="166">
        <f>Q681*H681</f>
        <v>4.3379999999999998E-3</v>
      </c>
      <c r="S681" s="166">
        <v>0</v>
      </c>
      <c r="T681" s="167">
        <f>S681*H681</f>
        <v>0</v>
      </c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R681" s="168" t="s">
        <v>232</v>
      </c>
      <c r="AT681" s="168" t="s">
        <v>142</v>
      </c>
      <c r="AU681" s="168" t="s">
        <v>88</v>
      </c>
      <c r="AY681" s="17" t="s">
        <v>140</v>
      </c>
      <c r="BE681" s="169">
        <f>IF(N681="základní",J681,0)</f>
        <v>0</v>
      </c>
      <c r="BF681" s="169">
        <f>IF(N681="snížená",J681,0)</f>
        <v>0</v>
      </c>
      <c r="BG681" s="169">
        <f>IF(N681="zákl. přenesená",J681,0)</f>
        <v>0</v>
      </c>
      <c r="BH681" s="169">
        <f>IF(N681="sníž. přenesená",J681,0)</f>
        <v>0</v>
      </c>
      <c r="BI681" s="169">
        <f>IF(N681="nulová",J681,0)</f>
        <v>0</v>
      </c>
      <c r="BJ681" s="17" t="s">
        <v>86</v>
      </c>
      <c r="BK681" s="169">
        <f>ROUND(I681*H681,2)</f>
        <v>0</v>
      </c>
      <c r="BL681" s="17" t="s">
        <v>232</v>
      </c>
      <c r="BM681" s="168" t="s">
        <v>1298</v>
      </c>
    </row>
    <row r="682" spans="1:65" s="13" customFormat="1">
      <c r="B682" s="170"/>
      <c r="D682" s="171" t="s">
        <v>148</v>
      </c>
      <c r="E682" s="172" t="s">
        <v>1</v>
      </c>
      <c r="F682" s="173" t="s">
        <v>1294</v>
      </c>
      <c r="H682" s="174">
        <v>14.46</v>
      </c>
      <c r="I682" s="175"/>
      <c r="L682" s="170"/>
      <c r="M682" s="176"/>
      <c r="N682" s="177"/>
      <c r="O682" s="177"/>
      <c r="P682" s="177"/>
      <c r="Q682" s="177"/>
      <c r="R682" s="177"/>
      <c r="S682" s="177"/>
      <c r="T682" s="178"/>
      <c r="AT682" s="172" t="s">
        <v>148</v>
      </c>
      <c r="AU682" s="172" t="s">
        <v>88</v>
      </c>
      <c r="AV682" s="13" t="s">
        <v>88</v>
      </c>
      <c r="AW682" s="13" t="s">
        <v>33</v>
      </c>
      <c r="AX682" s="13" t="s">
        <v>86</v>
      </c>
      <c r="AY682" s="172" t="s">
        <v>140</v>
      </c>
    </row>
    <row r="683" spans="1:65" s="2" customFormat="1" ht="21.75" customHeight="1">
      <c r="A683" s="32"/>
      <c r="B683" s="156"/>
      <c r="C683" s="157" t="s">
        <v>1299</v>
      </c>
      <c r="D683" s="157" t="s">
        <v>142</v>
      </c>
      <c r="E683" s="158" t="s">
        <v>1300</v>
      </c>
      <c r="F683" s="159" t="s">
        <v>1301</v>
      </c>
      <c r="G683" s="160" t="s">
        <v>527</v>
      </c>
      <c r="H683" s="161">
        <v>25</v>
      </c>
      <c r="I683" s="162"/>
      <c r="J683" s="163">
        <f>ROUND(I683*H683,2)</f>
        <v>0</v>
      </c>
      <c r="K683" s="159" t="s">
        <v>181</v>
      </c>
      <c r="L683" s="33"/>
      <c r="M683" s="164" t="s">
        <v>1</v>
      </c>
      <c r="N683" s="165" t="s">
        <v>43</v>
      </c>
      <c r="O683" s="58"/>
      <c r="P683" s="166">
        <f>O683*H683</f>
        <v>0</v>
      </c>
      <c r="Q683" s="166">
        <v>0</v>
      </c>
      <c r="R683" s="166">
        <f>Q683*H683</f>
        <v>0</v>
      </c>
      <c r="S683" s="166">
        <v>0</v>
      </c>
      <c r="T683" s="167">
        <f>S683*H683</f>
        <v>0</v>
      </c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R683" s="168" t="s">
        <v>232</v>
      </c>
      <c r="AT683" s="168" t="s">
        <v>142</v>
      </c>
      <c r="AU683" s="168" t="s">
        <v>88</v>
      </c>
      <c r="AY683" s="17" t="s">
        <v>140</v>
      </c>
      <c r="BE683" s="169">
        <f>IF(N683="základní",J683,0)</f>
        <v>0</v>
      </c>
      <c r="BF683" s="169">
        <f>IF(N683="snížená",J683,0)</f>
        <v>0</v>
      </c>
      <c r="BG683" s="169">
        <f>IF(N683="zákl. přenesená",J683,0)</f>
        <v>0</v>
      </c>
      <c r="BH683" s="169">
        <f>IF(N683="sníž. přenesená",J683,0)</f>
        <v>0</v>
      </c>
      <c r="BI683" s="169">
        <f>IF(N683="nulová",J683,0)</f>
        <v>0</v>
      </c>
      <c r="BJ683" s="17" t="s">
        <v>86</v>
      </c>
      <c r="BK683" s="169">
        <f>ROUND(I683*H683,2)</f>
        <v>0</v>
      </c>
      <c r="BL683" s="17" t="s">
        <v>232</v>
      </c>
      <c r="BM683" s="168" t="s">
        <v>1302</v>
      </c>
    </row>
    <row r="684" spans="1:65" s="2" customFormat="1" ht="21.75" customHeight="1">
      <c r="A684" s="32"/>
      <c r="B684" s="156"/>
      <c r="C684" s="157" t="s">
        <v>1303</v>
      </c>
      <c r="D684" s="157" t="s">
        <v>142</v>
      </c>
      <c r="E684" s="158" t="s">
        <v>1304</v>
      </c>
      <c r="F684" s="159" t="s">
        <v>1305</v>
      </c>
      <c r="G684" s="160" t="s">
        <v>805</v>
      </c>
      <c r="H684" s="204"/>
      <c r="I684" s="162"/>
      <c r="J684" s="163">
        <f>ROUND(I684*H684,2)</f>
        <v>0</v>
      </c>
      <c r="K684" s="159" t="s">
        <v>181</v>
      </c>
      <c r="L684" s="33"/>
      <c r="M684" s="164" t="s">
        <v>1</v>
      </c>
      <c r="N684" s="165" t="s">
        <v>43</v>
      </c>
      <c r="O684" s="58"/>
      <c r="P684" s="166">
        <f>O684*H684</f>
        <v>0</v>
      </c>
      <c r="Q684" s="166">
        <v>0</v>
      </c>
      <c r="R684" s="166">
        <f>Q684*H684</f>
        <v>0</v>
      </c>
      <c r="S684" s="166">
        <v>0</v>
      </c>
      <c r="T684" s="167">
        <f>S684*H684</f>
        <v>0</v>
      </c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R684" s="168" t="s">
        <v>232</v>
      </c>
      <c r="AT684" s="168" t="s">
        <v>142</v>
      </c>
      <c r="AU684" s="168" t="s">
        <v>88</v>
      </c>
      <c r="AY684" s="17" t="s">
        <v>140</v>
      </c>
      <c r="BE684" s="169">
        <f>IF(N684="základní",J684,0)</f>
        <v>0</v>
      </c>
      <c r="BF684" s="169">
        <f>IF(N684="snížená",J684,0)</f>
        <v>0</v>
      </c>
      <c r="BG684" s="169">
        <f>IF(N684="zákl. přenesená",J684,0)</f>
        <v>0</v>
      </c>
      <c r="BH684" s="169">
        <f>IF(N684="sníž. přenesená",J684,0)</f>
        <v>0</v>
      </c>
      <c r="BI684" s="169">
        <f>IF(N684="nulová",J684,0)</f>
        <v>0</v>
      </c>
      <c r="BJ684" s="17" t="s">
        <v>86</v>
      </c>
      <c r="BK684" s="169">
        <f>ROUND(I684*H684,2)</f>
        <v>0</v>
      </c>
      <c r="BL684" s="17" t="s">
        <v>232</v>
      </c>
      <c r="BM684" s="168" t="s">
        <v>1306</v>
      </c>
    </row>
    <row r="685" spans="1:65" s="12" customFormat="1" ht="22.9" customHeight="1">
      <c r="B685" s="143"/>
      <c r="D685" s="144" t="s">
        <v>77</v>
      </c>
      <c r="E685" s="154" t="s">
        <v>1307</v>
      </c>
      <c r="F685" s="154" t="s">
        <v>1308</v>
      </c>
      <c r="I685" s="146"/>
      <c r="J685" s="155">
        <f>BK685</f>
        <v>0</v>
      </c>
      <c r="L685" s="143"/>
      <c r="M685" s="148"/>
      <c r="N685" s="149"/>
      <c r="O685" s="149"/>
      <c r="P685" s="150">
        <f>SUM(P686:P692)</f>
        <v>0</v>
      </c>
      <c r="Q685" s="149"/>
      <c r="R685" s="150">
        <f>SUM(R686:R692)</f>
        <v>0.55096000000000001</v>
      </c>
      <c r="S685" s="149"/>
      <c r="T685" s="151">
        <f>SUM(T686:T692)</f>
        <v>0</v>
      </c>
      <c r="AR685" s="144" t="s">
        <v>88</v>
      </c>
      <c r="AT685" s="152" t="s">
        <v>77</v>
      </c>
      <c r="AU685" s="152" t="s">
        <v>86</v>
      </c>
      <c r="AY685" s="144" t="s">
        <v>140</v>
      </c>
      <c r="BK685" s="153">
        <f>SUM(BK686:BK692)</f>
        <v>0</v>
      </c>
    </row>
    <row r="686" spans="1:65" s="2" customFormat="1" ht="16.5" customHeight="1">
      <c r="A686" s="32"/>
      <c r="B686" s="156"/>
      <c r="C686" s="157" t="s">
        <v>1309</v>
      </c>
      <c r="D686" s="157" t="s">
        <v>142</v>
      </c>
      <c r="E686" s="158" t="s">
        <v>1310</v>
      </c>
      <c r="F686" s="159" t="s">
        <v>1311</v>
      </c>
      <c r="G686" s="160" t="s">
        <v>210</v>
      </c>
      <c r="H686" s="161">
        <v>56.8</v>
      </c>
      <c r="I686" s="162"/>
      <c r="J686" s="163">
        <f>ROUND(I686*H686,2)</f>
        <v>0</v>
      </c>
      <c r="K686" s="159" t="s">
        <v>181</v>
      </c>
      <c r="L686" s="33"/>
      <c r="M686" s="164" t="s">
        <v>1</v>
      </c>
      <c r="N686" s="165" t="s">
        <v>43</v>
      </c>
      <c r="O686" s="58"/>
      <c r="P686" s="166">
        <f>O686*H686</f>
        <v>0</v>
      </c>
      <c r="Q686" s="166">
        <v>0</v>
      </c>
      <c r="R686" s="166">
        <f>Q686*H686</f>
        <v>0</v>
      </c>
      <c r="S686" s="166">
        <v>0</v>
      </c>
      <c r="T686" s="167">
        <f>S686*H686</f>
        <v>0</v>
      </c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R686" s="168" t="s">
        <v>232</v>
      </c>
      <c r="AT686" s="168" t="s">
        <v>142</v>
      </c>
      <c r="AU686" s="168" t="s">
        <v>88</v>
      </c>
      <c r="AY686" s="17" t="s">
        <v>140</v>
      </c>
      <c r="BE686" s="169">
        <f>IF(N686="základní",J686,0)</f>
        <v>0</v>
      </c>
      <c r="BF686" s="169">
        <f>IF(N686="snížená",J686,0)</f>
        <v>0</v>
      </c>
      <c r="BG686" s="169">
        <f>IF(N686="zákl. přenesená",J686,0)</f>
        <v>0</v>
      </c>
      <c r="BH686" s="169">
        <f>IF(N686="sníž. přenesená",J686,0)</f>
        <v>0</v>
      </c>
      <c r="BI686" s="169">
        <f>IF(N686="nulová",J686,0)</f>
        <v>0</v>
      </c>
      <c r="BJ686" s="17" t="s">
        <v>86</v>
      </c>
      <c r="BK686" s="169">
        <f>ROUND(I686*H686,2)</f>
        <v>0</v>
      </c>
      <c r="BL686" s="17" t="s">
        <v>232</v>
      </c>
      <c r="BM686" s="168" t="s">
        <v>1312</v>
      </c>
    </row>
    <row r="687" spans="1:65" s="13" customFormat="1">
      <c r="B687" s="170"/>
      <c r="D687" s="171" t="s">
        <v>148</v>
      </c>
      <c r="E687" s="172" t="s">
        <v>1</v>
      </c>
      <c r="F687" s="173" t="s">
        <v>487</v>
      </c>
      <c r="H687" s="174">
        <v>56.8</v>
      </c>
      <c r="I687" s="175"/>
      <c r="L687" s="170"/>
      <c r="M687" s="176"/>
      <c r="N687" s="177"/>
      <c r="O687" s="177"/>
      <c r="P687" s="177"/>
      <c r="Q687" s="177"/>
      <c r="R687" s="177"/>
      <c r="S687" s="177"/>
      <c r="T687" s="178"/>
      <c r="AT687" s="172" t="s">
        <v>148</v>
      </c>
      <c r="AU687" s="172" t="s">
        <v>88</v>
      </c>
      <c r="AV687" s="13" t="s">
        <v>88</v>
      </c>
      <c r="AW687" s="13" t="s">
        <v>33</v>
      </c>
      <c r="AX687" s="13" t="s">
        <v>86</v>
      </c>
      <c r="AY687" s="172" t="s">
        <v>140</v>
      </c>
    </row>
    <row r="688" spans="1:65" s="2" customFormat="1" ht="21.75" customHeight="1">
      <c r="A688" s="32"/>
      <c r="B688" s="156"/>
      <c r="C688" s="157" t="s">
        <v>1313</v>
      </c>
      <c r="D688" s="157" t="s">
        <v>142</v>
      </c>
      <c r="E688" s="158" t="s">
        <v>1314</v>
      </c>
      <c r="F688" s="159" t="s">
        <v>1315</v>
      </c>
      <c r="G688" s="160" t="s">
        <v>210</v>
      </c>
      <c r="H688" s="161">
        <v>56.8</v>
      </c>
      <c r="I688" s="162"/>
      <c r="J688" s="163">
        <f>ROUND(I688*H688,2)</f>
        <v>0</v>
      </c>
      <c r="K688" s="159" t="s">
        <v>181</v>
      </c>
      <c r="L688" s="33"/>
      <c r="M688" s="164" t="s">
        <v>1</v>
      </c>
      <c r="N688" s="165" t="s">
        <v>43</v>
      </c>
      <c r="O688" s="58"/>
      <c r="P688" s="166">
        <f>O688*H688</f>
        <v>0</v>
      </c>
      <c r="Q688" s="166">
        <v>2.9999999999999997E-4</v>
      </c>
      <c r="R688" s="166">
        <f>Q688*H688</f>
        <v>1.7039999999999996E-2</v>
      </c>
      <c r="S688" s="166">
        <v>0</v>
      </c>
      <c r="T688" s="167">
        <f>S688*H688</f>
        <v>0</v>
      </c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R688" s="168" t="s">
        <v>232</v>
      </c>
      <c r="AT688" s="168" t="s">
        <v>142</v>
      </c>
      <c r="AU688" s="168" t="s">
        <v>88</v>
      </c>
      <c r="AY688" s="17" t="s">
        <v>140</v>
      </c>
      <c r="BE688" s="169">
        <f>IF(N688="základní",J688,0)</f>
        <v>0</v>
      </c>
      <c r="BF688" s="169">
        <f>IF(N688="snížená",J688,0)</f>
        <v>0</v>
      </c>
      <c r="BG688" s="169">
        <f>IF(N688="zákl. přenesená",J688,0)</f>
        <v>0</v>
      </c>
      <c r="BH688" s="169">
        <f>IF(N688="sníž. přenesená",J688,0)</f>
        <v>0</v>
      </c>
      <c r="BI688" s="169">
        <f>IF(N688="nulová",J688,0)</f>
        <v>0</v>
      </c>
      <c r="BJ688" s="17" t="s">
        <v>86</v>
      </c>
      <c r="BK688" s="169">
        <f>ROUND(I688*H688,2)</f>
        <v>0</v>
      </c>
      <c r="BL688" s="17" t="s">
        <v>232</v>
      </c>
      <c r="BM688" s="168" t="s">
        <v>1316</v>
      </c>
    </row>
    <row r="689" spans="1:65" s="13" customFormat="1">
      <c r="B689" s="170"/>
      <c r="D689" s="171" t="s">
        <v>148</v>
      </c>
      <c r="E689" s="172" t="s">
        <v>1</v>
      </c>
      <c r="F689" s="173" t="s">
        <v>1317</v>
      </c>
      <c r="H689" s="174">
        <v>56.8</v>
      </c>
      <c r="I689" s="175"/>
      <c r="L689" s="170"/>
      <c r="M689" s="176"/>
      <c r="N689" s="177"/>
      <c r="O689" s="177"/>
      <c r="P689" s="177"/>
      <c r="Q689" s="177"/>
      <c r="R689" s="177"/>
      <c r="S689" s="177"/>
      <c r="T689" s="178"/>
      <c r="AT689" s="172" t="s">
        <v>148</v>
      </c>
      <c r="AU689" s="172" t="s">
        <v>88</v>
      </c>
      <c r="AV689" s="13" t="s">
        <v>88</v>
      </c>
      <c r="AW689" s="13" t="s">
        <v>33</v>
      </c>
      <c r="AX689" s="13" t="s">
        <v>86</v>
      </c>
      <c r="AY689" s="172" t="s">
        <v>140</v>
      </c>
    </row>
    <row r="690" spans="1:65" s="2" customFormat="1" ht="21.75" customHeight="1">
      <c r="A690" s="32"/>
      <c r="B690" s="156"/>
      <c r="C690" s="157" t="s">
        <v>1318</v>
      </c>
      <c r="D690" s="157" t="s">
        <v>142</v>
      </c>
      <c r="E690" s="158" t="s">
        <v>1319</v>
      </c>
      <c r="F690" s="159" t="s">
        <v>1320</v>
      </c>
      <c r="G690" s="160" t="s">
        <v>210</v>
      </c>
      <c r="H690" s="161">
        <v>56.8</v>
      </c>
      <c r="I690" s="162"/>
      <c r="J690" s="163">
        <f>ROUND(I690*H690,2)</f>
        <v>0</v>
      </c>
      <c r="K690" s="159" t="s">
        <v>181</v>
      </c>
      <c r="L690" s="33"/>
      <c r="M690" s="164" t="s">
        <v>1</v>
      </c>
      <c r="N690" s="165" t="s">
        <v>43</v>
      </c>
      <c r="O690" s="58"/>
      <c r="P690" s="166">
        <f>O690*H690</f>
        <v>0</v>
      </c>
      <c r="Q690" s="166">
        <v>4.0000000000000001E-3</v>
      </c>
      <c r="R690" s="166">
        <f>Q690*H690</f>
        <v>0.22719999999999999</v>
      </c>
      <c r="S690" s="166">
        <v>0</v>
      </c>
      <c r="T690" s="167">
        <f>S690*H690</f>
        <v>0</v>
      </c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R690" s="168" t="s">
        <v>232</v>
      </c>
      <c r="AT690" s="168" t="s">
        <v>142</v>
      </c>
      <c r="AU690" s="168" t="s">
        <v>88</v>
      </c>
      <c r="AY690" s="17" t="s">
        <v>140</v>
      </c>
      <c r="BE690" s="169">
        <f>IF(N690="základní",J690,0)</f>
        <v>0</v>
      </c>
      <c r="BF690" s="169">
        <f>IF(N690="snížená",J690,0)</f>
        <v>0</v>
      </c>
      <c r="BG690" s="169">
        <f>IF(N690="zákl. přenesená",J690,0)</f>
        <v>0</v>
      </c>
      <c r="BH690" s="169">
        <f>IF(N690="sníž. přenesená",J690,0)</f>
        <v>0</v>
      </c>
      <c r="BI690" s="169">
        <f>IF(N690="nulová",J690,0)</f>
        <v>0</v>
      </c>
      <c r="BJ690" s="17" t="s">
        <v>86</v>
      </c>
      <c r="BK690" s="169">
        <f>ROUND(I690*H690,2)</f>
        <v>0</v>
      </c>
      <c r="BL690" s="17" t="s">
        <v>232</v>
      </c>
      <c r="BM690" s="168" t="s">
        <v>1321</v>
      </c>
    </row>
    <row r="691" spans="1:65" s="2" customFormat="1" ht="21.75" customHeight="1">
      <c r="A691" s="32"/>
      <c r="B691" s="156"/>
      <c r="C691" s="157" t="s">
        <v>1322</v>
      </c>
      <c r="D691" s="157" t="s">
        <v>142</v>
      </c>
      <c r="E691" s="158" t="s">
        <v>1323</v>
      </c>
      <c r="F691" s="159" t="s">
        <v>1324</v>
      </c>
      <c r="G691" s="160" t="s">
        <v>210</v>
      </c>
      <c r="H691" s="161">
        <v>56.8</v>
      </c>
      <c r="I691" s="162"/>
      <c r="J691" s="163">
        <f>ROUND(I691*H691,2)</f>
        <v>0</v>
      </c>
      <c r="K691" s="159" t="s">
        <v>181</v>
      </c>
      <c r="L691" s="33"/>
      <c r="M691" s="164" t="s">
        <v>1</v>
      </c>
      <c r="N691" s="165" t="s">
        <v>43</v>
      </c>
      <c r="O691" s="58"/>
      <c r="P691" s="166">
        <f>O691*H691</f>
        <v>0</v>
      </c>
      <c r="Q691" s="166">
        <v>5.4000000000000003E-3</v>
      </c>
      <c r="R691" s="166">
        <f>Q691*H691</f>
        <v>0.30671999999999999</v>
      </c>
      <c r="S691" s="166">
        <v>0</v>
      </c>
      <c r="T691" s="167">
        <f>S691*H691</f>
        <v>0</v>
      </c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R691" s="168" t="s">
        <v>232</v>
      </c>
      <c r="AT691" s="168" t="s">
        <v>142</v>
      </c>
      <c r="AU691" s="168" t="s">
        <v>88</v>
      </c>
      <c r="AY691" s="17" t="s">
        <v>140</v>
      </c>
      <c r="BE691" s="169">
        <f>IF(N691="základní",J691,0)</f>
        <v>0</v>
      </c>
      <c r="BF691" s="169">
        <f>IF(N691="snížená",J691,0)</f>
        <v>0</v>
      </c>
      <c r="BG691" s="169">
        <f>IF(N691="zákl. přenesená",J691,0)</f>
        <v>0</v>
      </c>
      <c r="BH691" s="169">
        <f>IF(N691="sníž. přenesená",J691,0)</f>
        <v>0</v>
      </c>
      <c r="BI691" s="169">
        <f>IF(N691="nulová",J691,0)</f>
        <v>0</v>
      </c>
      <c r="BJ691" s="17" t="s">
        <v>86</v>
      </c>
      <c r="BK691" s="169">
        <f>ROUND(I691*H691,2)</f>
        <v>0</v>
      </c>
      <c r="BL691" s="17" t="s">
        <v>232</v>
      </c>
      <c r="BM691" s="168" t="s">
        <v>1325</v>
      </c>
    </row>
    <row r="692" spans="1:65" s="2" customFormat="1" ht="21.75" customHeight="1">
      <c r="A692" s="32"/>
      <c r="B692" s="156"/>
      <c r="C692" s="157" t="s">
        <v>1326</v>
      </c>
      <c r="D692" s="157" t="s">
        <v>142</v>
      </c>
      <c r="E692" s="158" t="s">
        <v>1327</v>
      </c>
      <c r="F692" s="159" t="s">
        <v>1328</v>
      </c>
      <c r="G692" s="160" t="s">
        <v>805</v>
      </c>
      <c r="H692" s="204"/>
      <c r="I692" s="162"/>
      <c r="J692" s="163">
        <f>ROUND(I692*H692,2)</f>
        <v>0</v>
      </c>
      <c r="K692" s="159" t="s">
        <v>181</v>
      </c>
      <c r="L692" s="33"/>
      <c r="M692" s="164" t="s">
        <v>1</v>
      </c>
      <c r="N692" s="165" t="s">
        <v>43</v>
      </c>
      <c r="O692" s="58"/>
      <c r="P692" s="166">
        <f>O692*H692</f>
        <v>0</v>
      </c>
      <c r="Q692" s="166">
        <v>0</v>
      </c>
      <c r="R692" s="166">
        <f>Q692*H692</f>
        <v>0</v>
      </c>
      <c r="S692" s="166">
        <v>0</v>
      </c>
      <c r="T692" s="167">
        <f>S692*H692</f>
        <v>0</v>
      </c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R692" s="168" t="s">
        <v>232</v>
      </c>
      <c r="AT692" s="168" t="s">
        <v>142</v>
      </c>
      <c r="AU692" s="168" t="s">
        <v>88</v>
      </c>
      <c r="AY692" s="17" t="s">
        <v>140</v>
      </c>
      <c r="BE692" s="169">
        <f>IF(N692="základní",J692,0)</f>
        <v>0</v>
      </c>
      <c r="BF692" s="169">
        <f>IF(N692="snížená",J692,0)</f>
        <v>0</v>
      </c>
      <c r="BG692" s="169">
        <f>IF(N692="zákl. přenesená",J692,0)</f>
        <v>0</v>
      </c>
      <c r="BH692" s="169">
        <f>IF(N692="sníž. přenesená",J692,0)</f>
        <v>0</v>
      </c>
      <c r="BI692" s="169">
        <f>IF(N692="nulová",J692,0)</f>
        <v>0</v>
      </c>
      <c r="BJ692" s="17" t="s">
        <v>86</v>
      </c>
      <c r="BK692" s="169">
        <f>ROUND(I692*H692,2)</f>
        <v>0</v>
      </c>
      <c r="BL692" s="17" t="s">
        <v>232</v>
      </c>
      <c r="BM692" s="168" t="s">
        <v>1329</v>
      </c>
    </row>
    <row r="693" spans="1:65" s="12" customFormat="1" ht="22.9" customHeight="1">
      <c r="B693" s="143"/>
      <c r="D693" s="144" t="s">
        <v>77</v>
      </c>
      <c r="E693" s="154" t="s">
        <v>1330</v>
      </c>
      <c r="F693" s="154" t="s">
        <v>1331</v>
      </c>
      <c r="I693" s="146"/>
      <c r="J693" s="155">
        <f>BK693</f>
        <v>0</v>
      </c>
      <c r="L693" s="143"/>
      <c r="M693" s="148"/>
      <c r="N693" s="149"/>
      <c r="O693" s="149"/>
      <c r="P693" s="150">
        <f>SUM(P694:P698)</f>
        <v>0</v>
      </c>
      <c r="Q693" s="149"/>
      <c r="R693" s="150">
        <f>SUM(R694:R698)</f>
        <v>1.75224E-3</v>
      </c>
      <c r="S693" s="149"/>
      <c r="T693" s="151">
        <f>SUM(T694:T698)</f>
        <v>0</v>
      </c>
      <c r="AR693" s="144" t="s">
        <v>88</v>
      </c>
      <c r="AT693" s="152" t="s">
        <v>77</v>
      </c>
      <c r="AU693" s="152" t="s">
        <v>86</v>
      </c>
      <c r="AY693" s="144" t="s">
        <v>140</v>
      </c>
      <c r="BK693" s="153">
        <f>SUM(BK694:BK698)</f>
        <v>0</v>
      </c>
    </row>
    <row r="694" spans="1:65" s="2" customFormat="1" ht="21.75" customHeight="1">
      <c r="A694" s="32"/>
      <c r="B694" s="156"/>
      <c r="C694" s="157" t="s">
        <v>1332</v>
      </c>
      <c r="D694" s="157" t="s">
        <v>142</v>
      </c>
      <c r="E694" s="158" t="s">
        <v>1333</v>
      </c>
      <c r="F694" s="159" t="s">
        <v>1334</v>
      </c>
      <c r="G694" s="160" t="s">
        <v>210</v>
      </c>
      <c r="H694" s="161">
        <v>3.5760000000000001</v>
      </c>
      <c r="I694" s="162"/>
      <c r="J694" s="163">
        <f>ROUND(I694*H694,2)</f>
        <v>0</v>
      </c>
      <c r="K694" s="159" t="s">
        <v>181</v>
      </c>
      <c r="L694" s="33"/>
      <c r="M694" s="164" t="s">
        <v>1</v>
      </c>
      <c r="N694" s="165" t="s">
        <v>43</v>
      </c>
      <c r="O694" s="58"/>
      <c r="P694" s="166">
        <f>O694*H694</f>
        <v>0</v>
      </c>
      <c r="Q694" s="166">
        <v>8.0000000000000007E-5</v>
      </c>
      <c r="R694" s="166">
        <f>Q694*H694</f>
        <v>2.8608000000000003E-4</v>
      </c>
      <c r="S694" s="166">
        <v>0</v>
      </c>
      <c r="T694" s="167">
        <f>S694*H694</f>
        <v>0</v>
      </c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R694" s="168" t="s">
        <v>232</v>
      </c>
      <c r="AT694" s="168" t="s">
        <v>142</v>
      </c>
      <c r="AU694" s="168" t="s">
        <v>88</v>
      </c>
      <c r="AY694" s="17" t="s">
        <v>140</v>
      </c>
      <c r="BE694" s="169">
        <f>IF(N694="základní",J694,0)</f>
        <v>0</v>
      </c>
      <c r="BF694" s="169">
        <f>IF(N694="snížená",J694,0)</f>
        <v>0</v>
      </c>
      <c r="BG694" s="169">
        <f>IF(N694="zákl. přenesená",J694,0)</f>
        <v>0</v>
      </c>
      <c r="BH694" s="169">
        <f>IF(N694="sníž. přenesená",J694,0)</f>
        <v>0</v>
      </c>
      <c r="BI694" s="169">
        <f>IF(N694="nulová",J694,0)</f>
        <v>0</v>
      </c>
      <c r="BJ694" s="17" t="s">
        <v>86</v>
      </c>
      <c r="BK694" s="169">
        <f>ROUND(I694*H694,2)</f>
        <v>0</v>
      </c>
      <c r="BL694" s="17" t="s">
        <v>232</v>
      </c>
      <c r="BM694" s="168" t="s">
        <v>1335</v>
      </c>
    </row>
    <row r="695" spans="1:65" s="13" customFormat="1">
      <c r="B695" s="170"/>
      <c r="D695" s="171" t="s">
        <v>148</v>
      </c>
      <c r="E695" s="172" t="s">
        <v>1</v>
      </c>
      <c r="F695" s="173" t="s">
        <v>1336</v>
      </c>
      <c r="H695" s="174">
        <v>3.5760000000000001</v>
      </c>
      <c r="I695" s="175"/>
      <c r="L695" s="170"/>
      <c r="M695" s="176"/>
      <c r="N695" s="177"/>
      <c r="O695" s="177"/>
      <c r="P695" s="177"/>
      <c r="Q695" s="177"/>
      <c r="R695" s="177"/>
      <c r="S695" s="177"/>
      <c r="T695" s="178"/>
      <c r="AT695" s="172" t="s">
        <v>148</v>
      </c>
      <c r="AU695" s="172" t="s">
        <v>88</v>
      </c>
      <c r="AV695" s="13" t="s">
        <v>88</v>
      </c>
      <c r="AW695" s="13" t="s">
        <v>33</v>
      </c>
      <c r="AX695" s="13" t="s">
        <v>86</v>
      </c>
      <c r="AY695" s="172" t="s">
        <v>140</v>
      </c>
    </row>
    <row r="696" spans="1:65" s="2" customFormat="1" ht="21.75" customHeight="1">
      <c r="A696" s="32"/>
      <c r="B696" s="156"/>
      <c r="C696" s="157" t="s">
        <v>1337</v>
      </c>
      <c r="D696" s="157" t="s">
        <v>142</v>
      </c>
      <c r="E696" s="158" t="s">
        <v>1338</v>
      </c>
      <c r="F696" s="159" t="s">
        <v>1339</v>
      </c>
      <c r="G696" s="160" t="s">
        <v>210</v>
      </c>
      <c r="H696" s="161">
        <v>3.5760000000000001</v>
      </c>
      <c r="I696" s="162"/>
      <c r="J696" s="163">
        <f>ROUND(I696*H696,2)</f>
        <v>0</v>
      </c>
      <c r="K696" s="159" t="s">
        <v>181</v>
      </c>
      <c r="L696" s="33"/>
      <c r="M696" s="164" t="s">
        <v>1</v>
      </c>
      <c r="N696" s="165" t="s">
        <v>43</v>
      </c>
      <c r="O696" s="58"/>
      <c r="P696" s="166">
        <f>O696*H696</f>
        <v>0</v>
      </c>
      <c r="Q696" s="166">
        <v>1.7000000000000001E-4</v>
      </c>
      <c r="R696" s="166">
        <f>Q696*H696</f>
        <v>6.0792000000000007E-4</v>
      </c>
      <c r="S696" s="166">
        <v>0</v>
      </c>
      <c r="T696" s="167">
        <f>S696*H696</f>
        <v>0</v>
      </c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R696" s="168" t="s">
        <v>232</v>
      </c>
      <c r="AT696" s="168" t="s">
        <v>142</v>
      </c>
      <c r="AU696" s="168" t="s">
        <v>88</v>
      </c>
      <c r="AY696" s="17" t="s">
        <v>140</v>
      </c>
      <c r="BE696" s="169">
        <f>IF(N696="základní",J696,0)</f>
        <v>0</v>
      </c>
      <c r="BF696" s="169">
        <f>IF(N696="snížená",J696,0)</f>
        <v>0</v>
      </c>
      <c r="BG696" s="169">
        <f>IF(N696="zákl. přenesená",J696,0)</f>
        <v>0</v>
      </c>
      <c r="BH696" s="169">
        <f>IF(N696="sníž. přenesená",J696,0)</f>
        <v>0</v>
      </c>
      <c r="BI696" s="169">
        <f>IF(N696="nulová",J696,0)</f>
        <v>0</v>
      </c>
      <c r="BJ696" s="17" t="s">
        <v>86</v>
      </c>
      <c r="BK696" s="169">
        <f>ROUND(I696*H696,2)</f>
        <v>0</v>
      </c>
      <c r="BL696" s="17" t="s">
        <v>232</v>
      </c>
      <c r="BM696" s="168" t="s">
        <v>1340</v>
      </c>
    </row>
    <row r="697" spans="1:65" s="2" customFormat="1" ht="21.75" customHeight="1">
      <c r="A697" s="32"/>
      <c r="B697" s="156"/>
      <c r="C697" s="157" t="s">
        <v>1341</v>
      </c>
      <c r="D697" s="157" t="s">
        <v>142</v>
      </c>
      <c r="E697" s="158" t="s">
        <v>1342</v>
      </c>
      <c r="F697" s="159" t="s">
        <v>1343</v>
      </c>
      <c r="G697" s="160" t="s">
        <v>210</v>
      </c>
      <c r="H697" s="161">
        <v>7.1520000000000001</v>
      </c>
      <c r="I697" s="162"/>
      <c r="J697" s="163">
        <f>ROUND(I697*H697,2)</f>
        <v>0</v>
      </c>
      <c r="K697" s="159" t="s">
        <v>181</v>
      </c>
      <c r="L697" s="33"/>
      <c r="M697" s="164" t="s">
        <v>1</v>
      </c>
      <c r="N697" s="165" t="s">
        <v>43</v>
      </c>
      <c r="O697" s="58"/>
      <c r="P697" s="166">
        <f>O697*H697</f>
        <v>0</v>
      </c>
      <c r="Q697" s="166">
        <v>1.2E-4</v>
      </c>
      <c r="R697" s="166">
        <f>Q697*H697</f>
        <v>8.5824000000000002E-4</v>
      </c>
      <c r="S697" s="166">
        <v>0</v>
      </c>
      <c r="T697" s="167">
        <f>S697*H697</f>
        <v>0</v>
      </c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R697" s="168" t="s">
        <v>232</v>
      </c>
      <c r="AT697" s="168" t="s">
        <v>142</v>
      </c>
      <c r="AU697" s="168" t="s">
        <v>88</v>
      </c>
      <c r="AY697" s="17" t="s">
        <v>140</v>
      </c>
      <c r="BE697" s="169">
        <f>IF(N697="základní",J697,0)</f>
        <v>0</v>
      </c>
      <c r="BF697" s="169">
        <f>IF(N697="snížená",J697,0)</f>
        <v>0</v>
      </c>
      <c r="BG697" s="169">
        <f>IF(N697="zákl. přenesená",J697,0)</f>
        <v>0</v>
      </c>
      <c r="BH697" s="169">
        <f>IF(N697="sníž. přenesená",J697,0)</f>
        <v>0</v>
      </c>
      <c r="BI697" s="169">
        <f>IF(N697="nulová",J697,0)</f>
        <v>0</v>
      </c>
      <c r="BJ697" s="17" t="s">
        <v>86</v>
      </c>
      <c r="BK697" s="169">
        <f>ROUND(I697*H697,2)</f>
        <v>0</v>
      </c>
      <c r="BL697" s="17" t="s">
        <v>232</v>
      </c>
      <c r="BM697" s="168" t="s">
        <v>1344</v>
      </c>
    </row>
    <row r="698" spans="1:65" s="13" customFormat="1">
      <c r="B698" s="170"/>
      <c r="D698" s="171" t="s">
        <v>148</v>
      </c>
      <c r="E698" s="172" t="s">
        <v>1</v>
      </c>
      <c r="F698" s="173" t="s">
        <v>1345</v>
      </c>
      <c r="H698" s="174">
        <v>7.1520000000000001</v>
      </c>
      <c r="I698" s="175"/>
      <c r="L698" s="170"/>
      <c r="M698" s="176"/>
      <c r="N698" s="177"/>
      <c r="O698" s="177"/>
      <c r="P698" s="177"/>
      <c r="Q698" s="177"/>
      <c r="R698" s="177"/>
      <c r="S698" s="177"/>
      <c r="T698" s="178"/>
      <c r="AT698" s="172" t="s">
        <v>148</v>
      </c>
      <c r="AU698" s="172" t="s">
        <v>88</v>
      </c>
      <c r="AV698" s="13" t="s">
        <v>88</v>
      </c>
      <c r="AW698" s="13" t="s">
        <v>33</v>
      </c>
      <c r="AX698" s="13" t="s">
        <v>86</v>
      </c>
      <c r="AY698" s="172" t="s">
        <v>140</v>
      </c>
    </row>
    <row r="699" spans="1:65" s="12" customFormat="1" ht="22.9" customHeight="1">
      <c r="B699" s="143"/>
      <c r="D699" s="144" t="s">
        <v>77</v>
      </c>
      <c r="E699" s="154" t="s">
        <v>1346</v>
      </c>
      <c r="F699" s="154" t="s">
        <v>1347</v>
      </c>
      <c r="I699" s="146"/>
      <c r="J699" s="155">
        <f>BK699</f>
        <v>0</v>
      </c>
      <c r="L699" s="143"/>
      <c r="M699" s="148"/>
      <c r="N699" s="149"/>
      <c r="O699" s="149"/>
      <c r="P699" s="150">
        <f>SUM(P700:P714)</f>
        <v>0</v>
      </c>
      <c r="Q699" s="149"/>
      <c r="R699" s="150">
        <f>SUM(R700:R714)</f>
        <v>0.42536840000000004</v>
      </c>
      <c r="S699" s="149"/>
      <c r="T699" s="151">
        <f>SUM(T700:T714)</f>
        <v>7.7007099999999995E-2</v>
      </c>
      <c r="AR699" s="144" t="s">
        <v>88</v>
      </c>
      <c r="AT699" s="152" t="s">
        <v>77</v>
      </c>
      <c r="AU699" s="152" t="s">
        <v>86</v>
      </c>
      <c r="AY699" s="144" t="s">
        <v>140</v>
      </c>
      <c r="BK699" s="153">
        <f>SUM(BK700:BK714)</f>
        <v>0</v>
      </c>
    </row>
    <row r="700" spans="1:65" s="2" customFormat="1" ht="16.5" customHeight="1">
      <c r="A700" s="32"/>
      <c r="B700" s="156"/>
      <c r="C700" s="157" t="s">
        <v>1348</v>
      </c>
      <c r="D700" s="157" t="s">
        <v>142</v>
      </c>
      <c r="E700" s="158" t="s">
        <v>1349</v>
      </c>
      <c r="F700" s="159" t="s">
        <v>1350</v>
      </c>
      <c r="G700" s="160" t="s">
        <v>210</v>
      </c>
      <c r="H700" s="161">
        <v>248.41</v>
      </c>
      <c r="I700" s="162"/>
      <c r="J700" s="163">
        <f>ROUND(I700*H700,2)</f>
        <v>0</v>
      </c>
      <c r="K700" s="159" t="s">
        <v>181</v>
      </c>
      <c r="L700" s="33"/>
      <c r="M700" s="164" t="s">
        <v>1</v>
      </c>
      <c r="N700" s="165" t="s">
        <v>43</v>
      </c>
      <c r="O700" s="58"/>
      <c r="P700" s="166">
        <f>O700*H700</f>
        <v>0</v>
      </c>
      <c r="Q700" s="166">
        <v>1E-3</v>
      </c>
      <c r="R700" s="166">
        <f>Q700*H700</f>
        <v>0.24840999999999999</v>
      </c>
      <c r="S700" s="166">
        <v>3.1E-4</v>
      </c>
      <c r="T700" s="167">
        <f>S700*H700</f>
        <v>7.7007099999999995E-2</v>
      </c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R700" s="168" t="s">
        <v>232</v>
      </c>
      <c r="AT700" s="168" t="s">
        <v>142</v>
      </c>
      <c r="AU700" s="168" t="s">
        <v>88</v>
      </c>
      <c r="AY700" s="17" t="s">
        <v>140</v>
      </c>
      <c r="BE700" s="169">
        <f>IF(N700="základní",J700,0)</f>
        <v>0</v>
      </c>
      <c r="BF700" s="169">
        <f>IF(N700="snížená",J700,0)</f>
        <v>0</v>
      </c>
      <c r="BG700" s="169">
        <f>IF(N700="zákl. přenesená",J700,0)</f>
        <v>0</v>
      </c>
      <c r="BH700" s="169">
        <f>IF(N700="sníž. přenesená",J700,0)</f>
        <v>0</v>
      </c>
      <c r="BI700" s="169">
        <f>IF(N700="nulová",J700,0)</f>
        <v>0</v>
      </c>
      <c r="BJ700" s="17" t="s">
        <v>86</v>
      </c>
      <c r="BK700" s="169">
        <f>ROUND(I700*H700,2)</f>
        <v>0</v>
      </c>
      <c r="BL700" s="17" t="s">
        <v>232</v>
      </c>
      <c r="BM700" s="168" t="s">
        <v>1351</v>
      </c>
    </row>
    <row r="701" spans="1:65" s="13" customFormat="1">
      <c r="B701" s="170"/>
      <c r="D701" s="171" t="s">
        <v>148</v>
      </c>
      <c r="E701" s="172" t="s">
        <v>1</v>
      </c>
      <c r="F701" s="173" t="s">
        <v>1352</v>
      </c>
      <c r="H701" s="174">
        <v>248.41</v>
      </c>
      <c r="I701" s="175"/>
      <c r="L701" s="170"/>
      <c r="M701" s="176"/>
      <c r="N701" s="177"/>
      <c r="O701" s="177"/>
      <c r="P701" s="177"/>
      <c r="Q701" s="177"/>
      <c r="R701" s="177"/>
      <c r="S701" s="177"/>
      <c r="T701" s="178"/>
      <c r="AT701" s="172" t="s">
        <v>148</v>
      </c>
      <c r="AU701" s="172" t="s">
        <v>88</v>
      </c>
      <c r="AV701" s="13" t="s">
        <v>88</v>
      </c>
      <c r="AW701" s="13" t="s">
        <v>33</v>
      </c>
      <c r="AX701" s="13" t="s">
        <v>86</v>
      </c>
      <c r="AY701" s="172" t="s">
        <v>140</v>
      </c>
    </row>
    <row r="702" spans="1:65" s="2" customFormat="1" ht="21.75" customHeight="1">
      <c r="A702" s="32"/>
      <c r="B702" s="156"/>
      <c r="C702" s="157" t="s">
        <v>1353</v>
      </c>
      <c r="D702" s="157" t="s">
        <v>142</v>
      </c>
      <c r="E702" s="158" t="s">
        <v>1354</v>
      </c>
      <c r="F702" s="159" t="s">
        <v>1355</v>
      </c>
      <c r="G702" s="160" t="s">
        <v>210</v>
      </c>
      <c r="H702" s="161">
        <v>248.41</v>
      </c>
      <c r="I702" s="162"/>
      <c r="J702" s="163">
        <f>ROUND(I702*H702,2)</f>
        <v>0</v>
      </c>
      <c r="K702" s="159" t="s">
        <v>181</v>
      </c>
      <c r="L702" s="33"/>
      <c r="M702" s="164" t="s">
        <v>1</v>
      </c>
      <c r="N702" s="165" t="s">
        <v>43</v>
      </c>
      <c r="O702" s="58"/>
      <c r="P702" s="166">
        <f>O702*H702</f>
        <v>0</v>
      </c>
      <c r="Q702" s="166">
        <v>2.0000000000000001E-4</v>
      </c>
      <c r="R702" s="166">
        <f>Q702*H702</f>
        <v>4.9682000000000004E-2</v>
      </c>
      <c r="S702" s="166">
        <v>0</v>
      </c>
      <c r="T702" s="167">
        <f>S702*H702</f>
        <v>0</v>
      </c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R702" s="168" t="s">
        <v>232</v>
      </c>
      <c r="AT702" s="168" t="s">
        <v>142</v>
      </c>
      <c r="AU702" s="168" t="s">
        <v>88</v>
      </c>
      <c r="AY702" s="17" t="s">
        <v>140</v>
      </c>
      <c r="BE702" s="169">
        <f>IF(N702="základní",J702,0)</f>
        <v>0</v>
      </c>
      <c r="BF702" s="169">
        <f>IF(N702="snížená",J702,0)</f>
        <v>0</v>
      </c>
      <c r="BG702" s="169">
        <f>IF(N702="zákl. přenesená",J702,0)</f>
        <v>0</v>
      </c>
      <c r="BH702" s="169">
        <f>IF(N702="sníž. přenesená",J702,0)</f>
        <v>0</v>
      </c>
      <c r="BI702" s="169">
        <f>IF(N702="nulová",J702,0)</f>
        <v>0</v>
      </c>
      <c r="BJ702" s="17" t="s">
        <v>86</v>
      </c>
      <c r="BK702" s="169">
        <f>ROUND(I702*H702,2)</f>
        <v>0</v>
      </c>
      <c r="BL702" s="17" t="s">
        <v>232</v>
      </c>
      <c r="BM702" s="168" t="s">
        <v>1356</v>
      </c>
    </row>
    <row r="703" spans="1:65" s="13" customFormat="1">
      <c r="B703" s="170"/>
      <c r="D703" s="171" t="s">
        <v>148</v>
      </c>
      <c r="E703" s="172" t="s">
        <v>1</v>
      </c>
      <c r="F703" s="173" t="s">
        <v>1357</v>
      </c>
      <c r="H703" s="174">
        <v>18.04</v>
      </c>
      <c r="I703" s="175"/>
      <c r="L703" s="170"/>
      <c r="M703" s="176"/>
      <c r="N703" s="177"/>
      <c r="O703" s="177"/>
      <c r="P703" s="177"/>
      <c r="Q703" s="177"/>
      <c r="R703" s="177"/>
      <c r="S703" s="177"/>
      <c r="T703" s="178"/>
      <c r="AT703" s="172" t="s">
        <v>148</v>
      </c>
      <c r="AU703" s="172" t="s">
        <v>88</v>
      </c>
      <c r="AV703" s="13" t="s">
        <v>88</v>
      </c>
      <c r="AW703" s="13" t="s">
        <v>33</v>
      </c>
      <c r="AX703" s="13" t="s">
        <v>78</v>
      </c>
      <c r="AY703" s="172" t="s">
        <v>140</v>
      </c>
    </row>
    <row r="704" spans="1:65" s="13" customFormat="1">
      <c r="B704" s="170"/>
      <c r="D704" s="171" t="s">
        <v>148</v>
      </c>
      <c r="E704" s="172" t="s">
        <v>1</v>
      </c>
      <c r="F704" s="173" t="s">
        <v>1358</v>
      </c>
      <c r="H704" s="174">
        <v>185.27</v>
      </c>
      <c r="I704" s="175"/>
      <c r="L704" s="170"/>
      <c r="M704" s="176"/>
      <c r="N704" s="177"/>
      <c r="O704" s="177"/>
      <c r="P704" s="177"/>
      <c r="Q704" s="177"/>
      <c r="R704" s="177"/>
      <c r="S704" s="177"/>
      <c r="T704" s="178"/>
      <c r="AT704" s="172" t="s">
        <v>148</v>
      </c>
      <c r="AU704" s="172" t="s">
        <v>88</v>
      </c>
      <c r="AV704" s="13" t="s">
        <v>88</v>
      </c>
      <c r="AW704" s="13" t="s">
        <v>33</v>
      </c>
      <c r="AX704" s="13" t="s">
        <v>78</v>
      </c>
      <c r="AY704" s="172" t="s">
        <v>140</v>
      </c>
    </row>
    <row r="705" spans="1:65" s="13" customFormat="1">
      <c r="B705" s="170"/>
      <c r="D705" s="171" t="s">
        <v>148</v>
      </c>
      <c r="E705" s="172" t="s">
        <v>1</v>
      </c>
      <c r="F705" s="173" t="s">
        <v>1359</v>
      </c>
      <c r="H705" s="174">
        <v>45.1</v>
      </c>
      <c r="I705" s="175"/>
      <c r="L705" s="170"/>
      <c r="M705" s="176"/>
      <c r="N705" s="177"/>
      <c r="O705" s="177"/>
      <c r="P705" s="177"/>
      <c r="Q705" s="177"/>
      <c r="R705" s="177"/>
      <c r="S705" s="177"/>
      <c r="T705" s="178"/>
      <c r="AT705" s="172" t="s">
        <v>148</v>
      </c>
      <c r="AU705" s="172" t="s">
        <v>88</v>
      </c>
      <c r="AV705" s="13" t="s">
        <v>88</v>
      </c>
      <c r="AW705" s="13" t="s">
        <v>33</v>
      </c>
      <c r="AX705" s="13" t="s">
        <v>78</v>
      </c>
      <c r="AY705" s="172" t="s">
        <v>140</v>
      </c>
    </row>
    <row r="706" spans="1:65" s="14" customFormat="1">
      <c r="B706" s="179"/>
      <c r="D706" s="171" t="s">
        <v>148</v>
      </c>
      <c r="E706" s="180" t="s">
        <v>1</v>
      </c>
      <c r="F706" s="181" t="s">
        <v>161</v>
      </c>
      <c r="H706" s="182">
        <v>248.41</v>
      </c>
      <c r="I706" s="183"/>
      <c r="L706" s="179"/>
      <c r="M706" s="184"/>
      <c r="N706" s="185"/>
      <c r="O706" s="185"/>
      <c r="P706" s="185"/>
      <c r="Q706" s="185"/>
      <c r="R706" s="185"/>
      <c r="S706" s="185"/>
      <c r="T706" s="186"/>
      <c r="AT706" s="180" t="s">
        <v>148</v>
      </c>
      <c r="AU706" s="180" t="s">
        <v>88</v>
      </c>
      <c r="AV706" s="14" t="s">
        <v>146</v>
      </c>
      <c r="AW706" s="14" t="s">
        <v>33</v>
      </c>
      <c r="AX706" s="14" t="s">
        <v>86</v>
      </c>
      <c r="AY706" s="180" t="s">
        <v>140</v>
      </c>
    </row>
    <row r="707" spans="1:65" s="2" customFormat="1" ht="21.75" customHeight="1">
      <c r="A707" s="32"/>
      <c r="B707" s="156"/>
      <c r="C707" s="157" t="s">
        <v>1360</v>
      </c>
      <c r="D707" s="157" t="s">
        <v>142</v>
      </c>
      <c r="E707" s="158" t="s">
        <v>1361</v>
      </c>
      <c r="F707" s="159" t="s">
        <v>1362</v>
      </c>
      <c r="G707" s="160" t="s">
        <v>210</v>
      </c>
      <c r="H707" s="161">
        <v>96.05</v>
      </c>
      <c r="I707" s="162"/>
      <c r="J707" s="163">
        <f>ROUND(I707*H707,2)</f>
        <v>0</v>
      </c>
      <c r="K707" s="159" t="s">
        <v>181</v>
      </c>
      <c r="L707" s="33"/>
      <c r="M707" s="164" t="s">
        <v>1</v>
      </c>
      <c r="N707" s="165" t="s">
        <v>43</v>
      </c>
      <c r="O707" s="58"/>
      <c r="P707" s="166">
        <f>O707*H707</f>
        <v>0</v>
      </c>
      <c r="Q707" s="166">
        <v>2.0000000000000001E-4</v>
      </c>
      <c r="R707" s="166">
        <f>Q707*H707</f>
        <v>1.9210000000000001E-2</v>
      </c>
      <c r="S707" s="166">
        <v>0</v>
      </c>
      <c r="T707" s="167">
        <f>S707*H707</f>
        <v>0</v>
      </c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R707" s="168" t="s">
        <v>232</v>
      </c>
      <c r="AT707" s="168" t="s">
        <v>142</v>
      </c>
      <c r="AU707" s="168" t="s">
        <v>88</v>
      </c>
      <c r="AY707" s="17" t="s">
        <v>140</v>
      </c>
      <c r="BE707" s="169">
        <f>IF(N707="základní",J707,0)</f>
        <v>0</v>
      </c>
      <c r="BF707" s="169">
        <f>IF(N707="snížená",J707,0)</f>
        <v>0</v>
      </c>
      <c r="BG707" s="169">
        <f>IF(N707="zákl. přenesená",J707,0)</f>
        <v>0</v>
      </c>
      <c r="BH707" s="169">
        <f>IF(N707="sníž. přenesená",J707,0)</f>
        <v>0</v>
      </c>
      <c r="BI707" s="169">
        <f>IF(N707="nulová",J707,0)</f>
        <v>0</v>
      </c>
      <c r="BJ707" s="17" t="s">
        <v>86</v>
      </c>
      <c r="BK707" s="169">
        <f>ROUND(I707*H707,2)</f>
        <v>0</v>
      </c>
      <c r="BL707" s="17" t="s">
        <v>232</v>
      </c>
      <c r="BM707" s="168" t="s">
        <v>1363</v>
      </c>
    </row>
    <row r="708" spans="1:65" s="13" customFormat="1">
      <c r="B708" s="170"/>
      <c r="D708" s="171" t="s">
        <v>148</v>
      </c>
      <c r="E708" s="172" t="s">
        <v>1</v>
      </c>
      <c r="F708" s="173" t="s">
        <v>1364</v>
      </c>
      <c r="H708" s="174">
        <v>49.3</v>
      </c>
      <c r="I708" s="175"/>
      <c r="L708" s="170"/>
      <c r="M708" s="176"/>
      <c r="N708" s="177"/>
      <c r="O708" s="177"/>
      <c r="P708" s="177"/>
      <c r="Q708" s="177"/>
      <c r="R708" s="177"/>
      <c r="S708" s="177"/>
      <c r="T708" s="178"/>
      <c r="AT708" s="172" t="s">
        <v>148</v>
      </c>
      <c r="AU708" s="172" t="s">
        <v>88</v>
      </c>
      <c r="AV708" s="13" t="s">
        <v>88</v>
      </c>
      <c r="AW708" s="13" t="s">
        <v>33</v>
      </c>
      <c r="AX708" s="13" t="s">
        <v>78</v>
      </c>
      <c r="AY708" s="172" t="s">
        <v>140</v>
      </c>
    </row>
    <row r="709" spans="1:65" s="13" customFormat="1">
      <c r="B709" s="170"/>
      <c r="D709" s="171" t="s">
        <v>148</v>
      </c>
      <c r="E709" s="172" t="s">
        <v>1</v>
      </c>
      <c r="F709" s="173" t="s">
        <v>1365</v>
      </c>
      <c r="H709" s="174">
        <v>46.75</v>
      </c>
      <c r="I709" s="175"/>
      <c r="L709" s="170"/>
      <c r="M709" s="176"/>
      <c r="N709" s="177"/>
      <c r="O709" s="177"/>
      <c r="P709" s="177"/>
      <c r="Q709" s="177"/>
      <c r="R709" s="177"/>
      <c r="S709" s="177"/>
      <c r="T709" s="178"/>
      <c r="AT709" s="172" t="s">
        <v>148</v>
      </c>
      <c r="AU709" s="172" t="s">
        <v>88</v>
      </c>
      <c r="AV709" s="13" t="s">
        <v>88</v>
      </c>
      <c r="AW709" s="13" t="s">
        <v>33</v>
      </c>
      <c r="AX709" s="13" t="s">
        <v>78</v>
      </c>
      <c r="AY709" s="172" t="s">
        <v>140</v>
      </c>
    </row>
    <row r="710" spans="1:65" s="14" customFormat="1">
      <c r="B710" s="179"/>
      <c r="D710" s="171" t="s">
        <v>148</v>
      </c>
      <c r="E710" s="180" t="s">
        <v>1</v>
      </c>
      <c r="F710" s="181" t="s">
        <v>161</v>
      </c>
      <c r="H710" s="182">
        <v>96.05</v>
      </c>
      <c r="I710" s="183"/>
      <c r="L710" s="179"/>
      <c r="M710" s="184"/>
      <c r="N710" s="185"/>
      <c r="O710" s="185"/>
      <c r="P710" s="185"/>
      <c r="Q710" s="185"/>
      <c r="R710" s="185"/>
      <c r="S710" s="185"/>
      <c r="T710" s="186"/>
      <c r="AT710" s="180" t="s">
        <v>148</v>
      </c>
      <c r="AU710" s="180" t="s">
        <v>88</v>
      </c>
      <c r="AV710" s="14" t="s">
        <v>146</v>
      </c>
      <c r="AW710" s="14" t="s">
        <v>33</v>
      </c>
      <c r="AX710" s="14" t="s">
        <v>86</v>
      </c>
      <c r="AY710" s="180" t="s">
        <v>140</v>
      </c>
    </row>
    <row r="711" spans="1:65" s="2" customFormat="1" ht="21.75" customHeight="1">
      <c r="A711" s="32"/>
      <c r="B711" s="156"/>
      <c r="C711" s="157" t="s">
        <v>1366</v>
      </c>
      <c r="D711" s="157" t="s">
        <v>142</v>
      </c>
      <c r="E711" s="158" t="s">
        <v>1367</v>
      </c>
      <c r="F711" s="159" t="s">
        <v>1368</v>
      </c>
      <c r="G711" s="160" t="s">
        <v>210</v>
      </c>
      <c r="H711" s="161">
        <v>415.64</v>
      </c>
      <c r="I711" s="162"/>
      <c r="J711" s="163">
        <f>ROUND(I711*H711,2)</f>
        <v>0</v>
      </c>
      <c r="K711" s="159" t="s">
        <v>181</v>
      </c>
      <c r="L711" s="33"/>
      <c r="M711" s="164" t="s">
        <v>1</v>
      </c>
      <c r="N711" s="165" t="s">
        <v>43</v>
      </c>
      <c r="O711" s="58"/>
      <c r="P711" s="166">
        <f>O711*H711</f>
        <v>0</v>
      </c>
      <c r="Q711" s="166">
        <v>2.5999999999999998E-4</v>
      </c>
      <c r="R711" s="166">
        <f>Q711*H711</f>
        <v>0.10806639999999999</v>
      </c>
      <c r="S711" s="166">
        <v>0</v>
      </c>
      <c r="T711" s="167">
        <f>S711*H711</f>
        <v>0</v>
      </c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R711" s="168" t="s">
        <v>232</v>
      </c>
      <c r="AT711" s="168" t="s">
        <v>142</v>
      </c>
      <c r="AU711" s="168" t="s">
        <v>88</v>
      </c>
      <c r="AY711" s="17" t="s">
        <v>140</v>
      </c>
      <c r="BE711" s="169">
        <f>IF(N711="základní",J711,0)</f>
        <v>0</v>
      </c>
      <c r="BF711" s="169">
        <f>IF(N711="snížená",J711,0)</f>
        <v>0</v>
      </c>
      <c r="BG711" s="169">
        <f>IF(N711="zákl. přenesená",J711,0)</f>
        <v>0</v>
      </c>
      <c r="BH711" s="169">
        <f>IF(N711="sníž. přenesená",J711,0)</f>
        <v>0</v>
      </c>
      <c r="BI711" s="169">
        <f>IF(N711="nulová",J711,0)</f>
        <v>0</v>
      </c>
      <c r="BJ711" s="17" t="s">
        <v>86</v>
      </c>
      <c r="BK711" s="169">
        <f>ROUND(I711*H711,2)</f>
        <v>0</v>
      </c>
      <c r="BL711" s="17" t="s">
        <v>232</v>
      </c>
      <c r="BM711" s="168" t="s">
        <v>1369</v>
      </c>
    </row>
    <row r="712" spans="1:65" s="13" customFormat="1">
      <c r="B712" s="170"/>
      <c r="D712" s="171" t="s">
        <v>148</v>
      </c>
      <c r="E712" s="172" t="s">
        <v>1</v>
      </c>
      <c r="F712" s="173" t="s">
        <v>1370</v>
      </c>
      <c r="H712" s="174">
        <v>344.46</v>
      </c>
      <c r="I712" s="175"/>
      <c r="L712" s="170"/>
      <c r="M712" s="176"/>
      <c r="N712" s="177"/>
      <c r="O712" s="177"/>
      <c r="P712" s="177"/>
      <c r="Q712" s="177"/>
      <c r="R712" s="177"/>
      <c r="S712" s="177"/>
      <c r="T712" s="178"/>
      <c r="AT712" s="172" t="s">
        <v>148</v>
      </c>
      <c r="AU712" s="172" t="s">
        <v>88</v>
      </c>
      <c r="AV712" s="13" t="s">
        <v>88</v>
      </c>
      <c r="AW712" s="13" t="s">
        <v>33</v>
      </c>
      <c r="AX712" s="13" t="s">
        <v>78</v>
      </c>
      <c r="AY712" s="172" t="s">
        <v>140</v>
      </c>
    </row>
    <row r="713" spans="1:65" s="13" customFormat="1">
      <c r="B713" s="170"/>
      <c r="D713" s="171" t="s">
        <v>148</v>
      </c>
      <c r="E713" s="172" t="s">
        <v>1</v>
      </c>
      <c r="F713" s="173" t="s">
        <v>1371</v>
      </c>
      <c r="H713" s="174">
        <v>71.180000000000007</v>
      </c>
      <c r="I713" s="175"/>
      <c r="L713" s="170"/>
      <c r="M713" s="176"/>
      <c r="N713" s="177"/>
      <c r="O713" s="177"/>
      <c r="P713" s="177"/>
      <c r="Q713" s="177"/>
      <c r="R713" s="177"/>
      <c r="S713" s="177"/>
      <c r="T713" s="178"/>
      <c r="AT713" s="172" t="s">
        <v>148</v>
      </c>
      <c r="AU713" s="172" t="s">
        <v>88</v>
      </c>
      <c r="AV713" s="13" t="s">
        <v>88</v>
      </c>
      <c r="AW713" s="13" t="s">
        <v>33</v>
      </c>
      <c r="AX713" s="13" t="s">
        <v>78</v>
      </c>
      <c r="AY713" s="172" t="s">
        <v>140</v>
      </c>
    </row>
    <row r="714" spans="1:65" s="14" customFormat="1">
      <c r="B714" s="179"/>
      <c r="D714" s="171" t="s">
        <v>148</v>
      </c>
      <c r="E714" s="180" t="s">
        <v>1</v>
      </c>
      <c r="F714" s="181" t="s">
        <v>161</v>
      </c>
      <c r="H714" s="182">
        <v>415.64</v>
      </c>
      <c r="I714" s="183"/>
      <c r="L714" s="179"/>
      <c r="M714" s="184"/>
      <c r="N714" s="185"/>
      <c r="O714" s="185"/>
      <c r="P714" s="185"/>
      <c r="Q714" s="185"/>
      <c r="R714" s="185"/>
      <c r="S714" s="185"/>
      <c r="T714" s="186"/>
      <c r="AT714" s="180" t="s">
        <v>148</v>
      </c>
      <c r="AU714" s="180" t="s">
        <v>88</v>
      </c>
      <c r="AV714" s="14" t="s">
        <v>146</v>
      </c>
      <c r="AW714" s="14" t="s">
        <v>33</v>
      </c>
      <c r="AX714" s="14" t="s">
        <v>86</v>
      </c>
      <c r="AY714" s="180" t="s">
        <v>140</v>
      </c>
    </row>
    <row r="715" spans="1:65" s="12" customFormat="1" ht="25.9" customHeight="1">
      <c r="B715" s="143"/>
      <c r="D715" s="144" t="s">
        <v>77</v>
      </c>
      <c r="E715" s="145" t="s">
        <v>1372</v>
      </c>
      <c r="F715" s="145" t="s">
        <v>1373</v>
      </c>
      <c r="I715" s="146"/>
      <c r="J715" s="147">
        <f>BK715</f>
        <v>0</v>
      </c>
      <c r="L715" s="143"/>
      <c r="M715" s="148"/>
      <c r="N715" s="149"/>
      <c r="O715" s="149"/>
      <c r="P715" s="150">
        <f>P716</f>
        <v>0</v>
      </c>
      <c r="Q715" s="149"/>
      <c r="R715" s="150">
        <f>R716</f>
        <v>0</v>
      </c>
      <c r="S715" s="149"/>
      <c r="T715" s="151">
        <f>T716</f>
        <v>0</v>
      </c>
      <c r="AR715" s="144" t="s">
        <v>146</v>
      </c>
      <c r="AT715" s="152" t="s">
        <v>77</v>
      </c>
      <c r="AU715" s="152" t="s">
        <v>78</v>
      </c>
      <c r="AY715" s="144" t="s">
        <v>140</v>
      </c>
      <c r="BK715" s="153">
        <f>BK716</f>
        <v>0</v>
      </c>
    </row>
    <row r="716" spans="1:65" s="2" customFormat="1" ht="21.75" customHeight="1">
      <c r="A716" s="32"/>
      <c r="B716" s="156"/>
      <c r="C716" s="157" t="s">
        <v>1374</v>
      </c>
      <c r="D716" s="157" t="s">
        <v>142</v>
      </c>
      <c r="E716" s="158" t="s">
        <v>1375</v>
      </c>
      <c r="F716" s="159" t="s">
        <v>1376</v>
      </c>
      <c r="G716" s="160" t="s">
        <v>1377</v>
      </c>
      <c r="H716" s="161">
        <v>90</v>
      </c>
      <c r="I716" s="162"/>
      <c r="J716" s="163">
        <f>ROUND(I716*H716,2)</f>
        <v>0</v>
      </c>
      <c r="K716" s="159" t="s">
        <v>181</v>
      </c>
      <c r="L716" s="33"/>
      <c r="M716" s="164" t="s">
        <v>1</v>
      </c>
      <c r="N716" s="165" t="s">
        <v>43</v>
      </c>
      <c r="O716" s="58"/>
      <c r="P716" s="166">
        <f>O716*H716</f>
        <v>0</v>
      </c>
      <c r="Q716" s="166">
        <v>0</v>
      </c>
      <c r="R716" s="166">
        <f>Q716*H716</f>
        <v>0</v>
      </c>
      <c r="S716" s="166">
        <v>0</v>
      </c>
      <c r="T716" s="167">
        <f>S716*H716</f>
        <v>0</v>
      </c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R716" s="168" t="s">
        <v>1378</v>
      </c>
      <c r="AT716" s="168" t="s">
        <v>142</v>
      </c>
      <c r="AU716" s="168" t="s">
        <v>86</v>
      </c>
      <c r="AY716" s="17" t="s">
        <v>140</v>
      </c>
      <c r="BE716" s="169">
        <f>IF(N716="základní",J716,0)</f>
        <v>0</v>
      </c>
      <c r="BF716" s="169">
        <f>IF(N716="snížená",J716,0)</f>
        <v>0</v>
      </c>
      <c r="BG716" s="169">
        <f>IF(N716="zákl. přenesená",J716,0)</f>
        <v>0</v>
      </c>
      <c r="BH716" s="169">
        <f>IF(N716="sníž. přenesená",J716,0)</f>
        <v>0</v>
      </c>
      <c r="BI716" s="169">
        <f>IF(N716="nulová",J716,0)</f>
        <v>0</v>
      </c>
      <c r="BJ716" s="17" t="s">
        <v>86</v>
      </c>
      <c r="BK716" s="169">
        <f>ROUND(I716*H716,2)</f>
        <v>0</v>
      </c>
      <c r="BL716" s="17" t="s">
        <v>1378</v>
      </c>
      <c r="BM716" s="168" t="s">
        <v>1379</v>
      </c>
    </row>
    <row r="717" spans="1:65" s="12" customFormat="1" ht="25.9" customHeight="1">
      <c r="B717" s="143"/>
      <c r="D717" s="144" t="s">
        <v>77</v>
      </c>
      <c r="E717" s="145" t="s">
        <v>1380</v>
      </c>
      <c r="F717" s="145" t="s">
        <v>1381</v>
      </c>
      <c r="I717" s="146"/>
      <c r="J717" s="147">
        <f>BK717</f>
        <v>0</v>
      </c>
      <c r="L717" s="143"/>
      <c r="M717" s="148"/>
      <c r="N717" s="149"/>
      <c r="O717" s="149"/>
      <c r="P717" s="150">
        <f>P718+P720+P725</f>
        <v>0</v>
      </c>
      <c r="Q717" s="149"/>
      <c r="R717" s="150">
        <f>R718+R720+R725</f>
        <v>0</v>
      </c>
      <c r="S717" s="149"/>
      <c r="T717" s="151">
        <f>T718+T720+T725</f>
        <v>0</v>
      </c>
      <c r="AR717" s="144" t="s">
        <v>168</v>
      </c>
      <c r="AT717" s="152" t="s">
        <v>77</v>
      </c>
      <c r="AU717" s="152" t="s">
        <v>78</v>
      </c>
      <c r="AY717" s="144" t="s">
        <v>140</v>
      </c>
      <c r="BK717" s="153">
        <f>BK718+BK720+BK725</f>
        <v>0</v>
      </c>
    </row>
    <row r="718" spans="1:65" s="12" customFormat="1" ht="22.9" customHeight="1">
      <c r="B718" s="143"/>
      <c r="D718" s="144" t="s">
        <v>77</v>
      </c>
      <c r="E718" s="154" t="s">
        <v>1382</v>
      </c>
      <c r="F718" s="154" t="s">
        <v>1383</v>
      </c>
      <c r="I718" s="146"/>
      <c r="J718" s="155">
        <f>BK718</f>
        <v>0</v>
      </c>
      <c r="L718" s="143"/>
      <c r="M718" s="148"/>
      <c r="N718" s="149"/>
      <c r="O718" s="149"/>
      <c r="P718" s="150">
        <f>P719</f>
        <v>0</v>
      </c>
      <c r="Q718" s="149"/>
      <c r="R718" s="150">
        <f>R719</f>
        <v>0</v>
      </c>
      <c r="S718" s="149"/>
      <c r="T718" s="151">
        <f>T719</f>
        <v>0</v>
      </c>
      <c r="AR718" s="144" t="s">
        <v>168</v>
      </c>
      <c r="AT718" s="152" t="s">
        <v>77</v>
      </c>
      <c r="AU718" s="152" t="s">
        <v>86</v>
      </c>
      <c r="AY718" s="144" t="s">
        <v>140</v>
      </c>
      <c r="BK718" s="153">
        <f>BK719</f>
        <v>0</v>
      </c>
    </row>
    <row r="719" spans="1:65" s="2" customFormat="1" ht="16.5" customHeight="1">
      <c r="A719" s="32"/>
      <c r="B719" s="156"/>
      <c r="C719" s="157" t="s">
        <v>1384</v>
      </c>
      <c r="D719" s="157" t="s">
        <v>142</v>
      </c>
      <c r="E719" s="158" t="s">
        <v>1385</v>
      </c>
      <c r="F719" s="159" t="s">
        <v>1386</v>
      </c>
      <c r="G719" s="160" t="s">
        <v>1387</v>
      </c>
      <c r="H719" s="161">
        <v>1</v>
      </c>
      <c r="I719" s="162"/>
      <c r="J719" s="163">
        <f>ROUND(I719*H719,2)</f>
        <v>0</v>
      </c>
      <c r="K719" s="159" t="s">
        <v>181</v>
      </c>
      <c r="L719" s="33"/>
      <c r="M719" s="164" t="s">
        <v>1</v>
      </c>
      <c r="N719" s="165" t="s">
        <v>43</v>
      </c>
      <c r="O719" s="58"/>
      <c r="P719" s="166">
        <f>O719*H719</f>
        <v>0</v>
      </c>
      <c r="Q719" s="166">
        <v>0</v>
      </c>
      <c r="R719" s="166">
        <f>Q719*H719</f>
        <v>0</v>
      </c>
      <c r="S719" s="166">
        <v>0</v>
      </c>
      <c r="T719" s="167">
        <f>S719*H719</f>
        <v>0</v>
      </c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R719" s="168" t="s">
        <v>1388</v>
      </c>
      <c r="AT719" s="168" t="s">
        <v>142</v>
      </c>
      <c r="AU719" s="168" t="s">
        <v>88</v>
      </c>
      <c r="AY719" s="17" t="s">
        <v>140</v>
      </c>
      <c r="BE719" s="169">
        <f>IF(N719="základní",J719,0)</f>
        <v>0</v>
      </c>
      <c r="BF719" s="169">
        <f>IF(N719="snížená",J719,0)</f>
        <v>0</v>
      </c>
      <c r="BG719" s="169">
        <f>IF(N719="zákl. přenesená",J719,0)</f>
        <v>0</v>
      </c>
      <c r="BH719" s="169">
        <f>IF(N719="sníž. přenesená",J719,0)</f>
        <v>0</v>
      </c>
      <c r="BI719" s="169">
        <f>IF(N719="nulová",J719,0)</f>
        <v>0</v>
      </c>
      <c r="BJ719" s="17" t="s">
        <v>86</v>
      </c>
      <c r="BK719" s="169">
        <f>ROUND(I719*H719,2)</f>
        <v>0</v>
      </c>
      <c r="BL719" s="17" t="s">
        <v>1388</v>
      </c>
      <c r="BM719" s="168" t="s">
        <v>1389</v>
      </c>
    </row>
    <row r="720" spans="1:65" s="12" customFormat="1" ht="22.9" customHeight="1">
      <c r="B720" s="143"/>
      <c r="D720" s="144" t="s">
        <v>77</v>
      </c>
      <c r="E720" s="154" t="s">
        <v>1390</v>
      </c>
      <c r="F720" s="154" t="s">
        <v>1391</v>
      </c>
      <c r="I720" s="146"/>
      <c r="J720" s="155">
        <f>BK720</f>
        <v>0</v>
      </c>
      <c r="L720" s="143"/>
      <c r="M720" s="148"/>
      <c r="N720" s="149"/>
      <c r="O720" s="149"/>
      <c r="P720" s="150">
        <f>SUM(P721:P724)</f>
        <v>0</v>
      </c>
      <c r="Q720" s="149"/>
      <c r="R720" s="150">
        <f>SUM(R721:R724)</f>
        <v>0</v>
      </c>
      <c r="S720" s="149"/>
      <c r="T720" s="151">
        <f>SUM(T721:T724)</f>
        <v>0</v>
      </c>
      <c r="AR720" s="144" t="s">
        <v>168</v>
      </c>
      <c r="AT720" s="152" t="s">
        <v>77</v>
      </c>
      <c r="AU720" s="152" t="s">
        <v>86</v>
      </c>
      <c r="AY720" s="144" t="s">
        <v>140</v>
      </c>
      <c r="BK720" s="153">
        <f>SUM(BK721:BK724)</f>
        <v>0</v>
      </c>
    </row>
    <row r="721" spans="1:65" s="2" customFormat="1" ht="21.75" customHeight="1">
      <c r="A721" s="32"/>
      <c r="B721" s="156"/>
      <c r="C721" s="157" t="s">
        <v>1392</v>
      </c>
      <c r="D721" s="157" t="s">
        <v>142</v>
      </c>
      <c r="E721" s="158" t="s">
        <v>1393</v>
      </c>
      <c r="F721" s="159" t="s">
        <v>1394</v>
      </c>
      <c r="G721" s="160" t="s">
        <v>1387</v>
      </c>
      <c r="H721" s="161">
        <v>1</v>
      </c>
      <c r="I721" s="162"/>
      <c r="J721" s="163">
        <f>ROUND(I721*H721,2)</f>
        <v>0</v>
      </c>
      <c r="K721" s="159" t="s">
        <v>181</v>
      </c>
      <c r="L721" s="33"/>
      <c r="M721" s="164" t="s">
        <v>1</v>
      </c>
      <c r="N721" s="165" t="s">
        <v>43</v>
      </c>
      <c r="O721" s="58"/>
      <c r="P721" s="166">
        <f>O721*H721</f>
        <v>0</v>
      </c>
      <c r="Q721" s="166">
        <v>0</v>
      </c>
      <c r="R721" s="166">
        <f>Q721*H721</f>
        <v>0</v>
      </c>
      <c r="S721" s="166">
        <v>0</v>
      </c>
      <c r="T721" s="167">
        <f>S721*H721</f>
        <v>0</v>
      </c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R721" s="168" t="s">
        <v>1388</v>
      </c>
      <c r="AT721" s="168" t="s">
        <v>142</v>
      </c>
      <c r="AU721" s="168" t="s">
        <v>88</v>
      </c>
      <c r="AY721" s="17" t="s">
        <v>140</v>
      </c>
      <c r="BE721" s="169">
        <f>IF(N721="základní",J721,0)</f>
        <v>0</v>
      </c>
      <c r="BF721" s="169">
        <f>IF(N721="snížená",J721,0)</f>
        <v>0</v>
      </c>
      <c r="BG721" s="169">
        <f>IF(N721="zákl. přenesená",J721,0)</f>
        <v>0</v>
      </c>
      <c r="BH721" s="169">
        <f>IF(N721="sníž. přenesená",J721,0)</f>
        <v>0</v>
      </c>
      <c r="BI721" s="169">
        <f>IF(N721="nulová",J721,0)</f>
        <v>0</v>
      </c>
      <c r="BJ721" s="17" t="s">
        <v>86</v>
      </c>
      <c r="BK721" s="169">
        <f>ROUND(I721*H721,2)</f>
        <v>0</v>
      </c>
      <c r="BL721" s="17" t="s">
        <v>1388</v>
      </c>
      <c r="BM721" s="168" t="s">
        <v>1395</v>
      </c>
    </row>
    <row r="722" spans="1:65" s="2" customFormat="1" ht="16.5" customHeight="1">
      <c r="A722" s="32"/>
      <c r="B722" s="156"/>
      <c r="C722" s="157" t="s">
        <v>1396</v>
      </c>
      <c r="D722" s="157" t="s">
        <v>142</v>
      </c>
      <c r="E722" s="158" t="s">
        <v>1397</v>
      </c>
      <c r="F722" s="159" t="s">
        <v>1398</v>
      </c>
      <c r="G722" s="160" t="s">
        <v>1387</v>
      </c>
      <c r="H722" s="161">
        <v>1</v>
      </c>
      <c r="I722" s="162"/>
      <c r="J722" s="163">
        <f>ROUND(I722*H722,2)</f>
        <v>0</v>
      </c>
      <c r="K722" s="159" t="s">
        <v>1</v>
      </c>
      <c r="L722" s="33"/>
      <c r="M722" s="164" t="s">
        <v>1</v>
      </c>
      <c r="N722" s="165" t="s">
        <v>43</v>
      </c>
      <c r="O722" s="58"/>
      <c r="P722" s="166">
        <f>O722*H722</f>
        <v>0</v>
      </c>
      <c r="Q722" s="166">
        <v>0</v>
      </c>
      <c r="R722" s="166">
        <f>Q722*H722</f>
        <v>0</v>
      </c>
      <c r="S722" s="166">
        <v>0</v>
      </c>
      <c r="T722" s="167">
        <f>S722*H722</f>
        <v>0</v>
      </c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R722" s="168" t="s">
        <v>1388</v>
      </c>
      <c r="AT722" s="168" t="s">
        <v>142</v>
      </c>
      <c r="AU722" s="168" t="s">
        <v>88</v>
      </c>
      <c r="AY722" s="17" t="s">
        <v>140</v>
      </c>
      <c r="BE722" s="169">
        <f>IF(N722="základní",J722,0)</f>
        <v>0</v>
      </c>
      <c r="BF722" s="169">
        <f>IF(N722="snížená",J722,0)</f>
        <v>0</v>
      </c>
      <c r="BG722" s="169">
        <f>IF(N722="zákl. přenesená",J722,0)</f>
        <v>0</v>
      </c>
      <c r="BH722" s="169">
        <f>IF(N722="sníž. přenesená",J722,0)</f>
        <v>0</v>
      </c>
      <c r="BI722" s="169">
        <f>IF(N722="nulová",J722,0)</f>
        <v>0</v>
      </c>
      <c r="BJ722" s="17" t="s">
        <v>86</v>
      </c>
      <c r="BK722" s="169">
        <f>ROUND(I722*H722,2)</f>
        <v>0</v>
      </c>
      <c r="BL722" s="17" t="s">
        <v>1388</v>
      </c>
      <c r="BM722" s="168" t="s">
        <v>1399</v>
      </c>
    </row>
    <row r="723" spans="1:65" s="2" customFormat="1" ht="16.5" customHeight="1">
      <c r="A723" s="32"/>
      <c r="B723" s="156"/>
      <c r="C723" s="157" t="s">
        <v>1400</v>
      </c>
      <c r="D723" s="157" t="s">
        <v>142</v>
      </c>
      <c r="E723" s="158" t="s">
        <v>1401</v>
      </c>
      <c r="F723" s="159" t="s">
        <v>1402</v>
      </c>
      <c r="G723" s="160" t="s">
        <v>1387</v>
      </c>
      <c r="H723" s="161">
        <v>1</v>
      </c>
      <c r="I723" s="162"/>
      <c r="J723" s="163">
        <f>ROUND(I723*H723,2)</f>
        <v>0</v>
      </c>
      <c r="K723" s="159" t="s">
        <v>181</v>
      </c>
      <c r="L723" s="33"/>
      <c r="M723" s="164" t="s">
        <v>1</v>
      </c>
      <c r="N723" s="165" t="s">
        <v>43</v>
      </c>
      <c r="O723" s="58"/>
      <c r="P723" s="166">
        <f>O723*H723</f>
        <v>0</v>
      </c>
      <c r="Q723" s="166">
        <v>0</v>
      </c>
      <c r="R723" s="166">
        <f>Q723*H723</f>
        <v>0</v>
      </c>
      <c r="S723" s="166">
        <v>0</v>
      </c>
      <c r="T723" s="167">
        <f>S723*H723</f>
        <v>0</v>
      </c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R723" s="168" t="s">
        <v>1388</v>
      </c>
      <c r="AT723" s="168" t="s">
        <v>142</v>
      </c>
      <c r="AU723" s="168" t="s">
        <v>88</v>
      </c>
      <c r="AY723" s="17" t="s">
        <v>140</v>
      </c>
      <c r="BE723" s="169">
        <f>IF(N723="základní",J723,0)</f>
        <v>0</v>
      </c>
      <c r="BF723" s="169">
        <f>IF(N723="snížená",J723,0)</f>
        <v>0</v>
      </c>
      <c r="BG723" s="169">
        <f>IF(N723="zákl. přenesená",J723,0)</f>
        <v>0</v>
      </c>
      <c r="BH723" s="169">
        <f>IF(N723="sníž. přenesená",J723,0)</f>
        <v>0</v>
      </c>
      <c r="BI723" s="169">
        <f>IF(N723="nulová",J723,0)</f>
        <v>0</v>
      </c>
      <c r="BJ723" s="17" t="s">
        <v>86</v>
      </c>
      <c r="BK723" s="169">
        <f>ROUND(I723*H723,2)</f>
        <v>0</v>
      </c>
      <c r="BL723" s="17" t="s">
        <v>1388</v>
      </c>
      <c r="BM723" s="168" t="s">
        <v>1403</v>
      </c>
    </row>
    <row r="724" spans="1:65" s="2" customFormat="1" ht="16.5" customHeight="1">
      <c r="A724" s="32"/>
      <c r="B724" s="156"/>
      <c r="C724" s="157" t="s">
        <v>1404</v>
      </c>
      <c r="D724" s="157" t="s">
        <v>142</v>
      </c>
      <c r="E724" s="158" t="s">
        <v>1405</v>
      </c>
      <c r="F724" s="159" t="s">
        <v>1406</v>
      </c>
      <c r="G724" s="160" t="s">
        <v>1387</v>
      </c>
      <c r="H724" s="161">
        <v>1</v>
      </c>
      <c r="I724" s="162"/>
      <c r="J724" s="163">
        <f>ROUND(I724*H724,2)</f>
        <v>0</v>
      </c>
      <c r="K724" s="159" t="s">
        <v>181</v>
      </c>
      <c r="L724" s="33"/>
      <c r="M724" s="164" t="s">
        <v>1</v>
      </c>
      <c r="N724" s="165" t="s">
        <v>43</v>
      </c>
      <c r="O724" s="58"/>
      <c r="P724" s="166">
        <f>O724*H724</f>
        <v>0</v>
      </c>
      <c r="Q724" s="166">
        <v>0</v>
      </c>
      <c r="R724" s="166">
        <f>Q724*H724</f>
        <v>0</v>
      </c>
      <c r="S724" s="166">
        <v>0</v>
      </c>
      <c r="T724" s="167">
        <f>S724*H724</f>
        <v>0</v>
      </c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R724" s="168" t="s">
        <v>1388</v>
      </c>
      <c r="AT724" s="168" t="s">
        <v>142</v>
      </c>
      <c r="AU724" s="168" t="s">
        <v>88</v>
      </c>
      <c r="AY724" s="17" t="s">
        <v>140</v>
      </c>
      <c r="BE724" s="169">
        <f>IF(N724="základní",J724,0)</f>
        <v>0</v>
      </c>
      <c r="BF724" s="169">
        <f>IF(N724="snížená",J724,0)</f>
        <v>0</v>
      </c>
      <c r="BG724" s="169">
        <f>IF(N724="zákl. přenesená",J724,0)</f>
        <v>0</v>
      </c>
      <c r="BH724" s="169">
        <f>IF(N724="sníž. přenesená",J724,0)</f>
        <v>0</v>
      </c>
      <c r="BI724" s="169">
        <f>IF(N724="nulová",J724,0)</f>
        <v>0</v>
      </c>
      <c r="BJ724" s="17" t="s">
        <v>86</v>
      </c>
      <c r="BK724" s="169">
        <f>ROUND(I724*H724,2)</f>
        <v>0</v>
      </c>
      <c r="BL724" s="17" t="s">
        <v>1388</v>
      </c>
      <c r="BM724" s="168" t="s">
        <v>1407</v>
      </c>
    </row>
    <row r="725" spans="1:65" s="12" customFormat="1" ht="22.9" customHeight="1">
      <c r="B725" s="143"/>
      <c r="D725" s="144" t="s">
        <v>77</v>
      </c>
      <c r="E725" s="154" t="s">
        <v>1408</v>
      </c>
      <c r="F725" s="154" t="s">
        <v>1409</v>
      </c>
      <c r="I725" s="146"/>
      <c r="J725" s="155">
        <f>BK725</f>
        <v>0</v>
      </c>
      <c r="L725" s="143"/>
      <c r="M725" s="148"/>
      <c r="N725" s="149"/>
      <c r="O725" s="149"/>
      <c r="P725" s="150">
        <f>P726</f>
        <v>0</v>
      </c>
      <c r="Q725" s="149"/>
      <c r="R725" s="150">
        <f>R726</f>
        <v>0</v>
      </c>
      <c r="S725" s="149"/>
      <c r="T725" s="151">
        <f>T726</f>
        <v>0</v>
      </c>
      <c r="AR725" s="144" t="s">
        <v>168</v>
      </c>
      <c r="AT725" s="152" t="s">
        <v>77</v>
      </c>
      <c r="AU725" s="152" t="s">
        <v>86</v>
      </c>
      <c r="AY725" s="144" t="s">
        <v>140</v>
      </c>
      <c r="BK725" s="153">
        <f>BK726</f>
        <v>0</v>
      </c>
    </row>
    <row r="726" spans="1:65" s="2" customFormat="1" ht="16.5" customHeight="1">
      <c r="A726" s="32"/>
      <c r="B726" s="156"/>
      <c r="C726" s="157" t="s">
        <v>1410</v>
      </c>
      <c r="D726" s="157" t="s">
        <v>142</v>
      </c>
      <c r="E726" s="158" t="s">
        <v>1411</v>
      </c>
      <c r="F726" s="159" t="s">
        <v>1412</v>
      </c>
      <c r="G726" s="160" t="s">
        <v>1387</v>
      </c>
      <c r="H726" s="161">
        <v>1</v>
      </c>
      <c r="I726" s="162"/>
      <c r="J726" s="163">
        <f>ROUND(I726*H726,2)</f>
        <v>0</v>
      </c>
      <c r="K726" s="159" t="s">
        <v>181</v>
      </c>
      <c r="L726" s="33"/>
      <c r="M726" s="205" t="s">
        <v>1</v>
      </c>
      <c r="N726" s="206" t="s">
        <v>43</v>
      </c>
      <c r="O726" s="207"/>
      <c r="P726" s="208">
        <f>O726*H726</f>
        <v>0</v>
      </c>
      <c r="Q726" s="208">
        <v>0</v>
      </c>
      <c r="R726" s="208">
        <f>Q726*H726</f>
        <v>0</v>
      </c>
      <c r="S726" s="208">
        <v>0</v>
      </c>
      <c r="T726" s="209">
        <f>S726*H726</f>
        <v>0</v>
      </c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R726" s="168" t="s">
        <v>1388</v>
      </c>
      <c r="AT726" s="168" t="s">
        <v>142</v>
      </c>
      <c r="AU726" s="168" t="s">
        <v>88</v>
      </c>
      <c r="AY726" s="17" t="s">
        <v>140</v>
      </c>
      <c r="BE726" s="169">
        <f>IF(N726="základní",J726,0)</f>
        <v>0</v>
      </c>
      <c r="BF726" s="169">
        <f>IF(N726="snížená",J726,0)</f>
        <v>0</v>
      </c>
      <c r="BG726" s="169">
        <f>IF(N726="zákl. přenesená",J726,0)</f>
        <v>0</v>
      </c>
      <c r="BH726" s="169">
        <f>IF(N726="sníž. přenesená",J726,0)</f>
        <v>0</v>
      </c>
      <c r="BI726" s="169">
        <f>IF(N726="nulová",J726,0)</f>
        <v>0</v>
      </c>
      <c r="BJ726" s="17" t="s">
        <v>86</v>
      </c>
      <c r="BK726" s="169">
        <f>ROUND(I726*H726,2)</f>
        <v>0</v>
      </c>
      <c r="BL726" s="17" t="s">
        <v>1388</v>
      </c>
      <c r="BM726" s="168" t="s">
        <v>1413</v>
      </c>
    </row>
    <row r="727" spans="1:65" s="2" customFormat="1" ht="6.95" customHeight="1">
      <c r="A727" s="32"/>
      <c r="B727" s="47"/>
      <c r="C727" s="48"/>
      <c r="D727" s="48"/>
      <c r="E727" s="48"/>
      <c r="F727" s="48"/>
      <c r="G727" s="48"/>
      <c r="H727" s="48"/>
      <c r="I727" s="116"/>
      <c r="J727" s="48"/>
      <c r="K727" s="48"/>
      <c r="L727" s="33"/>
      <c r="M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</row>
  </sheetData>
  <autoFilter ref="C143:K726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35EC-DC0D-4021-A815-B88E1838D069}">
  <sheetPr>
    <pageSetUpPr fitToPage="1"/>
  </sheetPr>
  <dimension ref="B2:BM158"/>
  <sheetViews>
    <sheetView showGridLines="0" topLeftCell="A28" workbookViewId="0"/>
  </sheetViews>
  <sheetFormatPr defaultRowHeight="11.25"/>
  <cols>
    <col min="1" max="1" width="8.33203125" style="211" customWidth="1"/>
    <col min="2" max="2" width="1.6640625" style="211" customWidth="1"/>
    <col min="3" max="3" width="4.1640625" style="211" customWidth="1"/>
    <col min="4" max="4" width="4.33203125" style="211" customWidth="1"/>
    <col min="5" max="5" width="17.1640625" style="211" customWidth="1"/>
    <col min="6" max="6" width="50.83203125" style="211" customWidth="1"/>
    <col min="7" max="7" width="7" style="211" customWidth="1"/>
    <col min="8" max="8" width="11.5" style="211" customWidth="1"/>
    <col min="9" max="9" width="20.1640625" style="89" customWidth="1"/>
    <col min="10" max="10" width="20.1640625" style="211" customWidth="1"/>
    <col min="11" max="11" width="20.1640625" style="211" hidden="1" customWidth="1"/>
    <col min="12" max="12" width="9.33203125" style="211" customWidth="1"/>
    <col min="13" max="13" width="10.83203125" style="211" hidden="1" customWidth="1"/>
    <col min="14" max="14" width="9.33203125" style="211"/>
    <col min="15" max="20" width="14.1640625" style="211" hidden="1" customWidth="1"/>
    <col min="21" max="21" width="16.33203125" style="211" hidden="1" customWidth="1"/>
    <col min="22" max="22" width="12.33203125" style="211" customWidth="1"/>
    <col min="23" max="23" width="16.33203125" style="211" customWidth="1"/>
    <col min="24" max="24" width="12.33203125" style="211" customWidth="1"/>
    <col min="25" max="25" width="15" style="211" customWidth="1"/>
    <col min="26" max="26" width="11" style="211" customWidth="1"/>
    <col min="27" max="27" width="15" style="211" customWidth="1"/>
    <col min="28" max="28" width="16.33203125" style="211" customWidth="1"/>
    <col min="29" max="29" width="11" style="211" customWidth="1"/>
    <col min="30" max="30" width="15" style="211" customWidth="1"/>
    <col min="31" max="31" width="16.33203125" style="211" customWidth="1"/>
    <col min="32" max="16384" width="9.33203125" style="211"/>
  </cols>
  <sheetData>
    <row r="2" spans="2:46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221" t="s">
        <v>1514</v>
      </c>
    </row>
    <row r="3" spans="2:46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221" t="s">
        <v>88</v>
      </c>
    </row>
    <row r="4" spans="2:46" ht="24.95" customHeight="1">
      <c r="B4" s="20"/>
      <c r="D4" s="21" t="s">
        <v>89</v>
      </c>
      <c r="L4" s="20"/>
      <c r="M4" s="91" t="s">
        <v>10</v>
      </c>
      <c r="AT4" s="221" t="s">
        <v>3</v>
      </c>
    </row>
    <row r="5" spans="2:46" ht="6.95" customHeight="1">
      <c r="B5" s="20"/>
      <c r="L5" s="20"/>
    </row>
    <row r="6" spans="2:46" ht="12" customHeight="1">
      <c r="B6" s="20"/>
      <c r="D6" s="216" t="s">
        <v>16</v>
      </c>
      <c r="L6" s="20"/>
    </row>
    <row r="7" spans="2:46" ht="23.25" customHeight="1">
      <c r="B7" s="20"/>
      <c r="E7" s="368" t="s">
        <v>1698</v>
      </c>
      <c r="F7" s="369"/>
      <c r="G7" s="369"/>
      <c r="H7" s="369"/>
      <c r="L7" s="20"/>
    </row>
    <row r="8" spans="2:46" s="2" customFormat="1" ht="12" customHeight="1">
      <c r="B8" s="42"/>
      <c r="D8" s="216" t="s">
        <v>90</v>
      </c>
      <c r="I8" s="321"/>
      <c r="L8" s="42"/>
    </row>
    <row r="9" spans="2:46" s="2" customFormat="1" ht="16.5" customHeight="1">
      <c r="B9" s="42"/>
      <c r="E9" s="354" t="s">
        <v>1513</v>
      </c>
      <c r="F9" s="371"/>
      <c r="G9" s="371"/>
      <c r="H9" s="371"/>
      <c r="I9" s="321"/>
      <c r="L9" s="42"/>
    </row>
    <row r="10" spans="2:46" s="2" customFormat="1">
      <c r="B10" s="42"/>
      <c r="I10" s="321"/>
      <c r="L10" s="42"/>
    </row>
    <row r="11" spans="2:46" s="2" customFormat="1" ht="12" customHeight="1">
      <c r="B11" s="42"/>
      <c r="D11" s="216" t="s">
        <v>18</v>
      </c>
      <c r="F11" s="210" t="s">
        <v>1</v>
      </c>
      <c r="I11" s="93" t="s">
        <v>19</v>
      </c>
      <c r="J11" s="210" t="s">
        <v>1</v>
      </c>
      <c r="L11" s="42"/>
    </row>
    <row r="12" spans="2:46" s="2" customFormat="1" ht="12" customHeight="1">
      <c r="B12" s="42"/>
      <c r="D12" s="216" t="s">
        <v>20</v>
      </c>
      <c r="F12" s="210" t="s">
        <v>1512</v>
      </c>
      <c r="I12" s="93" t="s">
        <v>22</v>
      </c>
      <c r="J12" s="214">
        <v>43871</v>
      </c>
      <c r="L12" s="42"/>
    </row>
    <row r="13" spans="2:46" s="2" customFormat="1" ht="10.9" customHeight="1">
      <c r="B13" s="42"/>
      <c r="I13" s="321"/>
      <c r="L13" s="42"/>
    </row>
    <row r="14" spans="2:46" s="2" customFormat="1" ht="12" customHeight="1">
      <c r="B14" s="42"/>
      <c r="D14" s="216" t="s">
        <v>23</v>
      </c>
      <c r="I14" s="93" t="s">
        <v>24</v>
      </c>
      <c r="J14" s="210" t="s">
        <v>1</v>
      </c>
      <c r="L14" s="42"/>
    </row>
    <row r="15" spans="2:46" s="2" customFormat="1" ht="18" customHeight="1">
      <c r="B15" s="42"/>
      <c r="E15" s="210" t="s">
        <v>21</v>
      </c>
      <c r="I15" s="93" t="s">
        <v>26</v>
      </c>
      <c r="J15" s="210" t="s">
        <v>1</v>
      </c>
      <c r="L15" s="42"/>
    </row>
    <row r="16" spans="2:46" s="2" customFormat="1" ht="6.95" customHeight="1">
      <c r="B16" s="42"/>
      <c r="I16" s="321"/>
      <c r="L16" s="42"/>
    </row>
    <row r="17" spans="2:12" s="2" customFormat="1" ht="12" customHeight="1">
      <c r="B17" s="42"/>
      <c r="D17" s="216" t="s">
        <v>27</v>
      </c>
      <c r="I17" s="93" t="s">
        <v>24</v>
      </c>
      <c r="J17" s="217" t="s">
        <v>28</v>
      </c>
      <c r="L17" s="42"/>
    </row>
    <row r="18" spans="2:12" s="2" customFormat="1" ht="18" customHeight="1">
      <c r="B18" s="42"/>
      <c r="E18" s="370" t="s">
        <v>28</v>
      </c>
      <c r="F18" s="334"/>
      <c r="G18" s="334"/>
      <c r="H18" s="334"/>
      <c r="I18" s="93" t="s">
        <v>26</v>
      </c>
      <c r="J18" s="217" t="s">
        <v>28</v>
      </c>
      <c r="L18" s="42"/>
    </row>
    <row r="19" spans="2:12" s="2" customFormat="1" ht="6.95" customHeight="1">
      <c r="B19" s="42"/>
      <c r="I19" s="321"/>
      <c r="L19" s="42"/>
    </row>
    <row r="20" spans="2:12" s="2" customFormat="1" ht="12" customHeight="1">
      <c r="B20" s="42"/>
      <c r="D20" s="216" t="s">
        <v>29</v>
      </c>
      <c r="I20" s="93" t="s">
        <v>24</v>
      </c>
      <c r="J20" s="210" t="s">
        <v>1</v>
      </c>
      <c r="L20" s="42"/>
    </row>
    <row r="21" spans="2:12" s="2" customFormat="1" ht="18" customHeight="1">
      <c r="B21" s="42"/>
      <c r="E21" s="210" t="s">
        <v>21</v>
      </c>
      <c r="I21" s="93" t="s">
        <v>26</v>
      </c>
      <c r="J21" s="210" t="s">
        <v>1</v>
      </c>
      <c r="L21" s="42"/>
    </row>
    <row r="22" spans="2:12" s="2" customFormat="1" ht="6.95" customHeight="1">
      <c r="B22" s="42"/>
      <c r="I22" s="321"/>
      <c r="L22" s="42"/>
    </row>
    <row r="23" spans="2:12" s="2" customFormat="1" ht="12" customHeight="1">
      <c r="B23" s="42"/>
      <c r="D23" s="216" t="s">
        <v>34</v>
      </c>
      <c r="I23" s="93" t="s">
        <v>24</v>
      </c>
      <c r="J23" s="210" t="s">
        <v>1</v>
      </c>
      <c r="L23" s="42"/>
    </row>
    <row r="24" spans="2:12" s="2" customFormat="1" ht="18" customHeight="1">
      <c r="B24" s="42"/>
      <c r="E24" s="210" t="s">
        <v>21</v>
      </c>
      <c r="I24" s="93" t="s">
        <v>26</v>
      </c>
      <c r="J24" s="210" t="s">
        <v>1</v>
      </c>
      <c r="L24" s="42"/>
    </row>
    <row r="25" spans="2:12" s="2" customFormat="1" ht="6.95" customHeight="1">
      <c r="B25" s="42"/>
      <c r="I25" s="321"/>
      <c r="L25" s="42"/>
    </row>
    <row r="26" spans="2:12" s="2" customFormat="1" ht="12" customHeight="1">
      <c r="B26" s="42"/>
      <c r="D26" s="216" t="s">
        <v>37</v>
      </c>
      <c r="I26" s="321"/>
      <c r="L26" s="42"/>
    </row>
    <row r="27" spans="2:12" s="8" customFormat="1" ht="16.5" customHeight="1">
      <c r="B27" s="97"/>
      <c r="E27" s="339" t="s">
        <v>1</v>
      </c>
      <c r="F27" s="339"/>
      <c r="G27" s="339"/>
      <c r="H27" s="339"/>
      <c r="I27" s="327"/>
      <c r="L27" s="97"/>
    </row>
    <row r="28" spans="2:12" s="2" customFormat="1" ht="6.95" customHeight="1">
      <c r="B28" s="42"/>
      <c r="I28" s="321"/>
      <c r="L28" s="42"/>
    </row>
    <row r="29" spans="2:12" s="2" customFormat="1" ht="6.95" customHeight="1">
      <c r="B29" s="42"/>
      <c r="D29" s="56"/>
      <c r="E29" s="56"/>
      <c r="F29" s="56"/>
      <c r="G29" s="56"/>
      <c r="H29" s="56"/>
      <c r="I29" s="326"/>
      <c r="J29" s="56"/>
      <c r="K29" s="56"/>
      <c r="L29" s="42"/>
    </row>
    <row r="30" spans="2:12" s="2" customFormat="1" ht="25.35" customHeight="1">
      <c r="B30" s="42"/>
      <c r="D30" s="99" t="s">
        <v>38</v>
      </c>
      <c r="I30" s="321"/>
      <c r="J30" s="215">
        <f>ROUND(J122, 2)</f>
        <v>0</v>
      </c>
      <c r="L30" s="42"/>
    </row>
    <row r="31" spans="2:12" s="2" customFormat="1" ht="6.95" customHeight="1">
      <c r="B31" s="42"/>
      <c r="D31" s="56"/>
      <c r="E31" s="56"/>
      <c r="F31" s="56"/>
      <c r="G31" s="56"/>
      <c r="H31" s="56"/>
      <c r="I31" s="326"/>
      <c r="J31" s="56"/>
      <c r="K31" s="56"/>
      <c r="L31" s="42"/>
    </row>
    <row r="32" spans="2:12" s="2" customFormat="1" ht="14.45" customHeight="1">
      <c r="B32" s="42"/>
      <c r="F32" s="213" t="s">
        <v>40</v>
      </c>
      <c r="I32" s="100" t="s">
        <v>39</v>
      </c>
      <c r="J32" s="213" t="s">
        <v>41</v>
      </c>
      <c r="L32" s="42"/>
    </row>
    <row r="33" spans="2:12" s="2" customFormat="1" ht="14.45" customHeight="1">
      <c r="B33" s="42"/>
      <c r="D33" s="101" t="s">
        <v>42</v>
      </c>
      <c r="E33" s="216" t="s">
        <v>43</v>
      </c>
      <c r="F33" s="102">
        <f>ROUND((SUM(BE122:BE157)),  2)</f>
        <v>0</v>
      </c>
      <c r="I33" s="103">
        <v>0.21</v>
      </c>
      <c r="J33" s="102">
        <f>ROUND(((SUM(BE122:BE157))*I33),  2)</f>
        <v>0</v>
      </c>
      <c r="L33" s="42"/>
    </row>
    <row r="34" spans="2:12" s="2" customFormat="1" ht="14.45" customHeight="1">
      <c r="B34" s="42"/>
      <c r="E34" s="216" t="s">
        <v>44</v>
      </c>
      <c r="F34" s="102">
        <f>ROUND((SUM(BF122:BF157)),  2)</f>
        <v>0</v>
      </c>
      <c r="I34" s="103">
        <v>0.15</v>
      </c>
      <c r="J34" s="102">
        <f>ROUND(((SUM(BF122:BF157))*I34),  2)</f>
        <v>0</v>
      </c>
      <c r="L34" s="42"/>
    </row>
    <row r="35" spans="2:12" s="2" customFormat="1" ht="14.45" hidden="1" customHeight="1">
      <c r="B35" s="42"/>
      <c r="E35" s="216" t="s">
        <v>45</v>
      </c>
      <c r="F35" s="102">
        <f>ROUND((SUM(BG122:BG157)),  2)</f>
        <v>0</v>
      </c>
      <c r="I35" s="103">
        <v>0.21</v>
      </c>
      <c r="J35" s="102">
        <f>0</f>
        <v>0</v>
      </c>
      <c r="L35" s="42"/>
    </row>
    <row r="36" spans="2:12" s="2" customFormat="1" ht="14.45" hidden="1" customHeight="1">
      <c r="B36" s="42"/>
      <c r="E36" s="216" t="s">
        <v>46</v>
      </c>
      <c r="F36" s="102">
        <f>ROUND((SUM(BH122:BH157)),  2)</f>
        <v>0</v>
      </c>
      <c r="I36" s="103">
        <v>0.15</v>
      </c>
      <c r="J36" s="102">
        <f>0</f>
        <v>0</v>
      </c>
      <c r="L36" s="42"/>
    </row>
    <row r="37" spans="2:12" s="2" customFormat="1" ht="14.45" hidden="1" customHeight="1">
      <c r="B37" s="42"/>
      <c r="E37" s="216" t="s">
        <v>47</v>
      </c>
      <c r="F37" s="102">
        <f>ROUND((SUM(BI122:BI157)),  2)</f>
        <v>0</v>
      </c>
      <c r="I37" s="103">
        <v>0</v>
      </c>
      <c r="J37" s="102">
        <f>0</f>
        <v>0</v>
      </c>
      <c r="L37" s="42"/>
    </row>
    <row r="38" spans="2:12" s="2" customFormat="1" ht="6.95" customHeight="1">
      <c r="B38" s="42"/>
      <c r="I38" s="321"/>
      <c r="L38" s="42"/>
    </row>
    <row r="39" spans="2:12" s="2" customFormat="1" ht="25.35" customHeight="1">
      <c r="B39" s="42"/>
      <c r="C39" s="239"/>
      <c r="D39" s="105" t="s">
        <v>48</v>
      </c>
      <c r="E39" s="242"/>
      <c r="F39" s="242"/>
      <c r="G39" s="106" t="s">
        <v>49</v>
      </c>
      <c r="H39" s="107" t="s">
        <v>50</v>
      </c>
      <c r="I39" s="325"/>
      <c r="J39" s="109">
        <f>SUM(J30:J37)</f>
        <v>0</v>
      </c>
      <c r="K39" s="241"/>
      <c r="L39" s="42"/>
    </row>
    <row r="40" spans="2:12" s="2" customFormat="1" ht="14.45" customHeight="1">
      <c r="B40" s="42"/>
      <c r="I40" s="321"/>
      <c r="L40" s="4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1"/>
      <c r="J50" s="44"/>
      <c r="K50" s="44"/>
      <c r="L50" s="4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2" customFormat="1" ht="12.75">
      <c r="B61" s="42"/>
      <c r="D61" s="45" t="s">
        <v>53</v>
      </c>
      <c r="E61" s="240"/>
      <c r="F61" s="112" t="s">
        <v>54</v>
      </c>
      <c r="G61" s="45" t="s">
        <v>53</v>
      </c>
      <c r="H61" s="240"/>
      <c r="I61" s="324"/>
      <c r="J61" s="114" t="s">
        <v>54</v>
      </c>
      <c r="K61" s="240"/>
      <c r="L61" s="4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2" customFormat="1" ht="12.75">
      <c r="B65" s="42"/>
      <c r="D65" s="43" t="s">
        <v>55</v>
      </c>
      <c r="E65" s="44"/>
      <c r="F65" s="44"/>
      <c r="G65" s="43" t="s">
        <v>56</v>
      </c>
      <c r="H65" s="44"/>
      <c r="I65" s="111"/>
      <c r="J65" s="44"/>
      <c r="K65" s="44"/>
      <c r="L65" s="4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2" customFormat="1" ht="12.75">
      <c r="B76" s="42"/>
      <c r="D76" s="45" t="s">
        <v>53</v>
      </c>
      <c r="E76" s="240"/>
      <c r="F76" s="112" t="s">
        <v>54</v>
      </c>
      <c r="G76" s="45" t="s">
        <v>53</v>
      </c>
      <c r="H76" s="240"/>
      <c r="I76" s="324"/>
      <c r="J76" s="114" t="s">
        <v>54</v>
      </c>
      <c r="K76" s="240"/>
      <c r="L76" s="42"/>
    </row>
    <row r="77" spans="2:12" s="2" customFormat="1" ht="14.45" customHeight="1">
      <c r="B77" s="220"/>
      <c r="C77" s="219"/>
      <c r="D77" s="219"/>
      <c r="E77" s="219"/>
      <c r="F77" s="219"/>
      <c r="G77" s="219"/>
      <c r="H77" s="219"/>
      <c r="I77" s="311"/>
      <c r="J77" s="219"/>
      <c r="K77" s="219"/>
      <c r="L77" s="42"/>
    </row>
    <row r="81" spans="2:47" s="2" customFormat="1" ht="6.95" customHeight="1">
      <c r="B81" s="238"/>
      <c r="C81" s="237"/>
      <c r="D81" s="237"/>
      <c r="E81" s="237"/>
      <c r="F81" s="237"/>
      <c r="G81" s="237"/>
      <c r="H81" s="237"/>
      <c r="I81" s="322"/>
      <c r="J81" s="237"/>
      <c r="K81" s="237"/>
      <c r="L81" s="42"/>
    </row>
    <row r="82" spans="2:47" s="2" customFormat="1" ht="24.95" customHeight="1">
      <c r="B82" s="42"/>
      <c r="C82" s="21" t="s">
        <v>92</v>
      </c>
      <c r="I82" s="321"/>
      <c r="L82" s="42"/>
    </row>
    <row r="83" spans="2:47" s="2" customFormat="1" ht="6.95" customHeight="1">
      <c r="B83" s="42"/>
      <c r="I83" s="321"/>
      <c r="L83" s="42"/>
    </row>
    <row r="84" spans="2:47" s="2" customFormat="1" ht="12" customHeight="1">
      <c r="B84" s="42"/>
      <c r="C84" s="216" t="s">
        <v>16</v>
      </c>
      <c r="I84" s="321"/>
      <c r="L84" s="42"/>
    </row>
    <row r="85" spans="2:47" s="2" customFormat="1" ht="23.25" customHeight="1">
      <c r="B85" s="42"/>
      <c r="E85" s="368" t="str">
        <f>E7</f>
        <v>Snížení energetické náročnosti budovy hasičárny Kolín - Sendražice, ul. Hlavní č.p. 32</v>
      </c>
      <c r="F85" s="369"/>
      <c r="G85" s="369"/>
      <c r="H85" s="369"/>
      <c r="I85" s="321"/>
      <c r="L85" s="42"/>
    </row>
    <row r="86" spans="2:47" s="2" customFormat="1" ht="12" customHeight="1">
      <c r="B86" s="42"/>
      <c r="C86" s="216" t="s">
        <v>90</v>
      </c>
      <c r="I86" s="321"/>
      <c r="L86" s="42"/>
    </row>
    <row r="87" spans="2:47" s="2" customFormat="1" ht="16.5" customHeight="1">
      <c r="B87" s="42"/>
      <c r="E87" s="354" t="str">
        <f>E9</f>
        <v>D.1.4.1 - Ústřední vytápění</v>
      </c>
      <c r="F87" s="371"/>
      <c r="G87" s="371"/>
      <c r="H87" s="371"/>
      <c r="I87" s="321"/>
      <c r="L87" s="42"/>
    </row>
    <row r="88" spans="2:47" s="2" customFormat="1" ht="6.95" customHeight="1">
      <c r="B88" s="42"/>
      <c r="I88" s="321"/>
      <c r="L88" s="42"/>
    </row>
    <row r="89" spans="2:47" s="2" customFormat="1" ht="12" customHeight="1">
      <c r="B89" s="42"/>
      <c r="C89" s="216" t="s">
        <v>20</v>
      </c>
      <c r="F89" s="210" t="str">
        <f>F12</f>
        <v>Kolín - Sendražice, ul. Hlavní č.p. 32</v>
      </c>
      <c r="I89" s="93" t="s">
        <v>22</v>
      </c>
      <c r="J89" s="214">
        <f>IF(J12="","",J12)</f>
        <v>43871</v>
      </c>
      <c r="L89" s="42"/>
    </row>
    <row r="90" spans="2:47" s="2" customFormat="1" ht="6.95" customHeight="1">
      <c r="B90" s="42"/>
      <c r="I90" s="321"/>
      <c r="L90" s="42"/>
    </row>
    <row r="91" spans="2:47" s="2" customFormat="1" ht="15.2" customHeight="1">
      <c r="B91" s="42"/>
      <c r="C91" s="216" t="s">
        <v>23</v>
      </c>
      <c r="F91" s="210" t="str">
        <f>E15</f>
        <v xml:space="preserve"> </v>
      </c>
      <c r="I91" s="93" t="s">
        <v>29</v>
      </c>
      <c r="J91" s="212" t="str">
        <f>E21</f>
        <v xml:space="preserve"> </v>
      </c>
      <c r="L91" s="42"/>
    </row>
    <row r="92" spans="2:47" s="2" customFormat="1" ht="15.2" customHeight="1">
      <c r="B92" s="42"/>
      <c r="C92" s="216" t="s">
        <v>27</v>
      </c>
      <c r="F92" s="210" t="str">
        <f>IF(E18="","",E18)</f>
        <v>Vyplň údaj</v>
      </c>
      <c r="I92" s="93" t="s">
        <v>34</v>
      </c>
      <c r="J92" s="212" t="str">
        <f>E24</f>
        <v xml:space="preserve"> </v>
      </c>
      <c r="L92" s="42"/>
    </row>
    <row r="93" spans="2:47" s="2" customFormat="1" ht="10.35" customHeight="1">
      <c r="B93" s="42"/>
      <c r="I93" s="321"/>
      <c r="L93" s="42"/>
    </row>
    <row r="94" spans="2:47" s="2" customFormat="1" ht="29.25" customHeight="1">
      <c r="B94" s="42"/>
      <c r="C94" s="118" t="s">
        <v>93</v>
      </c>
      <c r="D94" s="239"/>
      <c r="E94" s="239"/>
      <c r="F94" s="239"/>
      <c r="G94" s="239"/>
      <c r="H94" s="239"/>
      <c r="I94" s="323"/>
      <c r="J94" s="120" t="s">
        <v>94</v>
      </c>
      <c r="K94" s="239"/>
      <c r="L94" s="42"/>
    </row>
    <row r="95" spans="2:47" s="2" customFormat="1" ht="10.35" customHeight="1">
      <c r="B95" s="42"/>
      <c r="I95" s="321"/>
      <c r="L95" s="42"/>
    </row>
    <row r="96" spans="2:47" s="2" customFormat="1" ht="22.9" customHeight="1">
      <c r="B96" s="42"/>
      <c r="C96" s="121" t="s">
        <v>95</v>
      </c>
      <c r="I96" s="321"/>
      <c r="J96" s="215">
        <f>J122</f>
        <v>0</v>
      </c>
      <c r="L96" s="42"/>
      <c r="AU96" s="221" t="s">
        <v>96</v>
      </c>
    </row>
    <row r="97" spans="2:12" s="9" customFormat="1" ht="24.95" customHeight="1">
      <c r="B97" s="122"/>
      <c r="D97" s="123" t="s">
        <v>104</v>
      </c>
      <c r="E97" s="124"/>
      <c r="F97" s="124"/>
      <c r="G97" s="124"/>
      <c r="H97" s="124"/>
      <c r="I97" s="125"/>
      <c r="J97" s="126">
        <f>J123</f>
        <v>0</v>
      </c>
      <c r="L97" s="122"/>
    </row>
    <row r="98" spans="2:12" s="10" customFormat="1" ht="19.899999999999999" customHeight="1">
      <c r="B98" s="127"/>
      <c r="D98" s="128" t="s">
        <v>1511</v>
      </c>
      <c r="E98" s="129"/>
      <c r="F98" s="129"/>
      <c r="G98" s="129"/>
      <c r="H98" s="129"/>
      <c r="I98" s="130"/>
      <c r="J98" s="131">
        <f>J124</f>
        <v>0</v>
      </c>
      <c r="L98" s="127"/>
    </row>
    <row r="99" spans="2:12" s="10" customFormat="1" ht="19.899999999999999" customHeight="1">
      <c r="B99" s="127"/>
      <c r="D99" s="128" t="s">
        <v>1510</v>
      </c>
      <c r="E99" s="129"/>
      <c r="F99" s="129"/>
      <c r="G99" s="129"/>
      <c r="H99" s="129"/>
      <c r="I99" s="130"/>
      <c r="J99" s="131">
        <f>J131</f>
        <v>0</v>
      </c>
      <c r="L99" s="127"/>
    </row>
    <row r="100" spans="2:12" s="10" customFormat="1" ht="19.899999999999999" customHeight="1">
      <c r="B100" s="127"/>
      <c r="D100" s="128" t="s">
        <v>1509</v>
      </c>
      <c r="E100" s="129"/>
      <c r="F100" s="129"/>
      <c r="G100" s="129"/>
      <c r="H100" s="129"/>
      <c r="I100" s="130"/>
      <c r="J100" s="131">
        <f>J138</f>
        <v>0</v>
      </c>
      <c r="L100" s="127"/>
    </row>
    <row r="101" spans="2:12" s="10" customFormat="1" ht="19.899999999999999" customHeight="1">
      <c r="B101" s="127"/>
      <c r="D101" s="128" t="s">
        <v>1508</v>
      </c>
      <c r="E101" s="129"/>
      <c r="F101" s="129"/>
      <c r="G101" s="129"/>
      <c r="H101" s="129"/>
      <c r="I101" s="130"/>
      <c r="J101" s="131">
        <f>J148</f>
        <v>0</v>
      </c>
      <c r="L101" s="127"/>
    </row>
    <row r="102" spans="2:12" s="9" customFormat="1" ht="24.95" customHeight="1">
      <c r="B102" s="122"/>
      <c r="D102" s="123" t="s">
        <v>120</v>
      </c>
      <c r="E102" s="124"/>
      <c r="F102" s="124"/>
      <c r="G102" s="124"/>
      <c r="H102" s="124"/>
      <c r="I102" s="125"/>
      <c r="J102" s="126">
        <f>J156</f>
        <v>0</v>
      </c>
      <c r="L102" s="122"/>
    </row>
    <row r="103" spans="2:12" s="2" customFormat="1" ht="21.75" customHeight="1">
      <c r="B103" s="42"/>
      <c r="I103" s="321"/>
      <c r="L103" s="42"/>
    </row>
    <row r="104" spans="2:12" s="2" customFormat="1" ht="6.95" customHeight="1">
      <c r="B104" s="220"/>
      <c r="C104" s="219"/>
      <c r="D104" s="219"/>
      <c r="E104" s="219"/>
      <c r="F104" s="219"/>
      <c r="G104" s="219"/>
      <c r="H104" s="219"/>
      <c r="I104" s="311"/>
      <c r="J104" s="219"/>
      <c r="K104" s="219"/>
      <c r="L104" s="42"/>
    </row>
    <row r="108" spans="2:12" s="2" customFormat="1" ht="6.95" customHeight="1">
      <c r="B108" s="238"/>
      <c r="C108" s="237"/>
      <c r="D108" s="237"/>
      <c r="E108" s="237"/>
      <c r="F108" s="237"/>
      <c r="G108" s="237"/>
      <c r="H108" s="237"/>
      <c r="I108" s="322"/>
      <c r="J108" s="237"/>
      <c r="K108" s="237"/>
      <c r="L108" s="42"/>
    </row>
    <row r="109" spans="2:12" s="2" customFormat="1" ht="24.95" customHeight="1">
      <c r="B109" s="42"/>
      <c r="C109" s="21" t="s">
        <v>125</v>
      </c>
      <c r="I109" s="321"/>
      <c r="L109" s="42"/>
    </row>
    <row r="110" spans="2:12" s="2" customFormat="1" ht="6.95" customHeight="1">
      <c r="B110" s="42"/>
      <c r="I110" s="321"/>
      <c r="L110" s="42"/>
    </row>
    <row r="111" spans="2:12" s="2" customFormat="1" ht="12" customHeight="1">
      <c r="B111" s="42"/>
      <c r="C111" s="216" t="s">
        <v>16</v>
      </c>
      <c r="I111" s="321"/>
      <c r="L111" s="42"/>
    </row>
    <row r="112" spans="2:12" s="2" customFormat="1" ht="23.25" customHeight="1">
      <c r="B112" s="42"/>
      <c r="E112" s="368" t="str">
        <f>E7</f>
        <v>Snížení energetické náročnosti budovy hasičárny Kolín - Sendražice, ul. Hlavní č.p. 32</v>
      </c>
      <c r="F112" s="369"/>
      <c r="G112" s="369"/>
      <c r="H112" s="369"/>
      <c r="I112" s="321"/>
      <c r="L112" s="42"/>
    </row>
    <row r="113" spans="2:65" s="2" customFormat="1" ht="12" customHeight="1">
      <c r="B113" s="42"/>
      <c r="C113" s="216" t="s">
        <v>90</v>
      </c>
      <c r="I113" s="321"/>
      <c r="L113" s="42"/>
    </row>
    <row r="114" spans="2:65" s="2" customFormat="1" ht="16.5" customHeight="1">
      <c r="B114" s="42"/>
      <c r="E114" s="354" t="str">
        <f>E9</f>
        <v>D.1.4.1 - Ústřední vytápění</v>
      </c>
      <c r="F114" s="371"/>
      <c r="G114" s="371"/>
      <c r="H114" s="371"/>
      <c r="I114" s="321"/>
      <c r="L114" s="42"/>
    </row>
    <row r="115" spans="2:65" s="2" customFormat="1" ht="6.95" customHeight="1">
      <c r="B115" s="42"/>
      <c r="I115" s="321"/>
      <c r="L115" s="42"/>
    </row>
    <row r="116" spans="2:65" s="2" customFormat="1" ht="12" customHeight="1">
      <c r="B116" s="42"/>
      <c r="C116" s="216" t="s">
        <v>20</v>
      </c>
      <c r="F116" s="210" t="str">
        <f>F12</f>
        <v>Kolín - Sendražice, ul. Hlavní č.p. 32</v>
      </c>
      <c r="I116" s="93" t="s">
        <v>22</v>
      </c>
      <c r="J116" s="214">
        <f>IF(J12="","",J12)</f>
        <v>43871</v>
      </c>
      <c r="L116" s="42"/>
    </row>
    <row r="117" spans="2:65" s="2" customFormat="1" ht="6.95" customHeight="1">
      <c r="B117" s="42"/>
      <c r="I117" s="321"/>
      <c r="L117" s="42"/>
    </row>
    <row r="118" spans="2:65" s="2" customFormat="1" ht="15.2" customHeight="1">
      <c r="B118" s="42"/>
      <c r="C118" s="216" t="s">
        <v>23</v>
      </c>
      <c r="F118" s="210" t="str">
        <f>E15</f>
        <v xml:space="preserve"> </v>
      </c>
      <c r="I118" s="93" t="s">
        <v>29</v>
      </c>
      <c r="J118" s="212" t="str">
        <f>E21</f>
        <v xml:space="preserve"> </v>
      </c>
      <c r="L118" s="42"/>
    </row>
    <row r="119" spans="2:65" s="2" customFormat="1" ht="15.2" customHeight="1">
      <c r="B119" s="42"/>
      <c r="C119" s="216" t="s">
        <v>27</v>
      </c>
      <c r="F119" s="210" t="str">
        <f>IF(E18="","",E18)</f>
        <v>Vyplň údaj</v>
      </c>
      <c r="I119" s="93" t="s">
        <v>34</v>
      </c>
      <c r="J119" s="212" t="str">
        <f>E24</f>
        <v xml:space="preserve"> </v>
      </c>
      <c r="L119" s="42"/>
    </row>
    <row r="120" spans="2:65" s="2" customFormat="1" ht="10.35" customHeight="1">
      <c r="B120" s="42"/>
      <c r="I120" s="321"/>
      <c r="L120" s="42"/>
    </row>
    <row r="121" spans="2:65" s="11" customFormat="1" ht="29.25" customHeight="1">
      <c r="B121" s="138"/>
      <c r="C121" s="134" t="s">
        <v>126</v>
      </c>
      <c r="D121" s="135" t="s">
        <v>63</v>
      </c>
      <c r="E121" s="135" t="s">
        <v>59</v>
      </c>
      <c r="F121" s="135" t="s">
        <v>60</v>
      </c>
      <c r="G121" s="135" t="s">
        <v>127</v>
      </c>
      <c r="H121" s="135" t="s">
        <v>128</v>
      </c>
      <c r="I121" s="136" t="s">
        <v>129</v>
      </c>
      <c r="J121" s="137" t="s">
        <v>94</v>
      </c>
      <c r="K121" s="236" t="s">
        <v>130</v>
      </c>
      <c r="L121" s="138"/>
      <c r="M121" s="62" t="s">
        <v>1</v>
      </c>
      <c r="N121" s="63" t="s">
        <v>42</v>
      </c>
      <c r="O121" s="63" t="s">
        <v>131</v>
      </c>
      <c r="P121" s="63" t="s">
        <v>132</v>
      </c>
      <c r="Q121" s="63" t="s">
        <v>133</v>
      </c>
      <c r="R121" s="63" t="s">
        <v>134</v>
      </c>
      <c r="S121" s="63" t="s">
        <v>135</v>
      </c>
      <c r="T121" s="64" t="s">
        <v>136</v>
      </c>
    </row>
    <row r="122" spans="2:65" s="2" customFormat="1" ht="22.9" customHeight="1">
      <c r="B122" s="42"/>
      <c r="C122" s="69" t="s">
        <v>137</v>
      </c>
      <c r="I122" s="321"/>
      <c r="J122" s="235">
        <f>BK122</f>
        <v>0</v>
      </c>
      <c r="L122" s="42"/>
      <c r="M122" s="234"/>
      <c r="N122" s="56"/>
      <c r="O122" s="56"/>
      <c r="P122" s="233">
        <f>P123+P156</f>
        <v>0</v>
      </c>
      <c r="Q122" s="56"/>
      <c r="R122" s="233">
        <f>R123+R156</f>
        <v>0.42565999999999998</v>
      </c>
      <c r="S122" s="56"/>
      <c r="T122" s="232">
        <f>T123+T156</f>
        <v>0</v>
      </c>
      <c r="AT122" s="221" t="s">
        <v>77</v>
      </c>
      <c r="AU122" s="221" t="s">
        <v>96</v>
      </c>
      <c r="BK122" s="142">
        <f>BK123+BK156</f>
        <v>0</v>
      </c>
    </row>
    <row r="123" spans="2:65" s="223" customFormat="1" ht="25.9" customHeight="1">
      <c r="B123" s="227"/>
      <c r="D123" s="144" t="s">
        <v>77</v>
      </c>
      <c r="E123" s="145" t="s">
        <v>750</v>
      </c>
      <c r="F123" s="145" t="s">
        <v>751</v>
      </c>
      <c r="I123" s="320"/>
      <c r="J123" s="228">
        <f>BK123</f>
        <v>0</v>
      </c>
      <c r="L123" s="227"/>
      <c r="M123" s="226"/>
      <c r="P123" s="225">
        <f>P124+P131+P138+P148</f>
        <v>0</v>
      </c>
      <c r="R123" s="225">
        <f>R124+R131+R138+R148</f>
        <v>0.42565999999999998</v>
      </c>
      <c r="T123" s="224">
        <f>T124+T131+T138+T148</f>
        <v>0</v>
      </c>
      <c r="AR123" s="144" t="s">
        <v>88</v>
      </c>
      <c r="AT123" s="152" t="s">
        <v>77</v>
      </c>
      <c r="AU123" s="152" t="s">
        <v>78</v>
      </c>
      <c r="AY123" s="144" t="s">
        <v>140</v>
      </c>
      <c r="BK123" s="153">
        <f>BK124+BK131+BK138+BK148</f>
        <v>0</v>
      </c>
    </row>
    <row r="124" spans="2:65" s="223" customFormat="1" ht="22.9" customHeight="1">
      <c r="B124" s="227"/>
      <c r="D124" s="144" t="s">
        <v>77</v>
      </c>
      <c r="E124" s="154" t="s">
        <v>956</v>
      </c>
      <c r="F124" s="154" t="s">
        <v>1507</v>
      </c>
      <c r="I124" s="320"/>
      <c r="J124" s="231">
        <f>BK124</f>
        <v>0</v>
      </c>
      <c r="L124" s="227"/>
      <c r="M124" s="226"/>
      <c r="P124" s="225">
        <f>SUM(P125:P130)</f>
        <v>0</v>
      </c>
      <c r="R124" s="225">
        <f>SUM(R125:R130)</f>
        <v>5.373E-2</v>
      </c>
      <c r="T124" s="224">
        <f>SUM(T125:T130)</f>
        <v>0</v>
      </c>
      <c r="AR124" s="144" t="s">
        <v>88</v>
      </c>
      <c r="AT124" s="152" t="s">
        <v>77</v>
      </c>
      <c r="AU124" s="152" t="s">
        <v>86</v>
      </c>
      <c r="AY124" s="144" t="s">
        <v>140</v>
      </c>
      <c r="BK124" s="153">
        <f>SUM(BK125:BK130)</f>
        <v>0</v>
      </c>
    </row>
    <row r="125" spans="2:65" s="2" customFormat="1" ht="21.75" customHeight="1">
      <c r="B125" s="42"/>
      <c r="C125" s="319" t="s">
        <v>86</v>
      </c>
      <c r="D125" s="319" t="s">
        <v>142</v>
      </c>
      <c r="E125" s="318" t="s">
        <v>1506</v>
      </c>
      <c r="F125" s="317" t="s">
        <v>1505</v>
      </c>
      <c r="G125" s="316" t="s">
        <v>1387</v>
      </c>
      <c r="H125" s="315">
        <v>1</v>
      </c>
      <c r="I125" s="162"/>
      <c r="J125" s="314">
        <f t="shared" ref="J125:J130" si="0">ROUND(I125*H125,2)</f>
        <v>0</v>
      </c>
      <c r="K125" s="313"/>
      <c r="L125" s="42"/>
      <c r="M125" s="164" t="s">
        <v>1</v>
      </c>
      <c r="N125" s="230" t="s">
        <v>43</v>
      </c>
      <c r="P125" s="229">
        <f t="shared" ref="P125:P130" si="1">O125*H125</f>
        <v>0</v>
      </c>
      <c r="Q125" s="229">
        <v>4.6550000000000001E-2</v>
      </c>
      <c r="R125" s="229">
        <f t="shared" ref="R125:R130" si="2">Q125*H125</f>
        <v>4.6550000000000001E-2</v>
      </c>
      <c r="S125" s="229">
        <v>0</v>
      </c>
      <c r="T125" s="167">
        <f t="shared" ref="T125:T130" si="3">S125*H125</f>
        <v>0</v>
      </c>
      <c r="AR125" s="168" t="s">
        <v>232</v>
      </c>
      <c r="AT125" s="168" t="s">
        <v>142</v>
      </c>
      <c r="AU125" s="168" t="s">
        <v>88</v>
      </c>
      <c r="AY125" s="221" t="s">
        <v>140</v>
      </c>
      <c r="BE125" s="222">
        <f t="shared" ref="BE125:BE130" si="4">IF(N125="základní",J125,0)</f>
        <v>0</v>
      </c>
      <c r="BF125" s="222">
        <f t="shared" ref="BF125:BF130" si="5">IF(N125="snížená",J125,0)</f>
        <v>0</v>
      </c>
      <c r="BG125" s="222">
        <f t="shared" ref="BG125:BG130" si="6">IF(N125="zákl. přenesená",J125,0)</f>
        <v>0</v>
      </c>
      <c r="BH125" s="222">
        <f t="shared" ref="BH125:BH130" si="7">IF(N125="sníž. přenesená",J125,0)</f>
        <v>0</v>
      </c>
      <c r="BI125" s="222">
        <f t="shared" ref="BI125:BI130" si="8">IF(N125="nulová",J125,0)</f>
        <v>0</v>
      </c>
      <c r="BJ125" s="221" t="s">
        <v>86</v>
      </c>
      <c r="BK125" s="222">
        <f t="shared" ref="BK125:BK130" si="9">ROUND(I125*H125,2)</f>
        <v>0</v>
      </c>
      <c r="BL125" s="221" t="s">
        <v>232</v>
      </c>
      <c r="BM125" s="168" t="s">
        <v>1504</v>
      </c>
    </row>
    <row r="126" spans="2:65" s="2" customFormat="1" ht="21.75" customHeight="1">
      <c r="B126" s="42"/>
      <c r="C126" s="319" t="s">
        <v>88</v>
      </c>
      <c r="D126" s="319" t="s">
        <v>142</v>
      </c>
      <c r="E126" s="318" t="s">
        <v>1503</v>
      </c>
      <c r="F126" s="317" t="s">
        <v>1502</v>
      </c>
      <c r="G126" s="316" t="s">
        <v>1387</v>
      </c>
      <c r="H126" s="315">
        <v>1</v>
      </c>
      <c r="I126" s="162"/>
      <c r="J126" s="314">
        <f t="shared" si="0"/>
        <v>0</v>
      </c>
      <c r="K126" s="313"/>
      <c r="L126" s="42"/>
      <c r="M126" s="164" t="s">
        <v>1</v>
      </c>
      <c r="N126" s="230" t="s">
        <v>43</v>
      </c>
      <c r="P126" s="229">
        <f t="shared" si="1"/>
        <v>0</v>
      </c>
      <c r="Q126" s="229">
        <v>1.17E-3</v>
      </c>
      <c r="R126" s="229">
        <f t="shared" si="2"/>
        <v>1.17E-3</v>
      </c>
      <c r="S126" s="229">
        <v>0</v>
      </c>
      <c r="T126" s="167">
        <f t="shared" si="3"/>
        <v>0</v>
      </c>
      <c r="AR126" s="168" t="s">
        <v>232</v>
      </c>
      <c r="AT126" s="168" t="s">
        <v>142</v>
      </c>
      <c r="AU126" s="168" t="s">
        <v>88</v>
      </c>
      <c r="AY126" s="221" t="s">
        <v>140</v>
      </c>
      <c r="BE126" s="222">
        <f t="shared" si="4"/>
        <v>0</v>
      </c>
      <c r="BF126" s="222">
        <f t="shared" si="5"/>
        <v>0</v>
      </c>
      <c r="BG126" s="222">
        <f t="shared" si="6"/>
        <v>0</v>
      </c>
      <c r="BH126" s="222">
        <f t="shared" si="7"/>
        <v>0</v>
      </c>
      <c r="BI126" s="222">
        <f t="shared" si="8"/>
        <v>0</v>
      </c>
      <c r="BJ126" s="221" t="s">
        <v>86</v>
      </c>
      <c r="BK126" s="222">
        <f t="shared" si="9"/>
        <v>0</v>
      </c>
      <c r="BL126" s="221" t="s">
        <v>232</v>
      </c>
      <c r="BM126" s="168" t="s">
        <v>1501</v>
      </c>
    </row>
    <row r="127" spans="2:65" s="2" customFormat="1" ht="21.75" customHeight="1">
      <c r="B127" s="42"/>
      <c r="C127" s="319" t="s">
        <v>154</v>
      </c>
      <c r="D127" s="319" t="s">
        <v>142</v>
      </c>
      <c r="E127" s="318" t="s">
        <v>1500</v>
      </c>
      <c r="F127" s="317" t="s">
        <v>1499</v>
      </c>
      <c r="G127" s="316" t="s">
        <v>1387</v>
      </c>
      <c r="H127" s="315">
        <v>1</v>
      </c>
      <c r="I127" s="162"/>
      <c r="J127" s="314">
        <f t="shared" si="0"/>
        <v>0</v>
      </c>
      <c r="K127" s="313"/>
      <c r="L127" s="42"/>
      <c r="M127" s="164" t="s">
        <v>1</v>
      </c>
      <c r="N127" s="230" t="s">
        <v>43</v>
      </c>
      <c r="P127" s="229">
        <f t="shared" si="1"/>
        <v>0</v>
      </c>
      <c r="Q127" s="229">
        <v>1.17E-3</v>
      </c>
      <c r="R127" s="229">
        <f t="shared" si="2"/>
        <v>1.17E-3</v>
      </c>
      <c r="S127" s="229">
        <v>0</v>
      </c>
      <c r="T127" s="167">
        <f t="shared" si="3"/>
        <v>0</v>
      </c>
      <c r="AR127" s="168" t="s">
        <v>232</v>
      </c>
      <c r="AT127" s="168" t="s">
        <v>142</v>
      </c>
      <c r="AU127" s="168" t="s">
        <v>88</v>
      </c>
      <c r="AY127" s="221" t="s">
        <v>140</v>
      </c>
      <c r="BE127" s="222">
        <f t="shared" si="4"/>
        <v>0</v>
      </c>
      <c r="BF127" s="222">
        <f t="shared" si="5"/>
        <v>0</v>
      </c>
      <c r="BG127" s="222">
        <f t="shared" si="6"/>
        <v>0</v>
      </c>
      <c r="BH127" s="222">
        <f t="shared" si="7"/>
        <v>0</v>
      </c>
      <c r="BI127" s="222">
        <f t="shared" si="8"/>
        <v>0</v>
      </c>
      <c r="BJ127" s="221" t="s">
        <v>86</v>
      </c>
      <c r="BK127" s="222">
        <f t="shared" si="9"/>
        <v>0</v>
      </c>
      <c r="BL127" s="221" t="s">
        <v>232</v>
      </c>
      <c r="BM127" s="168" t="s">
        <v>1498</v>
      </c>
    </row>
    <row r="128" spans="2:65" s="2" customFormat="1" ht="21.75" customHeight="1">
      <c r="B128" s="42"/>
      <c r="C128" s="319" t="s">
        <v>146</v>
      </c>
      <c r="D128" s="319" t="s">
        <v>142</v>
      </c>
      <c r="E128" s="318" t="s">
        <v>1497</v>
      </c>
      <c r="F128" s="317" t="s">
        <v>1496</v>
      </c>
      <c r="G128" s="316" t="s">
        <v>293</v>
      </c>
      <c r="H128" s="315">
        <v>10</v>
      </c>
      <c r="I128" s="162"/>
      <c r="J128" s="314">
        <f t="shared" si="0"/>
        <v>0</v>
      </c>
      <c r="K128" s="313"/>
      <c r="L128" s="42"/>
      <c r="M128" s="164" t="s">
        <v>1</v>
      </c>
      <c r="N128" s="230" t="s">
        <v>43</v>
      </c>
      <c r="P128" s="229">
        <f t="shared" si="1"/>
        <v>0</v>
      </c>
      <c r="Q128" s="229">
        <v>4.4000000000000002E-4</v>
      </c>
      <c r="R128" s="229">
        <f t="shared" si="2"/>
        <v>4.4000000000000003E-3</v>
      </c>
      <c r="S128" s="229">
        <v>0</v>
      </c>
      <c r="T128" s="167">
        <f t="shared" si="3"/>
        <v>0</v>
      </c>
      <c r="AR128" s="168" t="s">
        <v>232</v>
      </c>
      <c r="AT128" s="168" t="s">
        <v>142</v>
      </c>
      <c r="AU128" s="168" t="s">
        <v>88</v>
      </c>
      <c r="AY128" s="221" t="s">
        <v>140</v>
      </c>
      <c r="BE128" s="222">
        <f t="shared" si="4"/>
        <v>0</v>
      </c>
      <c r="BF128" s="222">
        <f t="shared" si="5"/>
        <v>0</v>
      </c>
      <c r="BG128" s="222">
        <f t="shared" si="6"/>
        <v>0</v>
      </c>
      <c r="BH128" s="222">
        <f t="shared" si="7"/>
        <v>0</v>
      </c>
      <c r="BI128" s="222">
        <f t="shared" si="8"/>
        <v>0</v>
      </c>
      <c r="BJ128" s="221" t="s">
        <v>86</v>
      </c>
      <c r="BK128" s="222">
        <f t="shared" si="9"/>
        <v>0</v>
      </c>
      <c r="BL128" s="221" t="s">
        <v>232</v>
      </c>
      <c r="BM128" s="168" t="s">
        <v>1495</v>
      </c>
    </row>
    <row r="129" spans="2:65" s="2" customFormat="1" ht="21.75" customHeight="1">
      <c r="B129" s="42"/>
      <c r="C129" s="319" t="s">
        <v>168</v>
      </c>
      <c r="D129" s="319" t="s">
        <v>142</v>
      </c>
      <c r="E129" s="318" t="s">
        <v>1494</v>
      </c>
      <c r="F129" s="317" t="s">
        <v>1493</v>
      </c>
      <c r="G129" s="316" t="s">
        <v>527</v>
      </c>
      <c r="H129" s="315">
        <v>1</v>
      </c>
      <c r="I129" s="162"/>
      <c r="J129" s="314">
        <f t="shared" si="0"/>
        <v>0</v>
      </c>
      <c r="K129" s="313"/>
      <c r="L129" s="42"/>
      <c r="M129" s="164" t="s">
        <v>1</v>
      </c>
      <c r="N129" s="230" t="s">
        <v>43</v>
      </c>
      <c r="P129" s="229">
        <f t="shared" si="1"/>
        <v>0</v>
      </c>
      <c r="Q129" s="229">
        <v>4.4000000000000002E-4</v>
      </c>
      <c r="R129" s="229">
        <f t="shared" si="2"/>
        <v>4.4000000000000002E-4</v>
      </c>
      <c r="S129" s="229">
        <v>0</v>
      </c>
      <c r="T129" s="167">
        <f t="shared" si="3"/>
        <v>0</v>
      </c>
      <c r="AR129" s="168" t="s">
        <v>232</v>
      </c>
      <c r="AT129" s="168" t="s">
        <v>142</v>
      </c>
      <c r="AU129" s="168" t="s">
        <v>88</v>
      </c>
      <c r="AY129" s="221" t="s">
        <v>140</v>
      </c>
      <c r="BE129" s="222">
        <f t="shared" si="4"/>
        <v>0</v>
      </c>
      <c r="BF129" s="222">
        <f t="shared" si="5"/>
        <v>0</v>
      </c>
      <c r="BG129" s="222">
        <f t="shared" si="6"/>
        <v>0</v>
      </c>
      <c r="BH129" s="222">
        <f t="shared" si="7"/>
        <v>0</v>
      </c>
      <c r="BI129" s="222">
        <f t="shared" si="8"/>
        <v>0</v>
      </c>
      <c r="BJ129" s="221" t="s">
        <v>86</v>
      </c>
      <c r="BK129" s="222">
        <f t="shared" si="9"/>
        <v>0</v>
      </c>
      <c r="BL129" s="221" t="s">
        <v>232</v>
      </c>
      <c r="BM129" s="168" t="s">
        <v>1492</v>
      </c>
    </row>
    <row r="130" spans="2:65" s="2" customFormat="1" ht="16.5" customHeight="1">
      <c r="B130" s="42"/>
      <c r="C130" s="319" t="s">
        <v>174</v>
      </c>
      <c r="D130" s="319" t="s">
        <v>142</v>
      </c>
      <c r="E130" s="318" t="s">
        <v>1491</v>
      </c>
      <c r="F130" s="317" t="s">
        <v>1490</v>
      </c>
      <c r="G130" s="316" t="s">
        <v>187</v>
      </c>
      <c r="H130" s="315">
        <v>5.3999999999999999E-2</v>
      </c>
      <c r="I130" s="162"/>
      <c r="J130" s="314">
        <f t="shared" si="0"/>
        <v>0</v>
      </c>
      <c r="K130" s="313"/>
      <c r="L130" s="42"/>
      <c r="M130" s="164" t="s">
        <v>1</v>
      </c>
      <c r="N130" s="230" t="s">
        <v>43</v>
      </c>
      <c r="P130" s="229">
        <f t="shared" si="1"/>
        <v>0</v>
      </c>
      <c r="Q130" s="229">
        <v>0</v>
      </c>
      <c r="R130" s="229">
        <f t="shared" si="2"/>
        <v>0</v>
      </c>
      <c r="S130" s="229">
        <v>0</v>
      </c>
      <c r="T130" s="167">
        <f t="shared" si="3"/>
        <v>0</v>
      </c>
      <c r="AR130" s="168" t="s">
        <v>232</v>
      </c>
      <c r="AT130" s="168" t="s">
        <v>142</v>
      </c>
      <c r="AU130" s="168" t="s">
        <v>88</v>
      </c>
      <c r="AY130" s="221" t="s">
        <v>140</v>
      </c>
      <c r="BE130" s="222">
        <f t="shared" si="4"/>
        <v>0</v>
      </c>
      <c r="BF130" s="222">
        <f t="shared" si="5"/>
        <v>0</v>
      </c>
      <c r="BG130" s="222">
        <f t="shared" si="6"/>
        <v>0</v>
      </c>
      <c r="BH130" s="222">
        <f t="shared" si="7"/>
        <v>0</v>
      </c>
      <c r="BI130" s="222">
        <f t="shared" si="8"/>
        <v>0</v>
      </c>
      <c r="BJ130" s="221" t="s">
        <v>86</v>
      </c>
      <c r="BK130" s="222">
        <f t="shared" si="9"/>
        <v>0</v>
      </c>
      <c r="BL130" s="221" t="s">
        <v>232</v>
      </c>
      <c r="BM130" s="168" t="s">
        <v>1489</v>
      </c>
    </row>
    <row r="131" spans="2:65" s="223" customFormat="1" ht="22.9" customHeight="1">
      <c r="B131" s="227"/>
      <c r="D131" s="144" t="s">
        <v>77</v>
      </c>
      <c r="E131" s="154" t="s">
        <v>1488</v>
      </c>
      <c r="F131" s="154" t="s">
        <v>1487</v>
      </c>
      <c r="I131" s="320"/>
      <c r="J131" s="231">
        <f>BK131</f>
        <v>0</v>
      </c>
      <c r="L131" s="227"/>
      <c r="M131" s="226"/>
      <c r="P131" s="225">
        <f>SUM(P132:P137)</f>
        <v>0</v>
      </c>
      <c r="R131" s="225">
        <f>SUM(R132:R137)</f>
        <v>5.2829999999999995E-2</v>
      </c>
      <c r="T131" s="224">
        <f>SUM(T132:T137)</f>
        <v>0</v>
      </c>
      <c r="AR131" s="144" t="s">
        <v>88</v>
      </c>
      <c r="AT131" s="152" t="s">
        <v>77</v>
      </c>
      <c r="AU131" s="152" t="s">
        <v>86</v>
      </c>
      <c r="AY131" s="144" t="s">
        <v>140</v>
      </c>
      <c r="BK131" s="153">
        <f>SUM(BK132:BK137)</f>
        <v>0</v>
      </c>
    </row>
    <row r="132" spans="2:65" s="2" customFormat="1" ht="21.75" customHeight="1">
      <c r="B132" s="42"/>
      <c r="C132" s="319" t="s">
        <v>178</v>
      </c>
      <c r="D132" s="319" t="s">
        <v>142</v>
      </c>
      <c r="E132" s="318" t="s">
        <v>1486</v>
      </c>
      <c r="F132" s="317" t="s">
        <v>1485</v>
      </c>
      <c r="G132" s="316" t="s">
        <v>293</v>
      </c>
      <c r="H132" s="315">
        <v>40</v>
      </c>
      <c r="I132" s="162"/>
      <c r="J132" s="314">
        <f t="shared" ref="J132:J137" si="10">ROUND(I132*H132,2)</f>
        <v>0</v>
      </c>
      <c r="K132" s="313"/>
      <c r="L132" s="42"/>
      <c r="M132" s="164" t="s">
        <v>1</v>
      </c>
      <c r="N132" s="230" t="s">
        <v>43</v>
      </c>
      <c r="P132" s="229">
        <f t="shared" ref="P132:P137" si="11">O132*H132</f>
        <v>0</v>
      </c>
      <c r="Q132" s="229">
        <v>4.6999999999999999E-4</v>
      </c>
      <c r="R132" s="229">
        <f t="shared" ref="R132:R137" si="12">Q132*H132</f>
        <v>1.8800000000000001E-2</v>
      </c>
      <c r="S132" s="229">
        <v>0</v>
      </c>
      <c r="T132" s="167">
        <f t="shared" ref="T132:T137" si="13">S132*H132</f>
        <v>0</v>
      </c>
      <c r="AR132" s="168" t="s">
        <v>232</v>
      </c>
      <c r="AT132" s="168" t="s">
        <v>142</v>
      </c>
      <c r="AU132" s="168" t="s">
        <v>88</v>
      </c>
      <c r="AY132" s="221" t="s">
        <v>140</v>
      </c>
      <c r="BE132" s="222">
        <f t="shared" ref="BE132:BE137" si="14">IF(N132="základní",J132,0)</f>
        <v>0</v>
      </c>
      <c r="BF132" s="222">
        <f t="shared" ref="BF132:BF137" si="15">IF(N132="snížená",J132,0)</f>
        <v>0</v>
      </c>
      <c r="BG132" s="222">
        <f t="shared" ref="BG132:BG137" si="16">IF(N132="zákl. přenesená",J132,0)</f>
        <v>0</v>
      </c>
      <c r="BH132" s="222">
        <f t="shared" ref="BH132:BH137" si="17">IF(N132="sníž. přenesená",J132,0)</f>
        <v>0</v>
      </c>
      <c r="BI132" s="222">
        <f t="shared" ref="BI132:BI137" si="18">IF(N132="nulová",J132,0)</f>
        <v>0</v>
      </c>
      <c r="BJ132" s="221" t="s">
        <v>86</v>
      </c>
      <c r="BK132" s="222">
        <f t="shared" ref="BK132:BK137" si="19">ROUND(I132*H132,2)</f>
        <v>0</v>
      </c>
      <c r="BL132" s="221" t="s">
        <v>232</v>
      </c>
      <c r="BM132" s="168" t="s">
        <v>1484</v>
      </c>
    </row>
    <row r="133" spans="2:65" s="2" customFormat="1" ht="21.75" customHeight="1">
      <c r="B133" s="42"/>
      <c r="C133" s="319" t="s">
        <v>184</v>
      </c>
      <c r="D133" s="319" t="s">
        <v>142</v>
      </c>
      <c r="E133" s="318" t="s">
        <v>1483</v>
      </c>
      <c r="F133" s="317" t="s">
        <v>1482</v>
      </c>
      <c r="G133" s="316" t="s">
        <v>293</v>
      </c>
      <c r="H133" s="315">
        <v>40</v>
      </c>
      <c r="I133" s="162"/>
      <c r="J133" s="314">
        <f t="shared" si="10"/>
        <v>0</v>
      </c>
      <c r="K133" s="313"/>
      <c r="L133" s="42"/>
      <c r="M133" s="164" t="s">
        <v>1</v>
      </c>
      <c r="N133" s="230" t="s">
        <v>43</v>
      </c>
      <c r="P133" s="229">
        <f t="shared" si="11"/>
        <v>0</v>
      </c>
      <c r="Q133" s="229">
        <v>5.8E-4</v>
      </c>
      <c r="R133" s="229">
        <f t="shared" si="12"/>
        <v>2.3199999999999998E-2</v>
      </c>
      <c r="S133" s="229">
        <v>0</v>
      </c>
      <c r="T133" s="167">
        <f t="shared" si="13"/>
        <v>0</v>
      </c>
      <c r="AR133" s="168" t="s">
        <v>232</v>
      </c>
      <c r="AT133" s="168" t="s">
        <v>142</v>
      </c>
      <c r="AU133" s="168" t="s">
        <v>88</v>
      </c>
      <c r="AY133" s="221" t="s">
        <v>140</v>
      </c>
      <c r="BE133" s="222">
        <f t="shared" si="14"/>
        <v>0</v>
      </c>
      <c r="BF133" s="222">
        <f t="shared" si="15"/>
        <v>0</v>
      </c>
      <c r="BG133" s="222">
        <f t="shared" si="16"/>
        <v>0</v>
      </c>
      <c r="BH133" s="222">
        <f t="shared" si="17"/>
        <v>0</v>
      </c>
      <c r="BI133" s="222">
        <f t="shared" si="18"/>
        <v>0</v>
      </c>
      <c r="BJ133" s="221" t="s">
        <v>86</v>
      </c>
      <c r="BK133" s="222">
        <f t="shared" si="19"/>
        <v>0</v>
      </c>
      <c r="BL133" s="221" t="s">
        <v>232</v>
      </c>
      <c r="BM133" s="168" t="s">
        <v>1481</v>
      </c>
    </row>
    <row r="134" spans="2:65" s="2" customFormat="1" ht="21.75" customHeight="1">
      <c r="B134" s="42"/>
      <c r="C134" s="319" t="s">
        <v>190</v>
      </c>
      <c r="D134" s="319" t="s">
        <v>142</v>
      </c>
      <c r="E134" s="318" t="s">
        <v>1480</v>
      </c>
      <c r="F134" s="317" t="s">
        <v>1479</v>
      </c>
      <c r="G134" s="316" t="s">
        <v>293</v>
      </c>
      <c r="H134" s="315">
        <v>15</v>
      </c>
      <c r="I134" s="162"/>
      <c r="J134" s="314">
        <f t="shared" si="10"/>
        <v>0</v>
      </c>
      <c r="K134" s="313"/>
      <c r="L134" s="42"/>
      <c r="M134" s="164" t="s">
        <v>1</v>
      </c>
      <c r="N134" s="230" t="s">
        <v>43</v>
      </c>
      <c r="P134" s="229">
        <f t="shared" si="11"/>
        <v>0</v>
      </c>
      <c r="Q134" s="229">
        <v>7.1000000000000002E-4</v>
      </c>
      <c r="R134" s="229">
        <f t="shared" si="12"/>
        <v>1.065E-2</v>
      </c>
      <c r="S134" s="229">
        <v>0</v>
      </c>
      <c r="T134" s="167">
        <f t="shared" si="13"/>
        <v>0</v>
      </c>
      <c r="AR134" s="168" t="s">
        <v>232</v>
      </c>
      <c r="AT134" s="168" t="s">
        <v>142</v>
      </c>
      <c r="AU134" s="168" t="s">
        <v>88</v>
      </c>
      <c r="AY134" s="221" t="s">
        <v>140</v>
      </c>
      <c r="BE134" s="222">
        <f t="shared" si="14"/>
        <v>0</v>
      </c>
      <c r="BF134" s="222">
        <f t="shared" si="15"/>
        <v>0</v>
      </c>
      <c r="BG134" s="222">
        <f t="shared" si="16"/>
        <v>0</v>
      </c>
      <c r="BH134" s="222">
        <f t="shared" si="17"/>
        <v>0</v>
      </c>
      <c r="BI134" s="222">
        <f t="shared" si="18"/>
        <v>0</v>
      </c>
      <c r="BJ134" s="221" t="s">
        <v>86</v>
      </c>
      <c r="BK134" s="222">
        <f t="shared" si="19"/>
        <v>0</v>
      </c>
      <c r="BL134" s="221" t="s">
        <v>232</v>
      </c>
      <c r="BM134" s="168" t="s">
        <v>1478</v>
      </c>
    </row>
    <row r="135" spans="2:65" s="2" customFormat="1" ht="21.75" customHeight="1">
      <c r="B135" s="42"/>
      <c r="C135" s="319" t="s">
        <v>196</v>
      </c>
      <c r="D135" s="319" t="s">
        <v>142</v>
      </c>
      <c r="E135" s="318" t="s">
        <v>1477</v>
      </c>
      <c r="F135" s="317" t="s">
        <v>1476</v>
      </c>
      <c r="G135" s="316" t="s">
        <v>527</v>
      </c>
      <c r="H135" s="315">
        <v>18</v>
      </c>
      <c r="I135" s="162"/>
      <c r="J135" s="314">
        <f t="shared" si="10"/>
        <v>0</v>
      </c>
      <c r="K135" s="313"/>
      <c r="L135" s="42"/>
      <c r="M135" s="164" t="s">
        <v>1</v>
      </c>
      <c r="N135" s="230" t="s">
        <v>43</v>
      </c>
      <c r="P135" s="229">
        <f t="shared" si="11"/>
        <v>0</v>
      </c>
      <c r="Q135" s="229">
        <v>1.0000000000000001E-5</v>
      </c>
      <c r="R135" s="229">
        <f t="shared" si="12"/>
        <v>1.8000000000000001E-4</v>
      </c>
      <c r="S135" s="229">
        <v>0</v>
      </c>
      <c r="T135" s="167">
        <f t="shared" si="13"/>
        <v>0</v>
      </c>
      <c r="AR135" s="168" t="s">
        <v>232</v>
      </c>
      <c r="AT135" s="168" t="s">
        <v>142</v>
      </c>
      <c r="AU135" s="168" t="s">
        <v>88</v>
      </c>
      <c r="AY135" s="221" t="s">
        <v>140</v>
      </c>
      <c r="BE135" s="222">
        <f t="shared" si="14"/>
        <v>0</v>
      </c>
      <c r="BF135" s="222">
        <f t="shared" si="15"/>
        <v>0</v>
      </c>
      <c r="BG135" s="222">
        <f t="shared" si="16"/>
        <v>0</v>
      </c>
      <c r="BH135" s="222">
        <f t="shared" si="17"/>
        <v>0</v>
      </c>
      <c r="BI135" s="222">
        <f t="shared" si="18"/>
        <v>0</v>
      </c>
      <c r="BJ135" s="221" t="s">
        <v>86</v>
      </c>
      <c r="BK135" s="222">
        <f t="shared" si="19"/>
        <v>0</v>
      </c>
      <c r="BL135" s="221" t="s">
        <v>232</v>
      </c>
      <c r="BM135" s="168" t="s">
        <v>1475</v>
      </c>
    </row>
    <row r="136" spans="2:65" s="2" customFormat="1" ht="16.5" customHeight="1">
      <c r="B136" s="42"/>
      <c r="C136" s="319" t="s">
        <v>201</v>
      </c>
      <c r="D136" s="319" t="s">
        <v>142</v>
      </c>
      <c r="E136" s="318" t="s">
        <v>1474</v>
      </c>
      <c r="F136" s="317" t="s">
        <v>1473</v>
      </c>
      <c r="G136" s="316" t="s">
        <v>293</v>
      </c>
      <c r="H136" s="315">
        <v>95</v>
      </c>
      <c r="I136" s="162"/>
      <c r="J136" s="314">
        <f t="shared" si="10"/>
        <v>0</v>
      </c>
      <c r="K136" s="313"/>
      <c r="L136" s="42"/>
      <c r="M136" s="164" t="s">
        <v>1</v>
      </c>
      <c r="N136" s="230" t="s">
        <v>43</v>
      </c>
      <c r="P136" s="229">
        <f t="shared" si="11"/>
        <v>0</v>
      </c>
      <c r="Q136" s="229">
        <v>0</v>
      </c>
      <c r="R136" s="229">
        <f t="shared" si="12"/>
        <v>0</v>
      </c>
      <c r="S136" s="229">
        <v>0</v>
      </c>
      <c r="T136" s="167">
        <f t="shared" si="13"/>
        <v>0</v>
      </c>
      <c r="AR136" s="168" t="s">
        <v>232</v>
      </c>
      <c r="AT136" s="168" t="s">
        <v>142</v>
      </c>
      <c r="AU136" s="168" t="s">
        <v>88</v>
      </c>
      <c r="AY136" s="221" t="s">
        <v>140</v>
      </c>
      <c r="BE136" s="222">
        <f t="shared" si="14"/>
        <v>0</v>
      </c>
      <c r="BF136" s="222">
        <f t="shared" si="15"/>
        <v>0</v>
      </c>
      <c r="BG136" s="222">
        <f t="shared" si="16"/>
        <v>0</v>
      </c>
      <c r="BH136" s="222">
        <f t="shared" si="17"/>
        <v>0</v>
      </c>
      <c r="BI136" s="222">
        <f t="shared" si="18"/>
        <v>0</v>
      </c>
      <c r="BJ136" s="221" t="s">
        <v>86</v>
      </c>
      <c r="BK136" s="222">
        <f t="shared" si="19"/>
        <v>0</v>
      </c>
      <c r="BL136" s="221" t="s">
        <v>232</v>
      </c>
      <c r="BM136" s="168" t="s">
        <v>1472</v>
      </c>
    </row>
    <row r="137" spans="2:65" s="2" customFormat="1" ht="21.75" customHeight="1">
      <c r="B137" s="42"/>
      <c r="C137" s="319" t="s">
        <v>207</v>
      </c>
      <c r="D137" s="319" t="s">
        <v>142</v>
      </c>
      <c r="E137" s="318" t="s">
        <v>1471</v>
      </c>
      <c r="F137" s="317" t="s">
        <v>1470</v>
      </c>
      <c r="G137" s="316" t="s">
        <v>187</v>
      </c>
      <c r="H137" s="315">
        <v>5.2999999999999999E-2</v>
      </c>
      <c r="I137" s="162"/>
      <c r="J137" s="314">
        <f t="shared" si="10"/>
        <v>0</v>
      </c>
      <c r="K137" s="313"/>
      <c r="L137" s="42"/>
      <c r="M137" s="164" t="s">
        <v>1</v>
      </c>
      <c r="N137" s="230" t="s">
        <v>43</v>
      </c>
      <c r="P137" s="229">
        <f t="shared" si="11"/>
        <v>0</v>
      </c>
      <c r="Q137" s="229">
        <v>0</v>
      </c>
      <c r="R137" s="229">
        <f t="shared" si="12"/>
        <v>0</v>
      </c>
      <c r="S137" s="229">
        <v>0</v>
      </c>
      <c r="T137" s="167">
        <f t="shared" si="13"/>
        <v>0</v>
      </c>
      <c r="AR137" s="168" t="s">
        <v>232</v>
      </c>
      <c r="AT137" s="168" t="s">
        <v>142</v>
      </c>
      <c r="AU137" s="168" t="s">
        <v>88</v>
      </c>
      <c r="AY137" s="221" t="s">
        <v>140</v>
      </c>
      <c r="BE137" s="222">
        <f t="shared" si="14"/>
        <v>0</v>
      </c>
      <c r="BF137" s="222">
        <f t="shared" si="15"/>
        <v>0</v>
      </c>
      <c r="BG137" s="222">
        <f t="shared" si="16"/>
        <v>0</v>
      </c>
      <c r="BH137" s="222">
        <f t="shared" si="17"/>
        <v>0</v>
      </c>
      <c r="BI137" s="222">
        <f t="shared" si="18"/>
        <v>0</v>
      </c>
      <c r="BJ137" s="221" t="s">
        <v>86</v>
      </c>
      <c r="BK137" s="222">
        <f t="shared" si="19"/>
        <v>0</v>
      </c>
      <c r="BL137" s="221" t="s">
        <v>232</v>
      </c>
      <c r="BM137" s="168" t="s">
        <v>1469</v>
      </c>
    </row>
    <row r="138" spans="2:65" s="223" customFormat="1" ht="22.9" customHeight="1">
      <c r="B138" s="227"/>
      <c r="D138" s="144" t="s">
        <v>77</v>
      </c>
      <c r="E138" s="154" t="s">
        <v>1468</v>
      </c>
      <c r="F138" s="154" t="s">
        <v>1467</v>
      </c>
      <c r="I138" s="320"/>
      <c r="J138" s="231">
        <f>BK138</f>
        <v>0</v>
      </c>
      <c r="L138" s="227"/>
      <c r="M138" s="226"/>
      <c r="P138" s="225">
        <f>SUM(P139:P147)</f>
        <v>0</v>
      </c>
      <c r="R138" s="225">
        <f>SUM(R139:R147)</f>
        <v>1.0620000000000001E-2</v>
      </c>
      <c r="T138" s="224">
        <f>SUM(T139:T147)</f>
        <v>0</v>
      </c>
      <c r="AR138" s="144" t="s">
        <v>88</v>
      </c>
      <c r="AT138" s="152" t="s">
        <v>77</v>
      </c>
      <c r="AU138" s="152" t="s">
        <v>86</v>
      </c>
      <c r="AY138" s="144" t="s">
        <v>140</v>
      </c>
      <c r="BK138" s="153">
        <f>SUM(BK139:BK147)</f>
        <v>0</v>
      </c>
    </row>
    <row r="139" spans="2:65" s="2" customFormat="1" ht="21.75" customHeight="1">
      <c r="B139" s="42"/>
      <c r="C139" s="319" t="s">
        <v>213</v>
      </c>
      <c r="D139" s="319" t="s">
        <v>142</v>
      </c>
      <c r="E139" s="318" t="s">
        <v>1466</v>
      </c>
      <c r="F139" s="317" t="s">
        <v>1465</v>
      </c>
      <c r="G139" s="316" t="s">
        <v>527</v>
      </c>
      <c r="H139" s="315">
        <v>1</v>
      </c>
      <c r="I139" s="162"/>
      <c r="J139" s="314">
        <f t="shared" ref="J139:J147" si="20">ROUND(I139*H139,2)</f>
        <v>0</v>
      </c>
      <c r="K139" s="313"/>
      <c r="L139" s="42"/>
      <c r="M139" s="164" t="s">
        <v>1</v>
      </c>
      <c r="N139" s="230" t="s">
        <v>43</v>
      </c>
      <c r="P139" s="229">
        <f t="shared" ref="P139:P147" si="21">O139*H139</f>
        <v>0</v>
      </c>
      <c r="Q139" s="229">
        <v>2.0000000000000001E-4</v>
      </c>
      <c r="R139" s="229">
        <f t="shared" ref="R139:R147" si="22">Q139*H139</f>
        <v>2.0000000000000001E-4</v>
      </c>
      <c r="S139" s="229">
        <v>0</v>
      </c>
      <c r="T139" s="167">
        <f t="shared" ref="T139:T147" si="23">S139*H139</f>
        <v>0</v>
      </c>
      <c r="AR139" s="168" t="s">
        <v>232</v>
      </c>
      <c r="AT139" s="168" t="s">
        <v>142</v>
      </c>
      <c r="AU139" s="168" t="s">
        <v>88</v>
      </c>
      <c r="AY139" s="221" t="s">
        <v>140</v>
      </c>
      <c r="BE139" s="222">
        <f t="shared" ref="BE139:BE147" si="24">IF(N139="základní",J139,0)</f>
        <v>0</v>
      </c>
      <c r="BF139" s="222">
        <f t="shared" ref="BF139:BF147" si="25">IF(N139="snížená",J139,0)</f>
        <v>0</v>
      </c>
      <c r="BG139" s="222">
        <f t="shared" ref="BG139:BG147" si="26">IF(N139="zákl. přenesená",J139,0)</f>
        <v>0</v>
      </c>
      <c r="BH139" s="222">
        <f t="shared" ref="BH139:BH147" si="27">IF(N139="sníž. přenesená",J139,0)</f>
        <v>0</v>
      </c>
      <c r="BI139" s="222">
        <f t="shared" ref="BI139:BI147" si="28">IF(N139="nulová",J139,0)</f>
        <v>0</v>
      </c>
      <c r="BJ139" s="221" t="s">
        <v>86</v>
      </c>
      <c r="BK139" s="222">
        <f t="shared" ref="BK139:BK147" si="29">ROUND(I139*H139,2)</f>
        <v>0</v>
      </c>
      <c r="BL139" s="221" t="s">
        <v>232</v>
      </c>
      <c r="BM139" s="168" t="s">
        <v>1464</v>
      </c>
    </row>
    <row r="140" spans="2:65" s="2" customFormat="1" ht="21.75" customHeight="1">
      <c r="B140" s="42"/>
      <c r="C140" s="319" t="s">
        <v>220</v>
      </c>
      <c r="D140" s="319" t="s">
        <v>142</v>
      </c>
      <c r="E140" s="318" t="s">
        <v>1463</v>
      </c>
      <c r="F140" s="317" t="s">
        <v>1462</v>
      </c>
      <c r="G140" s="316" t="s">
        <v>527</v>
      </c>
      <c r="H140" s="315">
        <v>9</v>
      </c>
      <c r="I140" s="162"/>
      <c r="J140" s="314">
        <f t="shared" si="20"/>
        <v>0</v>
      </c>
      <c r="K140" s="313"/>
      <c r="L140" s="42"/>
      <c r="M140" s="164" t="s">
        <v>1</v>
      </c>
      <c r="N140" s="230" t="s">
        <v>43</v>
      </c>
      <c r="P140" s="229">
        <f t="shared" si="21"/>
        <v>0</v>
      </c>
      <c r="Q140" s="229">
        <v>1.3999999999999999E-4</v>
      </c>
      <c r="R140" s="229">
        <f t="shared" si="22"/>
        <v>1.2599999999999998E-3</v>
      </c>
      <c r="S140" s="229">
        <v>0</v>
      </c>
      <c r="T140" s="167">
        <f t="shared" si="23"/>
        <v>0</v>
      </c>
      <c r="AR140" s="168" t="s">
        <v>232</v>
      </c>
      <c r="AT140" s="168" t="s">
        <v>142</v>
      </c>
      <c r="AU140" s="168" t="s">
        <v>88</v>
      </c>
      <c r="AY140" s="221" t="s">
        <v>140</v>
      </c>
      <c r="BE140" s="222">
        <f t="shared" si="24"/>
        <v>0</v>
      </c>
      <c r="BF140" s="222">
        <f t="shared" si="25"/>
        <v>0</v>
      </c>
      <c r="BG140" s="222">
        <f t="shared" si="26"/>
        <v>0</v>
      </c>
      <c r="BH140" s="222">
        <f t="shared" si="27"/>
        <v>0</v>
      </c>
      <c r="BI140" s="222">
        <f t="shared" si="28"/>
        <v>0</v>
      </c>
      <c r="BJ140" s="221" t="s">
        <v>86</v>
      </c>
      <c r="BK140" s="222">
        <f t="shared" si="29"/>
        <v>0</v>
      </c>
      <c r="BL140" s="221" t="s">
        <v>232</v>
      </c>
      <c r="BM140" s="168" t="s">
        <v>1461</v>
      </c>
    </row>
    <row r="141" spans="2:65" s="2" customFormat="1" ht="16.5" customHeight="1">
      <c r="B141" s="42"/>
      <c r="C141" s="319" t="s">
        <v>8</v>
      </c>
      <c r="D141" s="319" t="s">
        <v>142</v>
      </c>
      <c r="E141" s="318" t="s">
        <v>1460</v>
      </c>
      <c r="F141" s="317" t="s">
        <v>1459</v>
      </c>
      <c r="G141" s="316" t="s">
        <v>527</v>
      </c>
      <c r="H141" s="315">
        <v>2</v>
      </c>
      <c r="I141" s="162"/>
      <c r="J141" s="314">
        <f t="shared" si="20"/>
        <v>0</v>
      </c>
      <c r="K141" s="313"/>
      <c r="L141" s="42"/>
      <c r="M141" s="164" t="s">
        <v>1</v>
      </c>
      <c r="N141" s="230" t="s">
        <v>43</v>
      </c>
      <c r="P141" s="229">
        <f t="shared" si="21"/>
        <v>0</v>
      </c>
      <c r="Q141" s="229">
        <v>3.6000000000000002E-4</v>
      </c>
      <c r="R141" s="229">
        <f t="shared" si="22"/>
        <v>7.2000000000000005E-4</v>
      </c>
      <c r="S141" s="229">
        <v>0</v>
      </c>
      <c r="T141" s="167">
        <f t="shared" si="23"/>
        <v>0</v>
      </c>
      <c r="AR141" s="168" t="s">
        <v>232</v>
      </c>
      <c r="AT141" s="168" t="s">
        <v>142</v>
      </c>
      <c r="AU141" s="168" t="s">
        <v>88</v>
      </c>
      <c r="AY141" s="221" t="s">
        <v>140</v>
      </c>
      <c r="BE141" s="222">
        <f t="shared" si="24"/>
        <v>0</v>
      </c>
      <c r="BF141" s="222">
        <f t="shared" si="25"/>
        <v>0</v>
      </c>
      <c r="BG141" s="222">
        <f t="shared" si="26"/>
        <v>0</v>
      </c>
      <c r="BH141" s="222">
        <f t="shared" si="27"/>
        <v>0</v>
      </c>
      <c r="BI141" s="222">
        <f t="shared" si="28"/>
        <v>0</v>
      </c>
      <c r="BJ141" s="221" t="s">
        <v>86</v>
      </c>
      <c r="BK141" s="222">
        <f t="shared" si="29"/>
        <v>0</v>
      </c>
      <c r="BL141" s="221" t="s">
        <v>232</v>
      </c>
      <c r="BM141" s="168" t="s">
        <v>1458</v>
      </c>
    </row>
    <row r="142" spans="2:65" s="2" customFormat="1" ht="21.75" customHeight="1">
      <c r="B142" s="42"/>
      <c r="C142" s="319" t="s">
        <v>232</v>
      </c>
      <c r="D142" s="319" t="s">
        <v>142</v>
      </c>
      <c r="E142" s="318" t="s">
        <v>1457</v>
      </c>
      <c r="F142" s="317" t="s">
        <v>1456</v>
      </c>
      <c r="G142" s="316" t="s">
        <v>527</v>
      </c>
      <c r="H142" s="315">
        <v>8</v>
      </c>
      <c r="I142" s="162"/>
      <c r="J142" s="314">
        <f t="shared" si="20"/>
        <v>0</v>
      </c>
      <c r="K142" s="313"/>
      <c r="L142" s="42"/>
      <c r="M142" s="164" t="s">
        <v>1</v>
      </c>
      <c r="N142" s="230" t="s">
        <v>43</v>
      </c>
      <c r="P142" s="229">
        <f t="shared" si="21"/>
        <v>0</v>
      </c>
      <c r="Q142" s="229">
        <v>6.9999999999999999E-4</v>
      </c>
      <c r="R142" s="229">
        <f t="shared" si="22"/>
        <v>5.5999999999999999E-3</v>
      </c>
      <c r="S142" s="229">
        <v>0</v>
      </c>
      <c r="T142" s="167">
        <f t="shared" si="23"/>
        <v>0</v>
      </c>
      <c r="AR142" s="168" t="s">
        <v>232</v>
      </c>
      <c r="AT142" s="168" t="s">
        <v>142</v>
      </c>
      <c r="AU142" s="168" t="s">
        <v>88</v>
      </c>
      <c r="AY142" s="221" t="s">
        <v>140</v>
      </c>
      <c r="BE142" s="222">
        <f t="shared" si="24"/>
        <v>0</v>
      </c>
      <c r="BF142" s="222">
        <f t="shared" si="25"/>
        <v>0</v>
      </c>
      <c r="BG142" s="222">
        <f t="shared" si="26"/>
        <v>0</v>
      </c>
      <c r="BH142" s="222">
        <f t="shared" si="27"/>
        <v>0</v>
      </c>
      <c r="BI142" s="222">
        <f t="shared" si="28"/>
        <v>0</v>
      </c>
      <c r="BJ142" s="221" t="s">
        <v>86</v>
      </c>
      <c r="BK142" s="222">
        <f t="shared" si="29"/>
        <v>0</v>
      </c>
      <c r="BL142" s="221" t="s">
        <v>232</v>
      </c>
      <c r="BM142" s="168" t="s">
        <v>1455</v>
      </c>
    </row>
    <row r="143" spans="2:65" s="2" customFormat="1" ht="21.75" customHeight="1">
      <c r="B143" s="42"/>
      <c r="C143" s="319" t="s">
        <v>242</v>
      </c>
      <c r="D143" s="319" t="s">
        <v>142</v>
      </c>
      <c r="E143" s="318" t="s">
        <v>1454</v>
      </c>
      <c r="F143" s="317" t="s">
        <v>1453</v>
      </c>
      <c r="G143" s="316" t="s">
        <v>527</v>
      </c>
      <c r="H143" s="315">
        <v>1</v>
      </c>
      <c r="I143" s="162"/>
      <c r="J143" s="314">
        <f t="shared" si="20"/>
        <v>0</v>
      </c>
      <c r="K143" s="313"/>
      <c r="L143" s="42"/>
      <c r="M143" s="164" t="s">
        <v>1</v>
      </c>
      <c r="N143" s="230" t="s">
        <v>43</v>
      </c>
      <c r="P143" s="229">
        <f t="shared" si="21"/>
        <v>0</v>
      </c>
      <c r="Q143" s="229">
        <v>2.1000000000000001E-4</v>
      </c>
      <c r="R143" s="229">
        <f t="shared" si="22"/>
        <v>2.1000000000000001E-4</v>
      </c>
      <c r="S143" s="229">
        <v>0</v>
      </c>
      <c r="T143" s="167">
        <f t="shared" si="23"/>
        <v>0</v>
      </c>
      <c r="AR143" s="168" t="s">
        <v>232</v>
      </c>
      <c r="AT143" s="168" t="s">
        <v>142</v>
      </c>
      <c r="AU143" s="168" t="s">
        <v>88</v>
      </c>
      <c r="AY143" s="221" t="s">
        <v>140</v>
      </c>
      <c r="BE143" s="222">
        <f t="shared" si="24"/>
        <v>0</v>
      </c>
      <c r="BF143" s="222">
        <f t="shared" si="25"/>
        <v>0</v>
      </c>
      <c r="BG143" s="222">
        <f t="shared" si="26"/>
        <v>0</v>
      </c>
      <c r="BH143" s="222">
        <f t="shared" si="27"/>
        <v>0</v>
      </c>
      <c r="BI143" s="222">
        <f t="shared" si="28"/>
        <v>0</v>
      </c>
      <c r="BJ143" s="221" t="s">
        <v>86</v>
      </c>
      <c r="BK143" s="222">
        <f t="shared" si="29"/>
        <v>0</v>
      </c>
      <c r="BL143" s="221" t="s">
        <v>232</v>
      </c>
      <c r="BM143" s="168" t="s">
        <v>1452</v>
      </c>
    </row>
    <row r="144" spans="2:65" s="2" customFormat="1" ht="21.75" customHeight="1">
      <c r="B144" s="42"/>
      <c r="C144" s="319" t="s">
        <v>247</v>
      </c>
      <c r="D144" s="319" t="s">
        <v>142</v>
      </c>
      <c r="E144" s="318" t="s">
        <v>1451</v>
      </c>
      <c r="F144" s="317" t="s">
        <v>1450</v>
      </c>
      <c r="G144" s="316" t="s">
        <v>527</v>
      </c>
      <c r="H144" s="315">
        <v>5</v>
      </c>
      <c r="I144" s="162"/>
      <c r="J144" s="314">
        <f t="shared" si="20"/>
        <v>0</v>
      </c>
      <c r="K144" s="313"/>
      <c r="L144" s="42"/>
      <c r="M144" s="164" t="s">
        <v>1</v>
      </c>
      <c r="N144" s="230" t="s">
        <v>43</v>
      </c>
      <c r="P144" s="229">
        <f t="shared" si="21"/>
        <v>0</v>
      </c>
      <c r="Q144" s="229">
        <v>2.2000000000000001E-4</v>
      </c>
      <c r="R144" s="229">
        <f t="shared" si="22"/>
        <v>1.1000000000000001E-3</v>
      </c>
      <c r="S144" s="229">
        <v>0</v>
      </c>
      <c r="T144" s="167">
        <f t="shared" si="23"/>
        <v>0</v>
      </c>
      <c r="AR144" s="168" t="s">
        <v>232</v>
      </c>
      <c r="AT144" s="168" t="s">
        <v>142</v>
      </c>
      <c r="AU144" s="168" t="s">
        <v>88</v>
      </c>
      <c r="AY144" s="221" t="s">
        <v>140</v>
      </c>
      <c r="BE144" s="222">
        <f t="shared" si="24"/>
        <v>0</v>
      </c>
      <c r="BF144" s="222">
        <f t="shared" si="25"/>
        <v>0</v>
      </c>
      <c r="BG144" s="222">
        <f t="shared" si="26"/>
        <v>0</v>
      </c>
      <c r="BH144" s="222">
        <f t="shared" si="27"/>
        <v>0</v>
      </c>
      <c r="BI144" s="222">
        <f t="shared" si="28"/>
        <v>0</v>
      </c>
      <c r="BJ144" s="221" t="s">
        <v>86</v>
      </c>
      <c r="BK144" s="222">
        <f t="shared" si="29"/>
        <v>0</v>
      </c>
      <c r="BL144" s="221" t="s">
        <v>232</v>
      </c>
      <c r="BM144" s="168" t="s">
        <v>1449</v>
      </c>
    </row>
    <row r="145" spans="2:65" s="2" customFormat="1" ht="21.75" customHeight="1">
      <c r="B145" s="42"/>
      <c r="C145" s="319" t="s">
        <v>252</v>
      </c>
      <c r="D145" s="319" t="s">
        <v>142</v>
      </c>
      <c r="E145" s="318" t="s">
        <v>1448</v>
      </c>
      <c r="F145" s="317" t="s">
        <v>1447</v>
      </c>
      <c r="G145" s="316" t="s">
        <v>527</v>
      </c>
      <c r="H145" s="315">
        <v>1</v>
      </c>
      <c r="I145" s="162"/>
      <c r="J145" s="314">
        <f t="shared" si="20"/>
        <v>0</v>
      </c>
      <c r="K145" s="313"/>
      <c r="L145" s="42"/>
      <c r="M145" s="164" t="s">
        <v>1</v>
      </c>
      <c r="N145" s="230" t="s">
        <v>43</v>
      </c>
      <c r="P145" s="229">
        <f t="shared" si="21"/>
        <v>0</v>
      </c>
      <c r="Q145" s="229">
        <v>3.3E-4</v>
      </c>
      <c r="R145" s="229">
        <f t="shared" si="22"/>
        <v>3.3E-4</v>
      </c>
      <c r="S145" s="229">
        <v>0</v>
      </c>
      <c r="T145" s="167">
        <f t="shared" si="23"/>
        <v>0</v>
      </c>
      <c r="AR145" s="168" t="s">
        <v>232</v>
      </c>
      <c r="AT145" s="168" t="s">
        <v>142</v>
      </c>
      <c r="AU145" s="168" t="s">
        <v>88</v>
      </c>
      <c r="AY145" s="221" t="s">
        <v>140</v>
      </c>
      <c r="BE145" s="222">
        <f t="shared" si="24"/>
        <v>0</v>
      </c>
      <c r="BF145" s="222">
        <f t="shared" si="25"/>
        <v>0</v>
      </c>
      <c r="BG145" s="222">
        <f t="shared" si="26"/>
        <v>0</v>
      </c>
      <c r="BH145" s="222">
        <f t="shared" si="27"/>
        <v>0</v>
      </c>
      <c r="BI145" s="222">
        <f t="shared" si="28"/>
        <v>0</v>
      </c>
      <c r="BJ145" s="221" t="s">
        <v>86</v>
      </c>
      <c r="BK145" s="222">
        <f t="shared" si="29"/>
        <v>0</v>
      </c>
      <c r="BL145" s="221" t="s">
        <v>232</v>
      </c>
      <c r="BM145" s="168" t="s">
        <v>1446</v>
      </c>
    </row>
    <row r="146" spans="2:65" s="2" customFormat="1" ht="21.75" customHeight="1">
      <c r="B146" s="42"/>
      <c r="C146" s="319" t="s">
        <v>256</v>
      </c>
      <c r="D146" s="319" t="s">
        <v>142</v>
      </c>
      <c r="E146" s="318" t="s">
        <v>1445</v>
      </c>
      <c r="F146" s="317" t="s">
        <v>1444</v>
      </c>
      <c r="G146" s="316" t="s">
        <v>527</v>
      </c>
      <c r="H146" s="315">
        <v>3</v>
      </c>
      <c r="I146" s="162"/>
      <c r="J146" s="314">
        <f t="shared" si="20"/>
        <v>0</v>
      </c>
      <c r="K146" s="313"/>
      <c r="L146" s="42"/>
      <c r="M146" s="164" t="s">
        <v>1</v>
      </c>
      <c r="N146" s="230" t="s">
        <v>43</v>
      </c>
      <c r="P146" s="229">
        <f t="shared" si="21"/>
        <v>0</v>
      </c>
      <c r="Q146" s="229">
        <v>4.0000000000000002E-4</v>
      </c>
      <c r="R146" s="229">
        <f t="shared" si="22"/>
        <v>1.2000000000000001E-3</v>
      </c>
      <c r="S146" s="229">
        <v>0</v>
      </c>
      <c r="T146" s="167">
        <f t="shared" si="23"/>
        <v>0</v>
      </c>
      <c r="AR146" s="168" t="s">
        <v>232</v>
      </c>
      <c r="AT146" s="168" t="s">
        <v>142</v>
      </c>
      <c r="AU146" s="168" t="s">
        <v>88</v>
      </c>
      <c r="AY146" s="221" t="s">
        <v>140</v>
      </c>
      <c r="BE146" s="222">
        <f t="shared" si="24"/>
        <v>0</v>
      </c>
      <c r="BF146" s="222">
        <f t="shared" si="25"/>
        <v>0</v>
      </c>
      <c r="BG146" s="222">
        <f t="shared" si="26"/>
        <v>0</v>
      </c>
      <c r="BH146" s="222">
        <f t="shared" si="27"/>
        <v>0</v>
      </c>
      <c r="BI146" s="222">
        <f t="shared" si="28"/>
        <v>0</v>
      </c>
      <c r="BJ146" s="221" t="s">
        <v>86</v>
      </c>
      <c r="BK146" s="222">
        <f t="shared" si="29"/>
        <v>0</v>
      </c>
      <c r="BL146" s="221" t="s">
        <v>232</v>
      </c>
      <c r="BM146" s="168" t="s">
        <v>1443</v>
      </c>
    </row>
    <row r="147" spans="2:65" s="2" customFormat="1" ht="16.5" customHeight="1">
      <c r="B147" s="42"/>
      <c r="C147" s="319" t="s">
        <v>7</v>
      </c>
      <c r="D147" s="319" t="s">
        <v>142</v>
      </c>
      <c r="E147" s="318" t="s">
        <v>1442</v>
      </c>
      <c r="F147" s="317" t="s">
        <v>1441</v>
      </c>
      <c r="G147" s="316" t="s">
        <v>187</v>
      </c>
      <c r="H147" s="315">
        <v>1.0999999999999999E-2</v>
      </c>
      <c r="I147" s="162"/>
      <c r="J147" s="314">
        <f t="shared" si="20"/>
        <v>0</v>
      </c>
      <c r="K147" s="313"/>
      <c r="L147" s="42"/>
      <c r="M147" s="164" t="s">
        <v>1</v>
      </c>
      <c r="N147" s="230" t="s">
        <v>43</v>
      </c>
      <c r="P147" s="229">
        <f t="shared" si="21"/>
        <v>0</v>
      </c>
      <c r="Q147" s="229">
        <v>0</v>
      </c>
      <c r="R147" s="229">
        <f t="shared" si="22"/>
        <v>0</v>
      </c>
      <c r="S147" s="229">
        <v>0</v>
      </c>
      <c r="T147" s="167">
        <f t="shared" si="23"/>
        <v>0</v>
      </c>
      <c r="AR147" s="168" t="s">
        <v>232</v>
      </c>
      <c r="AT147" s="168" t="s">
        <v>142</v>
      </c>
      <c r="AU147" s="168" t="s">
        <v>88</v>
      </c>
      <c r="AY147" s="221" t="s">
        <v>140</v>
      </c>
      <c r="BE147" s="222">
        <f t="shared" si="24"/>
        <v>0</v>
      </c>
      <c r="BF147" s="222">
        <f t="shared" si="25"/>
        <v>0</v>
      </c>
      <c r="BG147" s="222">
        <f t="shared" si="26"/>
        <v>0</v>
      </c>
      <c r="BH147" s="222">
        <f t="shared" si="27"/>
        <v>0</v>
      </c>
      <c r="BI147" s="222">
        <f t="shared" si="28"/>
        <v>0</v>
      </c>
      <c r="BJ147" s="221" t="s">
        <v>86</v>
      </c>
      <c r="BK147" s="222">
        <f t="shared" si="29"/>
        <v>0</v>
      </c>
      <c r="BL147" s="221" t="s">
        <v>232</v>
      </c>
      <c r="BM147" s="168" t="s">
        <v>1440</v>
      </c>
    </row>
    <row r="148" spans="2:65" s="223" customFormat="1" ht="22.9" customHeight="1">
      <c r="B148" s="227"/>
      <c r="D148" s="144" t="s">
        <v>77</v>
      </c>
      <c r="E148" s="154" t="s">
        <v>1439</v>
      </c>
      <c r="F148" s="154" t="s">
        <v>1438</v>
      </c>
      <c r="I148" s="320"/>
      <c r="J148" s="231">
        <f>BK148</f>
        <v>0</v>
      </c>
      <c r="L148" s="227"/>
      <c r="M148" s="226"/>
      <c r="P148" s="225">
        <f>SUM(P149:P155)</f>
        <v>0</v>
      </c>
      <c r="R148" s="225">
        <f>SUM(R149:R155)</f>
        <v>0.30847999999999998</v>
      </c>
      <c r="T148" s="224">
        <f>SUM(T149:T155)</f>
        <v>0</v>
      </c>
      <c r="AR148" s="144" t="s">
        <v>88</v>
      </c>
      <c r="AT148" s="152" t="s">
        <v>77</v>
      </c>
      <c r="AU148" s="152" t="s">
        <v>86</v>
      </c>
      <c r="AY148" s="144" t="s">
        <v>140</v>
      </c>
      <c r="BK148" s="153">
        <f>SUM(BK149:BK155)</f>
        <v>0</v>
      </c>
    </row>
    <row r="149" spans="2:65" s="2" customFormat="1" ht="21.75" customHeight="1">
      <c r="B149" s="42"/>
      <c r="C149" s="319" t="s">
        <v>266</v>
      </c>
      <c r="D149" s="319" t="s">
        <v>142</v>
      </c>
      <c r="E149" s="318" t="s">
        <v>1437</v>
      </c>
      <c r="F149" s="317" t="s">
        <v>1436</v>
      </c>
      <c r="G149" s="316" t="s">
        <v>527</v>
      </c>
      <c r="H149" s="315">
        <v>9</v>
      </c>
      <c r="I149" s="162"/>
      <c r="J149" s="314">
        <f t="shared" ref="J149:J155" si="30">ROUND(I149*H149,2)</f>
        <v>0</v>
      </c>
      <c r="K149" s="313"/>
      <c r="L149" s="42"/>
      <c r="M149" s="164" t="s">
        <v>1</v>
      </c>
      <c r="N149" s="230" t="s">
        <v>43</v>
      </c>
      <c r="P149" s="229">
        <f t="shared" ref="P149:P155" si="31">O149*H149</f>
        <v>0</v>
      </c>
      <c r="Q149" s="229">
        <v>0</v>
      </c>
      <c r="R149" s="229">
        <f t="shared" ref="R149:R155" si="32">Q149*H149</f>
        <v>0</v>
      </c>
      <c r="S149" s="229">
        <v>0</v>
      </c>
      <c r="T149" s="167">
        <f t="shared" ref="T149:T155" si="33">S149*H149</f>
        <v>0</v>
      </c>
      <c r="AR149" s="168" t="s">
        <v>232</v>
      </c>
      <c r="AT149" s="168" t="s">
        <v>142</v>
      </c>
      <c r="AU149" s="168" t="s">
        <v>88</v>
      </c>
      <c r="AY149" s="221" t="s">
        <v>140</v>
      </c>
      <c r="BE149" s="222">
        <f t="shared" ref="BE149:BE155" si="34">IF(N149="základní",J149,0)</f>
        <v>0</v>
      </c>
      <c r="BF149" s="222">
        <f t="shared" ref="BF149:BF155" si="35">IF(N149="snížená",J149,0)</f>
        <v>0</v>
      </c>
      <c r="BG149" s="222">
        <f t="shared" ref="BG149:BG155" si="36">IF(N149="zákl. přenesená",J149,0)</f>
        <v>0</v>
      </c>
      <c r="BH149" s="222">
        <f t="shared" ref="BH149:BH155" si="37">IF(N149="sníž. přenesená",J149,0)</f>
        <v>0</v>
      </c>
      <c r="BI149" s="222">
        <f t="shared" ref="BI149:BI155" si="38">IF(N149="nulová",J149,0)</f>
        <v>0</v>
      </c>
      <c r="BJ149" s="221" t="s">
        <v>86</v>
      </c>
      <c r="BK149" s="222">
        <f t="shared" ref="BK149:BK155" si="39">ROUND(I149*H149,2)</f>
        <v>0</v>
      </c>
      <c r="BL149" s="221" t="s">
        <v>232</v>
      </c>
      <c r="BM149" s="168" t="s">
        <v>1435</v>
      </c>
    </row>
    <row r="150" spans="2:65" s="2" customFormat="1" ht="33" customHeight="1">
      <c r="B150" s="42"/>
      <c r="C150" s="319" t="s">
        <v>272</v>
      </c>
      <c r="D150" s="319" t="s">
        <v>142</v>
      </c>
      <c r="E150" s="318" t="s">
        <v>1434</v>
      </c>
      <c r="F150" s="317" t="s">
        <v>1433</v>
      </c>
      <c r="G150" s="316" t="s">
        <v>527</v>
      </c>
      <c r="H150" s="315">
        <v>1</v>
      </c>
      <c r="I150" s="162"/>
      <c r="J150" s="314">
        <f t="shared" si="30"/>
        <v>0</v>
      </c>
      <c r="K150" s="313"/>
      <c r="L150" s="42"/>
      <c r="M150" s="164" t="s">
        <v>1</v>
      </c>
      <c r="N150" s="230" t="s">
        <v>43</v>
      </c>
      <c r="P150" s="229">
        <f t="shared" si="31"/>
        <v>0</v>
      </c>
      <c r="Q150" s="229">
        <v>5.6099999999999997E-2</v>
      </c>
      <c r="R150" s="229">
        <f t="shared" si="32"/>
        <v>5.6099999999999997E-2</v>
      </c>
      <c r="S150" s="229">
        <v>0</v>
      </c>
      <c r="T150" s="167">
        <f t="shared" si="33"/>
        <v>0</v>
      </c>
      <c r="AR150" s="168" t="s">
        <v>232</v>
      </c>
      <c r="AT150" s="168" t="s">
        <v>142</v>
      </c>
      <c r="AU150" s="168" t="s">
        <v>88</v>
      </c>
      <c r="AY150" s="221" t="s">
        <v>140</v>
      </c>
      <c r="BE150" s="222">
        <f t="shared" si="34"/>
        <v>0</v>
      </c>
      <c r="BF150" s="222">
        <f t="shared" si="35"/>
        <v>0</v>
      </c>
      <c r="BG150" s="222">
        <f t="shared" si="36"/>
        <v>0</v>
      </c>
      <c r="BH150" s="222">
        <f t="shared" si="37"/>
        <v>0</v>
      </c>
      <c r="BI150" s="222">
        <f t="shared" si="38"/>
        <v>0</v>
      </c>
      <c r="BJ150" s="221" t="s">
        <v>86</v>
      </c>
      <c r="BK150" s="222">
        <f t="shared" si="39"/>
        <v>0</v>
      </c>
      <c r="BL150" s="221" t="s">
        <v>232</v>
      </c>
      <c r="BM150" s="168" t="s">
        <v>1432</v>
      </c>
    </row>
    <row r="151" spans="2:65" s="2" customFormat="1" ht="33" customHeight="1">
      <c r="B151" s="42"/>
      <c r="C151" s="319" t="s">
        <v>276</v>
      </c>
      <c r="D151" s="319" t="s">
        <v>142</v>
      </c>
      <c r="E151" s="318" t="s">
        <v>1431</v>
      </c>
      <c r="F151" s="317" t="s">
        <v>1430</v>
      </c>
      <c r="G151" s="316" t="s">
        <v>527</v>
      </c>
      <c r="H151" s="315">
        <v>5</v>
      </c>
      <c r="I151" s="162"/>
      <c r="J151" s="314">
        <f t="shared" si="30"/>
        <v>0</v>
      </c>
      <c r="K151" s="313"/>
      <c r="L151" s="42"/>
      <c r="M151" s="164" t="s">
        <v>1</v>
      </c>
      <c r="N151" s="230" t="s">
        <v>43</v>
      </c>
      <c r="P151" s="229">
        <f t="shared" si="31"/>
        <v>0</v>
      </c>
      <c r="Q151" s="229">
        <v>3.09E-2</v>
      </c>
      <c r="R151" s="229">
        <f t="shared" si="32"/>
        <v>0.1545</v>
      </c>
      <c r="S151" s="229">
        <v>0</v>
      </c>
      <c r="T151" s="167">
        <f t="shared" si="33"/>
        <v>0</v>
      </c>
      <c r="AR151" s="168" t="s">
        <v>232</v>
      </c>
      <c r="AT151" s="168" t="s">
        <v>142</v>
      </c>
      <c r="AU151" s="168" t="s">
        <v>88</v>
      </c>
      <c r="AY151" s="221" t="s">
        <v>140</v>
      </c>
      <c r="BE151" s="222">
        <f t="shared" si="34"/>
        <v>0</v>
      </c>
      <c r="BF151" s="222">
        <f t="shared" si="35"/>
        <v>0</v>
      </c>
      <c r="BG151" s="222">
        <f t="shared" si="36"/>
        <v>0</v>
      </c>
      <c r="BH151" s="222">
        <f t="shared" si="37"/>
        <v>0</v>
      </c>
      <c r="BI151" s="222">
        <f t="shared" si="38"/>
        <v>0</v>
      </c>
      <c r="BJ151" s="221" t="s">
        <v>86</v>
      </c>
      <c r="BK151" s="222">
        <f t="shared" si="39"/>
        <v>0</v>
      </c>
      <c r="BL151" s="221" t="s">
        <v>232</v>
      </c>
      <c r="BM151" s="168" t="s">
        <v>1429</v>
      </c>
    </row>
    <row r="152" spans="2:65" s="2" customFormat="1" ht="33" customHeight="1">
      <c r="B152" s="42"/>
      <c r="C152" s="319" t="s">
        <v>283</v>
      </c>
      <c r="D152" s="319" t="s">
        <v>142</v>
      </c>
      <c r="E152" s="318" t="s">
        <v>1428</v>
      </c>
      <c r="F152" s="317" t="s">
        <v>1427</v>
      </c>
      <c r="G152" s="316" t="s">
        <v>527</v>
      </c>
      <c r="H152" s="315">
        <v>1</v>
      </c>
      <c r="I152" s="162"/>
      <c r="J152" s="314">
        <f t="shared" si="30"/>
        <v>0</v>
      </c>
      <c r="K152" s="313"/>
      <c r="L152" s="42"/>
      <c r="M152" s="164" t="s">
        <v>1</v>
      </c>
      <c r="N152" s="230" t="s">
        <v>43</v>
      </c>
      <c r="P152" s="229">
        <f t="shared" si="31"/>
        <v>0</v>
      </c>
      <c r="Q152" s="229">
        <v>2.828E-2</v>
      </c>
      <c r="R152" s="229">
        <f t="shared" si="32"/>
        <v>2.828E-2</v>
      </c>
      <c r="S152" s="229">
        <v>0</v>
      </c>
      <c r="T152" s="167">
        <f t="shared" si="33"/>
        <v>0</v>
      </c>
      <c r="AR152" s="168" t="s">
        <v>232</v>
      </c>
      <c r="AT152" s="168" t="s">
        <v>142</v>
      </c>
      <c r="AU152" s="168" t="s">
        <v>88</v>
      </c>
      <c r="AY152" s="221" t="s">
        <v>140</v>
      </c>
      <c r="BE152" s="222">
        <f t="shared" si="34"/>
        <v>0</v>
      </c>
      <c r="BF152" s="222">
        <f t="shared" si="35"/>
        <v>0</v>
      </c>
      <c r="BG152" s="222">
        <f t="shared" si="36"/>
        <v>0</v>
      </c>
      <c r="BH152" s="222">
        <f t="shared" si="37"/>
        <v>0</v>
      </c>
      <c r="BI152" s="222">
        <f t="shared" si="38"/>
        <v>0</v>
      </c>
      <c r="BJ152" s="221" t="s">
        <v>86</v>
      </c>
      <c r="BK152" s="222">
        <f t="shared" si="39"/>
        <v>0</v>
      </c>
      <c r="BL152" s="221" t="s">
        <v>232</v>
      </c>
      <c r="BM152" s="168" t="s">
        <v>1426</v>
      </c>
    </row>
    <row r="153" spans="2:65" s="2" customFormat="1" ht="33" customHeight="1">
      <c r="B153" s="42"/>
      <c r="C153" s="319" t="s">
        <v>290</v>
      </c>
      <c r="D153" s="319" t="s">
        <v>142</v>
      </c>
      <c r="E153" s="318" t="s">
        <v>1425</v>
      </c>
      <c r="F153" s="317" t="s">
        <v>1424</v>
      </c>
      <c r="G153" s="316" t="s">
        <v>527</v>
      </c>
      <c r="H153" s="315">
        <v>2</v>
      </c>
      <c r="I153" s="162"/>
      <c r="J153" s="314">
        <f t="shared" si="30"/>
        <v>0</v>
      </c>
      <c r="K153" s="313"/>
      <c r="L153" s="42"/>
      <c r="M153" s="164" t="s">
        <v>1</v>
      </c>
      <c r="N153" s="230" t="s">
        <v>43</v>
      </c>
      <c r="P153" s="229">
        <f t="shared" si="31"/>
        <v>0</v>
      </c>
      <c r="Q153" s="229">
        <v>3.4799999999999998E-2</v>
      </c>
      <c r="R153" s="229">
        <f t="shared" si="32"/>
        <v>6.9599999999999995E-2</v>
      </c>
      <c r="S153" s="229">
        <v>0</v>
      </c>
      <c r="T153" s="167">
        <f t="shared" si="33"/>
        <v>0</v>
      </c>
      <c r="AR153" s="168" t="s">
        <v>232</v>
      </c>
      <c r="AT153" s="168" t="s">
        <v>142</v>
      </c>
      <c r="AU153" s="168" t="s">
        <v>88</v>
      </c>
      <c r="AY153" s="221" t="s">
        <v>140</v>
      </c>
      <c r="BE153" s="222">
        <f t="shared" si="34"/>
        <v>0</v>
      </c>
      <c r="BF153" s="222">
        <f t="shared" si="35"/>
        <v>0</v>
      </c>
      <c r="BG153" s="222">
        <f t="shared" si="36"/>
        <v>0</v>
      </c>
      <c r="BH153" s="222">
        <f t="shared" si="37"/>
        <v>0</v>
      </c>
      <c r="BI153" s="222">
        <f t="shared" si="38"/>
        <v>0</v>
      </c>
      <c r="BJ153" s="221" t="s">
        <v>86</v>
      </c>
      <c r="BK153" s="222">
        <f t="shared" si="39"/>
        <v>0</v>
      </c>
      <c r="BL153" s="221" t="s">
        <v>232</v>
      </c>
      <c r="BM153" s="168" t="s">
        <v>1423</v>
      </c>
    </row>
    <row r="154" spans="2:65" s="2" customFormat="1" ht="16.5" customHeight="1">
      <c r="B154" s="42"/>
      <c r="C154" s="319" t="s">
        <v>299</v>
      </c>
      <c r="D154" s="319" t="s">
        <v>142</v>
      </c>
      <c r="E154" s="318" t="s">
        <v>1422</v>
      </c>
      <c r="F154" s="317" t="s">
        <v>1421</v>
      </c>
      <c r="G154" s="316" t="s">
        <v>527</v>
      </c>
      <c r="H154" s="315">
        <v>9</v>
      </c>
      <c r="I154" s="162"/>
      <c r="J154" s="314">
        <f t="shared" si="30"/>
        <v>0</v>
      </c>
      <c r="K154" s="313"/>
      <c r="L154" s="42"/>
      <c r="M154" s="164" t="s">
        <v>1</v>
      </c>
      <c r="N154" s="230" t="s">
        <v>43</v>
      </c>
      <c r="P154" s="229">
        <f t="shared" si="31"/>
        <v>0</v>
      </c>
      <c r="Q154" s="229">
        <v>0</v>
      </c>
      <c r="R154" s="229">
        <f t="shared" si="32"/>
        <v>0</v>
      </c>
      <c r="S154" s="229">
        <v>0</v>
      </c>
      <c r="T154" s="167">
        <f t="shared" si="33"/>
        <v>0</v>
      </c>
      <c r="AR154" s="168" t="s">
        <v>232</v>
      </c>
      <c r="AT154" s="168" t="s">
        <v>142</v>
      </c>
      <c r="AU154" s="168" t="s">
        <v>88</v>
      </c>
      <c r="AY154" s="221" t="s">
        <v>140</v>
      </c>
      <c r="BE154" s="222">
        <f t="shared" si="34"/>
        <v>0</v>
      </c>
      <c r="BF154" s="222">
        <f t="shared" si="35"/>
        <v>0</v>
      </c>
      <c r="BG154" s="222">
        <f t="shared" si="36"/>
        <v>0</v>
      </c>
      <c r="BH154" s="222">
        <f t="shared" si="37"/>
        <v>0</v>
      </c>
      <c r="BI154" s="222">
        <f t="shared" si="38"/>
        <v>0</v>
      </c>
      <c r="BJ154" s="221" t="s">
        <v>86</v>
      </c>
      <c r="BK154" s="222">
        <f t="shared" si="39"/>
        <v>0</v>
      </c>
      <c r="BL154" s="221" t="s">
        <v>232</v>
      </c>
      <c r="BM154" s="168" t="s">
        <v>1420</v>
      </c>
    </row>
    <row r="155" spans="2:65" s="2" customFormat="1" ht="21.75" customHeight="1">
      <c r="B155" s="42"/>
      <c r="C155" s="319" t="s">
        <v>304</v>
      </c>
      <c r="D155" s="319" t="s">
        <v>142</v>
      </c>
      <c r="E155" s="318" t="s">
        <v>1419</v>
      </c>
      <c r="F155" s="317" t="s">
        <v>1418</v>
      </c>
      <c r="G155" s="316" t="s">
        <v>187</v>
      </c>
      <c r="H155" s="315">
        <v>0.308</v>
      </c>
      <c r="I155" s="162"/>
      <c r="J155" s="314">
        <f t="shared" si="30"/>
        <v>0</v>
      </c>
      <c r="K155" s="313"/>
      <c r="L155" s="42"/>
      <c r="M155" s="164" t="s">
        <v>1</v>
      </c>
      <c r="N155" s="230" t="s">
        <v>43</v>
      </c>
      <c r="P155" s="229">
        <f t="shared" si="31"/>
        <v>0</v>
      </c>
      <c r="Q155" s="229">
        <v>0</v>
      </c>
      <c r="R155" s="229">
        <f t="shared" si="32"/>
        <v>0</v>
      </c>
      <c r="S155" s="229">
        <v>0</v>
      </c>
      <c r="T155" s="167">
        <f t="shared" si="33"/>
        <v>0</v>
      </c>
      <c r="AR155" s="168" t="s">
        <v>232</v>
      </c>
      <c r="AT155" s="168" t="s">
        <v>142</v>
      </c>
      <c r="AU155" s="168" t="s">
        <v>88</v>
      </c>
      <c r="AY155" s="221" t="s">
        <v>140</v>
      </c>
      <c r="BE155" s="222">
        <f t="shared" si="34"/>
        <v>0</v>
      </c>
      <c r="BF155" s="222">
        <f t="shared" si="35"/>
        <v>0</v>
      </c>
      <c r="BG155" s="222">
        <f t="shared" si="36"/>
        <v>0</v>
      </c>
      <c r="BH155" s="222">
        <f t="shared" si="37"/>
        <v>0</v>
      </c>
      <c r="BI155" s="222">
        <f t="shared" si="38"/>
        <v>0</v>
      </c>
      <c r="BJ155" s="221" t="s">
        <v>86</v>
      </c>
      <c r="BK155" s="222">
        <f t="shared" si="39"/>
        <v>0</v>
      </c>
      <c r="BL155" s="221" t="s">
        <v>232</v>
      </c>
      <c r="BM155" s="168" t="s">
        <v>1417</v>
      </c>
    </row>
    <row r="156" spans="2:65" s="223" customFormat="1" ht="25.9" customHeight="1">
      <c r="B156" s="227"/>
      <c r="D156" s="144" t="s">
        <v>77</v>
      </c>
      <c r="E156" s="145" t="s">
        <v>1372</v>
      </c>
      <c r="F156" s="145" t="s">
        <v>1373</v>
      </c>
      <c r="I156" s="320"/>
      <c r="J156" s="228">
        <f>BK156</f>
        <v>0</v>
      </c>
      <c r="L156" s="227"/>
      <c r="M156" s="226"/>
      <c r="P156" s="225">
        <f>P157</f>
        <v>0</v>
      </c>
      <c r="R156" s="225">
        <f>R157</f>
        <v>0</v>
      </c>
      <c r="T156" s="224">
        <f>T157</f>
        <v>0</v>
      </c>
      <c r="AR156" s="144" t="s">
        <v>146</v>
      </c>
      <c r="AT156" s="152" t="s">
        <v>77</v>
      </c>
      <c r="AU156" s="152" t="s">
        <v>78</v>
      </c>
      <c r="AY156" s="144" t="s">
        <v>140</v>
      </c>
      <c r="BK156" s="153">
        <f>BK157</f>
        <v>0</v>
      </c>
    </row>
    <row r="157" spans="2:65" s="2" customFormat="1" ht="16.5" customHeight="1">
      <c r="B157" s="42"/>
      <c r="C157" s="319" t="s">
        <v>312</v>
      </c>
      <c r="D157" s="319" t="s">
        <v>142</v>
      </c>
      <c r="E157" s="318" t="s">
        <v>1416</v>
      </c>
      <c r="F157" s="317" t="s">
        <v>1415</v>
      </c>
      <c r="G157" s="316" t="s">
        <v>1377</v>
      </c>
      <c r="H157" s="315">
        <v>20</v>
      </c>
      <c r="I157" s="162"/>
      <c r="J157" s="314">
        <f>ROUND(I157*H157,2)</f>
        <v>0</v>
      </c>
      <c r="K157" s="313"/>
      <c r="L157" s="42"/>
      <c r="M157" s="205" t="s">
        <v>1</v>
      </c>
      <c r="N157" s="206" t="s">
        <v>43</v>
      </c>
      <c r="O157" s="312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AR157" s="168" t="s">
        <v>1378</v>
      </c>
      <c r="AT157" s="168" t="s">
        <v>142</v>
      </c>
      <c r="AU157" s="168" t="s">
        <v>86</v>
      </c>
      <c r="AY157" s="221" t="s">
        <v>140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221" t="s">
        <v>86</v>
      </c>
      <c r="BK157" s="222">
        <f>ROUND(I157*H157,2)</f>
        <v>0</v>
      </c>
      <c r="BL157" s="221" t="s">
        <v>1378</v>
      </c>
      <c r="BM157" s="168" t="s">
        <v>1414</v>
      </c>
    </row>
    <row r="158" spans="2:65" s="2" customFormat="1" ht="6.95" customHeight="1">
      <c r="B158" s="220"/>
      <c r="C158" s="219"/>
      <c r="D158" s="219"/>
      <c r="E158" s="219"/>
      <c r="F158" s="219"/>
      <c r="G158" s="219"/>
      <c r="H158" s="219"/>
      <c r="I158" s="311"/>
      <c r="J158" s="219"/>
      <c r="K158" s="219"/>
      <c r="L158" s="42"/>
    </row>
  </sheetData>
  <sheetProtection algorithmName="SHA-512" hashValue="Okt+eUAz9jtCsA6j1JDXCuJL8SNaVIoVDtK2gmVJR2fApE/FmgptPajF9tgb6f6ot6/axLSeWyfX/7qpcDuCAQ==" saltValue="jpXq+mGUtAMwxHKXteY/2Sr6T7t1Zcnx5E3QYc5P4Ca/blSStmIDyS3kpDkDx1xIZL6KK/C4DZn+/MREikIHTg==" spinCount="100000" sheet="1" objects="1" scenarios="1" formatColumns="0" formatRows="0" autoFilter="0"/>
  <autoFilter ref="C121:K157" xr:uid="{00000000-0009-0000-0000-000001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44B60-313D-4C7D-8C38-D04D8848B466}">
  <sheetPr>
    <pageSetUpPr fitToPage="1"/>
  </sheetPr>
  <dimension ref="B2:BM154"/>
  <sheetViews>
    <sheetView showGridLines="0" workbookViewId="0"/>
  </sheetViews>
  <sheetFormatPr defaultRowHeight="11.25"/>
  <cols>
    <col min="1" max="1" width="8.33203125" style="211" customWidth="1"/>
    <col min="2" max="2" width="1.6640625" style="211" customWidth="1"/>
    <col min="3" max="3" width="4.1640625" style="211" customWidth="1"/>
    <col min="4" max="4" width="4.33203125" style="211" customWidth="1"/>
    <col min="5" max="5" width="17.1640625" style="211" customWidth="1"/>
    <col min="6" max="6" width="50.83203125" style="211" customWidth="1"/>
    <col min="7" max="7" width="7" style="211" customWidth="1"/>
    <col min="8" max="8" width="11.5" style="211" customWidth="1"/>
    <col min="9" max="9" width="20.1640625" style="89" customWidth="1"/>
    <col min="10" max="10" width="20.1640625" style="211" customWidth="1"/>
    <col min="11" max="11" width="20.1640625" style="211" hidden="1" customWidth="1"/>
    <col min="12" max="12" width="9.33203125" style="211" customWidth="1"/>
    <col min="13" max="13" width="10.83203125" style="211" hidden="1" customWidth="1"/>
    <col min="14" max="14" width="9.33203125" style="211"/>
    <col min="15" max="20" width="14.1640625" style="211" hidden="1" customWidth="1"/>
    <col min="21" max="21" width="16.33203125" style="211" hidden="1" customWidth="1"/>
    <col min="22" max="22" width="12.33203125" style="211" customWidth="1"/>
    <col min="23" max="23" width="16.33203125" style="211" customWidth="1"/>
    <col min="24" max="24" width="12.33203125" style="211" customWidth="1"/>
    <col min="25" max="25" width="15" style="211" customWidth="1"/>
    <col min="26" max="26" width="11" style="211" customWidth="1"/>
    <col min="27" max="27" width="15" style="211" customWidth="1"/>
    <col min="28" max="28" width="16.33203125" style="211" customWidth="1"/>
    <col min="29" max="29" width="11" style="211" customWidth="1"/>
    <col min="30" max="30" width="15" style="211" customWidth="1"/>
    <col min="31" max="31" width="16.33203125" style="211" customWidth="1"/>
    <col min="32" max="16384" width="9.33203125" style="211"/>
  </cols>
  <sheetData>
    <row r="2" spans="2:46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221" t="s">
        <v>1594</v>
      </c>
    </row>
    <row r="3" spans="2:46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221" t="s">
        <v>88</v>
      </c>
    </row>
    <row r="4" spans="2:46" ht="24.95" customHeight="1">
      <c r="B4" s="20"/>
      <c r="D4" s="21" t="s">
        <v>89</v>
      </c>
      <c r="L4" s="20"/>
      <c r="M4" s="91" t="s">
        <v>10</v>
      </c>
      <c r="AT4" s="221" t="s">
        <v>3</v>
      </c>
    </row>
    <row r="5" spans="2:46" ht="6.95" customHeight="1">
      <c r="B5" s="20"/>
      <c r="L5" s="20"/>
    </row>
    <row r="6" spans="2:46" ht="12" customHeight="1">
      <c r="B6" s="20"/>
      <c r="D6" s="216" t="s">
        <v>16</v>
      </c>
      <c r="L6" s="20"/>
    </row>
    <row r="7" spans="2:46" ht="23.25" customHeight="1">
      <c r="B7" s="20"/>
      <c r="E7" s="368" t="s">
        <v>1698</v>
      </c>
      <c r="F7" s="369"/>
      <c r="G7" s="369"/>
      <c r="H7" s="369"/>
      <c r="L7" s="20"/>
    </row>
    <row r="8" spans="2:46" s="2" customFormat="1" ht="12" customHeight="1">
      <c r="B8" s="42"/>
      <c r="D8" s="216" t="s">
        <v>90</v>
      </c>
      <c r="I8" s="321"/>
      <c r="L8" s="42"/>
    </row>
    <row r="9" spans="2:46" s="2" customFormat="1" ht="16.5" customHeight="1">
      <c r="B9" s="42"/>
      <c r="E9" s="354" t="s">
        <v>1593</v>
      </c>
      <c r="F9" s="371"/>
      <c r="G9" s="371"/>
      <c r="H9" s="371"/>
      <c r="I9" s="321"/>
      <c r="L9" s="42"/>
    </row>
    <row r="10" spans="2:46" s="2" customFormat="1">
      <c r="B10" s="42"/>
      <c r="I10" s="321"/>
      <c r="L10" s="42"/>
    </row>
    <row r="11" spans="2:46" s="2" customFormat="1" ht="12" customHeight="1">
      <c r="B11" s="42"/>
      <c r="D11" s="216" t="s">
        <v>18</v>
      </c>
      <c r="F11" s="210" t="s">
        <v>1</v>
      </c>
      <c r="I11" s="93" t="s">
        <v>19</v>
      </c>
      <c r="J11" s="210" t="s">
        <v>1</v>
      </c>
      <c r="L11" s="42"/>
    </row>
    <row r="12" spans="2:46" s="2" customFormat="1" ht="12" customHeight="1">
      <c r="B12" s="42"/>
      <c r="D12" s="216" t="s">
        <v>20</v>
      </c>
      <c r="F12" s="210" t="s">
        <v>1512</v>
      </c>
      <c r="I12" s="93" t="s">
        <v>22</v>
      </c>
      <c r="J12" s="214">
        <v>43871</v>
      </c>
      <c r="L12" s="42"/>
    </row>
    <row r="13" spans="2:46" s="2" customFormat="1" ht="10.9" customHeight="1">
      <c r="B13" s="42"/>
      <c r="I13" s="321"/>
      <c r="L13" s="42"/>
    </row>
    <row r="14" spans="2:46" s="2" customFormat="1" ht="12" customHeight="1">
      <c r="B14" s="42"/>
      <c r="D14" s="216" t="s">
        <v>23</v>
      </c>
      <c r="I14" s="93" t="s">
        <v>24</v>
      </c>
      <c r="J14" s="210" t="s">
        <v>1</v>
      </c>
      <c r="L14" s="42"/>
    </row>
    <row r="15" spans="2:46" s="2" customFormat="1" ht="18" customHeight="1">
      <c r="B15" s="42"/>
      <c r="E15" s="210" t="s">
        <v>21</v>
      </c>
      <c r="I15" s="93" t="s">
        <v>26</v>
      </c>
      <c r="J15" s="210" t="s">
        <v>1</v>
      </c>
      <c r="L15" s="42"/>
    </row>
    <row r="16" spans="2:46" s="2" customFormat="1" ht="6.95" customHeight="1">
      <c r="B16" s="42"/>
      <c r="I16" s="321"/>
      <c r="L16" s="42"/>
    </row>
    <row r="17" spans="2:12" s="2" customFormat="1" ht="12" customHeight="1">
      <c r="B17" s="42"/>
      <c r="D17" s="216" t="s">
        <v>27</v>
      </c>
      <c r="I17" s="93" t="s">
        <v>24</v>
      </c>
      <c r="J17" s="217" t="s">
        <v>28</v>
      </c>
      <c r="L17" s="42"/>
    </row>
    <row r="18" spans="2:12" s="2" customFormat="1" ht="18" customHeight="1">
      <c r="B18" s="42"/>
      <c r="E18" s="370" t="s">
        <v>28</v>
      </c>
      <c r="F18" s="334"/>
      <c r="G18" s="334"/>
      <c r="H18" s="334"/>
      <c r="I18" s="93" t="s">
        <v>26</v>
      </c>
      <c r="J18" s="217" t="s">
        <v>28</v>
      </c>
      <c r="L18" s="42"/>
    </row>
    <row r="19" spans="2:12" s="2" customFormat="1" ht="6.95" customHeight="1">
      <c r="B19" s="42"/>
      <c r="I19" s="321"/>
      <c r="L19" s="42"/>
    </row>
    <row r="20" spans="2:12" s="2" customFormat="1" ht="12" customHeight="1">
      <c r="B20" s="42"/>
      <c r="D20" s="216" t="s">
        <v>29</v>
      </c>
      <c r="I20" s="93" t="s">
        <v>24</v>
      </c>
      <c r="J20" s="210" t="s">
        <v>1</v>
      </c>
      <c r="L20" s="42"/>
    </row>
    <row r="21" spans="2:12" s="2" customFormat="1" ht="18" customHeight="1">
      <c r="B21" s="42"/>
      <c r="E21" s="210" t="s">
        <v>21</v>
      </c>
      <c r="I21" s="93" t="s">
        <v>26</v>
      </c>
      <c r="J21" s="210" t="s">
        <v>1</v>
      </c>
      <c r="L21" s="42"/>
    </row>
    <row r="22" spans="2:12" s="2" customFormat="1" ht="6.95" customHeight="1">
      <c r="B22" s="42"/>
      <c r="I22" s="321"/>
      <c r="L22" s="42"/>
    </row>
    <row r="23" spans="2:12" s="2" customFormat="1" ht="12" customHeight="1">
      <c r="B23" s="42"/>
      <c r="D23" s="216" t="s">
        <v>34</v>
      </c>
      <c r="I23" s="93" t="s">
        <v>24</v>
      </c>
      <c r="J23" s="210" t="s">
        <v>1</v>
      </c>
      <c r="L23" s="42"/>
    </row>
    <row r="24" spans="2:12" s="2" customFormat="1" ht="18" customHeight="1">
      <c r="B24" s="42"/>
      <c r="E24" s="210" t="s">
        <v>21</v>
      </c>
      <c r="I24" s="93" t="s">
        <v>26</v>
      </c>
      <c r="J24" s="210" t="s">
        <v>1</v>
      </c>
      <c r="L24" s="42"/>
    </row>
    <row r="25" spans="2:12" s="2" customFormat="1" ht="6.95" customHeight="1">
      <c r="B25" s="42"/>
      <c r="I25" s="321"/>
      <c r="L25" s="42"/>
    </row>
    <row r="26" spans="2:12" s="2" customFormat="1" ht="12" customHeight="1">
      <c r="B26" s="42"/>
      <c r="D26" s="216" t="s">
        <v>37</v>
      </c>
      <c r="I26" s="321"/>
      <c r="L26" s="42"/>
    </row>
    <row r="27" spans="2:12" s="8" customFormat="1" ht="16.5" customHeight="1">
      <c r="B27" s="97"/>
      <c r="E27" s="339" t="s">
        <v>1</v>
      </c>
      <c r="F27" s="339"/>
      <c r="G27" s="339"/>
      <c r="H27" s="339"/>
      <c r="I27" s="327"/>
      <c r="L27" s="97"/>
    </row>
    <row r="28" spans="2:12" s="2" customFormat="1" ht="6.95" customHeight="1">
      <c r="B28" s="42"/>
      <c r="I28" s="321"/>
      <c r="L28" s="42"/>
    </row>
    <row r="29" spans="2:12" s="2" customFormat="1" ht="6.95" customHeight="1">
      <c r="B29" s="42"/>
      <c r="D29" s="56"/>
      <c r="E29" s="56"/>
      <c r="F29" s="56"/>
      <c r="G29" s="56"/>
      <c r="H29" s="56"/>
      <c r="I29" s="326"/>
      <c r="J29" s="56"/>
      <c r="K29" s="56"/>
      <c r="L29" s="42"/>
    </row>
    <row r="30" spans="2:12" s="2" customFormat="1" ht="25.35" customHeight="1">
      <c r="B30" s="42"/>
      <c r="D30" s="99" t="s">
        <v>38</v>
      </c>
      <c r="I30" s="321"/>
      <c r="J30" s="215">
        <f>ROUND(J123, 2)</f>
        <v>0</v>
      </c>
      <c r="L30" s="42"/>
    </row>
    <row r="31" spans="2:12" s="2" customFormat="1" ht="6.95" customHeight="1">
      <c r="B31" s="42"/>
      <c r="D31" s="56"/>
      <c r="E31" s="56"/>
      <c r="F31" s="56"/>
      <c r="G31" s="56"/>
      <c r="H31" s="56"/>
      <c r="I31" s="326"/>
      <c r="J31" s="56"/>
      <c r="K31" s="56"/>
      <c r="L31" s="42"/>
    </row>
    <row r="32" spans="2:12" s="2" customFormat="1" ht="14.45" customHeight="1">
      <c r="B32" s="42"/>
      <c r="F32" s="213" t="s">
        <v>40</v>
      </c>
      <c r="I32" s="100" t="s">
        <v>39</v>
      </c>
      <c r="J32" s="213" t="s">
        <v>41</v>
      </c>
      <c r="L32" s="42"/>
    </row>
    <row r="33" spans="2:12" s="2" customFormat="1" ht="14.45" customHeight="1">
      <c r="B33" s="42"/>
      <c r="D33" s="101" t="s">
        <v>42</v>
      </c>
      <c r="E33" s="216" t="s">
        <v>43</v>
      </c>
      <c r="F33" s="102">
        <f>ROUND((SUM(BE123:BE153)),  2)</f>
        <v>0</v>
      </c>
      <c r="I33" s="103">
        <v>0.21</v>
      </c>
      <c r="J33" s="102">
        <f>ROUND(((SUM(BE123:BE153))*I33),  2)</f>
        <v>0</v>
      </c>
      <c r="L33" s="42"/>
    </row>
    <row r="34" spans="2:12" s="2" customFormat="1" ht="14.45" customHeight="1">
      <c r="B34" s="42"/>
      <c r="E34" s="216" t="s">
        <v>44</v>
      </c>
      <c r="F34" s="102">
        <f>ROUND((SUM(BF123:BF153)),  2)</f>
        <v>0</v>
      </c>
      <c r="I34" s="103">
        <v>0.15</v>
      </c>
      <c r="J34" s="102">
        <f>ROUND(((SUM(BF123:BF153))*I34),  2)</f>
        <v>0</v>
      </c>
      <c r="L34" s="42"/>
    </row>
    <row r="35" spans="2:12" s="2" customFormat="1" ht="14.45" hidden="1" customHeight="1">
      <c r="B35" s="42"/>
      <c r="E35" s="216" t="s">
        <v>45</v>
      </c>
      <c r="F35" s="102">
        <f>ROUND((SUM(BG123:BG153)),  2)</f>
        <v>0</v>
      </c>
      <c r="I35" s="103">
        <v>0.21</v>
      </c>
      <c r="J35" s="102">
        <f>0</f>
        <v>0</v>
      </c>
      <c r="L35" s="42"/>
    </row>
    <row r="36" spans="2:12" s="2" customFormat="1" ht="14.45" hidden="1" customHeight="1">
      <c r="B36" s="42"/>
      <c r="E36" s="216" t="s">
        <v>46</v>
      </c>
      <c r="F36" s="102">
        <f>ROUND((SUM(BH123:BH153)),  2)</f>
        <v>0</v>
      </c>
      <c r="I36" s="103">
        <v>0.15</v>
      </c>
      <c r="J36" s="102">
        <f>0</f>
        <v>0</v>
      </c>
      <c r="L36" s="42"/>
    </row>
    <row r="37" spans="2:12" s="2" customFormat="1" ht="14.45" hidden="1" customHeight="1">
      <c r="B37" s="42"/>
      <c r="E37" s="216" t="s">
        <v>47</v>
      </c>
      <c r="F37" s="102">
        <f>ROUND((SUM(BI123:BI153)),  2)</f>
        <v>0</v>
      </c>
      <c r="I37" s="103">
        <v>0</v>
      </c>
      <c r="J37" s="102">
        <f>0</f>
        <v>0</v>
      </c>
      <c r="L37" s="42"/>
    </row>
    <row r="38" spans="2:12" s="2" customFormat="1" ht="6.95" customHeight="1">
      <c r="B38" s="42"/>
      <c r="I38" s="321"/>
      <c r="L38" s="42"/>
    </row>
    <row r="39" spans="2:12" s="2" customFormat="1" ht="25.35" customHeight="1">
      <c r="B39" s="42"/>
      <c r="C39" s="239"/>
      <c r="D39" s="105" t="s">
        <v>48</v>
      </c>
      <c r="E39" s="242"/>
      <c r="F39" s="242"/>
      <c r="G39" s="106" t="s">
        <v>49</v>
      </c>
      <c r="H39" s="107" t="s">
        <v>50</v>
      </c>
      <c r="I39" s="325"/>
      <c r="J39" s="109">
        <f>SUM(J30:J37)</f>
        <v>0</v>
      </c>
      <c r="K39" s="241"/>
      <c r="L39" s="42"/>
    </row>
    <row r="40" spans="2:12" s="2" customFormat="1" ht="14.45" customHeight="1">
      <c r="B40" s="42"/>
      <c r="I40" s="321"/>
      <c r="L40" s="4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1"/>
      <c r="J50" s="44"/>
      <c r="K50" s="44"/>
      <c r="L50" s="4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2" customFormat="1" ht="12.75">
      <c r="B61" s="42"/>
      <c r="D61" s="45" t="s">
        <v>53</v>
      </c>
      <c r="E61" s="240"/>
      <c r="F61" s="112" t="s">
        <v>54</v>
      </c>
      <c r="G61" s="45" t="s">
        <v>53</v>
      </c>
      <c r="H61" s="240"/>
      <c r="I61" s="324"/>
      <c r="J61" s="114" t="s">
        <v>54</v>
      </c>
      <c r="K61" s="240"/>
      <c r="L61" s="4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2" customFormat="1" ht="12.75">
      <c r="B65" s="42"/>
      <c r="D65" s="43" t="s">
        <v>55</v>
      </c>
      <c r="E65" s="44"/>
      <c r="F65" s="44"/>
      <c r="G65" s="43" t="s">
        <v>56</v>
      </c>
      <c r="H65" s="44"/>
      <c r="I65" s="111"/>
      <c r="J65" s="44"/>
      <c r="K65" s="44"/>
      <c r="L65" s="4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2" customFormat="1" ht="12.75">
      <c r="B76" s="42"/>
      <c r="D76" s="45" t="s">
        <v>53</v>
      </c>
      <c r="E76" s="240"/>
      <c r="F76" s="112" t="s">
        <v>54</v>
      </c>
      <c r="G76" s="45" t="s">
        <v>53</v>
      </c>
      <c r="H76" s="240"/>
      <c r="I76" s="324"/>
      <c r="J76" s="114" t="s">
        <v>54</v>
      </c>
      <c r="K76" s="240"/>
      <c r="L76" s="42"/>
    </row>
    <row r="77" spans="2:12" s="2" customFormat="1" ht="14.45" customHeight="1">
      <c r="B77" s="220"/>
      <c r="C77" s="219"/>
      <c r="D77" s="219"/>
      <c r="E77" s="219"/>
      <c r="F77" s="219"/>
      <c r="G77" s="219"/>
      <c r="H77" s="219"/>
      <c r="I77" s="311"/>
      <c r="J77" s="219"/>
      <c r="K77" s="219"/>
      <c r="L77" s="42"/>
    </row>
    <row r="81" spans="2:47" s="2" customFormat="1" ht="6.95" customHeight="1">
      <c r="B81" s="238"/>
      <c r="C81" s="237"/>
      <c r="D81" s="237"/>
      <c r="E81" s="237"/>
      <c r="F81" s="237"/>
      <c r="G81" s="237"/>
      <c r="H81" s="237"/>
      <c r="I81" s="322"/>
      <c r="J81" s="237"/>
      <c r="K81" s="237"/>
      <c r="L81" s="42"/>
    </row>
    <row r="82" spans="2:47" s="2" customFormat="1" ht="24.95" customHeight="1">
      <c r="B82" s="42"/>
      <c r="C82" s="21" t="s">
        <v>92</v>
      </c>
      <c r="I82" s="321"/>
      <c r="L82" s="42"/>
    </row>
    <row r="83" spans="2:47" s="2" customFormat="1" ht="6.95" customHeight="1">
      <c r="B83" s="42"/>
      <c r="I83" s="321"/>
      <c r="L83" s="42"/>
    </row>
    <row r="84" spans="2:47" s="2" customFormat="1" ht="12" customHeight="1">
      <c r="B84" s="42"/>
      <c r="C84" s="216" t="s">
        <v>16</v>
      </c>
      <c r="I84" s="321"/>
      <c r="L84" s="42"/>
    </row>
    <row r="85" spans="2:47" s="2" customFormat="1" ht="23.25" customHeight="1">
      <c r="B85" s="42"/>
      <c r="E85" s="368" t="str">
        <f>E7</f>
        <v>Snížení energetické náročnosti budovy hasičárny Kolín - Sendražice, ul. Hlavní č.p. 32</v>
      </c>
      <c r="F85" s="369"/>
      <c r="G85" s="369"/>
      <c r="H85" s="369"/>
      <c r="I85" s="321"/>
      <c r="L85" s="42"/>
    </row>
    <row r="86" spans="2:47" s="2" customFormat="1" ht="12" customHeight="1">
      <c r="B86" s="42"/>
      <c r="C86" s="216" t="s">
        <v>90</v>
      </c>
      <c r="I86" s="321"/>
      <c r="L86" s="42"/>
    </row>
    <row r="87" spans="2:47" s="2" customFormat="1" ht="16.5" customHeight="1">
      <c r="B87" s="42"/>
      <c r="E87" s="354" t="str">
        <f>E9</f>
        <v>D.1.4.2 - Zdravotní technika</v>
      </c>
      <c r="F87" s="371"/>
      <c r="G87" s="371"/>
      <c r="H87" s="371"/>
      <c r="I87" s="321"/>
      <c r="L87" s="42"/>
    </row>
    <row r="88" spans="2:47" s="2" customFormat="1" ht="6.95" customHeight="1">
      <c r="B88" s="42"/>
      <c r="I88" s="321"/>
      <c r="L88" s="42"/>
    </row>
    <row r="89" spans="2:47" s="2" customFormat="1" ht="12" customHeight="1">
      <c r="B89" s="42"/>
      <c r="C89" s="216" t="s">
        <v>20</v>
      </c>
      <c r="F89" s="210" t="str">
        <f>F12</f>
        <v>Kolín - Sendražice, ul. Hlavní č.p. 32</v>
      </c>
      <c r="I89" s="93" t="s">
        <v>22</v>
      </c>
      <c r="J89" s="214">
        <f>IF(J12="","",J12)</f>
        <v>43871</v>
      </c>
      <c r="L89" s="42"/>
    </row>
    <row r="90" spans="2:47" s="2" customFormat="1" ht="6.95" customHeight="1">
      <c r="B90" s="42"/>
      <c r="I90" s="321"/>
      <c r="L90" s="42"/>
    </row>
    <row r="91" spans="2:47" s="2" customFormat="1" ht="15.2" customHeight="1">
      <c r="B91" s="42"/>
      <c r="C91" s="216" t="s">
        <v>23</v>
      </c>
      <c r="F91" s="210" t="str">
        <f>E15</f>
        <v xml:space="preserve"> </v>
      </c>
      <c r="I91" s="93" t="s">
        <v>29</v>
      </c>
      <c r="J91" s="212" t="str">
        <f>E21</f>
        <v xml:space="preserve"> </v>
      </c>
      <c r="L91" s="42"/>
    </row>
    <row r="92" spans="2:47" s="2" customFormat="1" ht="15.2" customHeight="1">
      <c r="B92" s="42"/>
      <c r="C92" s="216" t="s">
        <v>27</v>
      </c>
      <c r="F92" s="210" t="str">
        <f>IF(E18="","",E18)</f>
        <v>Vyplň údaj</v>
      </c>
      <c r="I92" s="93" t="s">
        <v>34</v>
      </c>
      <c r="J92" s="212" t="str">
        <f>E24</f>
        <v xml:space="preserve"> </v>
      </c>
      <c r="L92" s="42"/>
    </row>
    <row r="93" spans="2:47" s="2" customFormat="1" ht="10.35" customHeight="1">
      <c r="B93" s="42"/>
      <c r="I93" s="321"/>
      <c r="L93" s="42"/>
    </row>
    <row r="94" spans="2:47" s="2" customFormat="1" ht="29.25" customHeight="1">
      <c r="B94" s="42"/>
      <c r="C94" s="118" t="s">
        <v>93</v>
      </c>
      <c r="D94" s="239"/>
      <c r="E94" s="239"/>
      <c r="F94" s="239"/>
      <c r="G94" s="239"/>
      <c r="H94" s="239"/>
      <c r="I94" s="323"/>
      <c r="J94" s="120" t="s">
        <v>94</v>
      </c>
      <c r="K94" s="239"/>
      <c r="L94" s="42"/>
    </row>
    <row r="95" spans="2:47" s="2" customFormat="1" ht="10.35" customHeight="1">
      <c r="B95" s="42"/>
      <c r="I95" s="321"/>
      <c r="L95" s="42"/>
    </row>
    <row r="96" spans="2:47" s="2" customFormat="1" ht="22.9" customHeight="1">
      <c r="B96" s="42"/>
      <c r="C96" s="121" t="s">
        <v>95</v>
      </c>
      <c r="I96" s="321"/>
      <c r="J96" s="215">
        <f>J123</f>
        <v>0</v>
      </c>
      <c r="L96" s="42"/>
      <c r="AU96" s="221" t="s">
        <v>96</v>
      </c>
    </row>
    <row r="97" spans="2:12" s="9" customFormat="1" ht="24.95" customHeight="1">
      <c r="B97" s="122"/>
      <c r="D97" s="123" t="s">
        <v>104</v>
      </c>
      <c r="E97" s="124"/>
      <c r="F97" s="124"/>
      <c r="G97" s="124"/>
      <c r="H97" s="124"/>
      <c r="I97" s="125"/>
      <c r="J97" s="126">
        <f>J124</f>
        <v>0</v>
      </c>
      <c r="L97" s="122"/>
    </row>
    <row r="98" spans="2:12" s="10" customFormat="1" ht="19.899999999999999" customHeight="1">
      <c r="B98" s="127"/>
      <c r="D98" s="128" t="s">
        <v>1592</v>
      </c>
      <c r="E98" s="129"/>
      <c r="F98" s="129"/>
      <c r="G98" s="129"/>
      <c r="H98" s="129"/>
      <c r="I98" s="130"/>
      <c r="J98" s="131">
        <f>J125</f>
        <v>0</v>
      </c>
      <c r="L98" s="127"/>
    </row>
    <row r="99" spans="2:12" s="10" customFormat="1" ht="19.899999999999999" customHeight="1">
      <c r="B99" s="127"/>
      <c r="D99" s="128" t="s">
        <v>1591</v>
      </c>
      <c r="E99" s="129"/>
      <c r="F99" s="129"/>
      <c r="G99" s="129"/>
      <c r="H99" s="129"/>
      <c r="I99" s="130"/>
      <c r="J99" s="131">
        <f>J131</f>
        <v>0</v>
      </c>
      <c r="L99" s="127"/>
    </row>
    <row r="100" spans="2:12" s="10" customFormat="1" ht="19.899999999999999" customHeight="1">
      <c r="B100" s="127"/>
      <c r="D100" s="128" t="s">
        <v>1590</v>
      </c>
      <c r="E100" s="129"/>
      <c r="F100" s="129"/>
      <c r="G100" s="129"/>
      <c r="H100" s="129"/>
      <c r="I100" s="130"/>
      <c r="J100" s="131">
        <f>J142</f>
        <v>0</v>
      </c>
      <c r="L100" s="127"/>
    </row>
    <row r="101" spans="2:12" s="10" customFormat="1" ht="19.899999999999999" customHeight="1">
      <c r="B101" s="127"/>
      <c r="D101" s="128" t="s">
        <v>1589</v>
      </c>
      <c r="E101" s="129"/>
      <c r="F101" s="129"/>
      <c r="G101" s="129"/>
      <c r="H101" s="129"/>
      <c r="I101" s="130"/>
      <c r="J101" s="131">
        <f>J146</f>
        <v>0</v>
      </c>
      <c r="L101" s="127"/>
    </row>
    <row r="102" spans="2:12" s="10" customFormat="1" ht="19.899999999999999" customHeight="1">
      <c r="B102" s="127"/>
      <c r="D102" s="128" t="s">
        <v>1509</v>
      </c>
      <c r="E102" s="129"/>
      <c r="F102" s="129"/>
      <c r="G102" s="129"/>
      <c r="H102" s="129"/>
      <c r="I102" s="130"/>
      <c r="J102" s="131">
        <f>J150</f>
        <v>0</v>
      </c>
      <c r="L102" s="127"/>
    </row>
    <row r="103" spans="2:12" s="9" customFormat="1" ht="24.95" customHeight="1">
      <c r="B103" s="122"/>
      <c r="D103" s="123" t="s">
        <v>120</v>
      </c>
      <c r="E103" s="124"/>
      <c r="F103" s="124"/>
      <c r="G103" s="124"/>
      <c r="H103" s="124"/>
      <c r="I103" s="125"/>
      <c r="J103" s="126">
        <f>J152</f>
        <v>0</v>
      </c>
      <c r="L103" s="122"/>
    </row>
    <row r="104" spans="2:12" s="2" customFormat="1" ht="21.75" customHeight="1">
      <c r="B104" s="42"/>
      <c r="I104" s="321"/>
      <c r="L104" s="42"/>
    </row>
    <row r="105" spans="2:12" s="2" customFormat="1" ht="6.95" customHeight="1">
      <c r="B105" s="220"/>
      <c r="C105" s="219"/>
      <c r="D105" s="219"/>
      <c r="E105" s="219"/>
      <c r="F105" s="219"/>
      <c r="G105" s="219"/>
      <c r="H105" s="219"/>
      <c r="I105" s="311"/>
      <c r="J105" s="219"/>
      <c r="K105" s="219"/>
      <c r="L105" s="42"/>
    </row>
    <row r="109" spans="2:12" s="2" customFormat="1" ht="6.95" customHeight="1">
      <c r="B109" s="238"/>
      <c r="C109" s="237"/>
      <c r="D109" s="237"/>
      <c r="E109" s="237"/>
      <c r="F109" s="237"/>
      <c r="G109" s="237"/>
      <c r="H109" s="237"/>
      <c r="I109" s="322"/>
      <c r="J109" s="237"/>
      <c r="K109" s="237"/>
      <c r="L109" s="42"/>
    </row>
    <row r="110" spans="2:12" s="2" customFormat="1" ht="24.95" customHeight="1">
      <c r="B110" s="42"/>
      <c r="C110" s="21" t="s">
        <v>125</v>
      </c>
      <c r="I110" s="321"/>
      <c r="L110" s="42"/>
    </row>
    <row r="111" spans="2:12" s="2" customFormat="1" ht="6.95" customHeight="1">
      <c r="B111" s="42"/>
      <c r="I111" s="321"/>
      <c r="L111" s="42"/>
    </row>
    <row r="112" spans="2:12" s="2" customFormat="1" ht="12" customHeight="1">
      <c r="B112" s="42"/>
      <c r="C112" s="216" t="s">
        <v>16</v>
      </c>
      <c r="I112" s="321"/>
      <c r="L112" s="42"/>
    </row>
    <row r="113" spans="2:65" s="2" customFormat="1" ht="23.25" customHeight="1">
      <c r="B113" s="42"/>
      <c r="E113" s="368" t="str">
        <f>E7</f>
        <v>Snížení energetické náročnosti budovy hasičárny Kolín - Sendražice, ul. Hlavní č.p. 32</v>
      </c>
      <c r="F113" s="369"/>
      <c r="G113" s="369"/>
      <c r="H113" s="369"/>
      <c r="I113" s="321"/>
      <c r="L113" s="42"/>
    </row>
    <row r="114" spans="2:65" s="2" customFormat="1" ht="12" customHeight="1">
      <c r="B114" s="42"/>
      <c r="C114" s="216" t="s">
        <v>90</v>
      </c>
      <c r="I114" s="321"/>
      <c r="L114" s="42"/>
    </row>
    <row r="115" spans="2:65" s="2" customFormat="1" ht="16.5" customHeight="1">
      <c r="B115" s="42"/>
      <c r="E115" s="354" t="str">
        <f>E9</f>
        <v>D.1.4.2 - Zdravotní technika</v>
      </c>
      <c r="F115" s="371"/>
      <c r="G115" s="371"/>
      <c r="H115" s="371"/>
      <c r="I115" s="321"/>
      <c r="L115" s="42"/>
    </row>
    <row r="116" spans="2:65" s="2" customFormat="1" ht="6.95" customHeight="1">
      <c r="B116" s="42"/>
      <c r="I116" s="321"/>
      <c r="L116" s="42"/>
    </row>
    <row r="117" spans="2:65" s="2" customFormat="1" ht="12" customHeight="1">
      <c r="B117" s="42"/>
      <c r="C117" s="216" t="s">
        <v>20</v>
      </c>
      <c r="F117" s="210" t="str">
        <f>F12</f>
        <v>Kolín - Sendražice, ul. Hlavní č.p. 32</v>
      </c>
      <c r="I117" s="93" t="s">
        <v>22</v>
      </c>
      <c r="J117" s="214">
        <f>IF(J12="","",J12)</f>
        <v>43871</v>
      </c>
      <c r="L117" s="42"/>
    </row>
    <row r="118" spans="2:65" s="2" customFormat="1" ht="6.95" customHeight="1">
      <c r="B118" s="42"/>
      <c r="I118" s="321"/>
      <c r="L118" s="42"/>
    </row>
    <row r="119" spans="2:65" s="2" customFormat="1" ht="15.2" customHeight="1">
      <c r="B119" s="42"/>
      <c r="C119" s="216" t="s">
        <v>23</v>
      </c>
      <c r="F119" s="210" t="str">
        <f>E15</f>
        <v xml:space="preserve"> </v>
      </c>
      <c r="I119" s="93" t="s">
        <v>29</v>
      </c>
      <c r="J119" s="212" t="str">
        <f>E21</f>
        <v xml:space="preserve"> </v>
      </c>
      <c r="L119" s="42"/>
    </row>
    <row r="120" spans="2:65" s="2" customFormat="1" ht="15.2" customHeight="1">
      <c r="B120" s="42"/>
      <c r="C120" s="216" t="s">
        <v>27</v>
      </c>
      <c r="F120" s="210" t="str">
        <f>IF(E18="","",E18)</f>
        <v>Vyplň údaj</v>
      </c>
      <c r="I120" s="93" t="s">
        <v>34</v>
      </c>
      <c r="J120" s="212" t="str">
        <f>E24</f>
        <v xml:space="preserve"> </v>
      </c>
      <c r="L120" s="42"/>
    </row>
    <row r="121" spans="2:65" s="2" customFormat="1" ht="10.35" customHeight="1">
      <c r="B121" s="42"/>
      <c r="I121" s="321"/>
      <c r="L121" s="42"/>
    </row>
    <row r="122" spans="2:65" s="11" customFormat="1" ht="29.25" customHeight="1">
      <c r="B122" s="138"/>
      <c r="C122" s="134" t="s">
        <v>126</v>
      </c>
      <c r="D122" s="135" t="s">
        <v>63</v>
      </c>
      <c r="E122" s="135" t="s">
        <v>59</v>
      </c>
      <c r="F122" s="135" t="s">
        <v>60</v>
      </c>
      <c r="G122" s="135" t="s">
        <v>127</v>
      </c>
      <c r="H122" s="135" t="s">
        <v>128</v>
      </c>
      <c r="I122" s="136" t="s">
        <v>129</v>
      </c>
      <c r="J122" s="137" t="s">
        <v>94</v>
      </c>
      <c r="K122" s="236" t="s">
        <v>130</v>
      </c>
      <c r="L122" s="138"/>
      <c r="M122" s="62" t="s">
        <v>1</v>
      </c>
      <c r="N122" s="63" t="s">
        <v>42</v>
      </c>
      <c r="O122" s="63" t="s">
        <v>131</v>
      </c>
      <c r="P122" s="63" t="s">
        <v>132</v>
      </c>
      <c r="Q122" s="63" t="s">
        <v>133</v>
      </c>
      <c r="R122" s="63" t="s">
        <v>134</v>
      </c>
      <c r="S122" s="63" t="s">
        <v>135</v>
      </c>
      <c r="T122" s="64" t="s">
        <v>136</v>
      </c>
    </row>
    <row r="123" spans="2:65" s="2" customFormat="1" ht="22.9" customHeight="1">
      <c r="B123" s="42"/>
      <c r="C123" s="69" t="s">
        <v>137</v>
      </c>
      <c r="I123" s="321"/>
      <c r="J123" s="235">
        <f>BK123</f>
        <v>0</v>
      </c>
      <c r="L123" s="42"/>
      <c r="M123" s="234"/>
      <c r="N123" s="56"/>
      <c r="O123" s="56"/>
      <c r="P123" s="233">
        <f>P124+P152</f>
        <v>0</v>
      </c>
      <c r="Q123" s="56"/>
      <c r="R123" s="233">
        <f>R124+R152</f>
        <v>4.7789999999999999E-2</v>
      </c>
      <c r="S123" s="56"/>
      <c r="T123" s="232">
        <f>T124+T152</f>
        <v>0</v>
      </c>
      <c r="AT123" s="221" t="s">
        <v>77</v>
      </c>
      <c r="AU123" s="221" t="s">
        <v>96</v>
      </c>
      <c r="BK123" s="142">
        <f>BK124+BK152</f>
        <v>0</v>
      </c>
    </row>
    <row r="124" spans="2:65" s="223" customFormat="1" ht="25.9" customHeight="1">
      <c r="B124" s="227"/>
      <c r="D124" s="144" t="s">
        <v>77</v>
      </c>
      <c r="E124" s="145" t="s">
        <v>750</v>
      </c>
      <c r="F124" s="145" t="s">
        <v>751</v>
      </c>
      <c r="I124" s="320"/>
      <c r="J124" s="228">
        <f>BK124</f>
        <v>0</v>
      </c>
      <c r="L124" s="227"/>
      <c r="M124" s="226"/>
      <c r="P124" s="225">
        <f>P125+P131+P142+P146+P150</f>
        <v>0</v>
      </c>
      <c r="R124" s="225">
        <f>R125+R131+R142+R146+R150</f>
        <v>4.7789999999999999E-2</v>
      </c>
      <c r="T124" s="224">
        <f>T125+T131+T142+T146+T150</f>
        <v>0</v>
      </c>
      <c r="AR124" s="144" t="s">
        <v>88</v>
      </c>
      <c r="AT124" s="152" t="s">
        <v>77</v>
      </c>
      <c r="AU124" s="152" t="s">
        <v>78</v>
      </c>
      <c r="AY124" s="144" t="s">
        <v>140</v>
      </c>
      <c r="BK124" s="153">
        <f>BK125+BK131+BK142+BK146+BK150</f>
        <v>0</v>
      </c>
    </row>
    <row r="125" spans="2:65" s="223" customFormat="1" ht="22.9" customHeight="1">
      <c r="B125" s="227"/>
      <c r="D125" s="144" t="s">
        <v>77</v>
      </c>
      <c r="E125" s="154" t="s">
        <v>947</v>
      </c>
      <c r="F125" s="154" t="s">
        <v>1588</v>
      </c>
      <c r="I125" s="320"/>
      <c r="J125" s="231">
        <f>BK125</f>
        <v>0</v>
      </c>
      <c r="L125" s="227"/>
      <c r="M125" s="226"/>
      <c r="P125" s="225">
        <f>SUM(P126:P130)</f>
        <v>0</v>
      </c>
      <c r="R125" s="225">
        <f>SUM(R126:R130)</f>
        <v>5.1999999999999998E-3</v>
      </c>
      <c r="T125" s="224">
        <f>SUM(T126:T130)</f>
        <v>0</v>
      </c>
      <c r="AR125" s="144" t="s">
        <v>88</v>
      </c>
      <c r="AT125" s="152" t="s">
        <v>77</v>
      </c>
      <c r="AU125" s="152" t="s">
        <v>86</v>
      </c>
      <c r="AY125" s="144" t="s">
        <v>140</v>
      </c>
      <c r="BK125" s="153">
        <f>SUM(BK126:BK130)</f>
        <v>0</v>
      </c>
    </row>
    <row r="126" spans="2:65" s="2" customFormat="1" ht="16.5" customHeight="1">
      <c r="B126" s="42"/>
      <c r="C126" s="319" t="s">
        <v>86</v>
      </c>
      <c r="D126" s="319" t="s">
        <v>142</v>
      </c>
      <c r="E126" s="318" t="s">
        <v>1587</v>
      </c>
      <c r="F126" s="317" t="s">
        <v>1586</v>
      </c>
      <c r="G126" s="316" t="s">
        <v>293</v>
      </c>
      <c r="H126" s="315">
        <v>10</v>
      </c>
      <c r="I126" s="162"/>
      <c r="J126" s="314">
        <f>ROUND(I126*H126,2)</f>
        <v>0</v>
      </c>
      <c r="K126" s="313"/>
      <c r="L126" s="42"/>
      <c r="M126" s="164" t="s">
        <v>1</v>
      </c>
      <c r="N126" s="230" t="s">
        <v>43</v>
      </c>
      <c r="P126" s="229">
        <f>O126*H126</f>
        <v>0</v>
      </c>
      <c r="Q126" s="229">
        <v>5.1999999999999995E-4</v>
      </c>
      <c r="R126" s="229">
        <f>Q126*H126</f>
        <v>5.1999999999999998E-3</v>
      </c>
      <c r="S126" s="229">
        <v>0</v>
      </c>
      <c r="T126" s="167">
        <f>S126*H126</f>
        <v>0</v>
      </c>
      <c r="AR126" s="168" t="s">
        <v>232</v>
      </c>
      <c r="AT126" s="168" t="s">
        <v>142</v>
      </c>
      <c r="AU126" s="168" t="s">
        <v>88</v>
      </c>
      <c r="AY126" s="221" t="s">
        <v>140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221" t="s">
        <v>86</v>
      </c>
      <c r="BK126" s="222">
        <f>ROUND(I126*H126,2)</f>
        <v>0</v>
      </c>
      <c r="BL126" s="221" t="s">
        <v>232</v>
      </c>
      <c r="BM126" s="168" t="s">
        <v>1585</v>
      </c>
    </row>
    <row r="127" spans="2:65" s="2" customFormat="1" ht="21.75" customHeight="1">
      <c r="B127" s="42"/>
      <c r="C127" s="319" t="s">
        <v>88</v>
      </c>
      <c r="D127" s="319" t="s">
        <v>142</v>
      </c>
      <c r="E127" s="318" t="s">
        <v>1584</v>
      </c>
      <c r="F127" s="317" t="s">
        <v>1583</v>
      </c>
      <c r="G127" s="316" t="s">
        <v>293</v>
      </c>
      <c r="H127" s="315">
        <v>5</v>
      </c>
      <c r="I127" s="162"/>
      <c r="J127" s="314">
        <f>ROUND(I127*H127,2)</f>
        <v>0</v>
      </c>
      <c r="K127" s="313"/>
      <c r="L127" s="42"/>
      <c r="M127" s="164" t="s">
        <v>1</v>
      </c>
      <c r="N127" s="230" t="s">
        <v>43</v>
      </c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167">
        <f>S127*H127</f>
        <v>0</v>
      </c>
      <c r="AR127" s="168" t="s">
        <v>232</v>
      </c>
      <c r="AT127" s="168" t="s">
        <v>142</v>
      </c>
      <c r="AU127" s="168" t="s">
        <v>88</v>
      </c>
      <c r="AY127" s="221" t="s">
        <v>140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221" t="s">
        <v>86</v>
      </c>
      <c r="BK127" s="222">
        <f>ROUND(I127*H127,2)</f>
        <v>0</v>
      </c>
      <c r="BL127" s="221" t="s">
        <v>232</v>
      </c>
      <c r="BM127" s="168" t="s">
        <v>1582</v>
      </c>
    </row>
    <row r="128" spans="2:65" s="2" customFormat="1" ht="21.75" customHeight="1">
      <c r="B128" s="42"/>
      <c r="C128" s="319" t="s">
        <v>154</v>
      </c>
      <c r="D128" s="319" t="s">
        <v>142</v>
      </c>
      <c r="E128" s="318" t="s">
        <v>1581</v>
      </c>
      <c r="F128" s="317" t="s">
        <v>1580</v>
      </c>
      <c r="G128" s="316" t="s">
        <v>527</v>
      </c>
      <c r="H128" s="315">
        <v>1</v>
      </c>
      <c r="I128" s="162"/>
      <c r="J128" s="314">
        <f>ROUND(I128*H128,2)</f>
        <v>0</v>
      </c>
      <c r="K128" s="313"/>
      <c r="L128" s="42"/>
      <c r="M128" s="164" t="s">
        <v>1</v>
      </c>
      <c r="N128" s="230" t="s">
        <v>43</v>
      </c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167">
        <f>S128*H128</f>
        <v>0</v>
      </c>
      <c r="AR128" s="168" t="s">
        <v>232</v>
      </c>
      <c r="AT128" s="168" t="s">
        <v>142</v>
      </c>
      <c r="AU128" s="168" t="s">
        <v>88</v>
      </c>
      <c r="AY128" s="221" t="s">
        <v>140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221" t="s">
        <v>86</v>
      </c>
      <c r="BK128" s="222">
        <f>ROUND(I128*H128,2)</f>
        <v>0</v>
      </c>
      <c r="BL128" s="221" t="s">
        <v>232</v>
      </c>
      <c r="BM128" s="168" t="s">
        <v>1579</v>
      </c>
    </row>
    <row r="129" spans="2:65" s="2" customFormat="1" ht="16.5" customHeight="1">
      <c r="B129" s="42"/>
      <c r="C129" s="319" t="s">
        <v>146</v>
      </c>
      <c r="D129" s="319" t="s">
        <v>142</v>
      </c>
      <c r="E129" s="318" t="s">
        <v>1578</v>
      </c>
      <c r="F129" s="317" t="s">
        <v>1577</v>
      </c>
      <c r="G129" s="316" t="s">
        <v>293</v>
      </c>
      <c r="H129" s="315">
        <v>5</v>
      </c>
      <c r="I129" s="162"/>
      <c r="J129" s="314">
        <f>ROUND(I129*H129,2)</f>
        <v>0</v>
      </c>
      <c r="K129" s="313"/>
      <c r="L129" s="42"/>
      <c r="M129" s="164" t="s">
        <v>1</v>
      </c>
      <c r="N129" s="230" t="s">
        <v>43</v>
      </c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167">
        <f>S129*H129</f>
        <v>0</v>
      </c>
      <c r="AR129" s="168" t="s">
        <v>232</v>
      </c>
      <c r="AT129" s="168" t="s">
        <v>142</v>
      </c>
      <c r="AU129" s="168" t="s">
        <v>88</v>
      </c>
      <c r="AY129" s="221" t="s">
        <v>140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221" t="s">
        <v>86</v>
      </c>
      <c r="BK129" s="222">
        <f>ROUND(I129*H129,2)</f>
        <v>0</v>
      </c>
      <c r="BL129" s="221" t="s">
        <v>232</v>
      </c>
      <c r="BM129" s="168" t="s">
        <v>1576</v>
      </c>
    </row>
    <row r="130" spans="2:65" s="2" customFormat="1" ht="21.75" customHeight="1">
      <c r="B130" s="42"/>
      <c r="C130" s="319" t="s">
        <v>168</v>
      </c>
      <c r="D130" s="319" t="s">
        <v>142</v>
      </c>
      <c r="E130" s="318" t="s">
        <v>1575</v>
      </c>
      <c r="F130" s="317" t="s">
        <v>1574</v>
      </c>
      <c r="G130" s="316" t="s">
        <v>187</v>
      </c>
      <c r="H130" s="315">
        <v>5.0000000000000001E-3</v>
      </c>
      <c r="I130" s="162"/>
      <c r="J130" s="314">
        <f>ROUND(I130*H130,2)</f>
        <v>0</v>
      </c>
      <c r="K130" s="313"/>
      <c r="L130" s="42"/>
      <c r="M130" s="164" t="s">
        <v>1</v>
      </c>
      <c r="N130" s="230" t="s">
        <v>43</v>
      </c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167">
        <f>S130*H130</f>
        <v>0</v>
      </c>
      <c r="AR130" s="168" t="s">
        <v>232</v>
      </c>
      <c r="AT130" s="168" t="s">
        <v>142</v>
      </c>
      <c r="AU130" s="168" t="s">
        <v>88</v>
      </c>
      <c r="AY130" s="221" t="s">
        <v>140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221" t="s">
        <v>86</v>
      </c>
      <c r="BK130" s="222">
        <f>ROUND(I130*H130,2)</f>
        <v>0</v>
      </c>
      <c r="BL130" s="221" t="s">
        <v>232</v>
      </c>
      <c r="BM130" s="168" t="s">
        <v>1573</v>
      </c>
    </row>
    <row r="131" spans="2:65" s="223" customFormat="1" ht="22.9" customHeight="1">
      <c r="B131" s="227"/>
      <c r="D131" s="144" t="s">
        <v>77</v>
      </c>
      <c r="E131" s="154" t="s">
        <v>1572</v>
      </c>
      <c r="F131" s="154" t="s">
        <v>1571</v>
      </c>
      <c r="I131" s="320"/>
      <c r="J131" s="231">
        <f>BK131</f>
        <v>0</v>
      </c>
      <c r="L131" s="227"/>
      <c r="M131" s="226"/>
      <c r="P131" s="225">
        <f>SUM(P132:P141)</f>
        <v>0</v>
      </c>
      <c r="R131" s="225">
        <f>SUM(R132:R141)</f>
        <v>3.5499999999999997E-2</v>
      </c>
      <c r="T131" s="224">
        <f>SUM(T132:T141)</f>
        <v>0</v>
      </c>
      <c r="AR131" s="144" t="s">
        <v>88</v>
      </c>
      <c r="AT131" s="152" t="s">
        <v>77</v>
      </c>
      <c r="AU131" s="152" t="s">
        <v>86</v>
      </c>
      <c r="AY131" s="144" t="s">
        <v>140</v>
      </c>
      <c r="BK131" s="153">
        <f>SUM(BK132:BK141)</f>
        <v>0</v>
      </c>
    </row>
    <row r="132" spans="2:65" s="2" customFormat="1" ht="21.75" customHeight="1">
      <c r="B132" s="42"/>
      <c r="C132" s="319" t="s">
        <v>174</v>
      </c>
      <c r="D132" s="319" t="s">
        <v>142</v>
      </c>
      <c r="E132" s="318" t="s">
        <v>1570</v>
      </c>
      <c r="F132" s="317" t="s">
        <v>1569</v>
      </c>
      <c r="G132" s="316" t="s">
        <v>293</v>
      </c>
      <c r="H132" s="315">
        <v>5</v>
      </c>
      <c r="I132" s="162"/>
      <c r="J132" s="314">
        <f t="shared" ref="J132:J141" si="0">ROUND(I132*H132,2)</f>
        <v>0</v>
      </c>
      <c r="K132" s="313"/>
      <c r="L132" s="42"/>
      <c r="M132" s="164" t="s">
        <v>1</v>
      </c>
      <c r="N132" s="230" t="s">
        <v>43</v>
      </c>
      <c r="P132" s="229">
        <f t="shared" ref="P132:P141" si="1">O132*H132</f>
        <v>0</v>
      </c>
      <c r="Q132" s="229">
        <v>7.7999999999999999E-4</v>
      </c>
      <c r="R132" s="229">
        <f t="shared" ref="R132:R141" si="2">Q132*H132</f>
        <v>3.8999999999999998E-3</v>
      </c>
      <c r="S132" s="229">
        <v>0</v>
      </c>
      <c r="T132" s="167">
        <f t="shared" ref="T132:T141" si="3">S132*H132</f>
        <v>0</v>
      </c>
      <c r="AR132" s="168" t="s">
        <v>232</v>
      </c>
      <c r="AT132" s="168" t="s">
        <v>142</v>
      </c>
      <c r="AU132" s="168" t="s">
        <v>88</v>
      </c>
      <c r="AY132" s="221" t="s">
        <v>140</v>
      </c>
      <c r="BE132" s="222">
        <f t="shared" ref="BE132:BE141" si="4">IF(N132="základní",J132,0)</f>
        <v>0</v>
      </c>
      <c r="BF132" s="222">
        <f t="shared" ref="BF132:BF141" si="5">IF(N132="snížená",J132,0)</f>
        <v>0</v>
      </c>
      <c r="BG132" s="222">
        <f t="shared" ref="BG132:BG141" si="6">IF(N132="zákl. přenesená",J132,0)</f>
        <v>0</v>
      </c>
      <c r="BH132" s="222">
        <f t="shared" ref="BH132:BH141" si="7">IF(N132="sníž. přenesená",J132,0)</f>
        <v>0</v>
      </c>
      <c r="BI132" s="222">
        <f t="shared" ref="BI132:BI141" si="8">IF(N132="nulová",J132,0)</f>
        <v>0</v>
      </c>
      <c r="BJ132" s="221" t="s">
        <v>86</v>
      </c>
      <c r="BK132" s="222">
        <f t="shared" ref="BK132:BK141" si="9">ROUND(I132*H132,2)</f>
        <v>0</v>
      </c>
      <c r="BL132" s="221" t="s">
        <v>232</v>
      </c>
      <c r="BM132" s="168" t="s">
        <v>1568</v>
      </c>
    </row>
    <row r="133" spans="2:65" s="2" customFormat="1" ht="21.75" customHeight="1">
      <c r="B133" s="42"/>
      <c r="C133" s="319" t="s">
        <v>178</v>
      </c>
      <c r="D133" s="319" t="s">
        <v>142</v>
      </c>
      <c r="E133" s="318" t="s">
        <v>1567</v>
      </c>
      <c r="F133" s="317" t="s">
        <v>1566</v>
      </c>
      <c r="G133" s="316" t="s">
        <v>293</v>
      </c>
      <c r="H133" s="315">
        <v>25</v>
      </c>
      <c r="I133" s="162"/>
      <c r="J133" s="314">
        <f t="shared" si="0"/>
        <v>0</v>
      </c>
      <c r="K133" s="313"/>
      <c r="L133" s="42"/>
      <c r="M133" s="164" t="s">
        <v>1</v>
      </c>
      <c r="N133" s="230" t="s">
        <v>43</v>
      </c>
      <c r="P133" s="229">
        <f t="shared" si="1"/>
        <v>0</v>
      </c>
      <c r="Q133" s="229">
        <v>9.6000000000000002E-4</v>
      </c>
      <c r="R133" s="229">
        <f t="shared" si="2"/>
        <v>2.4E-2</v>
      </c>
      <c r="S133" s="229">
        <v>0</v>
      </c>
      <c r="T133" s="167">
        <f t="shared" si="3"/>
        <v>0</v>
      </c>
      <c r="AR133" s="168" t="s">
        <v>232</v>
      </c>
      <c r="AT133" s="168" t="s">
        <v>142</v>
      </c>
      <c r="AU133" s="168" t="s">
        <v>88</v>
      </c>
      <c r="AY133" s="221" t="s">
        <v>140</v>
      </c>
      <c r="BE133" s="222">
        <f t="shared" si="4"/>
        <v>0</v>
      </c>
      <c r="BF133" s="222">
        <f t="shared" si="5"/>
        <v>0</v>
      </c>
      <c r="BG133" s="222">
        <f t="shared" si="6"/>
        <v>0</v>
      </c>
      <c r="BH133" s="222">
        <f t="shared" si="7"/>
        <v>0</v>
      </c>
      <c r="BI133" s="222">
        <f t="shared" si="8"/>
        <v>0</v>
      </c>
      <c r="BJ133" s="221" t="s">
        <v>86</v>
      </c>
      <c r="BK133" s="222">
        <f t="shared" si="9"/>
        <v>0</v>
      </c>
      <c r="BL133" s="221" t="s">
        <v>232</v>
      </c>
      <c r="BM133" s="168" t="s">
        <v>1565</v>
      </c>
    </row>
    <row r="134" spans="2:65" s="2" customFormat="1" ht="21.75" customHeight="1">
      <c r="B134" s="42"/>
      <c r="C134" s="319" t="s">
        <v>184</v>
      </c>
      <c r="D134" s="319" t="s">
        <v>142</v>
      </c>
      <c r="E134" s="318" t="s">
        <v>1564</v>
      </c>
      <c r="F134" s="317" t="s">
        <v>1563</v>
      </c>
      <c r="G134" s="316" t="s">
        <v>1387</v>
      </c>
      <c r="H134" s="315">
        <v>1</v>
      </c>
      <c r="I134" s="162"/>
      <c r="J134" s="314">
        <f t="shared" si="0"/>
        <v>0</v>
      </c>
      <c r="K134" s="313"/>
      <c r="L134" s="42"/>
      <c r="M134" s="164" t="s">
        <v>1</v>
      </c>
      <c r="N134" s="230" t="s">
        <v>43</v>
      </c>
      <c r="P134" s="229">
        <f t="shared" si="1"/>
        <v>0</v>
      </c>
      <c r="Q134" s="229">
        <v>0</v>
      </c>
      <c r="R134" s="229">
        <f t="shared" si="2"/>
        <v>0</v>
      </c>
      <c r="S134" s="229">
        <v>0</v>
      </c>
      <c r="T134" s="167">
        <f t="shared" si="3"/>
        <v>0</v>
      </c>
      <c r="AR134" s="168" t="s">
        <v>232</v>
      </c>
      <c r="AT134" s="168" t="s">
        <v>142</v>
      </c>
      <c r="AU134" s="168" t="s">
        <v>88</v>
      </c>
      <c r="AY134" s="221" t="s">
        <v>140</v>
      </c>
      <c r="BE134" s="222">
        <f t="shared" si="4"/>
        <v>0</v>
      </c>
      <c r="BF134" s="222">
        <f t="shared" si="5"/>
        <v>0</v>
      </c>
      <c r="BG134" s="222">
        <f t="shared" si="6"/>
        <v>0</v>
      </c>
      <c r="BH134" s="222">
        <f t="shared" si="7"/>
        <v>0</v>
      </c>
      <c r="BI134" s="222">
        <f t="shared" si="8"/>
        <v>0</v>
      </c>
      <c r="BJ134" s="221" t="s">
        <v>86</v>
      </c>
      <c r="BK134" s="222">
        <f t="shared" si="9"/>
        <v>0</v>
      </c>
      <c r="BL134" s="221" t="s">
        <v>232</v>
      </c>
      <c r="BM134" s="168" t="s">
        <v>1562</v>
      </c>
    </row>
    <row r="135" spans="2:65" s="2" customFormat="1" ht="33" customHeight="1">
      <c r="B135" s="42"/>
      <c r="C135" s="319" t="s">
        <v>190</v>
      </c>
      <c r="D135" s="319" t="s">
        <v>142</v>
      </c>
      <c r="E135" s="318" t="s">
        <v>1561</v>
      </c>
      <c r="F135" s="317" t="s">
        <v>1560</v>
      </c>
      <c r="G135" s="316" t="s">
        <v>293</v>
      </c>
      <c r="H135" s="315">
        <v>10</v>
      </c>
      <c r="I135" s="162"/>
      <c r="J135" s="314">
        <f t="shared" si="0"/>
        <v>0</v>
      </c>
      <c r="K135" s="313"/>
      <c r="L135" s="42"/>
      <c r="M135" s="164" t="s">
        <v>1</v>
      </c>
      <c r="N135" s="230" t="s">
        <v>43</v>
      </c>
      <c r="P135" s="229">
        <f t="shared" si="1"/>
        <v>0</v>
      </c>
      <c r="Q135" s="229">
        <v>5.0000000000000002E-5</v>
      </c>
      <c r="R135" s="229">
        <f t="shared" si="2"/>
        <v>5.0000000000000001E-4</v>
      </c>
      <c r="S135" s="229">
        <v>0</v>
      </c>
      <c r="T135" s="167">
        <f t="shared" si="3"/>
        <v>0</v>
      </c>
      <c r="AR135" s="168" t="s">
        <v>232</v>
      </c>
      <c r="AT135" s="168" t="s">
        <v>142</v>
      </c>
      <c r="AU135" s="168" t="s">
        <v>88</v>
      </c>
      <c r="AY135" s="221" t="s">
        <v>140</v>
      </c>
      <c r="BE135" s="222">
        <f t="shared" si="4"/>
        <v>0</v>
      </c>
      <c r="BF135" s="222">
        <f t="shared" si="5"/>
        <v>0</v>
      </c>
      <c r="BG135" s="222">
        <f t="shared" si="6"/>
        <v>0</v>
      </c>
      <c r="BH135" s="222">
        <f t="shared" si="7"/>
        <v>0</v>
      </c>
      <c r="BI135" s="222">
        <f t="shared" si="8"/>
        <v>0</v>
      </c>
      <c r="BJ135" s="221" t="s">
        <v>86</v>
      </c>
      <c r="BK135" s="222">
        <f t="shared" si="9"/>
        <v>0</v>
      </c>
      <c r="BL135" s="221" t="s">
        <v>232</v>
      </c>
      <c r="BM135" s="168" t="s">
        <v>1559</v>
      </c>
    </row>
    <row r="136" spans="2:65" s="2" customFormat="1" ht="33" customHeight="1">
      <c r="B136" s="42"/>
      <c r="C136" s="319" t="s">
        <v>196</v>
      </c>
      <c r="D136" s="319" t="s">
        <v>142</v>
      </c>
      <c r="E136" s="318" t="s">
        <v>1558</v>
      </c>
      <c r="F136" s="317" t="s">
        <v>1557</v>
      </c>
      <c r="G136" s="316" t="s">
        <v>293</v>
      </c>
      <c r="H136" s="315">
        <v>20</v>
      </c>
      <c r="I136" s="162"/>
      <c r="J136" s="314">
        <f t="shared" si="0"/>
        <v>0</v>
      </c>
      <c r="K136" s="313"/>
      <c r="L136" s="42"/>
      <c r="M136" s="164" t="s">
        <v>1</v>
      </c>
      <c r="N136" s="230" t="s">
        <v>43</v>
      </c>
      <c r="P136" s="229">
        <f t="shared" si="1"/>
        <v>0</v>
      </c>
      <c r="Q136" s="229">
        <v>6.9999999999999994E-5</v>
      </c>
      <c r="R136" s="229">
        <f t="shared" si="2"/>
        <v>1.3999999999999998E-3</v>
      </c>
      <c r="S136" s="229">
        <v>0</v>
      </c>
      <c r="T136" s="167">
        <f t="shared" si="3"/>
        <v>0</v>
      </c>
      <c r="AR136" s="168" t="s">
        <v>232</v>
      </c>
      <c r="AT136" s="168" t="s">
        <v>142</v>
      </c>
      <c r="AU136" s="168" t="s">
        <v>88</v>
      </c>
      <c r="AY136" s="221" t="s">
        <v>140</v>
      </c>
      <c r="BE136" s="222">
        <f t="shared" si="4"/>
        <v>0</v>
      </c>
      <c r="BF136" s="222">
        <f t="shared" si="5"/>
        <v>0</v>
      </c>
      <c r="BG136" s="222">
        <f t="shared" si="6"/>
        <v>0</v>
      </c>
      <c r="BH136" s="222">
        <f t="shared" si="7"/>
        <v>0</v>
      </c>
      <c r="BI136" s="222">
        <f t="shared" si="8"/>
        <v>0</v>
      </c>
      <c r="BJ136" s="221" t="s">
        <v>86</v>
      </c>
      <c r="BK136" s="222">
        <f t="shared" si="9"/>
        <v>0</v>
      </c>
      <c r="BL136" s="221" t="s">
        <v>232</v>
      </c>
      <c r="BM136" s="168" t="s">
        <v>1556</v>
      </c>
    </row>
    <row r="137" spans="2:65" s="2" customFormat="1" ht="16.5" customHeight="1">
      <c r="B137" s="42"/>
      <c r="C137" s="319" t="s">
        <v>201</v>
      </c>
      <c r="D137" s="319" t="s">
        <v>142</v>
      </c>
      <c r="E137" s="318" t="s">
        <v>1555</v>
      </c>
      <c r="F137" s="317" t="s">
        <v>1554</v>
      </c>
      <c r="G137" s="316" t="s">
        <v>527</v>
      </c>
      <c r="H137" s="315">
        <v>4</v>
      </c>
      <c r="I137" s="162"/>
      <c r="J137" s="314">
        <f t="shared" si="0"/>
        <v>0</v>
      </c>
      <c r="K137" s="313"/>
      <c r="L137" s="42"/>
      <c r="M137" s="164" t="s">
        <v>1</v>
      </c>
      <c r="N137" s="230" t="s">
        <v>43</v>
      </c>
      <c r="P137" s="229">
        <f t="shared" si="1"/>
        <v>0</v>
      </c>
      <c r="Q137" s="229">
        <v>0</v>
      </c>
      <c r="R137" s="229">
        <f t="shared" si="2"/>
        <v>0</v>
      </c>
      <c r="S137" s="229">
        <v>0</v>
      </c>
      <c r="T137" s="167">
        <f t="shared" si="3"/>
        <v>0</v>
      </c>
      <c r="AR137" s="168" t="s">
        <v>232</v>
      </c>
      <c r="AT137" s="168" t="s">
        <v>142</v>
      </c>
      <c r="AU137" s="168" t="s">
        <v>88</v>
      </c>
      <c r="AY137" s="221" t="s">
        <v>140</v>
      </c>
      <c r="BE137" s="222">
        <f t="shared" si="4"/>
        <v>0</v>
      </c>
      <c r="BF137" s="222">
        <f t="shared" si="5"/>
        <v>0</v>
      </c>
      <c r="BG137" s="222">
        <f t="shared" si="6"/>
        <v>0</v>
      </c>
      <c r="BH137" s="222">
        <f t="shared" si="7"/>
        <v>0</v>
      </c>
      <c r="BI137" s="222">
        <f t="shared" si="8"/>
        <v>0</v>
      </c>
      <c r="BJ137" s="221" t="s">
        <v>86</v>
      </c>
      <c r="BK137" s="222">
        <f t="shared" si="9"/>
        <v>0</v>
      </c>
      <c r="BL137" s="221" t="s">
        <v>232</v>
      </c>
      <c r="BM137" s="168" t="s">
        <v>1553</v>
      </c>
    </row>
    <row r="138" spans="2:65" s="2" customFormat="1" ht="21.75" customHeight="1">
      <c r="B138" s="42"/>
      <c r="C138" s="319" t="s">
        <v>207</v>
      </c>
      <c r="D138" s="319" t="s">
        <v>142</v>
      </c>
      <c r="E138" s="318" t="s">
        <v>1552</v>
      </c>
      <c r="F138" s="317" t="s">
        <v>1551</v>
      </c>
      <c r="G138" s="316" t="s">
        <v>527</v>
      </c>
      <c r="H138" s="315">
        <v>2</v>
      </c>
      <c r="I138" s="162"/>
      <c r="J138" s="314">
        <f t="shared" si="0"/>
        <v>0</v>
      </c>
      <c r="K138" s="313"/>
      <c r="L138" s="42"/>
      <c r="M138" s="164" t="s">
        <v>1</v>
      </c>
      <c r="N138" s="230" t="s">
        <v>43</v>
      </c>
      <c r="P138" s="229">
        <f t="shared" si="1"/>
        <v>0</v>
      </c>
      <c r="Q138" s="229">
        <v>3.5E-4</v>
      </c>
      <c r="R138" s="229">
        <f t="shared" si="2"/>
        <v>6.9999999999999999E-4</v>
      </c>
      <c r="S138" s="229">
        <v>0</v>
      </c>
      <c r="T138" s="167">
        <f t="shared" si="3"/>
        <v>0</v>
      </c>
      <c r="AR138" s="168" t="s">
        <v>232</v>
      </c>
      <c r="AT138" s="168" t="s">
        <v>142</v>
      </c>
      <c r="AU138" s="168" t="s">
        <v>88</v>
      </c>
      <c r="AY138" s="221" t="s">
        <v>140</v>
      </c>
      <c r="BE138" s="222">
        <f t="shared" si="4"/>
        <v>0</v>
      </c>
      <c r="BF138" s="222">
        <f t="shared" si="5"/>
        <v>0</v>
      </c>
      <c r="BG138" s="222">
        <f t="shared" si="6"/>
        <v>0</v>
      </c>
      <c r="BH138" s="222">
        <f t="shared" si="7"/>
        <v>0</v>
      </c>
      <c r="BI138" s="222">
        <f t="shared" si="8"/>
        <v>0</v>
      </c>
      <c r="BJ138" s="221" t="s">
        <v>86</v>
      </c>
      <c r="BK138" s="222">
        <f t="shared" si="9"/>
        <v>0</v>
      </c>
      <c r="BL138" s="221" t="s">
        <v>232</v>
      </c>
      <c r="BM138" s="168" t="s">
        <v>1550</v>
      </c>
    </row>
    <row r="139" spans="2:65" s="2" customFormat="1" ht="21.75" customHeight="1">
      <c r="B139" s="42"/>
      <c r="C139" s="319" t="s">
        <v>213</v>
      </c>
      <c r="D139" s="319" t="s">
        <v>142</v>
      </c>
      <c r="E139" s="318" t="s">
        <v>1549</v>
      </c>
      <c r="F139" s="317" t="s">
        <v>1548</v>
      </c>
      <c r="G139" s="316" t="s">
        <v>293</v>
      </c>
      <c r="H139" s="315">
        <v>25</v>
      </c>
      <c r="I139" s="162"/>
      <c r="J139" s="314">
        <f t="shared" si="0"/>
        <v>0</v>
      </c>
      <c r="K139" s="313"/>
      <c r="L139" s="42"/>
      <c r="M139" s="164" t="s">
        <v>1</v>
      </c>
      <c r="N139" s="230" t="s">
        <v>43</v>
      </c>
      <c r="P139" s="229">
        <f t="shared" si="1"/>
        <v>0</v>
      </c>
      <c r="Q139" s="229">
        <v>1.9000000000000001E-4</v>
      </c>
      <c r="R139" s="229">
        <f t="shared" si="2"/>
        <v>4.7499999999999999E-3</v>
      </c>
      <c r="S139" s="229">
        <v>0</v>
      </c>
      <c r="T139" s="167">
        <f t="shared" si="3"/>
        <v>0</v>
      </c>
      <c r="AR139" s="168" t="s">
        <v>232</v>
      </c>
      <c r="AT139" s="168" t="s">
        <v>142</v>
      </c>
      <c r="AU139" s="168" t="s">
        <v>88</v>
      </c>
      <c r="AY139" s="221" t="s">
        <v>140</v>
      </c>
      <c r="BE139" s="222">
        <f t="shared" si="4"/>
        <v>0</v>
      </c>
      <c r="BF139" s="222">
        <f t="shared" si="5"/>
        <v>0</v>
      </c>
      <c r="BG139" s="222">
        <f t="shared" si="6"/>
        <v>0</v>
      </c>
      <c r="BH139" s="222">
        <f t="shared" si="7"/>
        <v>0</v>
      </c>
      <c r="BI139" s="222">
        <f t="shared" si="8"/>
        <v>0</v>
      </c>
      <c r="BJ139" s="221" t="s">
        <v>86</v>
      </c>
      <c r="BK139" s="222">
        <f t="shared" si="9"/>
        <v>0</v>
      </c>
      <c r="BL139" s="221" t="s">
        <v>232</v>
      </c>
      <c r="BM139" s="168" t="s">
        <v>1547</v>
      </c>
    </row>
    <row r="140" spans="2:65" s="2" customFormat="1" ht="16.5" customHeight="1">
      <c r="B140" s="42"/>
      <c r="C140" s="319" t="s">
        <v>220</v>
      </c>
      <c r="D140" s="319" t="s">
        <v>142</v>
      </c>
      <c r="E140" s="318" t="s">
        <v>1546</v>
      </c>
      <c r="F140" s="317" t="s">
        <v>1545</v>
      </c>
      <c r="G140" s="316" t="s">
        <v>293</v>
      </c>
      <c r="H140" s="315">
        <v>25</v>
      </c>
      <c r="I140" s="162"/>
      <c r="J140" s="314">
        <f t="shared" si="0"/>
        <v>0</v>
      </c>
      <c r="K140" s="313"/>
      <c r="L140" s="42"/>
      <c r="M140" s="164" t="s">
        <v>1</v>
      </c>
      <c r="N140" s="230" t="s">
        <v>43</v>
      </c>
      <c r="P140" s="229">
        <f t="shared" si="1"/>
        <v>0</v>
      </c>
      <c r="Q140" s="229">
        <v>1.0000000000000001E-5</v>
      </c>
      <c r="R140" s="229">
        <f t="shared" si="2"/>
        <v>2.5000000000000001E-4</v>
      </c>
      <c r="S140" s="229">
        <v>0</v>
      </c>
      <c r="T140" s="167">
        <f t="shared" si="3"/>
        <v>0</v>
      </c>
      <c r="AR140" s="168" t="s">
        <v>232</v>
      </c>
      <c r="AT140" s="168" t="s">
        <v>142</v>
      </c>
      <c r="AU140" s="168" t="s">
        <v>88</v>
      </c>
      <c r="AY140" s="221" t="s">
        <v>140</v>
      </c>
      <c r="BE140" s="222">
        <f t="shared" si="4"/>
        <v>0</v>
      </c>
      <c r="BF140" s="222">
        <f t="shared" si="5"/>
        <v>0</v>
      </c>
      <c r="BG140" s="222">
        <f t="shared" si="6"/>
        <v>0</v>
      </c>
      <c r="BH140" s="222">
        <f t="shared" si="7"/>
        <v>0</v>
      </c>
      <c r="BI140" s="222">
        <f t="shared" si="8"/>
        <v>0</v>
      </c>
      <c r="BJ140" s="221" t="s">
        <v>86</v>
      </c>
      <c r="BK140" s="222">
        <f t="shared" si="9"/>
        <v>0</v>
      </c>
      <c r="BL140" s="221" t="s">
        <v>232</v>
      </c>
      <c r="BM140" s="168" t="s">
        <v>1544</v>
      </c>
    </row>
    <row r="141" spans="2:65" s="2" customFormat="1" ht="21.75" customHeight="1">
      <c r="B141" s="42"/>
      <c r="C141" s="319" t="s">
        <v>8</v>
      </c>
      <c r="D141" s="319" t="s">
        <v>142</v>
      </c>
      <c r="E141" s="318" t="s">
        <v>1543</v>
      </c>
      <c r="F141" s="317" t="s">
        <v>1542</v>
      </c>
      <c r="G141" s="316" t="s">
        <v>187</v>
      </c>
      <c r="H141" s="315">
        <v>3.5999999999999997E-2</v>
      </c>
      <c r="I141" s="162"/>
      <c r="J141" s="314">
        <f t="shared" si="0"/>
        <v>0</v>
      </c>
      <c r="K141" s="313"/>
      <c r="L141" s="42"/>
      <c r="M141" s="164" t="s">
        <v>1</v>
      </c>
      <c r="N141" s="230" t="s">
        <v>43</v>
      </c>
      <c r="P141" s="229">
        <f t="shared" si="1"/>
        <v>0</v>
      </c>
      <c r="Q141" s="229">
        <v>0</v>
      </c>
      <c r="R141" s="229">
        <f t="shared" si="2"/>
        <v>0</v>
      </c>
      <c r="S141" s="229">
        <v>0</v>
      </c>
      <c r="T141" s="167">
        <f t="shared" si="3"/>
        <v>0</v>
      </c>
      <c r="AR141" s="168" t="s">
        <v>232</v>
      </c>
      <c r="AT141" s="168" t="s">
        <v>142</v>
      </c>
      <c r="AU141" s="168" t="s">
        <v>88</v>
      </c>
      <c r="AY141" s="221" t="s">
        <v>140</v>
      </c>
      <c r="BE141" s="222">
        <f t="shared" si="4"/>
        <v>0</v>
      </c>
      <c r="BF141" s="222">
        <f t="shared" si="5"/>
        <v>0</v>
      </c>
      <c r="BG141" s="222">
        <f t="shared" si="6"/>
        <v>0</v>
      </c>
      <c r="BH141" s="222">
        <f t="shared" si="7"/>
        <v>0</v>
      </c>
      <c r="BI141" s="222">
        <f t="shared" si="8"/>
        <v>0</v>
      </c>
      <c r="BJ141" s="221" t="s">
        <v>86</v>
      </c>
      <c r="BK141" s="222">
        <f t="shared" si="9"/>
        <v>0</v>
      </c>
      <c r="BL141" s="221" t="s">
        <v>232</v>
      </c>
      <c r="BM141" s="168" t="s">
        <v>1541</v>
      </c>
    </row>
    <row r="142" spans="2:65" s="223" customFormat="1" ht="22.9" customHeight="1">
      <c r="B142" s="227"/>
      <c r="D142" s="144" t="s">
        <v>77</v>
      </c>
      <c r="E142" s="154" t="s">
        <v>1540</v>
      </c>
      <c r="F142" s="154" t="s">
        <v>1539</v>
      </c>
      <c r="I142" s="320"/>
      <c r="J142" s="231">
        <f>BK142</f>
        <v>0</v>
      </c>
      <c r="L142" s="227"/>
      <c r="M142" s="226"/>
      <c r="P142" s="225">
        <f>SUM(P143:P145)</f>
        <v>0</v>
      </c>
      <c r="R142" s="225">
        <f>SUM(R143:R145)</f>
        <v>3.2000000000000002E-3</v>
      </c>
      <c r="T142" s="224">
        <f>SUM(T143:T145)</f>
        <v>0</v>
      </c>
      <c r="AR142" s="144" t="s">
        <v>88</v>
      </c>
      <c r="AT142" s="152" t="s">
        <v>77</v>
      </c>
      <c r="AU142" s="152" t="s">
        <v>86</v>
      </c>
      <c r="AY142" s="144" t="s">
        <v>140</v>
      </c>
      <c r="BK142" s="153">
        <f>SUM(BK143:BK145)</f>
        <v>0</v>
      </c>
    </row>
    <row r="143" spans="2:65" s="2" customFormat="1" ht="16.5" customHeight="1">
      <c r="B143" s="42"/>
      <c r="C143" s="319" t="s">
        <v>232</v>
      </c>
      <c r="D143" s="319" t="s">
        <v>142</v>
      </c>
      <c r="E143" s="318" t="s">
        <v>1538</v>
      </c>
      <c r="F143" s="317" t="s">
        <v>1537</v>
      </c>
      <c r="G143" s="316" t="s">
        <v>1387</v>
      </c>
      <c r="H143" s="315">
        <v>1</v>
      </c>
      <c r="I143" s="162"/>
      <c r="J143" s="314">
        <f>ROUND(I143*H143,2)</f>
        <v>0</v>
      </c>
      <c r="K143" s="313"/>
      <c r="L143" s="42"/>
      <c r="M143" s="164" t="s">
        <v>1</v>
      </c>
      <c r="N143" s="230" t="s">
        <v>43</v>
      </c>
      <c r="P143" s="229">
        <f>O143*H143</f>
        <v>0</v>
      </c>
      <c r="Q143" s="229">
        <v>1.6000000000000001E-3</v>
      </c>
      <c r="R143" s="229">
        <f>Q143*H143</f>
        <v>1.6000000000000001E-3</v>
      </c>
      <c r="S143" s="229">
        <v>0</v>
      </c>
      <c r="T143" s="167">
        <f>S143*H143</f>
        <v>0</v>
      </c>
      <c r="AR143" s="168" t="s">
        <v>232</v>
      </c>
      <c r="AT143" s="168" t="s">
        <v>142</v>
      </c>
      <c r="AU143" s="168" t="s">
        <v>88</v>
      </c>
      <c r="AY143" s="221" t="s">
        <v>140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221" t="s">
        <v>86</v>
      </c>
      <c r="BK143" s="222">
        <f>ROUND(I143*H143,2)</f>
        <v>0</v>
      </c>
      <c r="BL143" s="221" t="s">
        <v>232</v>
      </c>
      <c r="BM143" s="168" t="s">
        <v>1536</v>
      </c>
    </row>
    <row r="144" spans="2:65" s="2" customFormat="1" ht="16.5" customHeight="1">
      <c r="B144" s="42"/>
      <c r="C144" s="319" t="s">
        <v>242</v>
      </c>
      <c r="D144" s="319" t="s">
        <v>142</v>
      </c>
      <c r="E144" s="318" t="s">
        <v>1535</v>
      </c>
      <c r="F144" s="317" t="s">
        <v>1534</v>
      </c>
      <c r="G144" s="316" t="s">
        <v>527</v>
      </c>
      <c r="H144" s="315">
        <v>1</v>
      </c>
      <c r="I144" s="162"/>
      <c r="J144" s="314">
        <f>ROUND(I144*H144,2)</f>
        <v>0</v>
      </c>
      <c r="K144" s="313"/>
      <c r="L144" s="42"/>
      <c r="M144" s="164" t="s">
        <v>1</v>
      </c>
      <c r="N144" s="230" t="s">
        <v>43</v>
      </c>
      <c r="P144" s="229">
        <f>O144*H144</f>
        <v>0</v>
      </c>
      <c r="Q144" s="229">
        <v>1.6000000000000001E-3</v>
      </c>
      <c r="R144" s="229">
        <f>Q144*H144</f>
        <v>1.6000000000000001E-3</v>
      </c>
      <c r="S144" s="229">
        <v>0</v>
      </c>
      <c r="T144" s="167">
        <f>S144*H144</f>
        <v>0</v>
      </c>
      <c r="AR144" s="168" t="s">
        <v>232</v>
      </c>
      <c r="AT144" s="168" t="s">
        <v>142</v>
      </c>
      <c r="AU144" s="168" t="s">
        <v>88</v>
      </c>
      <c r="AY144" s="221" t="s">
        <v>140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221" t="s">
        <v>86</v>
      </c>
      <c r="BK144" s="222">
        <f>ROUND(I144*H144,2)</f>
        <v>0</v>
      </c>
      <c r="BL144" s="221" t="s">
        <v>232</v>
      </c>
      <c r="BM144" s="168" t="s">
        <v>1533</v>
      </c>
    </row>
    <row r="145" spans="2:65" s="2" customFormat="1" ht="21.75" customHeight="1">
      <c r="B145" s="42"/>
      <c r="C145" s="319" t="s">
        <v>247</v>
      </c>
      <c r="D145" s="319" t="s">
        <v>142</v>
      </c>
      <c r="E145" s="318" t="s">
        <v>1532</v>
      </c>
      <c r="F145" s="317" t="s">
        <v>1531</v>
      </c>
      <c r="G145" s="316" t="s">
        <v>187</v>
      </c>
      <c r="H145" s="315">
        <v>3.0000000000000001E-3</v>
      </c>
      <c r="I145" s="162"/>
      <c r="J145" s="314">
        <f>ROUND(I145*H145,2)</f>
        <v>0</v>
      </c>
      <c r="K145" s="313"/>
      <c r="L145" s="42"/>
      <c r="M145" s="164" t="s">
        <v>1</v>
      </c>
      <c r="N145" s="230" t="s">
        <v>43</v>
      </c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167">
        <f>S145*H145</f>
        <v>0</v>
      </c>
      <c r="AR145" s="168" t="s">
        <v>232</v>
      </c>
      <c r="AT145" s="168" t="s">
        <v>142</v>
      </c>
      <c r="AU145" s="168" t="s">
        <v>88</v>
      </c>
      <c r="AY145" s="221" t="s">
        <v>140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221" t="s">
        <v>86</v>
      </c>
      <c r="BK145" s="222">
        <f>ROUND(I145*H145,2)</f>
        <v>0</v>
      </c>
      <c r="BL145" s="221" t="s">
        <v>232</v>
      </c>
      <c r="BM145" s="168" t="s">
        <v>1530</v>
      </c>
    </row>
    <row r="146" spans="2:65" s="223" customFormat="1" ht="22.9" customHeight="1">
      <c r="B146" s="227"/>
      <c r="D146" s="144" t="s">
        <v>77</v>
      </c>
      <c r="E146" s="154" t="s">
        <v>1529</v>
      </c>
      <c r="F146" s="154" t="s">
        <v>1528</v>
      </c>
      <c r="I146" s="320"/>
      <c r="J146" s="231">
        <f>BK146</f>
        <v>0</v>
      </c>
      <c r="L146" s="227"/>
      <c r="M146" s="226"/>
      <c r="P146" s="225">
        <f>SUM(P147:P149)</f>
        <v>0</v>
      </c>
      <c r="R146" s="225">
        <f>SUM(R147:R149)</f>
        <v>3.64E-3</v>
      </c>
      <c r="T146" s="224">
        <f>SUM(T147:T149)</f>
        <v>0</v>
      </c>
      <c r="AR146" s="144" t="s">
        <v>88</v>
      </c>
      <c r="AT146" s="152" t="s">
        <v>77</v>
      </c>
      <c r="AU146" s="152" t="s">
        <v>86</v>
      </c>
      <c r="AY146" s="144" t="s">
        <v>140</v>
      </c>
      <c r="BK146" s="153">
        <f>SUM(BK147:BK149)</f>
        <v>0</v>
      </c>
    </row>
    <row r="147" spans="2:65" s="2" customFormat="1" ht="21.75" customHeight="1">
      <c r="B147" s="42"/>
      <c r="C147" s="319" t="s">
        <v>252</v>
      </c>
      <c r="D147" s="319" t="s">
        <v>142</v>
      </c>
      <c r="E147" s="318" t="s">
        <v>1527</v>
      </c>
      <c r="F147" s="317" t="s">
        <v>1526</v>
      </c>
      <c r="G147" s="316" t="s">
        <v>1387</v>
      </c>
      <c r="H147" s="315">
        <v>1</v>
      </c>
      <c r="I147" s="162"/>
      <c r="J147" s="314">
        <f>ROUND(I147*H147,2)</f>
        <v>0</v>
      </c>
      <c r="K147" s="313"/>
      <c r="L147" s="42"/>
      <c r="M147" s="164" t="s">
        <v>1</v>
      </c>
      <c r="N147" s="230" t="s">
        <v>43</v>
      </c>
      <c r="P147" s="229">
        <f>O147*H147</f>
        <v>0</v>
      </c>
      <c r="Q147" s="229">
        <v>1.8E-3</v>
      </c>
      <c r="R147" s="229">
        <f>Q147*H147</f>
        <v>1.8E-3</v>
      </c>
      <c r="S147" s="229">
        <v>0</v>
      </c>
      <c r="T147" s="167">
        <f>S147*H147</f>
        <v>0</v>
      </c>
      <c r="AR147" s="168" t="s">
        <v>232</v>
      </c>
      <c r="AT147" s="168" t="s">
        <v>142</v>
      </c>
      <c r="AU147" s="168" t="s">
        <v>88</v>
      </c>
      <c r="AY147" s="221" t="s">
        <v>140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221" t="s">
        <v>86</v>
      </c>
      <c r="BK147" s="222">
        <f>ROUND(I147*H147,2)</f>
        <v>0</v>
      </c>
      <c r="BL147" s="221" t="s">
        <v>232</v>
      </c>
      <c r="BM147" s="168" t="s">
        <v>1525</v>
      </c>
    </row>
    <row r="148" spans="2:65" s="2" customFormat="1" ht="16.5" customHeight="1">
      <c r="B148" s="42"/>
      <c r="C148" s="319" t="s">
        <v>256</v>
      </c>
      <c r="D148" s="319" t="s">
        <v>142</v>
      </c>
      <c r="E148" s="318" t="s">
        <v>1524</v>
      </c>
      <c r="F148" s="317" t="s">
        <v>1523</v>
      </c>
      <c r="G148" s="316" t="s">
        <v>1387</v>
      </c>
      <c r="H148" s="315">
        <v>1</v>
      </c>
      <c r="I148" s="162"/>
      <c r="J148" s="314">
        <f>ROUND(I148*H148,2)</f>
        <v>0</v>
      </c>
      <c r="K148" s="313"/>
      <c r="L148" s="42"/>
      <c r="M148" s="164" t="s">
        <v>1</v>
      </c>
      <c r="N148" s="230" t="s">
        <v>43</v>
      </c>
      <c r="P148" s="229">
        <f>O148*H148</f>
        <v>0</v>
      </c>
      <c r="Q148" s="229">
        <v>1.8400000000000001E-3</v>
      </c>
      <c r="R148" s="229">
        <f>Q148*H148</f>
        <v>1.8400000000000001E-3</v>
      </c>
      <c r="S148" s="229">
        <v>0</v>
      </c>
      <c r="T148" s="167">
        <f>S148*H148</f>
        <v>0</v>
      </c>
      <c r="AR148" s="168" t="s">
        <v>232</v>
      </c>
      <c r="AT148" s="168" t="s">
        <v>142</v>
      </c>
      <c r="AU148" s="168" t="s">
        <v>88</v>
      </c>
      <c r="AY148" s="221" t="s">
        <v>140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221" t="s">
        <v>86</v>
      </c>
      <c r="BK148" s="222">
        <f>ROUND(I148*H148,2)</f>
        <v>0</v>
      </c>
      <c r="BL148" s="221" t="s">
        <v>232</v>
      </c>
      <c r="BM148" s="168" t="s">
        <v>1522</v>
      </c>
    </row>
    <row r="149" spans="2:65" s="2" customFormat="1" ht="21.75" customHeight="1">
      <c r="B149" s="42"/>
      <c r="C149" s="319" t="s">
        <v>7</v>
      </c>
      <c r="D149" s="319" t="s">
        <v>142</v>
      </c>
      <c r="E149" s="318" t="s">
        <v>1521</v>
      </c>
      <c r="F149" s="317" t="s">
        <v>1520</v>
      </c>
      <c r="G149" s="316" t="s">
        <v>187</v>
      </c>
      <c r="H149" s="315">
        <v>4.0000000000000001E-3</v>
      </c>
      <c r="I149" s="162"/>
      <c r="J149" s="314">
        <f>ROUND(I149*H149,2)</f>
        <v>0</v>
      </c>
      <c r="K149" s="313"/>
      <c r="L149" s="42"/>
      <c r="M149" s="164" t="s">
        <v>1</v>
      </c>
      <c r="N149" s="230" t="s">
        <v>43</v>
      </c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167">
        <f>S149*H149</f>
        <v>0</v>
      </c>
      <c r="AR149" s="168" t="s">
        <v>232</v>
      </c>
      <c r="AT149" s="168" t="s">
        <v>142</v>
      </c>
      <c r="AU149" s="168" t="s">
        <v>88</v>
      </c>
      <c r="AY149" s="221" t="s">
        <v>140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221" t="s">
        <v>86</v>
      </c>
      <c r="BK149" s="222">
        <f>ROUND(I149*H149,2)</f>
        <v>0</v>
      </c>
      <c r="BL149" s="221" t="s">
        <v>232</v>
      </c>
      <c r="BM149" s="168" t="s">
        <v>1519</v>
      </c>
    </row>
    <row r="150" spans="2:65" s="223" customFormat="1" ht="22.9" customHeight="1">
      <c r="B150" s="227"/>
      <c r="D150" s="144" t="s">
        <v>77</v>
      </c>
      <c r="E150" s="154" t="s">
        <v>1468</v>
      </c>
      <c r="F150" s="154" t="s">
        <v>1467</v>
      </c>
      <c r="I150" s="320"/>
      <c r="J150" s="231">
        <f>BK150</f>
        <v>0</v>
      </c>
      <c r="L150" s="227"/>
      <c r="M150" s="226"/>
      <c r="P150" s="225">
        <f>P151</f>
        <v>0</v>
      </c>
      <c r="R150" s="225">
        <f>R151</f>
        <v>2.5000000000000001E-4</v>
      </c>
      <c r="T150" s="224">
        <f>T151</f>
        <v>0</v>
      </c>
      <c r="AR150" s="144" t="s">
        <v>88</v>
      </c>
      <c r="AT150" s="152" t="s">
        <v>77</v>
      </c>
      <c r="AU150" s="152" t="s">
        <v>86</v>
      </c>
      <c r="AY150" s="144" t="s">
        <v>140</v>
      </c>
      <c r="BK150" s="153">
        <f>BK151</f>
        <v>0</v>
      </c>
    </row>
    <row r="151" spans="2:65" s="2" customFormat="1" ht="16.5" customHeight="1">
      <c r="B151" s="42"/>
      <c r="C151" s="319" t="s">
        <v>266</v>
      </c>
      <c r="D151" s="319" t="s">
        <v>142</v>
      </c>
      <c r="E151" s="318" t="s">
        <v>1518</v>
      </c>
      <c r="F151" s="317" t="s">
        <v>1517</v>
      </c>
      <c r="G151" s="316" t="s">
        <v>527</v>
      </c>
      <c r="H151" s="315">
        <v>1</v>
      </c>
      <c r="I151" s="162"/>
      <c r="J151" s="314">
        <f>ROUND(I151*H151,2)</f>
        <v>0</v>
      </c>
      <c r="K151" s="313"/>
      <c r="L151" s="42"/>
      <c r="M151" s="164" t="s">
        <v>1</v>
      </c>
      <c r="N151" s="230" t="s">
        <v>43</v>
      </c>
      <c r="P151" s="229">
        <f>O151*H151</f>
        <v>0</v>
      </c>
      <c r="Q151" s="229">
        <v>2.5000000000000001E-4</v>
      </c>
      <c r="R151" s="229">
        <f>Q151*H151</f>
        <v>2.5000000000000001E-4</v>
      </c>
      <c r="S151" s="229">
        <v>0</v>
      </c>
      <c r="T151" s="167">
        <f>S151*H151</f>
        <v>0</v>
      </c>
      <c r="AR151" s="168" t="s">
        <v>232</v>
      </c>
      <c r="AT151" s="168" t="s">
        <v>142</v>
      </c>
      <c r="AU151" s="168" t="s">
        <v>88</v>
      </c>
      <c r="AY151" s="221" t="s">
        <v>140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221" t="s">
        <v>86</v>
      </c>
      <c r="BK151" s="222">
        <f>ROUND(I151*H151,2)</f>
        <v>0</v>
      </c>
      <c r="BL151" s="221" t="s">
        <v>232</v>
      </c>
      <c r="BM151" s="168" t="s">
        <v>1516</v>
      </c>
    </row>
    <row r="152" spans="2:65" s="223" customFormat="1" ht="25.9" customHeight="1">
      <c r="B152" s="227"/>
      <c r="D152" s="144" t="s">
        <v>77</v>
      </c>
      <c r="E152" s="145" t="s">
        <v>1372</v>
      </c>
      <c r="F152" s="145" t="s">
        <v>1373</v>
      </c>
      <c r="I152" s="320"/>
      <c r="J152" s="228">
        <f>BK152</f>
        <v>0</v>
      </c>
      <c r="L152" s="227"/>
      <c r="M152" s="226"/>
      <c r="P152" s="225">
        <f>P153</f>
        <v>0</v>
      </c>
      <c r="R152" s="225">
        <f>R153</f>
        <v>0</v>
      </c>
      <c r="T152" s="224">
        <f>T153</f>
        <v>0</v>
      </c>
      <c r="AR152" s="144" t="s">
        <v>146</v>
      </c>
      <c r="AT152" s="152" t="s">
        <v>77</v>
      </c>
      <c r="AU152" s="152" t="s">
        <v>78</v>
      </c>
      <c r="AY152" s="144" t="s">
        <v>140</v>
      </c>
      <c r="BK152" s="153">
        <f>BK153</f>
        <v>0</v>
      </c>
    </row>
    <row r="153" spans="2:65" s="2" customFormat="1" ht="16.5" customHeight="1">
      <c r="B153" s="42"/>
      <c r="C153" s="319" t="s">
        <v>272</v>
      </c>
      <c r="D153" s="319" t="s">
        <v>142</v>
      </c>
      <c r="E153" s="318" t="s">
        <v>1416</v>
      </c>
      <c r="F153" s="317" t="s">
        <v>1415</v>
      </c>
      <c r="G153" s="316" t="s">
        <v>1377</v>
      </c>
      <c r="H153" s="315">
        <v>10</v>
      </c>
      <c r="I153" s="162"/>
      <c r="J153" s="314">
        <f>ROUND(I153*H153,2)</f>
        <v>0</v>
      </c>
      <c r="K153" s="313"/>
      <c r="L153" s="42"/>
      <c r="M153" s="205" t="s">
        <v>1</v>
      </c>
      <c r="N153" s="206" t="s">
        <v>43</v>
      </c>
      <c r="O153" s="312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AR153" s="168" t="s">
        <v>1378</v>
      </c>
      <c r="AT153" s="168" t="s">
        <v>142</v>
      </c>
      <c r="AU153" s="168" t="s">
        <v>86</v>
      </c>
      <c r="AY153" s="221" t="s">
        <v>140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221" t="s">
        <v>86</v>
      </c>
      <c r="BK153" s="222">
        <f>ROUND(I153*H153,2)</f>
        <v>0</v>
      </c>
      <c r="BL153" s="221" t="s">
        <v>1378</v>
      </c>
      <c r="BM153" s="168" t="s">
        <v>1515</v>
      </c>
    </row>
    <row r="154" spans="2:65" s="2" customFormat="1" ht="6.95" customHeight="1">
      <c r="B154" s="220"/>
      <c r="C154" s="219"/>
      <c r="D154" s="219"/>
      <c r="E154" s="219"/>
      <c r="F154" s="219"/>
      <c r="G154" s="219"/>
      <c r="H154" s="219"/>
      <c r="I154" s="311"/>
      <c r="J154" s="219"/>
      <c r="K154" s="219"/>
      <c r="L154" s="42"/>
    </row>
  </sheetData>
  <sheetProtection algorithmName="SHA-512" hashValue="YtFw54j+++AokxUWcZ3PSguxIDEJGt0tlVCZLIMMXx9hiZnwv69ozkctqYguIYtxszyLg/RWGM+yDl+lua0iZA==" saltValue="38M876UgDR4cl9LTIw0Rb45nU2rfF2iL1971zWnero1Z0uSfE9AdD080vEEcy3panbjIgOSZ+ZbJmSEq7LWsnw==" spinCount="100000" sheet="1" objects="1" scenarios="1" formatColumns="0" formatRows="0" autoFilter="0"/>
  <autoFilter ref="C122:K153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AD6C0-08A8-4A3F-8886-781D1AA990A4}">
  <sheetPr>
    <pageSetUpPr fitToPage="1"/>
  </sheetPr>
  <dimension ref="B2:BM140"/>
  <sheetViews>
    <sheetView showGridLines="0" topLeftCell="A28" workbookViewId="0"/>
  </sheetViews>
  <sheetFormatPr defaultRowHeight="11.25"/>
  <cols>
    <col min="1" max="1" width="8.33203125" style="211" customWidth="1"/>
    <col min="2" max="2" width="1.6640625" style="211" customWidth="1"/>
    <col min="3" max="3" width="4.1640625" style="211" customWidth="1"/>
    <col min="4" max="4" width="4.33203125" style="211" customWidth="1"/>
    <col min="5" max="5" width="17.1640625" style="211" customWidth="1"/>
    <col min="6" max="6" width="50.83203125" style="211" customWidth="1"/>
    <col min="7" max="7" width="7" style="211" customWidth="1"/>
    <col min="8" max="8" width="11.5" style="211" customWidth="1"/>
    <col min="9" max="9" width="20.1640625" style="89" customWidth="1"/>
    <col min="10" max="10" width="20.1640625" style="211" customWidth="1"/>
    <col min="11" max="11" width="20.1640625" style="211" hidden="1" customWidth="1"/>
    <col min="12" max="12" width="9.33203125" style="211" customWidth="1"/>
    <col min="13" max="13" width="10.83203125" style="211" hidden="1" customWidth="1"/>
    <col min="14" max="14" width="9.33203125" style="211"/>
    <col min="15" max="20" width="14.1640625" style="211" hidden="1" customWidth="1"/>
    <col min="21" max="21" width="16.33203125" style="211" hidden="1" customWidth="1"/>
    <col min="22" max="22" width="12.33203125" style="211" customWidth="1"/>
    <col min="23" max="23" width="16.33203125" style="211" customWidth="1"/>
    <col min="24" max="24" width="12.33203125" style="211" customWidth="1"/>
    <col min="25" max="25" width="15" style="211" customWidth="1"/>
    <col min="26" max="26" width="11" style="211" customWidth="1"/>
    <col min="27" max="27" width="15" style="211" customWidth="1"/>
    <col min="28" max="28" width="16.33203125" style="211" customWidth="1"/>
    <col min="29" max="29" width="11" style="211" customWidth="1"/>
    <col min="30" max="30" width="15" style="211" customWidth="1"/>
    <col min="31" max="31" width="16.33203125" style="211" customWidth="1"/>
    <col min="32" max="16384" width="9.33203125" style="211"/>
  </cols>
  <sheetData>
    <row r="2" spans="2:46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221" t="s">
        <v>1630</v>
      </c>
    </row>
    <row r="3" spans="2:46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221" t="s">
        <v>88</v>
      </c>
    </row>
    <row r="4" spans="2:46" ht="24.95" customHeight="1">
      <c r="B4" s="20"/>
      <c r="D4" s="21" t="s">
        <v>89</v>
      </c>
      <c r="L4" s="20"/>
      <c r="M4" s="91" t="s">
        <v>10</v>
      </c>
      <c r="AT4" s="221" t="s">
        <v>3</v>
      </c>
    </row>
    <row r="5" spans="2:46" ht="6.95" customHeight="1">
      <c r="B5" s="20"/>
      <c r="L5" s="20"/>
    </row>
    <row r="6" spans="2:46" ht="12" customHeight="1">
      <c r="B6" s="20"/>
      <c r="D6" s="216" t="s">
        <v>16</v>
      </c>
      <c r="L6" s="20"/>
    </row>
    <row r="7" spans="2:46" ht="23.25" customHeight="1">
      <c r="B7" s="20"/>
      <c r="E7" s="368" t="s">
        <v>1698</v>
      </c>
      <c r="F7" s="369"/>
      <c r="G7" s="369"/>
      <c r="H7" s="369"/>
      <c r="L7" s="20"/>
    </row>
    <row r="8" spans="2:46" s="2" customFormat="1" ht="12" customHeight="1">
      <c r="B8" s="42"/>
      <c r="D8" s="216" t="s">
        <v>90</v>
      </c>
      <c r="I8" s="321"/>
      <c r="L8" s="42"/>
    </row>
    <row r="9" spans="2:46" s="2" customFormat="1" ht="16.5" customHeight="1">
      <c r="B9" s="42"/>
      <c r="E9" s="354" t="s">
        <v>1629</v>
      </c>
      <c r="F9" s="371"/>
      <c r="G9" s="371"/>
      <c r="H9" s="371"/>
      <c r="I9" s="321"/>
      <c r="L9" s="42"/>
    </row>
    <row r="10" spans="2:46" s="2" customFormat="1">
      <c r="B10" s="42"/>
      <c r="I10" s="321"/>
      <c r="L10" s="42"/>
    </row>
    <row r="11" spans="2:46" s="2" customFormat="1" ht="12" customHeight="1">
      <c r="B11" s="42"/>
      <c r="D11" s="216" t="s">
        <v>18</v>
      </c>
      <c r="F11" s="210" t="s">
        <v>1</v>
      </c>
      <c r="I11" s="93" t="s">
        <v>19</v>
      </c>
      <c r="J11" s="210" t="s">
        <v>1</v>
      </c>
      <c r="L11" s="42"/>
    </row>
    <row r="12" spans="2:46" s="2" customFormat="1" ht="12" customHeight="1">
      <c r="B12" s="42"/>
      <c r="D12" s="216" t="s">
        <v>20</v>
      </c>
      <c r="F12" s="210" t="s">
        <v>1512</v>
      </c>
      <c r="I12" s="93" t="s">
        <v>22</v>
      </c>
      <c r="J12" s="214">
        <v>43871</v>
      </c>
      <c r="L12" s="42"/>
    </row>
    <row r="13" spans="2:46" s="2" customFormat="1" ht="10.9" customHeight="1">
      <c r="B13" s="42"/>
      <c r="I13" s="321"/>
      <c r="L13" s="42"/>
    </row>
    <row r="14" spans="2:46" s="2" customFormat="1" ht="12" customHeight="1">
      <c r="B14" s="42"/>
      <c r="D14" s="216" t="s">
        <v>23</v>
      </c>
      <c r="I14" s="93" t="s">
        <v>24</v>
      </c>
      <c r="J14" s="210" t="s">
        <v>1</v>
      </c>
      <c r="L14" s="42"/>
    </row>
    <row r="15" spans="2:46" s="2" customFormat="1" ht="18" customHeight="1">
      <c r="B15" s="42"/>
      <c r="E15" s="210" t="s">
        <v>21</v>
      </c>
      <c r="I15" s="93" t="s">
        <v>26</v>
      </c>
      <c r="J15" s="210" t="s">
        <v>1</v>
      </c>
      <c r="L15" s="42"/>
    </row>
    <row r="16" spans="2:46" s="2" customFormat="1" ht="6.95" customHeight="1">
      <c r="B16" s="42"/>
      <c r="I16" s="321"/>
      <c r="L16" s="42"/>
    </row>
    <row r="17" spans="2:12" s="2" customFormat="1" ht="12" customHeight="1">
      <c r="B17" s="42"/>
      <c r="D17" s="216" t="s">
        <v>27</v>
      </c>
      <c r="I17" s="93" t="s">
        <v>24</v>
      </c>
      <c r="J17" s="217" t="s">
        <v>28</v>
      </c>
      <c r="L17" s="42"/>
    </row>
    <row r="18" spans="2:12" s="2" customFormat="1" ht="18" customHeight="1">
      <c r="B18" s="42"/>
      <c r="E18" s="370" t="s">
        <v>28</v>
      </c>
      <c r="F18" s="334"/>
      <c r="G18" s="334"/>
      <c r="H18" s="334"/>
      <c r="I18" s="93" t="s">
        <v>26</v>
      </c>
      <c r="J18" s="217" t="s">
        <v>28</v>
      </c>
      <c r="L18" s="42"/>
    </row>
    <row r="19" spans="2:12" s="2" customFormat="1" ht="6.95" customHeight="1">
      <c r="B19" s="42"/>
      <c r="I19" s="321"/>
      <c r="L19" s="42"/>
    </row>
    <row r="20" spans="2:12" s="2" customFormat="1" ht="12" customHeight="1">
      <c r="B20" s="42"/>
      <c r="D20" s="216" t="s">
        <v>29</v>
      </c>
      <c r="I20" s="93" t="s">
        <v>24</v>
      </c>
      <c r="J20" s="210" t="s">
        <v>1</v>
      </c>
      <c r="L20" s="42"/>
    </row>
    <row r="21" spans="2:12" s="2" customFormat="1" ht="18" customHeight="1">
      <c r="B21" s="42"/>
      <c r="E21" s="210" t="s">
        <v>21</v>
      </c>
      <c r="I21" s="93" t="s">
        <v>26</v>
      </c>
      <c r="J21" s="210" t="s">
        <v>1</v>
      </c>
      <c r="L21" s="42"/>
    </row>
    <row r="22" spans="2:12" s="2" customFormat="1" ht="6.95" customHeight="1">
      <c r="B22" s="42"/>
      <c r="I22" s="321"/>
      <c r="L22" s="42"/>
    </row>
    <row r="23" spans="2:12" s="2" customFormat="1" ht="12" customHeight="1">
      <c r="B23" s="42"/>
      <c r="D23" s="216" t="s">
        <v>34</v>
      </c>
      <c r="I23" s="93" t="s">
        <v>24</v>
      </c>
      <c r="J23" s="210" t="s">
        <v>1</v>
      </c>
      <c r="L23" s="42"/>
    </row>
    <row r="24" spans="2:12" s="2" customFormat="1" ht="18" customHeight="1">
      <c r="B24" s="42"/>
      <c r="E24" s="210" t="s">
        <v>21</v>
      </c>
      <c r="I24" s="93" t="s">
        <v>26</v>
      </c>
      <c r="J24" s="210" t="s">
        <v>1</v>
      </c>
      <c r="L24" s="42"/>
    </row>
    <row r="25" spans="2:12" s="2" customFormat="1" ht="6.95" customHeight="1">
      <c r="B25" s="42"/>
      <c r="I25" s="321"/>
      <c r="L25" s="42"/>
    </row>
    <row r="26" spans="2:12" s="2" customFormat="1" ht="12" customHeight="1">
      <c r="B26" s="42"/>
      <c r="D26" s="216" t="s">
        <v>37</v>
      </c>
      <c r="I26" s="321"/>
      <c r="L26" s="42"/>
    </row>
    <row r="27" spans="2:12" s="8" customFormat="1" ht="16.5" customHeight="1">
      <c r="B27" s="97"/>
      <c r="E27" s="339" t="s">
        <v>1</v>
      </c>
      <c r="F27" s="339"/>
      <c r="G27" s="339"/>
      <c r="H27" s="339"/>
      <c r="I27" s="327"/>
      <c r="L27" s="97"/>
    </row>
    <row r="28" spans="2:12" s="2" customFormat="1" ht="6.95" customHeight="1">
      <c r="B28" s="42"/>
      <c r="I28" s="321"/>
      <c r="L28" s="42"/>
    </row>
    <row r="29" spans="2:12" s="2" customFormat="1" ht="6.95" customHeight="1">
      <c r="B29" s="42"/>
      <c r="D29" s="56"/>
      <c r="E29" s="56"/>
      <c r="F29" s="56"/>
      <c r="G29" s="56"/>
      <c r="H29" s="56"/>
      <c r="I29" s="326"/>
      <c r="J29" s="56"/>
      <c r="K29" s="56"/>
      <c r="L29" s="42"/>
    </row>
    <row r="30" spans="2:12" s="2" customFormat="1" ht="25.35" customHeight="1">
      <c r="B30" s="42"/>
      <c r="D30" s="99" t="s">
        <v>38</v>
      </c>
      <c r="I30" s="321"/>
      <c r="J30" s="215">
        <f>ROUND(J122, 2)</f>
        <v>0</v>
      </c>
      <c r="L30" s="42"/>
    </row>
    <row r="31" spans="2:12" s="2" customFormat="1" ht="6.95" customHeight="1">
      <c r="B31" s="42"/>
      <c r="D31" s="56"/>
      <c r="E31" s="56"/>
      <c r="F31" s="56"/>
      <c r="G31" s="56"/>
      <c r="H31" s="56"/>
      <c r="I31" s="326"/>
      <c r="J31" s="56"/>
      <c r="K31" s="56"/>
      <c r="L31" s="42"/>
    </row>
    <row r="32" spans="2:12" s="2" customFormat="1" ht="14.45" customHeight="1">
      <c r="B32" s="42"/>
      <c r="F32" s="213" t="s">
        <v>40</v>
      </c>
      <c r="I32" s="100" t="s">
        <v>39</v>
      </c>
      <c r="J32" s="213" t="s">
        <v>41</v>
      </c>
      <c r="L32" s="42"/>
    </row>
    <row r="33" spans="2:12" s="2" customFormat="1" ht="14.45" customHeight="1">
      <c r="B33" s="42"/>
      <c r="D33" s="101" t="s">
        <v>42</v>
      </c>
      <c r="E33" s="216" t="s">
        <v>43</v>
      </c>
      <c r="F33" s="102">
        <f>ROUND((SUM(BE122:BE139)),  2)</f>
        <v>0</v>
      </c>
      <c r="I33" s="103">
        <v>0.21</v>
      </c>
      <c r="J33" s="102">
        <f>ROUND(((SUM(BE122:BE139))*I33),  2)</f>
        <v>0</v>
      </c>
      <c r="L33" s="42"/>
    </row>
    <row r="34" spans="2:12" s="2" customFormat="1" ht="14.45" customHeight="1">
      <c r="B34" s="42"/>
      <c r="E34" s="216" t="s">
        <v>44</v>
      </c>
      <c r="F34" s="102">
        <f>ROUND((SUM(BF122:BF139)),  2)</f>
        <v>0</v>
      </c>
      <c r="I34" s="103">
        <v>0.15</v>
      </c>
      <c r="J34" s="102">
        <f>ROUND(((SUM(BF122:BF139))*I34),  2)</f>
        <v>0</v>
      </c>
      <c r="L34" s="42"/>
    </row>
    <row r="35" spans="2:12" s="2" customFormat="1" ht="14.45" hidden="1" customHeight="1">
      <c r="B35" s="42"/>
      <c r="E35" s="216" t="s">
        <v>45</v>
      </c>
      <c r="F35" s="102">
        <f>ROUND((SUM(BG122:BG139)),  2)</f>
        <v>0</v>
      </c>
      <c r="I35" s="103">
        <v>0.21</v>
      </c>
      <c r="J35" s="102">
        <f>0</f>
        <v>0</v>
      </c>
      <c r="L35" s="42"/>
    </row>
    <row r="36" spans="2:12" s="2" customFormat="1" ht="14.45" hidden="1" customHeight="1">
      <c r="B36" s="42"/>
      <c r="E36" s="216" t="s">
        <v>46</v>
      </c>
      <c r="F36" s="102">
        <f>ROUND((SUM(BH122:BH139)),  2)</f>
        <v>0</v>
      </c>
      <c r="I36" s="103">
        <v>0.15</v>
      </c>
      <c r="J36" s="102">
        <f>0</f>
        <v>0</v>
      </c>
      <c r="L36" s="42"/>
    </row>
    <row r="37" spans="2:12" s="2" customFormat="1" ht="14.45" hidden="1" customHeight="1">
      <c r="B37" s="42"/>
      <c r="E37" s="216" t="s">
        <v>47</v>
      </c>
      <c r="F37" s="102">
        <f>ROUND((SUM(BI122:BI139)),  2)</f>
        <v>0</v>
      </c>
      <c r="I37" s="103">
        <v>0</v>
      </c>
      <c r="J37" s="102">
        <f>0</f>
        <v>0</v>
      </c>
      <c r="L37" s="42"/>
    </row>
    <row r="38" spans="2:12" s="2" customFormat="1" ht="6.95" customHeight="1">
      <c r="B38" s="42"/>
      <c r="I38" s="321"/>
      <c r="L38" s="42"/>
    </row>
    <row r="39" spans="2:12" s="2" customFormat="1" ht="25.35" customHeight="1">
      <c r="B39" s="42"/>
      <c r="C39" s="239"/>
      <c r="D39" s="105" t="s">
        <v>48</v>
      </c>
      <c r="E39" s="242"/>
      <c r="F39" s="242"/>
      <c r="G39" s="106" t="s">
        <v>49</v>
      </c>
      <c r="H39" s="107" t="s">
        <v>50</v>
      </c>
      <c r="I39" s="325"/>
      <c r="J39" s="109">
        <f>SUM(J30:J37)</f>
        <v>0</v>
      </c>
      <c r="K39" s="241"/>
      <c r="L39" s="42"/>
    </row>
    <row r="40" spans="2:12" s="2" customFormat="1" ht="14.45" customHeight="1">
      <c r="B40" s="42"/>
      <c r="I40" s="321"/>
      <c r="L40" s="4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2" customFormat="1" ht="14.45" customHeight="1">
      <c r="B50" s="42"/>
      <c r="D50" s="43" t="s">
        <v>51</v>
      </c>
      <c r="E50" s="44"/>
      <c r="F50" s="44"/>
      <c r="G50" s="43" t="s">
        <v>52</v>
      </c>
      <c r="H50" s="44"/>
      <c r="I50" s="111"/>
      <c r="J50" s="44"/>
      <c r="K50" s="44"/>
      <c r="L50" s="4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2" customFormat="1" ht="12.75">
      <c r="B61" s="42"/>
      <c r="D61" s="45" t="s">
        <v>53</v>
      </c>
      <c r="E61" s="240"/>
      <c r="F61" s="112" t="s">
        <v>54</v>
      </c>
      <c r="G61" s="45" t="s">
        <v>53</v>
      </c>
      <c r="H61" s="240"/>
      <c r="I61" s="324"/>
      <c r="J61" s="114" t="s">
        <v>54</v>
      </c>
      <c r="K61" s="240"/>
      <c r="L61" s="4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2" customFormat="1" ht="12.75">
      <c r="B65" s="42"/>
      <c r="D65" s="43" t="s">
        <v>55</v>
      </c>
      <c r="E65" s="44"/>
      <c r="F65" s="44"/>
      <c r="G65" s="43" t="s">
        <v>56</v>
      </c>
      <c r="H65" s="44"/>
      <c r="I65" s="111"/>
      <c r="J65" s="44"/>
      <c r="K65" s="44"/>
      <c r="L65" s="4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2" customFormat="1" ht="12.75">
      <c r="B76" s="42"/>
      <c r="D76" s="45" t="s">
        <v>53</v>
      </c>
      <c r="E76" s="240"/>
      <c r="F76" s="112" t="s">
        <v>54</v>
      </c>
      <c r="G76" s="45" t="s">
        <v>53</v>
      </c>
      <c r="H76" s="240"/>
      <c r="I76" s="324"/>
      <c r="J76" s="114" t="s">
        <v>54</v>
      </c>
      <c r="K76" s="240"/>
      <c r="L76" s="42"/>
    </row>
    <row r="77" spans="2:12" s="2" customFormat="1" ht="14.45" customHeight="1">
      <c r="B77" s="220"/>
      <c r="C77" s="219"/>
      <c r="D77" s="219"/>
      <c r="E77" s="219"/>
      <c r="F77" s="219"/>
      <c r="G77" s="219"/>
      <c r="H77" s="219"/>
      <c r="I77" s="311"/>
      <c r="J77" s="219"/>
      <c r="K77" s="219"/>
      <c r="L77" s="42"/>
    </row>
    <row r="81" spans="2:47" s="2" customFormat="1" ht="6.95" customHeight="1">
      <c r="B81" s="238"/>
      <c r="C81" s="237"/>
      <c r="D81" s="237"/>
      <c r="E81" s="237"/>
      <c r="F81" s="237"/>
      <c r="G81" s="237"/>
      <c r="H81" s="237"/>
      <c r="I81" s="322"/>
      <c r="J81" s="237"/>
      <c r="K81" s="237"/>
      <c r="L81" s="42"/>
    </row>
    <row r="82" spans="2:47" s="2" customFormat="1" ht="24.95" customHeight="1">
      <c r="B82" s="42"/>
      <c r="C82" s="21" t="s">
        <v>92</v>
      </c>
      <c r="I82" s="321"/>
      <c r="L82" s="42"/>
    </row>
    <row r="83" spans="2:47" s="2" customFormat="1" ht="6.95" customHeight="1">
      <c r="B83" s="42"/>
      <c r="I83" s="321"/>
      <c r="L83" s="42"/>
    </row>
    <row r="84" spans="2:47" s="2" customFormat="1" ht="12" customHeight="1">
      <c r="B84" s="42"/>
      <c r="C84" s="216" t="s">
        <v>16</v>
      </c>
      <c r="I84" s="321"/>
      <c r="L84" s="42"/>
    </row>
    <row r="85" spans="2:47" s="2" customFormat="1" ht="23.25" customHeight="1">
      <c r="B85" s="42"/>
      <c r="E85" s="368" t="str">
        <f>E7</f>
        <v>Snížení energetické náročnosti budovy hasičárny Kolín - Sendražice, ul. Hlavní č.p. 32</v>
      </c>
      <c r="F85" s="369"/>
      <c r="G85" s="369"/>
      <c r="H85" s="369"/>
      <c r="I85" s="321"/>
      <c r="L85" s="42"/>
    </row>
    <row r="86" spans="2:47" s="2" customFormat="1" ht="12" customHeight="1">
      <c r="B86" s="42"/>
      <c r="C86" s="216" t="s">
        <v>90</v>
      </c>
      <c r="I86" s="321"/>
      <c r="L86" s="42"/>
    </row>
    <row r="87" spans="2:47" s="2" customFormat="1" ht="16.5" customHeight="1">
      <c r="B87" s="42"/>
      <c r="E87" s="354" t="str">
        <f>E9</f>
        <v>D.1.4.4 - Rozvod plynu</v>
      </c>
      <c r="F87" s="371"/>
      <c r="G87" s="371"/>
      <c r="H87" s="371"/>
      <c r="I87" s="321"/>
      <c r="L87" s="42"/>
    </row>
    <row r="88" spans="2:47" s="2" customFormat="1" ht="6.95" customHeight="1">
      <c r="B88" s="42"/>
      <c r="I88" s="321"/>
      <c r="L88" s="42"/>
    </row>
    <row r="89" spans="2:47" s="2" customFormat="1" ht="12" customHeight="1">
      <c r="B89" s="42"/>
      <c r="C89" s="216" t="s">
        <v>20</v>
      </c>
      <c r="F89" s="210" t="str">
        <f>F12</f>
        <v>Kolín - Sendražice, ul. Hlavní č.p. 32</v>
      </c>
      <c r="I89" s="93" t="s">
        <v>22</v>
      </c>
      <c r="J89" s="214">
        <f>IF(J12="","",J12)</f>
        <v>43871</v>
      </c>
      <c r="L89" s="42"/>
    </row>
    <row r="90" spans="2:47" s="2" customFormat="1" ht="6.95" customHeight="1">
      <c r="B90" s="42"/>
      <c r="I90" s="321"/>
      <c r="L90" s="42"/>
    </row>
    <row r="91" spans="2:47" s="2" customFormat="1" ht="15.2" customHeight="1">
      <c r="B91" s="42"/>
      <c r="C91" s="216" t="s">
        <v>23</v>
      </c>
      <c r="F91" s="210" t="str">
        <f>E15</f>
        <v xml:space="preserve"> </v>
      </c>
      <c r="I91" s="93" t="s">
        <v>29</v>
      </c>
      <c r="J91" s="212" t="str">
        <f>E21</f>
        <v xml:space="preserve"> </v>
      </c>
      <c r="L91" s="42"/>
    </row>
    <row r="92" spans="2:47" s="2" customFormat="1" ht="15.2" customHeight="1">
      <c r="B92" s="42"/>
      <c r="C92" s="216" t="s">
        <v>27</v>
      </c>
      <c r="F92" s="210" t="str">
        <f>IF(E18="","",E18)</f>
        <v>Vyplň údaj</v>
      </c>
      <c r="I92" s="93" t="s">
        <v>34</v>
      </c>
      <c r="J92" s="212" t="str">
        <f>E24</f>
        <v xml:space="preserve"> </v>
      </c>
      <c r="L92" s="42"/>
    </row>
    <row r="93" spans="2:47" s="2" customFormat="1" ht="10.35" customHeight="1">
      <c r="B93" s="42"/>
      <c r="I93" s="321"/>
      <c r="L93" s="42"/>
    </row>
    <row r="94" spans="2:47" s="2" customFormat="1" ht="29.25" customHeight="1">
      <c r="B94" s="42"/>
      <c r="C94" s="118" t="s">
        <v>93</v>
      </c>
      <c r="D94" s="239"/>
      <c r="E94" s="239"/>
      <c r="F94" s="239"/>
      <c r="G94" s="239"/>
      <c r="H94" s="239"/>
      <c r="I94" s="323"/>
      <c r="J94" s="120" t="s">
        <v>94</v>
      </c>
      <c r="K94" s="239"/>
      <c r="L94" s="42"/>
    </row>
    <row r="95" spans="2:47" s="2" customFormat="1" ht="10.35" customHeight="1">
      <c r="B95" s="42"/>
      <c r="I95" s="321"/>
      <c r="L95" s="42"/>
    </row>
    <row r="96" spans="2:47" s="2" customFormat="1" ht="22.9" customHeight="1">
      <c r="B96" s="42"/>
      <c r="C96" s="121" t="s">
        <v>95</v>
      </c>
      <c r="I96" s="321"/>
      <c r="J96" s="215">
        <f>J122</f>
        <v>0</v>
      </c>
      <c r="L96" s="42"/>
      <c r="AU96" s="221" t="s">
        <v>96</v>
      </c>
    </row>
    <row r="97" spans="2:12" s="9" customFormat="1" ht="24.95" customHeight="1">
      <c r="B97" s="122"/>
      <c r="D97" s="123" t="s">
        <v>104</v>
      </c>
      <c r="E97" s="124"/>
      <c r="F97" s="124"/>
      <c r="G97" s="124"/>
      <c r="H97" s="124"/>
      <c r="I97" s="125"/>
      <c r="J97" s="126">
        <f>J123</f>
        <v>0</v>
      </c>
      <c r="L97" s="122"/>
    </row>
    <row r="98" spans="2:12" s="10" customFormat="1" ht="19.899999999999999" customHeight="1">
      <c r="B98" s="127"/>
      <c r="D98" s="128" t="s">
        <v>1628</v>
      </c>
      <c r="E98" s="129"/>
      <c r="F98" s="129"/>
      <c r="G98" s="129"/>
      <c r="H98" s="129"/>
      <c r="I98" s="130"/>
      <c r="J98" s="131">
        <f>J124</f>
        <v>0</v>
      </c>
      <c r="L98" s="127"/>
    </row>
    <row r="99" spans="2:12" s="10" customFormat="1" ht="19.899999999999999" customHeight="1">
      <c r="B99" s="127"/>
      <c r="D99" s="128" t="s">
        <v>118</v>
      </c>
      <c r="E99" s="129"/>
      <c r="F99" s="129"/>
      <c r="G99" s="129"/>
      <c r="H99" s="129"/>
      <c r="I99" s="130"/>
      <c r="J99" s="131">
        <f>J132</f>
        <v>0</v>
      </c>
      <c r="L99" s="127"/>
    </row>
    <row r="100" spans="2:12" s="9" customFormat="1" ht="24.95" customHeight="1">
      <c r="B100" s="122"/>
      <c r="D100" s="123" t="s">
        <v>120</v>
      </c>
      <c r="E100" s="124"/>
      <c r="F100" s="124"/>
      <c r="G100" s="124"/>
      <c r="H100" s="124"/>
      <c r="I100" s="125"/>
      <c r="J100" s="126">
        <f>J134</f>
        <v>0</v>
      </c>
      <c r="L100" s="122"/>
    </row>
    <row r="101" spans="2:12" s="9" customFormat="1" ht="24.95" customHeight="1">
      <c r="B101" s="122"/>
      <c r="D101" s="123" t="s">
        <v>121</v>
      </c>
      <c r="E101" s="124"/>
      <c r="F101" s="124"/>
      <c r="G101" s="124"/>
      <c r="H101" s="124"/>
      <c r="I101" s="125"/>
      <c r="J101" s="126">
        <f>J136</f>
        <v>0</v>
      </c>
      <c r="L101" s="122"/>
    </row>
    <row r="102" spans="2:12" s="10" customFormat="1" ht="19.899999999999999" customHeight="1">
      <c r="B102" s="127"/>
      <c r="D102" s="128" t="s">
        <v>124</v>
      </c>
      <c r="E102" s="129"/>
      <c r="F102" s="129"/>
      <c r="G102" s="129"/>
      <c r="H102" s="129"/>
      <c r="I102" s="130"/>
      <c r="J102" s="131">
        <f>J137</f>
        <v>0</v>
      </c>
      <c r="L102" s="127"/>
    </row>
    <row r="103" spans="2:12" s="2" customFormat="1" ht="21.75" customHeight="1">
      <c r="B103" s="42"/>
      <c r="I103" s="321"/>
      <c r="L103" s="42"/>
    </row>
    <row r="104" spans="2:12" s="2" customFormat="1" ht="6.95" customHeight="1">
      <c r="B104" s="220"/>
      <c r="C104" s="219"/>
      <c r="D104" s="219"/>
      <c r="E104" s="219"/>
      <c r="F104" s="219"/>
      <c r="G104" s="219"/>
      <c r="H104" s="219"/>
      <c r="I104" s="311"/>
      <c r="J104" s="219"/>
      <c r="K104" s="219"/>
      <c r="L104" s="42"/>
    </row>
    <row r="108" spans="2:12" s="2" customFormat="1" ht="6.95" customHeight="1">
      <c r="B108" s="238"/>
      <c r="C108" s="237"/>
      <c r="D108" s="237"/>
      <c r="E108" s="237"/>
      <c r="F108" s="237"/>
      <c r="G108" s="237"/>
      <c r="H108" s="237"/>
      <c r="I108" s="322"/>
      <c r="J108" s="237"/>
      <c r="K108" s="237"/>
      <c r="L108" s="42"/>
    </row>
    <row r="109" spans="2:12" s="2" customFormat="1" ht="24.95" customHeight="1">
      <c r="B109" s="42"/>
      <c r="C109" s="21" t="s">
        <v>125</v>
      </c>
      <c r="I109" s="321"/>
      <c r="L109" s="42"/>
    </row>
    <row r="110" spans="2:12" s="2" customFormat="1" ht="6.95" customHeight="1">
      <c r="B110" s="42"/>
      <c r="I110" s="321"/>
      <c r="L110" s="42"/>
    </row>
    <row r="111" spans="2:12" s="2" customFormat="1" ht="12" customHeight="1">
      <c r="B111" s="42"/>
      <c r="C111" s="216" t="s">
        <v>16</v>
      </c>
      <c r="I111" s="321"/>
      <c r="L111" s="42"/>
    </row>
    <row r="112" spans="2:12" s="2" customFormat="1" ht="23.25" customHeight="1">
      <c r="B112" s="42"/>
      <c r="E112" s="368" t="str">
        <f>E7</f>
        <v>Snížení energetické náročnosti budovy hasičárny Kolín - Sendražice, ul. Hlavní č.p. 32</v>
      </c>
      <c r="F112" s="369"/>
      <c r="G112" s="369"/>
      <c r="H112" s="369"/>
      <c r="I112" s="321"/>
      <c r="L112" s="42"/>
    </row>
    <row r="113" spans="2:65" s="2" customFormat="1" ht="12" customHeight="1">
      <c r="B113" s="42"/>
      <c r="C113" s="216" t="s">
        <v>90</v>
      </c>
      <c r="I113" s="321"/>
      <c r="L113" s="42"/>
    </row>
    <row r="114" spans="2:65" s="2" customFormat="1" ht="16.5" customHeight="1">
      <c r="B114" s="42"/>
      <c r="E114" s="354" t="str">
        <f>E9</f>
        <v>D.1.4.4 - Rozvod plynu</v>
      </c>
      <c r="F114" s="371"/>
      <c r="G114" s="371"/>
      <c r="H114" s="371"/>
      <c r="I114" s="321"/>
      <c r="L114" s="42"/>
    </row>
    <row r="115" spans="2:65" s="2" customFormat="1" ht="6.95" customHeight="1">
      <c r="B115" s="42"/>
      <c r="I115" s="321"/>
      <c r="L115" s="42"/>
    </row>
    <row r="116" spans="2:65" s="2" customFormat="1" ht="12" customHeight="1">
      <c r="B116" s="42"/>
      <c r="C116" s="216" t="s">
        <v>20</v>
      </c>
      <c r="F116" s="210" t="str">
        <f>F12</f>
        <v>Kolín - Sendražice, ul. Hlavní č.p. 32</v>
      </c>
      <c r="I116" s="93" t="s">
        <v>22</v>
      </c>
      <c r="J116" s="214">
        <f>IF(J12="","",J12)</f>
        <v>43871</v>
      </c>
      <c r="L116" s="42"/>
    </row>
    <row r="117" spans="2:65" s="2" customFormat="1" ht="6.95" customHeight="1">
      <c r="B117" s="42"/>
      <c r="I117" s="321"/>
      <c r="L117" s="42"/>
    </row>
    <row r="118" spans="2:65" s="2" customFormat="1" ht="15.2" customHeight="1">
      <c r="B118" s="42"/>
      <c r="C118" s="216" t="s">
        <v>23</v>
      </c>
      <c r="F118" s="210" t="str">
        <f>E15</f>
        <v xml:space="preserve"> </v>
      </c>
      <c r="I118" s="93" t="s">
        <v>29</v>
      </c>
      <c r="J118" s="212" t="str">
        <f>E21</f>
        <v xml:space="preserve"> </v>
      </c>
      <c r="L118" s="42"/>
    </row>
    <row r="119" spans="2:65" s="2" customFormat="1" ht="15.2" customHeight="1">
      <c r="B119" s="42"/>
      <c r="C119" s="216" t="s">
        <v>27</v>
      </c>
      <c r="F119" s="210" t="str">
        <f>IF(E18="","",E18)</f>
        <v>Vyplň údaj</v>
      </c>
      <c r="I119" s="93" t="s">
        <v>34</v>
      </c>
      <c r="J119" s="212" t="str">
        <f>E24</f>
        <v xml:space="preserve"> </v>
      </c>
      <c r="L119" s="42"/>
    </row>
    <row r="120" spans="2:65" s="2" customFormat="1" ht="10.35" customHeight="1">
      <c r="B120" s="42"/>
      <c r="I120" s="321"/>
      <c r="L120" s="42"/>
    </row>
    <row r="121" spans="2:65" s="11" customFormat="1" ht="29.25" customHeight="1">
      <c r="B121" s="138"/>
      <c r="C121" s="134" t="s">
        <v>126</v>
      </c>
      <c r="D121" s="135" t="s">
        <v>63</v>
      </c>
      <c r="E121" s="135" t="s">
        <v>59</v>
      </c>
      <c r="F121" s="135" t="s">
        <v>60</v>
      </c>
      <c r="G121" s="135" t="s">
        <v>127</v>
      </c>
      <c r="H121" s="135" t="s">
        <v>128</v>
      </c>
      <c r="I121" s="136" t="s">
        <v>129</v>
      </c>
      <c r="J121" s="137" t="s">
        <v>94</v>
      </c>
      <c r="K121" s="236" t="s">
        <v>130</v>
      </c>
      <c r="L121" s="138"/>
      <c r="M121" s="62" t="s">
        <v>1</v>
      </c>
      <c r="N121" s="63" t="s">
        <v>42</v>
      </c>
      <c r="O121" s="63" t="s">
        <v>131</v>
      </c>
      <c r="P121" s="63" t="s">
        <v>132</v>
      </c>
      <c r="Q121" s="63" t="s">
        <v>133</v>
      </c>
      <c r="R121" s="63" t="s">
        <v>134</v>
      </c>
      <c r="S121" s="63" t="s">
        <v>135</v>
      </c>
      <c r="T121" s="64" t="s">
        <v>136</v>
      </c>
    </row>
    <row r="122" spans="2:65" s="2" customFormat="1" ht="22.9" customHeight="1">
      <c r="B122" s="42"/>
      <c r="C122" s="69" t="s">
        <v>137</v>
      </c>
      <c r="I122" s="321"/>
      <c r="J122" s="235">
        <f>BK122</f>
        <v>0</v>
      </c>
      <c r="L122" s="42"/>
      <c r="M122" s="234"/>
      <c r="N122" s="56"/>
      <c r="O122" s="56"/>
      <c r="P122" s="233">
        <f>P123+P134+P136</f>
        <v>0</v>
      </c>
      <c r="Q122" s="56"/>
      <c r="R122" s="233">
        <f>R123+R134+R136</f>
        <v>2.2634999999999999E-2</v>
      </c>
      <c r="S122" s="56"/>
      <c r="T122" s="232">
        <f>T123+T134+T136</f>
        <v>0</v>
      </c>
      <c r="AT122" s="221" t="s">
        <v>77</v>
      </c>
      <c r="AU122" s="221" t="s">
        <v>96</v>
      </c>
      <c r="BK122" s="142">
        <f>BK123+BK134+BK136</f>
        <v>0</v>
      </c>
    </row>
    <row r="123" spans="2:65" s="223" customFormat="1" ht="25.9" customHeight="1">
      <c r="B123" s="227"/>
      <c r="D123" s="144" t="s">
        <v>77</v>
      </c>
      <c r="E123" s="145" t="s">
        <v>750</v>
      </c>
      <c r="F123" s="145" t="s">
        <v>751</v>
      </c>
      <c r="I123" s="320"/>
      <c r="J123" s="228">
        <f>BK123</f>
        <v>0</v>
      </c>
      <c r="L123" s="227"/>
      <c r="M123" s="226"/>
      <c r="P123" s="225">
        <f>P124+P132</f>
        <v>0</v>
      </c>
      <c r="R123" s="225">
        <f>R124+R132</f>
        <v>2.2634999999999999E-2</v>
      </c>
      <c r="T123" s="224">
        <f>T124+T132</f>
        <v>0</v>
      </c>
      <c r="AR123" s="144" t="s">
        <v>88</v>
      </c>
      <c r="AT123" s="152" t="s">
        <v>77</v>
      </c>
      <c r="AU123" s="152" t="s">
        <v>78</v>
      </c>
      <c r="AY123" s="144" t="s">
        <v>140</v>
      </c>
      <c r="BK123" s="153">
        <f>BK124+BK132</f>
        <v>0</v>
      </c>
    </row>
    <row r="124" spans="2:65" s="223" customFormat="1" ht="22.9" customHeight="1">
      <c r="B124" s="227"/>
      <c r="D124" s="144" t="s">
        <v>77</v>
      </c>
      <c r="E124" s="154" t="s">
        <v>1627</v>
      </c>
      <c r="F124" s="154" t="s">
        <v>1626</v>
      </c>
      <c r="I124" s="320"/>
      <c r="J124" s="231">
        <f>BK124</f>
        <v>0</v>
      </c>
      <c r="L124" s="227"/>
      <c r="M124" s="226"/>
      <c r="P124" s="225">
        <f>SUM(P125:P131)</f>
        <v>0</v>
      </c>
      <c r="R124" s="225">
        <f>SUM(R125:R131)</f>
        <v>2.2484999999999998E-2</v>
      </c>
      <c r="T124" s="224">
        <f>SUM(T125:T131)</f>
        <v>0</v>
      </c>
      <c r="AR124" s="144" t="s">
        <v>88</v>
      </c>
      <c r="AT124" s="152" t="s">
        <v>77</v>
      </c>
      <c r="AU124" s="152" t="s">
        <v>86</v>
      </c>
      <c r="AY124" s="144" t="s">
        <v>140</v>
      </c>
      <c r="BK124" s="153">
        <f>SUM(BK125:BK131)</f>
        <v>0</v>
      </c>
    </row>
    <row r="125" spans="2:65" s="2" customFormat="1" ht="21.75" customHeight="1">
      <c r="B125" s="42"/>
      <c r="C125" s="319" t="s">
        <v>201</v>
      </c>
      <c r="D125" s="319" t="s">
        <v>142</v>
      </c>
      <c r="E125" s="318" t="s">
        <v>1625</v>
      </c>
      <c r="F125" s="317" t="s">
        <v>1624</v>
      </c>
      <c r="G125" s="316" t="s">
        <v>293</v>
      </c>
      <c r="H125" s="315">
        <v>0.5</v>
      </c>
      <c r="I125" s="162"/>
      <c r="J125" s="314">
        <f t="shared" ref="J125:J131" si="0">ROUND(I125*H125,2)</f>
        <v>0</v>
      </c>
      <c r="K125" s="313"/>
      <c r="L125" s="42"/>
      <c r="M125" s="164" t="s">
        <v>1</v>
      </c>
      <c r="N125" s="230" t="s">
        <v>43</v>
      </c>
      <c r="P125" s="229">
        <f t="shared" ref="P125:P131" si="1">O125*H125</f>
        <v>0</v>
      </c>
      <c r="Q125" s="229">
        <v>1.47E-3</v>
      </c>
      <c r="R125" s="229">
        <f t="shared" ref="R125:R131" si="2">Q125*H125</f>
        <v>7.3499999999999998E-4</v>
      </c>
      <c r="S125" s="229">
        <v>0</v>
      </c>
      <c r="T125" s="167">
        <f t="shared" ref="T125:T131" si="3">S125*H125</f>
        <v>0</v>
      </c>
      <c r="AR125" s="168" t="s">
        <v>232</v>
      </c>
      <c r="AT125" s="168" t="s">
        <v>142</v>
      </c>
      <c r="AU125" s="168" t="s">
        <v>88</v>
      </c>
      <c r="AY125" s="221" t="s">
        <v>140</v>
      </c>
      <c r="BE125" s="222">
        <f t="shared" ref="BE125:BE131" si="4">IF(N125="základní",J125,0)</f>
        <v>0</v>
      </c>
      <c r="BF125" s="222">
        <f t="shared" ref="BF125:BF131" si="5">IF(N125="snížená",J125,0)</f>
        <v>0</v>
      </c>
      <c r="BG125" s="222">
        <f t="shared" ref="BG125:BG131" si="6">IF(N125="zákl. přenesená",J125,0)</f>
        <v>0</v>
      </c>
      <c r="BH125" s="222">
        <f t="shared" ref="BH125:BH131" si="7">IF(N125="sníž. přenesená",J125,0)</f>
        <v>0</v>
      </c>
      <c r="BI125" s="222">
        <f t="shared" ref="BI125:BI131" si="8">IF(N125="nulová",J125,0)</f>
        <v>0</v>
      </c>
      <c r="BJ125" s="221" t="s">
        <v>86</v>
      </c>
      <c r="BK125" s="222">
        <f t="shared" ref="BK125:BK131" si="9">ROUND(I125*H125,2)</f>
        <v>0</v>
      </c>
      <c r="BL125" s="221" t="s">
        <v>232</v>
      </c>
      <c r="BM125" s="168" t="s">
        <v>1623</v>
      </c>
    </row>
    <row r="126" spans="2:65" s="2" customFormat="1" ht="21.75" customHeight="1">
      <c r="B126" s="42"/>
      <c r="C126" s="319" t="s">
        <v>86</v>
      </c>
      <c r="D126" s="319" t="s">
        <v>142</v>
      </c>
      <c r="E126" s="318" t="s">
        <v>1622</v>
      </c>
      <c r="F126" s="317" t="s">
        <v>1621</v>
      </c>
      <c r="G126" s="316" t="s">
        <v>293</v>
      </c>
      <c r="H126" s="315">
        <v>5</v>
      </c>
      <c r="I126" s="162"/>
      <c r="J126" s="314">
        <f t="shared" si="0"/>
        <v>0</v>
      </c>
      <c r="K126" s="313"/>
      <c r="L126" s="42"/>
      <c r="M126" s="164" t="s">
        <v>1</v>
      </c>
      <c r="N126" s="230" t="s">
        <v>43</v>
      </c>
      <c r="P126" s="229">
        <f t="shared" si="1"/>
        <v>0</v>
      </c>
      <c r="Q126" s="229">
        <v>2.7000000000000001E-3</v>
      </c>
      <c r="R126" s="229">
        <f t="shared" si="2"/>
        <v>1.3500000000000002E-2</v>
      </c>
      <c r="S126" s="229">
        <v>0</v>
      </c>
      <c r="T126" s="167">
        <f t="shared" si="3"/>
        <v>0</v>
      </c>
      <c r="AR126" s="168" t="s">
        <v>232</v>
      </c>
      <c r="AT126" s="168" t="s">
        <v>142</v>
      </c>
      <c r="AU126" s="168" t="s">
        <v>88</v>
      </c>
      <c r="AY126" s="221" t="s">
        <v>140</v>
      </c>
      <c r="BE126" s="222">
        <f t="shared" si="4"/>
        <v>0</v>
      </c>
      <c r="BF126" s="222">
        <f t="shared" si="5"/>
        <v>0</v>
      </c>
      <c r="BG126" s="222">
        <f t="shared" si="6"/>
        <v>0</v>
      </c>
      <c r="BH126" s="222">
        <f t="shared" si="7"/>
        <v>0</v>
      </c>
      <c r="BI126" s="222">
        <f t="shared" si="8"/>
        <v>0</v>
      </c>
      <c r="BJ126" s="221" t="s">
        <v>86</v>
      </c>
      <c r="BK126" s="222">
        <f t="shared" si="9"/>
        <v>0</v>
      </c>
      <c r="BL126" s="221" t="s">
        <v>232</v>
      </c>
      <c r="BM126" s="168" t="s">
        <v>1620</v>
      </c>
    </row>
    <row r="127" spans="2:65" s="2" customFormat="1" ht="16.5" customHeight="1">
      <c r="B127" s="42"/>
      <c r="C127" s="319" t="s">
        <v>88</v>
      </c>
      <c r="D127" s="319" t="s">
        <v>142</v>
      </c>
      <c r="E127" s="318" t="s">
        <v>1619</v>
      </c>
      <c r="F127" s="317" t="s">
        <v>1618</v>
      </c>
      <c r="G127" s="316" t="s">
        <v>293</v>
      </c>
      <c r="H127" s="315">
        <v>1</v>
      </c>
      <c r="I127" s="162"/>
      <c r="J127" s="314">
        <f t="shared" si="0"/>
        <v>0</v>
      </c>
      <c r="K127" s="313"/>
      <c r="L127" s="42"/>
      <c r="M127" s="164" t="s">
        <v>1</v>
      </c>
      <c r="N127" s="230" t="s">
        <v>43</v>
      </c>
      <c r="P127" s="229">
        <f t="shared" si="1"/>
        <v>0</v>
      </c>
      <c r="Q127" s="229">
        <v>3.7799999999999999E-3</v>
      </c>
      <c r="R127" s="229">
        <f t="shared" si="2"/>
        <v>3.7799999999999999E-3</v>
      </c>
      <c r="S127" s="229">
        <v>0</v>
      </c>
      <c r="T127" s="167">
        <f t="shared" si="3"/>
        <v>0</v>
      </c>
      <c r="AR127" s="168" t="s">
        <v>232</v>
      </c>
      <c r="AT127" s="168" t="s">
        <v>142</v>
      </c>
      <c r="AU127" s="168" t="s">
        <v>88</v>
      </c>
      <c r="AY127" s="221" t="s">
        <v>140</v>
      </c>
      <c r="BE127" s="222">
        <f t="shared" si="4"/>
        <v>0</v>
      </c>
      <c r="BF127" s="222">
        <f t="shared" si="5"/>
        <v>0</v>
      </c>
      <c r="BG127" s="222">
        <f t="shared" si="6"/>
        <v>0</v>
      </c>
      <c r="BH127" s="222">
        <f t="shared" si="7"/>
        <v>0</v>
      </c>
      <c r="BI127" s="222">
        <f t="shared" si="8"/>
        <v>0</v>
      </c>
      <c r="BJ127" s="221" t="s">
        <v>86</v>
      </c>
      <c r="BK127" s="222">
        <f t="shared" si="9"/>
        <v>0</v>
      </c>
      <c r="BL127" s="221" t="s">
        <v>232</v>
      </c>
      <c r="BM127" s="168" t="s">
        <v>1617</v>
      </c>
    </row>
    <row r="128" spans="2:65" s="2" customFormat="1" ht="21.75" customHeight="1">
      <c r="B128" s="42"/>
      <c r="C128" s="319" t="s">
        <v>154</v>
      </c>
      <c r="D128" s="319" t="s">
        <v>142</v>
      </c>
      <c r="E128" s="318" t="s">
        <v>1616</v>
      </c>
      <c r="F128" s="317" t="s">
        <v>1615</v>
      </c>
      <c r="G128" s="316" t="s">
        <v>1387</v>
      </c>
      <c r="H128" s="315">
        <v>1</v>
      </c>
      <c r="I128" s="162"/>
      <c r="J128" s="314">
        <f t="shared" si="0"/>
        <v>0</v>
      </c>
      <c r="K128" s="313"/>
      <c r="L128" s="42"/>
      <c r="M128" s="164" t="s">
        <v>1</v>
      </c>
      <c r="N128" s="230" t="s">
        <v>43</v>
      </c>
      <c r="P128" s="229">
        <f t="shared" si="1"/>
        <v>0</v>
      </c>
      <c r="Q128" s="229">
        <v>3.2499999999999999E-3</v>
      </c>
      <c r="R128" s="229">
        <f t="shared" si="2"/>
        <v>3.2499999999999999E-3</v>
      </c>
      <c r="S128" s="229">
        <v>0</v>
      </c>
      <c r="T128" s="167">
        <f t="shared" si="3"/>
        <v>0</v>
      </c>
      <c r="AR128" s="168" t="s">
        <v>232</v>
      </c>
      <c r="AT128" s="168" t="s">
        <v>142</v>
      </c>
      <c r="AU128" s="168" t="s">
        <v>88</v>
      </c>
      <c r="AY128" s="221" t="s">
        <v>140</v>
      </c>
      <c r="BE128" s="222">
        <f t="shared" si="4"/>
        <v>0</v>
      </c>
      <c r="BF128" s="222">
        <f t="shared" si="5"/>
        <v>0</v>
      </c>
      <c r="BG128" s="222">
        <f t="shared" si="6"/>
        <v>0</v>
      </c>
      <c r="BH128" s="222">
        <f t="shared" si="7"/>
        <v>0</v>
      </c>
      <c r="BI128" s="222">
        <f t="shared" si="8"/>
        <v>0</v>
      </c>
      <c r="BJ128" s="221" t="s">
        <v>86</v>
      </c>
      <c r="BK128" s="222">
        <f t="shared" si="9"/>
        <v>0</v>
      </c>
      <c r="BL128" s="221" t="s">
        <v>232</v>
      </c>
      <c r="BM128" s="168" t="s">
        <v>1614</v>
      </c>
    </row>
    <row r="129" spans="2:65" s="2" customFormat="1" ht="16.5" customHeight="1">
      <c r="B129" s="42"/>
      <c r="C129" s="319" t="s">
        <v>146</v>
      </c>
      <c r="D129" s="319" t="s">
        <v>142</v>
      </c>
      <c r="E129" s="318" t="s">
        <v>1613</v>
      </c>
      <c r="F129" s="317" t="s">
        <v>1612</v>
      </c>
      <c r="G129" s="316" t="s">
        <v>293</v>
      </c>
      <c r="H129" s="315">
        <v>5</v>
      </c>
      <c r="I129" s="162"/>
      <c r="J129" s="314">
        <f t="shared" si="0"/>
        <v>0</v>
      </c>
      <c r="K129" s="313"/>
      <c r="L129" s="42"/>
      <c r="M129" s="164" t="s">
        <v>1</v>
      </c>
      <c r="N129" s="230" t="s">
        <v>43</v>
      </c>
      <c r="P129" s="229">
        <f t="shared" si="1"/>
        <v>0</v>
      </c>
      <c r="Q129" s="229">
        <v>0</v>
      </c>
      <c r="R129" s="229">
        <f t="shared" si="2"/>
        <v>0</v>
      </c>
      <c r="S129" s="229">
        <v>0</v>
      </c>
      <c r="T129" s="167">
        <f t="shared" si="3"/>
        <v>0</v>
      </c>
      <c r="AR129" s="168" t="s">
        <v>232</v>
      </c>
      <c r="AT129" s="168" t="s">
        <v>142</v>
      </c>
      <c r="AU129" s="168" t="s">
        <v>88</v>
      </c>
      <c r="AY129" s="221" t="s">
        <v>140</v>
      </c>
      <c r="BE129" s="222">
        <f t="shared" si="4"/>
        <v>0</v>
      </c>
      <c r="BF129" s="222">
        <f t="shared" si="5"/>
        <v>0</v>
      </c>
      <c r="BG129" s="222">
        <f t="shared" si="6"/>
        <v>0</v>
      </c>
      <c r="BH129" s="222">
        <f t="shared" si="7"/>
        <v>0</v>
      </c>
      <c r="BI129" s="222">
        <f t="shared" si="8"/>
        <v>0</v>
      </c>
      <c r="BJ129" s="221" t="s">
        <v>86</v>
      </c>
      <c r="BK129" s="222">
        <f t="shared" si="9"/>
        <v>0</v>
      </c>
      <c r="BL129" s="221" t="s">
        <v>232</v>
      </c>
      <c r="BM129" s="168" t="s">
        <v>1611</v>
      </c>
    </row>
    <row r="130" spans="2:65" s="2" customFormat="1" ht="21.75" customHeight="1">
      <c r="B130" s="42"/>
      <c r="C130" s="319" t="s">
        <v>168</v>
      </c>
      <c r="D130" s="319" t="s">
        <v>142</v>
      </c>
      <c r="E130" s="318" t="s">
        <v>1610</v>
      </c>
      <c r="F130" s="317" t="s">
        <v>1609</v>
      </c>
      <c r="G130" s="316" t="s">
        <v>527</v>
      </c>
      <c r="H130" s="315">
        <v>2</v>
      </c>
      <c r="I130" s="162"/>
      <c r="J130" s="314">
        <f t="shared" si="0"/>
        <v>0</v>
      </c>
      <c r="K130" s="313"/>
      <c r="L130" s="42"/>
      <c r="M130" s="164" t="s">
        <v>1</v>
      </c>
      <c r="N130" s="230" t="s">
        <v>43</v>
      </c>
      <c r="P130" s="229">
        <f t="shared" si="1"/>
        <v>0</v>
      </c>
      <c r="Q130" s="229">
        <v>6.0999999999999997E-4</v>
      </c>
      <c r="R130" s="229">
        <f t="shared" si="2"/>
        <v>1.2199999999999999E-3</v>
      </c>
      <c r="S130" s="229">
        <v>0</v>
      </c>
      <c r="T130" s="167">
        <f t="shared" si="3"/>
        <v>0</v>
      </c>
      <c r="AR130" s="168" t="s">
        <v>232</v>
      </c>
      <c r="AT130" s="168" t="s">
        <v>142</v>
      </c>
      <c r="AU130" s="168" t="s">
        <v>88</v>
      </c>
      <c r="AY130" s="221" t="s">
        <v>140</v>
      </c>
      <c r="BE130" s="222">
        <f t="shared" si="4"/>
        <v>0</v>
      </c>
      <c r="BF130" s="222">
        <f t="shared" si="5"/>
        <v>0</v>
      </c>
      <c r="BG130" s="222">
        <f t="shared" si="6"/>
        <v>0</v>
      </c>
      <c r="BH130" s="222">
        <f t="shared" si="7"/>
        <v>0</v>
      </c>
      <c r="BI130" s="222">
        <f t="shared" si="8"/>
        <v>0</v>
      </c>
      <c r="BJ130" s="221" t="s">
        <v>86</v>
      </c>
      <c r="BK130" s="222">
        <f t="shared" si="9"/>
        <v>0</v>
      </c>
      <c r="BL130" s="221" t="s">
        <v>232</v>
      </c>
      <c r="BM130" s="168" t="s">
        <v>1608</v>
      </c>
    </row>
    <row r="131" spans="2:65" s="2" customFormat="1" ht="21.75" customHeight="1">
      <c r="B131" s="42"/>
      <c r="C131" s="319" t="s">
        <v>174</v>
      </c>
      <c r="D131" s="319" t="s">
        <v>142</v>
      </c>
      <c r="E131" s="318" t="s">
        <v>1607</v>
      </c>
      <c r="F131" s="317" t="s">
        <v>1606</v>
      </c>
      <c r="G131" s="316" t="s">
        <v>187</v>
      </c>
      <c r="H131" s="315">
        <v>2.1999999999999999E-2</v>
      </c>
      <c r="I131" s="162"/>
      <c r="J131" s="314">
        <f t="shared" si="0"/>
        <v>0</v>
      </c>
      <c r="K131" s="313"/>
      <c r="L131" s="42"/>
      <c r="M131" s="164" t="s">
        <v>1</v>
      </c>
      <c r="N131" s="230" t="s">
        <v>43</v>
      </c>
      <c r="P131" s="229">
        <f t="shared" si="1"/>
        <v>0</v>
      </c>
      <c r="Q131" s="229">
        <v>0</v>
      </c>
      <c r="R131" s="229">
        <f t="shared" si="2"/>
        <v>0</v>
      </c>
      <c r="S131" s="229">
        <v>0</v>
      </c>
      <c r="T131" s="167">
        <f t="shared" si="3"/>
        <v>0</v>
      </c>
      <c r="AR131" s="168" t="s">
        <v>232</v>
      </c>
      <c r="AT131" s="168" t="s">
        <v>142</v>
      </c>
      <c r="AU131" s="168" t="s">
        <v>88</v>
      </c>
      <c r="AY131" s="221" t="s">
        <v>140</v>
      </c>
      <c r="BE131" s="222">
        <f t="shared" si="4"/>
        <v>0</v>
      </c>
      <c r="BF131" s="222">
        <f t="shared" si="5"/>
        <v>0</v>
      </c>
      <c r="BG131" s="222">
        <f t="shared" si="6"/>
        <v>0</v>
      </c>
      <c r="BH131" s="222">
        <f t="shared" si="7"/>
        <v>0</v>
      </c>
      <c r="BI131" s="222">
        <f t="shared" si="8"/>
        <v>0</v>
      </c>
      <c r="BJ131" s="221" t="s">
        <v>86</v>
      </c>
      <c r="BK131" s="222">
        <f t="shared" si="9"/>
        <v>0</v>
      </c>
      <c r="BL131" s="221" t="s">
        <v>232</v>
      </c>
      <c r="BM131" s="168" t="s">
        <v>1605</v>
      </c>
    </row>
    <row r="132" spans="2:65" s="223" customFormat="1" ht="22.9" customHeight="1">
      <c r="B132" s="227"/>
      <c r="D132" s="144" t="s">
        <v>77</v>
      </c>
      <c r="E132" s="154" t="s">
        <v>1330</v>
      </c>
      <c r="F132" s="154" t="s">
        <v>1331</v>
      </c>
      <c r="I132" s="320"/>
      <c r="J132" s="231">
        <f>BK132</f>
        <v>0</v>
      </c>
      <c r="L132" s="227"/>
      <c r="M132" s="226"/>
      <c r="P132" s="225">
        <f>P133</f>
        <v>0</v>
      </c>
      <c r="R132" s="225">
        <f>R133</f>
        <v>1.5000000000000001E-4</v>
      </c>
      <c r="T132" s="224">
        <f>T133</f>
        <v>0</v>
      </c>
      <c r="AR132" s="144" t="s">
        <v>88</v>
      </c>
      <c r="AT132" s="152" t="s">
        <v>77</v>
      </c>
      <c r="AU132" s="152" t="s">
        <v>86</v>
      </c>
      <c r="AY132" s="144" t="s">
        <v>140</v>
      </c>
      <c r="BK132" s="153">
        <f>BK133</f>
        <v>0</v>
      </c>
    </row>
    <row r="133" spans="2:65" s="2" customFormat="1" ht="21.75" customHeight="1">
      <c r="B133" s="42"/>
      <c r="C133" s="319" t="s">
        <v>178</v>
      </c>
      <c r="D133" s="319" t="s">
        <v>142</v>
      </c>
      <c r="E133" s="318" t="s">
        <v>1604</v>
      </c>
      <c r="F133" s="317" t="s">
        <v>1603</v>
      </c>
      <c r="G133" s="316" t="s">
        <v>293</v>
      </c>
      <c r="H133" s="315">
        <v>5</v>
      </c>
      <c r="I133" s="162"/>
      <c r="J133" s="314">
        <f>ROUND(I133*H133,2)</f>
        <v>0</v>
      </c>
      <c r="K133" s="313"/>
      <c r="L133" s="42"/>
      <c r="M133" s="164" t="s">
        <v>1</v>
      </c>
      <c r="N133" s="230" t="s">
        <v>43</v>
      </c>
      <c r="P133" s="229">
        <f>O133*H133</f>
        <v>0</v>
      </c>
      <c r="Q133" s="229">
        <v>3.0000000000000001E-5</v>
      </c>
      <c r="R133" s="229">
        <f>Q133*H133</f>
        <v>1.5000000000000001E-4</v>
      </c>
      <c r="S133" s="229">
        <v>0</v>
      </c>
      <c r="T133" s="167">
        <f>S133*H133</f>
        <v>0</v>
      </c>
      <c r="AR133" s="168" t="s">
        <v>232</v>
      </c>
      <c r="AT133" s="168" t="s">
        <v>142</v>
      </c>
      <c r="AU133" s="168" t="s">
        <v>88</v>
      </c>
      <c r="AY133" s="221" t="s">
        <v>140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221" t="s">
        <v>86</v>
      </c>
      <c r="BK133" s="222">
        <f>ROUND(I133*H133,2)</f>
        <v>0</v>
      </c>
      <c r="BL133" s="221" t="s">
        <v>232</v>
      </c>
      <c r="BM133" s="168" t="s">
        <v>1602</v>
      </c>
    </row>
    <row r="134" spans="2:65" s="223" customFormat="1" ht="25.9" customHeight="1">
      <c r="B134" s="227"/>
      <c r="D134" s="144" t="s">
        <v>77</v>
      </c>
      <c r="E134" s="145" t="s">
        <v>1372</v>
      </c>
      <c r="F134" s="145" t="s">
        <v>1373</v>
      </c>
      <c r="I134" s="320"/>
      <c r="J134" s="228">
        <f>BK134</f>
        <v>0</v>
      </c>
      <c r="L134" s="227"/>
      <c r="M134" s="226"/>
      <c r="P134" s="225">
        <f>P135</f>
        <v>0</v>
      </c>
      <c r="R134" s="225">
        <f>R135</f>
        <v>0</v>
      </c>
      <c r="T134" s="224">
        <f>T135</f>
        <v>0</v>
      </c>
      <c r="AR134" s="144" t="s">
        <v>146</v>
      </c>
      <c r="AT134" s="152" t="s">
        <v>77</v>
      </c>
      <c r="AU134" s="152" t="s">
        <v>78</v>
      </c>
      <c r="AY134" s="144" t="s">
        <v>140</v>
      </c>
      <c r="BK134" s="153">
        <f>BK135</f>
        <v>0</v>
      </c>
    </row>
    <row r="135" spans="2:65" s="2" customFormat="1" ht="16.5" customHeight="1">
      <c r="B135" s="42"/>
      <c r="C135" s="319" t="s">
        <v>184</v>
      </c>
      <c r="D135" s="319" t="s">
        <v>142</v>
      </c>
      <c r="E135" s="318" t="s">
        <v>1416</v>
      </c>
      <c r="F135" s="317" t="s">
        <v>1415</v>
      </c>
      <c r="G135" s="316" t="s">
        <v>1377</v>
      </c>
      <c r="H135" s="315">
        <v>5</v>
      </c>
      <c r="I135" s="162"/>
      <c r="J135" s="314">
        <f>ROUND(I135*H135,2)</f>
        <v>0</v>
      </c>
      <c r="K135" s="313"/>
      <c r="L135" s="42"/>
      <c r="M135" s="164" t="s">
        <v>1</v>
      </c>
      <c r="N135" s="230" t="s">
        <v>43</v>
      </c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167">
        <f>S135*H135</f>
        <v>0</v>
      </c>
      <c r="AR135" s="168" t="s">
        <v>1378</v>
      </c>
      <c r="AT135" s="168" t="s">
        <v>142</v>
      </c>
      <c r="AU135" s="168" t="s">
        <v>86</v>
      </c>
      <c r="AY135" s="221" t="s">
        <v>140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221" t="s">
        <v>86</v>
      </c>
      <c r="BK135" s="222">
        <f>ROUND(I135*H135,2)</f>
        <v>0</v>
      </c>
      <c r="BL135" s="221" t="s">
        <v>1378</v>
      </c>
      <c r="BM135" s="168" t="s">
        <v>1601</v>
      </c>
    </row>
    <row r="136" spans="2:65" s="223" customFormat="1" ht="25.9" customHeight="1">
      <c r="B136" s="227"/>
      <c r="D136" s="144" t="s">
        <v>77</v>
      </c>
      <c r="E136" s="145" t="s">
        <v>1380</v>
      </c>
      <c r="F136" s="145" t="s">
        <v>1381</v>
      </c>
      <c r="I136" s="320"/>
      <c r="J136" s="228">
        <f>BK136</f>
        <v>0</v>
      </c>
      <c r="L136" s="227"/>
      <c r="M136" s="226"/>
      <c r="P136" s="225">
        <f>P137</f>
        <v>0</v>
      </c>
      <c r="R136" s="225">
        <f>R137</f>
        <v>0</v>
      </c>
      <c r="T136" s="224">
        <f>T137</f>
        <v>0</v>
      </c>
      <c r="AR136" s="144" t="s">
        <v>168</v>
      </c>
      <c r="AT136" s="152" t="s">
        <v>77</v>
      </c>
      <c r="AU136" s="152" t="s">
        <v>78</v>
      </c>
      <c r="AY136" s="144" t="s">
        <v>140</v>
      </c>
      <c r="BK136" s="153">
        <f>BK137</f>
        <v>0</v>
      </c>
    </row>
    <row r="137" spans="2:65" s="223" customFormat="1" ht="22.9" customHeight="1">
      <c r="B137" s="227"/>
      <c r="D137" s="144" t="s">
        <v>77</v>
      </c>
      <c r="E137" s="154" t="s">
        <v>1408</v>
      </c>
      <c r="F137" s="154" t="s">
        <v>1409</v>
      </c>
      <c r="I137" s="320"/>
      <c r="J137" s="231">
        <f>BK137</f>
        <v>0</v>
      </c>
      <c r="L137" s="227"/>
      <c r="M137" s="226"/>
      <c r="P137" s="225">
        <f>SUM(P138:P139)</f>
        <v>0</v>
      </c>
      <c r="R137" s="225">
        <f>SUM(R138:R139)</f>
        <v>0</v>
      </c>
      <c r="T137" s="224">
        <f>SUM(T138:T139)</f>
        <v>0</v>
      </c>
      <c r="AR137" s="144" t="s">
        <v>168</v>
      </c>
      <c r="AT137" s="152" t="s">
        <v>77</v>
      </c>
      <c r="AU137" s="152" t="s">
        <v>86</v>
      </c>
      <c r="AY137" s="144" t="s">
        <v>140</v>
      </c>
      <c r="BK137" s="153">
        <f>SUM(BK138:BK139)</f>
        <v>0</v>
      </c>
    </row>
    <row r="138" spans="2:65" s="2" customFormat="1" ht="16.5" customHeight="1">
      <c r="B138" s="42"/>
      <c r="C138" s="319" t="s">
        <v>190</v>
      </c>
      <c r="D138" s="319" t="s">
        <v>142</v>
      </c>
      <c r="E138" s="318" t="s">
        <v>1600</v>
      </c>
      <c r="F138" s="317" t="s">
        <v>1599</v>
      </c>
      <c r="G138" s="316" t="s">
        <v>1387</v>
      </c>
      <c r="H138" s="315">
        <v>1</v>
      </c>
      <c r="I138" s="162"/>
      <c r="J138" s="314">
        <f>ROUND(I138*H138,2)</f>
        <v>0</v>
      </c>
      <c r="K138" s="313"/>
      <c r="L138" s="42"/>
      <c r="M138" s="164" t="s">
        <v>1</v>
      </c>
      <c r="N138" s="230" t="s">
        <v>43</v>
      </c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167">
        <f>S138*H138</f>
        <v>0</v>
      </c>
      <c r="AR138" s="168" t="s">
        <v>1388</v>
      </c>
      <c r="AT138" s="168" t="s">
        <v>142</v>
      </c>
      <c r="AU138" s="168" t="s">
        <v>88</v>
      </c>
      <c r="AY138" s="221" t="s">
        <v>140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221" t="s">
        <v>86</v>
      </c>
      <c r="BK138" s="222">
        <f>ROUND(I138*H138,2)</f>
        <v>0</v>
      </c>
      <c r="BL138" s="221" t="s">
        <v>1388</v>
      </c>
      <c r="BM138" s="168" t="s">
        <v>1598</v>
      </c>
    </row>
    <row r="139" spans="2:65" s="2" customFormat="1" ht="16.5" customHeight="1">
      <c r="B139" s="42"/>
      <c r="C139" s="319" t="s">
        <v>196</v>
      </c>
      <c r="D139" s="319" t="s">
        <v>142</v>
      </c>
      <c r="E139" s="318" t="s">
        <v>1597</v>
      </c>
      <c r="F139" s="317" t="s">
        <v>1596</v>
      </c>
      <c r="G139" s="316" t="s">
        <v>1387</v>
      </c>
      <c r="H139" s="315">
        <v>1</v>
      </c>
      <c r="I139" s="162"/>
      <c r="J139" s="314">
        <f>ROUND(I139*H139,2)</f>
        <v>0</v>
      </c>
      <c r="K139" s="313"/>
      <c r="L139" s="42"/>
      <c r="M139" s="205" t="s">
        <v>1</v>
      </c>
      <c r="N139" s="206" t="s">
        <v>43</v>
      </c>
      <c r="O139" s="312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AR139" s="168" t="s">
        <v>1388</v>
      </c>
      <c r="AT139" s="168" t="s">
        <v>142</v>
      </c>
      <c r="AU139" s="168" t="s">
        <v>88</v>
      </c>
      <c r="AY139" s="221" t="s">
        <v>140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221" t="s">
        <v>86</v>
      </c>
      <c r="BK139" s="222">
        <f>ROUND(I139*H139,2)</f>
        <v>0</v>
      </c>
      <c r="BL139" s="221" t="s">
        <v>1388</v>
      </c>
      <c r="BM139" s="168" t="s">
        <v>1595</v>
      </c>
    </row>
    <row r="140" spans="2:65" s="2" customFormat="1" ht="6.95" customHeight="1">
      <c r="B140" s="220"/>
      <c r="C140" s="219"/>
      <c r="D140" s="219"/>
      <c r="E140" s="219"/>
      <c r="F140" s="219"/>
      <c r="G140" s="219"/>
      <c r="H140" s="219"/>
      <c r="I140" s="311"/>
      <c r="J140" s="219"/>
      <c r="K140" s="219"/>
      <c r="L140" s="42"/>
    </row>
  </sheetData>
  <sheetProtection algorithmName="SHA-512" hashValue="uol46dROwPVZUWLCm8CWO4p48dMfR2OGPBP4StfL6gbVEjoDrkOipDkKHb6w/eUWgQQxq5JQzm08FV907+gRZg==" saltValue="bh6q+a+jdx+twOpEwJxkZiOU8Jo4pwMWrSohorLn6TmjZXOE/w6DexnbW7sRfF8G0t0Qp2HKkDQ2hTtwAePWfw==" spinCount="100000" sheet="1" objects="1" scenarios="1" formatColumns="0" formatRows="0" autoFilter="0"/>
  <autoFilter ref="C121:K139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0A84D-F39C-4267-AAEC-C8DD47E65B5B}">
  <dimension ref="A5:I54"/>
  <sheetViews>
    <sheetView showGridLines="0" view="pageBreakPreview" topLeftCell="A22" zoomScale="150" zoomScaleNormal="150" zoomScaleSheetLayoutView="150" workbookViewId="0">
      <selection activeCell="C60" sqref="C60"/>
    </sheetView>
  </sheetViews>
  <sheetFormatPr defaultRowHeight="12.75"/>
  <cols>
    <col min="1" max="1" width="11.83203125" style="243" bestFit="1" customWidth="1"/>
    <col min="2" max="16384" width="9.33203125" style="243"/>
  </cols>
  <sheetData>
    <row r="5" spans="1:9" ht="26.25">
      <c r="A5" s="254" t="s">
        <v>1639</v>
      </c>
      <c r="B5" s="249"/>
      <c r="C5" s="249"/>
      <c r="D5" s="249"/>
      <c r="E5" s="249"/>
      <c r="F5" s="249"/>
      <c r="G5" s="249"/>
      <c r="H5" s="249"/>
      <c r="I5" s="249"/>
    </row>
    <row r="7" spans="1:9" ht="18">
      <c r="A7" s="253" t="s">
        <v>1638</v>
      </c>
      <c r="B7" s="249"/>
      <c r="C7" s="249"/>
      <c r="D7" s="249"/>
      <c r="E7" s="249"/>
      <c r="F7" s="249"/>
      <c r="G7" s="249"/>
      <c r="H7" s="249"/>
      <c r="I7" s="249"/>
    </row>
    <row r="9" spans="1:9">
      <c r="A9" s="252" t="s">
        <v>1637</v>
      </c>
      <c r="B9" s="249"/>
      <c r="C9" s="249"/>
      <c r="D9" s="249"/>
      <c r="E9" s="252"/>
      <c r="F9" s="249"/>
      <c r="G9" s="249"/>
      <c r="H9" s="249"/>
      <c r="I9" s="249"/>
    </row>
    <row r="10" spans="1:9">
      <c r="A10" s="249" t="str">
        <f>'[1]Ú-R'!A10</f>
        <v>Snížení energetické náročnosti budovy hasičárny</v>
      </c>
      <c r="B10" s="249"/>
      <c r="C10" s="249"/>
      <c r="D10" s="249"/>
      <c r="E10" s="249"/>
      <c r="F10" s="249"/>
      <c r="G10" s="249"/>
      <c r="H10" s="249"/>
      <c r="I10" s="249"/>
    </row>
    <row r="11" spans="1:9">
      <c r="A11" s="249" t="str">
        <f>'[1]Ú-R'!A11</f>
        <v xml:space="preserve">Kolín - Sendražice, ul. Hlavní č.p. 32 </v>
      </c>
      <c r="B11" s="249"/>
      <c r="C11" s="249"/>
      <c r="D11" s="249"/>
      <c r="E11" s="249"/>
      <c r="F11" s="249"/>
      <c r="G11" s="249"/>
      <c r="H11" s="249"/>
      <c r="I11" s="249"/>
    </row>
    <row r="12" spans="1:9">
      <c r="A12" s="249"/>
      <c r="B12" s="249"/>
      <c r="C12" s="249"/>
      <c r="D12" s="249"/>
      <c r="E12" s="249"/>
      <c r="F12" s="249"/>
      <c r="G12" s="249"/>
      <c r="H12" s="249"/>
      <c r="I12" s="249"/>
    </row>
    <row r="13" spans="1:9">
      <c r="A13" s="252" t="s">
        <v>1636</v>
      </c>
      <c r="B13" s="249"/>
      <c r="C13" s="249"/>
      <c r="D13" s="249"/>
      <c r="E13" s="249"/>
      <c r="F13" s="249"/>
      <c r="G13" s="249"/>
      <c r="H13" s="249"/>
      <c r="I13" s="249"/>
    </row>
    <row r="14" spans="1:9">
      <c r="A14" s="249" t="str">
        <f>'[1]Ú-R'!A14</f>
        <v>město Kolín, Karlovo nám. 78, 280 12 Kolín I</v>
      </c>
      <c r="B14" s="249"/>
      <c r="C14" s="249"/>
      <c r="D14" s="249"/>
      <c r="E14" s="249"/>
      <c r="F14" s="249"/>
      <c r="G14" s="249"/>
      <c r="H14" s="249"/>
      <c r="I14" s="249"/>
    </row>
    <row r="15" spans="1:9">
      <c r="A15" s="249"/>
      <c r="B15" s="249"/>
      <c r="C15" s="249"/>
      <c r="D15" s="249"/>
      <c r="E15" s="249"/>
      <c r="F15" s="249"/>
      <c r="G15" s="249"/>
      <c r="H15" s="249"/>
      <c r="I15" s="249"/>
    </row>
    <row r="16" spans="1:9" ht="20.25">
      <c r="A16" s="251"/>
      <c r="B16" s="249"/>
      <c r="C16" s="249"/>
      <c r="D16" s="249"/>
      <c r="E16" s="249"/>
      <c r="F16" s="249"/>
      <c r="G16" s="249"/>
      <c r="H16" s="249"/>
      <c r="I16" s="249"/>
    </row>
    <row r="17" spans="1:9" ht="15.75">
      <c r="A17" s="250"/>
      <c r="B17" s="249"/>
      <c r="C17" s="249"/>
      <c r="D17" s="249"/>
      <c r="E17" s="249"/>
      <c r="F17" s="249"/>
      <c r="G17" s="249"/>
      <c r="H17" s="249"/>
      <c r="I17" s="249"/>
    </row>
    <row r="26" spans="1:9" s="244" customFormat="1" ht="12">
      <c r="A26" s="248" t="s">
        <v>1635</v>
      </c>
    </row>
    <row r="27" spans="1:9" s="244" customFormat="1" ht="9.75">
      <c r="A27" s="247" t="str">
        <f>'[1]Ú-R'!A27</f>
        <v>- zemní a výkopové práce, povrchové úpravy terénu</v>
      </c>
    </row>
    <row r="28" spans="1:9" s="244" customFormat="1" ht="9.75">
      <c r="A28" s="247" t="str">
        <f>'[1]Ú-R'!A28</f>
        <v>- dodávku a montáž ÚT zařízení (pouze napájení)</v>
      </c>
    </row>
    <row r="29" spans="1:9" s="244" customFormat="1" ht="9.75">
      <c r="A29" s="247" t="str">
        <f>'[1]Ú-R'!A29</f>
        <v xml:space="preserve">- </v>
      </c>
    </row>
    <row r="30" spans="1:9" s="244" customFormat="1" ht="9.75">
      <c r="A30" s="247" t="str">
        <f>'[1]Ú-R'!A30</f>
        <v xml:space="preserve">- </v>
      </c>
    </row>
    <row r="31" spans="1:9" s="244" customFormat="1" ht="9.75">
      <c r="A31" s="247" t="str">
        <f>'[1]Ú-R'!A31</f>
        <v xml:space="preserve">- </v>
      </c>
    </row>
    <row r="32" spans="1:9" s="244" customFormat="1" ht="9.75"/>
    <row r="33" spans="1:9" s="244" customFormat="1" ht="9.75"/>
    <row r="34" spans="1:9" s="244" customFormat="1" ht="9.75"/>
    <row r="35" spans="1:9" s="244" customFormat="1" ht="9.75"/>
    <row r="36" spans="1:9" s="244" customFormat="1" ht="9.75"/>
    <row r="37" spans="1:9" s="244" customFormat="1" ht="9.75" customHeight="1">
      <c r="A37" s="248" t="s">
        <v>1634</v>
      </c>
    </row>
    <row r="38" spans="1:9" s="244" customFormat="1" ht="50.25" customHeight="1">
      <c r="A38" s="372" t="s">
        <v>1633</v>
      </c>
      <c r="B38" s="372"/>
      <c r="C38" s="372"/>
      <c r="D38" s="372"/>
      <c r="E38" s="372"/>
      <c r="F38" s="372"/>
      <c r="G38" s="372"/>
      <c r="H38" s="372"/>
      <c r="I38" s="372"/>
    </row>
    <row r="39" spans="1:9" s="244" customFormat="1" ht="9.75">
      <c r="A39" s="247" t="s">
        <v>1632</v>
      </c>
    </row>
    <row r="40" spans="1:9" s="244" customFormat="1" ht="9.75"/>
    <row r="41" spans="1:9" s="244" customFormat="1" ht="9.75"/>
    <row r="42" spans="1:9" s="244" customFormat="1" ht="9.75"/>
    <row r="43" spans="1:9" s="244" customFormat="1" ht="9.75"/>
    <row r="44" spans="1:9" s="244" customFormat="1" ht="9.75">
      <c r="A44" s="247"/>
    </row>
    <row r="47" spans="1:9">
      <c r="A47" s="246"/>
    </row>
    <row r="48" spans="1:9">
      <c r="A48" s="246"/>
    </row>
    <row r="49" spans="1:1">
      <c r="A49" s="246"/>
    </row>
    <row r="53" spans="1:1" s="244" customFormat="1" ht="9.75">
      <c r="A53" s="244" t="s">
        <v>1631</v>
      </c>
    </row>
    <row r="54" spans="1:1" s="244" customFormat="1" ht="9.75">
      <c r="A54" s="245">
        <f>'[1]Ú-R'!A54</f>
        <v>43871</v>
      </c>
    </row>
  </sheetData>
  <mergeCells count="1">
    <mergeCell ref="A38:I38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FAAE-7EE8-44BE-B107-E3467F5635CD}">
  <dimension ref="A1:K89"/>
  <sheetViews>
    <sheetView showGridLines="0" view="pageBreakPreview" zoomScale="150" zoomScaleNormal="150" zoomScaleSheetLayoutView="150" zoomScalePageLayoutView="120" workbookViewId="0">
      <selection activeCell="C60" sqref="C60"/>
    </sheetView>
  </sheetViews>
  <sheetFormatPr defaultRowHeight="12.75"/>
  <cols>
    <col min="1" max="1" width="2.83203125" style="243" customWidth="1"/>
    <col min="2" max="2" width="52.5" style="243" customWidth="1"/>
    <col min="3" max="3" width="3.5" style="243" customWidth="1"/>
    <col min="4" max="4" width="8.6640625" style="243" customWidth="1"/>
    <col min="5" max="5" width="11.33203125" style="243" customWidth="1"/>
    <col min="6" max="6" width="11.5" style="243" customWidth="1"/>
    <col min="7" max="8" width="11.33203125" style="243" customWidth="1"/>
    <col min="9" max="16384" width="9.33203125" style="243"/>
  </cols>
  <sheetData>
    <row r="1" spans="1:11">
      <c r="A1" s="291"/>
      <c r="B1" s="291" t="s">
        <v>1693</v>
      </c>
      <c r="C1" s="290"/>
      <c r="D1" s="290"/>
      <c r="E1" s="373" t="s">
        <v>1649</v>
      </c>
      <c r="F1" s="373"/>
      <c r="G1" s="373" t="s">
        <v>1648</v>
      </c>
      <c r="H1" s="373"/>
      <c r="I1" s="306"/>
      <c r="J1" s="306"/>
    </row>
    <row r="2" spans="1:11">
      <c r="A2" s="289" t="s">
        <v>1647</v>
      </c>
      <c r="B2" s="307" t="s">
        <v>1646</v>
      </c>
      <c r="C2" s="287" t="s">
        <v>1659</v>
      </c>
      <c r="D2" s="286" t="s">
        <v>1658</v>
      </c>
      <c r="E2" s="287" t="s">
        <v>1657</v>
      </c>
      <c r="F2" s="286" t="s">
        <v>1645</v>
      </c>
      <c r="G2" s="287" t="s">
        <v>1657</v>
      </c>
      <c r="H2" s="286" t="s">
        <v>1645</v>
      </c>
      <c r="I2" s="259"/>
      <c r="J2" s="259"/>
    </row>
    <row r="3" spans="1:11">
      <c r="A3" s="285">
        <f>1</f>
        <v>1</v>
      </c>
      <c r="B3" s="305" t="s">
        <v>1692</v>
      </c>
      <c r="C3" s="300" t="s">
        <v>293</v>
      </c>
      <c r="D3" s="299">
        <v>50</v>
      </c>
      <c r="E3" s="298"/>
      <c r="F3" s="297"/>
      <c r="G3" s="298"/>
      <c r="H3" s="297"/>
      <c r="I3" s="296"/>
      <c r="J3" s="295"/>
      <c r="K3" s="295"/>
    </row>
    <row r="4" spans="1:11">
      <c r="A4" s="285">
        <f t="shared" ref="A4:A26" si="0">(SUM(A3,1))</f>
        <v>2</v>
      </c>
      <c r="B4" s="308" t="s">
        <v>1691</v>
      </c>
      <c r="C4" s="300" t="s">
        <v>293</v>
      </c>
      <c r="D4" s="299">
        <v>40</v>
      </c>
      <c r="E4" s="298"/>
      <c r="F4" s="297"/>
      <c r="G4" s="298"/>
      <c r="H4" s="297"/>
      <c r="I4" s="296"/>
      <c r="J4" s="295"/>
      <c r="K4" s="295"/>
    </row>
    <row r="5" spans="1:11">
      <c r="A5" s="285">
        <f t="shared" si="0"/>
        <v>3</v>
      </c>
      <c r="B5" s="308" t="s">
        <v>1690</v>
      </c>
      <c r="C5" s="300" t="s">
        <v>293</v>
      </c>
      <c r="D5" s="299">
        <v>90</v>
      </c>
      <c r="E5" s="298"/>
      <c r="F5" s="297"/>
      <c r="G5" s="298"/>
      <c r="H5" s="297"/>
      <c r="I5" s="296"/>
      <c r="J5" s="295"/>
      <c r="K5" s="295"/>
    </row>
    <row r="6" spans="1:11">
      <c r="A6" s="285">
        <f t="shared" si="0"/>
        <v>4</v>
      </c>
      <c r="B6" s="304" t="s">
        <v>1664</v>
      </c>
      <c r="C6" s="303" t="s">
        <v>293</v>
      </c>
      <c r="D6" s="302">
        <v>10</v>
      </c>
      <c r="E6" s="298"/>
      <c r="F6" s="297"/>
      <c r="G6" s="298"/>
      <c r="H6" s="297"/>
      <c r="I6" s="296"/>
      <c r="J6" s="295"/>
      <c r="K6" s="295"/>
    </row>
    <row r="7" spans="1:11">
      <c r="A7" s="285">
        <f t="shared" si="0"/>
        <v>5</v>
      </c>
      <c r="B7" s="305" t="s">
        <v>1689</v>
      </c>
      <c r="C7" s="300" t="s">
        <v>548</v>
      </c>
      <c r="D7" s="299">
        <v>40</v>
      </c>
      <c r="E7" s="298"/>
      <c r="F7" s="297"/>
      <c r="G7" s="298"/>
      <c r="H7" s="297"/>
      <c r="I7" s="296"/>
      <c r="J7" s="295"/>
      <c r="K7" s="295"/>
    </row>
    <row r="8" spans="1:11">
      <c r="A8" s="285">
        <f t="shared" si="0"/>
        <v>6</v>
      </c>
      <c r="B8" s="305" t="s">
        <v>1688</v>
      </c>
      <c r="C8" s="300" t="s">
        <v>548</v>
      </c>
      <c r="D8" s="299">
        <v>4</v>
      </c>
      <c r="E8" s="298"/>
      <c r="F8" s="297"/>
      <c r="G8" s="298"/>
      <c r="H8" s="297"/>
      <c r="I8" s="296"/>
      <c r="J8" s="295"/>
      <c r="K8" s="295"/>
    </row>
    <row r="9" spans="1:11">
      <c r="A9" s="285">
        <f t="shared" si="0"/>
        <v>7</v>
      </c>
      <c r="B9" s="305" t="s">
        <v>1687</v>
      </c>
      <c r="C9" s="300" t="s">
        <v>548</v>
      </c>
      <c r="D9" s="299">
        <v>16</v>
      </c>
      <c r="E9" s="298"/>
      <c r="F9" s="297"/>
      <c r="G9" s="298"/>
      <c r="H9" s="297"/>
      <c r="I9" s="296"/>
      <c r="J9" s="295"/>
      <c r="K9" s="295"/>
    </row>
    <row r="10" spans="1:11">
      <c r="A10" s="285">
        <f t="shared" si="0"/>
        <v>8</v>
      </c>
      <c r="B10" s="305" t="s">
        <v>1686</v>
      </c>
      <c r="C10" s="300" t="s">
        <v>548</v>
      </c>
      <c r="D10" s="299">
        <v>4</v>
      </c>
      <c r="E10" s="298"/>
      <c r="F10" s="297"/>
      <c r="G10" s="298"/>
      <c r="H10" s="297"/>
      <c r="I10" s="296"/>
      <c r="J10" s="295"/>
      <c r="K10" s="295"/>
    </row>
    <row r="11" spans="1:11">
      <c r="A11" s="285">
        <f t="shared" si="0"/>
        <v>9</v>
      </c>
      <c r="B11" s="305" t="s">
        <v>1685</v>
      </c>
      <c r="C11" s="300" t="s">
        <v>548</v>
      </c>
      <c r="D11" s="299">
        <v>8</v>
      </c>
      <c r="E11" s="298"/>
      <c r="F11" s="297"/>
      <c r="G11" s="298"/>
      <c r="H11" s="297"/>
      <c r="I11" s="296"/>
      <c r="J11" s="295"/>
      <c r="K11" s="295"/>
    </row>
    <row r="12" spans="1:11">
      <c r="A12" s="285">
        <f t="shared" si="0"/>
        <v>10</v>
      </c>
      <c r="B12" s="305" t="s">
        <v>1684</v>
      </c>
      <c r="C12" s="300" t="s">
        <v>548</v>
      </c>
      <c r="D12" s="299">
        <v>20</v>
      </c>
      <c r="E12" s="298"/>
      <c r="F12" s="297"/>
      <c r="G12" s="298"/>
      <c r="H12" s="297"/>
      <c r="I12" s="296"/>
      <c r="J12" s="295"/>
      <c r="K12" s="295"/>
    </row>
    <row r="13" spans="1:11">
      <c r="A13" s="285">
        <f t="shared" si="0"/>
        <v>11</v>
      </c>
      <c r="B13" s="305" t="s">
        <v>1683</v>
      </c>
      <c r="C13" s="300" t="s">
        <v>548</v>
      </c>
      <c r="D13" s="299">
        <v>30</v>
      </c>
      <c r="E13" s="298"/>
      <c r="F13" s="297"/>
      <c r="G13" s="298"/>
      <c r="H13" s="297"/>
      <c r="I13" s="296"/>
      <c r="J13" s="295"/>
      <c r="K13" s="295"/>
    </row>
    <row r="14" spans="1:11">
      <c r="A14" s="285">
        <f t="shared" si="0"/>
        <v>12</v>
      </c>
      <c r="B14" s="305" t="s">
        <v>1682</v>
      </c>
      <c r="C14" s="300" t="s">
        <v>548</v>
      </c>
      <c r="D14" s="299">
        <v>24</v>
      </c>
      <c r="E14" s="298"/>
      <c r="F14" s="297"/>
      <c r="G14" s="298"/>
      <c r="H14" s="297"/>
      <c r="I14" s="296"/>
      <c r="J14" s="295"/>
      <c r="K14" s="295"/>
    </row>
    <row r="15" spans="1:11">
      <c r="A15" s="285">
        <f t="shared" si="0"/>
        <v>13</v>
      </c>
      <c r="B15" s="305" t="s">
        <v>1681</v>
      </c>
      <c r="C15" s="300" t="s">
        <v>548</v>
      </c>
      <c r="D15" s="299">
        <v>2</v>
      </c>
      <c r="E15" s="298"/>
      <c r="F15" s="297"/>
      <c r="G15" s="298"/>
      <c r="H15" s="297"/>
      <c r="I15" s="296"/>
      <c r="J15" s="295"/>
    </row>
    <row r="16" spans="1:11">
      <c r="A16" s="285">
        <f t="shared" si="0"/>
        <v>14</v>
      </c>
      <c r="B16" s="305" t="s">
        <v>1680</v>
      </c>
      <c r="C16" s="300" t="s">
        <v>548</v>
      </c>
      <c r="D16" s="299">
        <v>4</v>
      </c>
      <c r="E16" s="298"/>
      <c r="F16" s="297"/>
      <c r="G16" s="298"/>
      <c r="H16" s="297"/>
      <c r="I16" s="296"/>
      <c r="J16" s="295"/>
    </row>
    <row r="17" spans="1:11">
      <c r="A17" s="285">
        <f t="shared" si="0"/>
        <v>15</v>
      </c>
      <c r="B17" s="301" t="s">
        <v>1679</v>
      </c>
      <c r="C17" s="300" t="s">
        <v>548</v>
      </c>
      <c r="D17" s="299">
        <v>4</v>
      </c>
      <c r="E17" s="298"/>
      <c r="F17" s="297"/>
      <c r="G17" s="298"/>
      <c r="H17" s="297"/>
      <c r="I17" s="295"/>
      <c r="J17" s="295"/>
      <c r="K17" s="295"/>
    </row>
    <row r="18" spans="1:11">
      <c r="A18" s="285">
        <f t="shared" si="0"/>
        <v>16</v>
      </c>
      <c r="B18" s="305" t="s">
        <v>1678</v>
      </c>
      <c r="C18" s="300" t="s">
        <v>548</v>
      </c>
      <c r="D18" s="299">
        <v>4</v>
      </c>
      <c r="E18" s="298"/>
      <c r="F18" s="297"/>
      <c r="G18" s="298"/>
      <c r="H18" s="297"/>
      <c r="I18" s="296"/>
      <c r="J18" s="295"/>
      <c r="K18" s="295"/>
    </row>
    <row r="19" spans="1:11">
      <c r="A19" s="285">
        <f t="shared" si="0"/>
        <v>17</v>
      </c>
      <c r="B19" s="305" t="s">
        <v>1677</v>
      </c>
      <c r="C19" s="300" t="s">
        <v>548</v>
      </c>
      <c r="D19" s="299">
        <v>8</v>
      </c>
      <c r="E19" s="298"/>
      <c r="F19" s="297"/>
      <c r="G19" s="298"/>
      <c r="H19" s="297"/>
      <c r="I19" s="296"/>
      <c r="J19" s="295"/>
      <c r="K19" s="295"/>
    </row>
    <row r="20" spans="1:11">
      <c r="A20" s="285">
        <f t="shared" si="0"/>
        <v>18</v>
      </c>
      <c r="B20" s="305" t="s">
        <v>1676</v>
      </c>
      <c r="C20" s="300" t="s">
        <v>548</v>
      </c>
      <c r="D20" s="299">
        <v>18</v>
      </c>
      <c r="E20" s="298"/>
      <c r="F20" s="297"/>
      <c r="G20" s="298"/>
      <c r="H20" s="297"/>
      <c r="I20" s="296"/>
      <c r="J20" s="295"/>
      <c r="K20" s="295"/>
    </row>
    <row r="21" spans="1:11">
      <c r="A21" s="285">
        <f t="shared" si="0"/>
        <v>19</v>
      </c>
      <c r="B21" s="305" t="s">
        <v>1675</v>
      </c>
      <c r="C21" s="300" t="s">
        <v>548</v>
      </c>
      <c r="D21" s="299">
        <v>8</v>
      </c>
      <c r="E21" s="298"/>
      <c r="F21" s="297"/>
      <c r="G21" s="298"/>
      <c r="H21" s="297"/>
      <c r="I21" s="296"/>
      <c r="J21" s="295"/>
      <c r="K21" s="295"/>
    </row>
    <row r="22" spans="1:11" ht="16.5">
      <c r="A22" s="285">
        <f t="shared" si="0"/>
        <v>20</v>
      </c>
      <c r="B22" s="305" t="s">
        <v>1674</v>
      </c>
      <c r="C22" s="300" t="s">
        <v>1377</v>
      </c>
      <c r="D22" s="299">
        <v>12</v>
      </c>
      <c r="E22" s="298"/>
      <c r="F22" s="297"/>
      <c r="G22" s="298"/>
      <c r="H22" s="297"/>
      <c r="I22" s="296"/>
      <c r="J22" s="295"/>
      <c r="K22" s="295"/>
    </row>
    <row r="23" spans="1:11">
      <c r="A23" s="281">
        <f t="shared" si="0"/>
        <v>21</v>
      </c>
      <c r="B23" s="278"/>
      <c r="C23" s="280"/>
      <c r="D23" s="280"/>
      <c r="E23" s="280"/>
      <c r="F23" s="279">
        <f>SUM(F3:F22)</f>
        <v>0</v>
      </c>
      <c r="G23" s="278"/>
      <c r="H23" s="279">
        <f>SUM(H3:H22)</f>
        <v>0</v>
      </c>
    </row>
    <row r="24" spans="1:11">
      <c r="A24" s="276">
        <f t="shared" si="0"/>
        <v>22</v>
      </c>
      <c r="B24" s="275" t="s">
        <v>1652</v>
      </c>
      <c r="C24" s="272"/>
      <c r="D24" s="274">
        <v>3</v>
      </c>
      <c r="E24" s="272" t="s">
        <v>805</v>
      </c>
      <c r="F24" s="294">
        <f>ROUND(F23*D24*0.01,1)</f>
        <v>0</v>
      </c>
      <c r="G24" s="272"/>
      <c r="H24" s="271"/>
    </row>
    <row r="25" spans="1:11">
      <c r="A25" s="276">
        <f t="shared" si="0"/>
        <v>23</v>
      </c>
      <c r="B25" s="275" t="s">
        <v>1651</v>
      </c>
      <c r="C25" s="272"/>
      <c r="D25" s="274">
        <v>6</v>
      </c>
      <c r="E25" s="272" t="s">
        <v>805</v>
      </c>
      <c r="F25" s="273"/>
      <c r="G25" s="272"/>
      <c r="H25" s="294">
        <f>ROUND(H23*D25*0.01,1)</f>
        <v>0</v>
      </c>
    </row>
    <row r="26" spans="1:11">
      <c r="A26" s="270">
        <f t="shared" si="0"/>
        <v>24</v>
      </c>
      <c r="B26" s="269" t="s">
        <v>1644</v>
      </c>
      <c r="C26" s="268"/>
      <c r="D26" s="268"/>
      <c r="E26" s="268"/>
      <c r="F26" s="292">
        <f>SUM(F23:F25)</f>
        <v>0</v>
      </c>
      <c r="G26" s="293"/>
      <c r="H26" s="292">
        <f>SUM(H23:H25)</f>
        <v>0</v>
      </c>
    </row>
    <row r="27" spans="1:11">
      <c r="B27" s="310"/>
      <c r="C27" s="272"/>
      <c r="D27" s="272"/>
      <c r="E27" s="272"/>
      <c r="F27" s="309"/>
      <c r="G27" s="272"/>
      <c r="H27" s="309"/>
    </row>
    <row r="28" spans="1:11">
      <c r="B28" s="310"/>
      <c r="C28" s="272"/>
      <c r="D28" s="272"/>
      <c r="E28" s="272"/>
      <c r="F28" s="309"/>
      <c r="G28" s="272"/>
      <c r="H28" s="309"/>
    </row>
    <row r="30" spans="1:11">
      <c r="A30" s="291"/>
      <c r="B30" s="291" t="s">
        <v>1673</v>
      </c>
      <c r="C30" s="290"/>
      <c r="D30" s="290"/>
      <c r="E30" s="373" t="s">
        <v>1649</v>
      </c>
      <c r="F30" s="373"/>
      <c r="G30" s="373" t="s">
        <v>1648</v>
      </c>
      <c r="H30" s="373"/>
      <c r="I30" s="306"/>
      <c r="J30" s="306"/>
    </row>
    <row r="31" spans="1:11">
      <c r="A31" s="289" t="s">
        <v>1647</v>
      </c>
      <c r="B31" s="307" t="s">
        <v>1646</v>
      </c>
      <c r="C31" s="287" t="s">
        <v>1659</v>
      </c>
      <c r="D31" s="286" t="s">
        <v>1658</v>
      </c>
      <c r="E31" s="287" t="s">
        <v>1657</v>
      </c>
      <c r="F31" s="286" t="s">
        <v>1645</v>
      </c>
      <c r="G31" s="287" t="s">
        <v>1657</v>
      </c>
      <c r="H31" s="286" t="s">
        <v>1645</v>
      </c>
      <c r="I31" s="259"/>
      <c r="J31" s="259"/>
    </row>
    <row r="32" spans="1:11">
      <c r="A32" s="285">
        <f>(SUM(A26,1))</f>
        <v>25</v>
      </c>
      <c r="B32" s="308" t="s">
        <v>1672</v>
      </c>
      <c r="C32" s="303" t="s">
        <v>548</v>
      </c>
      <c r="D32" s="302">
        <v>1</v>
      </c>
      <c r="E32" s="298"/>
      <c r="F32" s="297"/>
      <c r="G32" s="298"/>
      <c r="H32" s="297"/>
      <c r="I32" s="295"/>
      <c r="J32" s="295"/>
    </row>
    <row r="33" spans="1:10">
      <c r="A33" s="285">
        <f t="shared" ref="A33:A47" si="1">(SUM(A32,1))</f>
        <v>26</v>
      </c>
      <c r="B33" s="304" t="s">
        <v>1671</v>
      </c>
      <c r="C33" s="303" t="s">
        <v>293</v>
      </c>
      <c r="D33" s="302">
        <v>10</v>
      </c>
      <c r="E33" s="298"/>
      <c r="F33" s="297"/>
      <c r="G33" s="298"/>
      <c r="H33" s="297"/>
      <c r="I33" s="295"/>
      <c r="J33" s="295"/>
    </row>
    <row r="34" spans="1:10">
      <c r="A34" s="285">
        <f t="shared" si="1"/>
        <v>27</v>
      </c>
      <c r="B34" s="304" t="s">
        <v>1670</v>
      </c>
      <c r="C34" s="303" t="s">
        <v>293</v>
      </c>
      <c r="D34" s="302">
        <v>20</v>
      </c>
      <c r="E34" s="298"/>
      <c r="F34" s="297"/>
      <c r="G34" s="298"/>
      <c r="H34" s="297"/>
      <c r="I34" s="295"/>
      <c r="J34" s="295"/>
    </row>
    <row r="35" spans="1:10">
      <c r="A35" s="285">
        <f t="shared" si="1"/>
        <v>28</v>
      </c>
      <c r="B35" s="304" t="s">
        <v>1669</v>
      </c>
      <c r="C35" s="303" t="s">
        <v>293</v>
      </c>
      <c r="D35" s="302">
        <v>30</v>
      </c>
      <c r="E35" s="298"/>
      <c r="F35" s="297"/>
      <c r="G35" s="298"/>
      <c r="H35" s="297"/>
      <c r="I35" s="296"/>
      <c r="J35" s="295"/>
    </row>
    <row r="36" spans="1:10">
      <c r="A36" s="285">
        <f t="shared" si="1"/>
        <v>29</v>
      </c>
      <c r="B36" s="304" t="s">
        <v>1668</v>
      </c>
      <c r="C36" s="303" t="s">
        <v>548</v>
      </c>
      <c r="D36" s="302">
        <v>1</v>
      </c>
      <c r="E36" s="298"/>
      <c r="F36" s="297"/>
      <c r="G36" s="298"/>
      <c r="H36" s="297"/>
      <c r="I36" s="296"/>
      <c r="J36" s="295"/>
    </row>
    <row r="37" spans="1:10">
      <c r="A37" s="285">
        <f t="shared" si="1"/>
        <v>30</v>
      </c>
      <c r="B37" s="305" t="s">
        <v>1667</v>
      </c>
      <c r="C37" s="300" t="s">
        <v>548</v>
      </c>
      <c r="D37" s="299">
        <v>1</v>
      </c>
      <c r="E37" s="298"/>
      <c r="F37" s="297"/>
      <c r="G37" s="298"/>
      <c r="H37" s="297"/>
      <c r="I37" s="296"/>
      <c r="J37" s="295"/>
    </row>
    <row r="38" spans="1:10">
      <c r="A38" s="285">
        <f t="shared" si="1"/>
        <v>31</v>
      </c>
      <c r="B38" s="305" t="s">
        <v>1666</v>
      </c>
      <c r="C38" s="300" t="s">
        <v>548</v>
      </c>
      <c r="D38" s="299">
        <v>1</v>
      </c>
      <c r="E38" s="298"/>
      <c r="F38" s="297"/>
      <c r="G38" s="298"/>
      <c r="H38" s="297"/>
      <c r="I38" s="296"/>
      <c r="J38" s="295"/>
    </row>
    <row r="39" spans="1:10">
      <c r="A39" s="285">
        <f t="shared" si="1"/>
        <v>32</v>
      </c>
      <c r="B39" s="304" t="s">
        <v>1665</v>
      </c>
      <c r="C39" s="303" t="s">
        <v>293</v>
      </c>
      <c r="D39" s="302">
        <v>40</v>
      </c>
      <c r="E39" s="298"/>
      <c r="F39" s="297"/>
      <c r="G39" s="298"/>
      <c r="H39" s="297"/>
      <c r="I39" s="296"/>
      <c r="J39" s="295"/>
    </row>
    <row r="40" spans="1:10">
      <c r="A40" s="285">
        <f t="shared" si="1"/>
        <v>33</v>
      </c>
      <c r="B40" s="304" t="s">
        <v>1664</v>
      </c>
      <c r="C40" s="303" t="s">
        <v>293</v>
      </c>
      <c r="D40" s="302">
        <v>10</v>
      </c>
      <c r="E40" s="298"/>
      <c r="F40" s="297"/>
      <c r="G40" s="298"/>
      <c r="H40" s="297"/>
      <c r="I40" s="296"/>
      <c r="J40" s="295"/>
    </row>
    <row r="41" spans="1:10">
      <c r="A41" s="285">
        <f t="shared" si="1"/>
        <v>34</v>
      </c>
      <c r="B41" s="304" t="s">
        <v>1663</v>
      </c>
      <c r="C41" s="303" t="s">
        <v>548</v>
      </c>
      <c r="D41" s="302">
        <v>1</v>
      </c>
      <c r="E41" s="298"/>
      <c r="F41" s="297"/>
      <c r="G41" s="298"/>
      <c r="H41" s="297"/>
      <c r="I41" s="295"/>
      <c r="J41" s="295"/>
    </row>
    <row r="42" spans="1:10">
      <c r="A42" s="285">
        <f t="shared" si="1"/>
        <v>35</v>
      </c>
      <c r="B42" s="304" t="s">
        <v>1662</v>
      </c>
      <c r="C42" s="303" t="s">
        <v>548</v>
      </c>
      <c r="D42" s="302">
        <v>10</v>
      </c>
      <c r="E42" s="298"/>
      <c r="F42" s="297"/>
      <c r="G42" s="298"/>
      <c r="H42" s="297"/>
      <c r="I42" s="295"/>
      <c r="J42" s="295"/>
    </row>
    <row r="43" spans="1:10">
      <c r="A43" s="285">
        <f t="shared" si="1"/>
        <v>36</v>
      </c>
      <c r="B43" s="305" t="s">
        <v>1661</v>
      </c>
      <c r="C43" s="300" t="s">
        <v>548</v>
      </c>
      <c r="D43" s="299">
        <v>2</v>
      </c>
      <c r="E43" s="298"/>
      <c r="F43" s="297"/>
      <c r="G43" s="298"/>
      <c r="H43" s="297"/>
      <c r="I43" s="296"/>
      <c r="J43" s="295"/>
    </row>
    <row r="44" spans="1:10">
      <c r="A44" s="281">
        <f t="shared" si="1"/>
        <v>37</v>
      </c>
      <c r="B44" s="278"/>
      <c r="C44" s="280"/>
      <c r="D44" s="280"/>
      <c r="E44" s="280"/>
      <c r="F44" s="279">
        <f>SUM(F32:F43)</f>
        <v>0</v>
      </c>
      <c r="G44" s="278"/>
      <c r="H44" s="279">
        <f>SUM(H32:H43)</f>
        <v>0</v>
      </c>
    </row>
    <row r="45" spans="1:10">
      <c r="A45" s="276">
        <f t="shared" si="1"/>
        <v>38</v>
      </c>
      <c r="B45" s="275" t="s">
        <v>1652</v>
      </c>
      <c r="C45" s="272"/>
      <c r="D45" s="274">
        <v>3</v>
      </c>
      <c r="E45" s="272" t="s">
        <v>805</v>
      </c>
      <c r="F45" s="294">
        <f>ROUND(F44*D45*0.01,1)</f>
        <v>0</v>
      </c>
      <c r="G45" s="272"/>
      <c r="H45" s="271"/>
    </row>
    <row r="46" spans="1:10">
      <c r="A46" s="276">
        <f t="shared" si="1"/>
        <v>39</v>
      </c>
      <c r="B46" s="275" t="s">
        <v>1651</v>
      </c>
      <c r="C46" s="272"/>
      <c r="D46" s="274">
        <v>15</v>
      </c>
      <c r="E46" s="272" t="s">
        <v>805</v>
      </c>
      <c r="F46" s="273"/>
      <c r="G46" s="272"/>
      <c r="H46" s="294">
        <f>ROUND(H44*D46*0.01,1)</f>
        <v>0</v>
      </c>
    </row>
    <row r="47" spans="1:10">
      <c r="A47" s="270">
        <f t="shared" si="1"/>
        <v>40</v>
      </c>
      <c r="B47" s="269" t="s">
        <v>1644</v>
      </c>
      <c r="C47" s="268"/>
      <c r="D47" s="268"/>
      <c r="E47" s="268"/>
      <c r="F47" s="292">
        <f>SUM(F44:F46)</f>
        <v>0</v>
      </c>
      <c r="G47" s="293"/>
      <c r="H47" s="292">
        <f>SUM(H44:H46)</f>
        <v>0</v>
      </c>
    </row>
    <row r="51" spans="1:10">
      <c r="A51" s="291"/>
      <c r="B51" s="291" t="s">
        <v>1660</v>
      </c>
      <c r="C51" s="290"/>
      <c r="D51" s="290"/>
      <c r="E51" s="373" t="s">
        <v>1649</v>
      </c>
      <c r="F51" s="373"/>
      <c r="G51" s="373" t="s">
        <v>1648</v>
      </c>
      <c r="H51" s="373"/>
    </row>
    <row r="52" spans="1:10">
      <c r="A52" s="289" t="s">
        <v>1647</v>
      </c>
      <c r="B52" s="307" t="s">
        <v>1646</v>
      </c>
      <c r="C52" s="287" t="s">
        <v>1659</v>
      </c>
      <c r="D52" s="286" t="s">
        <v>1658</v>
      </c>
      <c r="E52" s="287" t="s">
        <v>1657</v>
      </c>
      <c r="F52" s="286" t="s">
        <v>1645</v>
      </c>
      <c r="G52" s="287" t="s">
        <v>1657</v>
      </c>
      <c r="H52" s="286" t="s">
        <v>1645</v>
      </c>
      <c r="I52" s="306"/>
      <c r="J52" s="306"/>
    </row>
    <row r="53" spans="1:10">
      <c r="A53" s="285">
        <f>(SUM(A47,1))</f>
        <v>41</v>
      </c>
      <c r="B53" s="305" t="s">
        <v>1656</v>
      </c>
      <c r="C53" s="300" t="s">
        <v>1653</v>
      </c>
      <c r="D53" s="299">
        <v>1</v>
      </c>
      <c r="E53" s="298"/>
      <c r="F53" s="297"/>
      <c r="G53" s="298"/>
      <c r="H53" s="297"/>
      <c r="I53" s="296"/>
      <c r="J53" s="295"/>
    </row>
    <row r="54" spans="1:10">
      <c r="A54" s="285">
        <f t="shared" ref="A54:A60" si="2">(SUM(A53,1))</f>
        <v>42</v>
      </c>
      <c r="B54" s="305" t="s">
        <v>1655</v>
      </c>
      <c r="C54" s="300" t="s">
        <v>1377</v>
      </c>
      <c r="D54" s="299">
        <v>10</v>
      </c>
      <c r="E54" s="298"/>
      <c r="F54" s="297"/>
      <c r="G54" s="298"/>
      <c r="H54" s="297"/>
      <c r="I54" s="296"/>
      <c r="J54" s="295"/>
    </row>
    <row r="55" spans="1:10">
      <c r="A55" s="285">
        <f t="shared" si="2"/>
        <v>43</v>
      </c>
      <c r="B55" s="304" t="s">
        <v>1654</v>
      </c>
      <c r="C55" s="303" t="s">
        <v>1653</v>
      </c>
      <c r="D55" s="302">
        <v>1</v>
      </c>
      <c r="E55" s="298"/>
      <c r="F55" s="297"/>
      <c r="G55" s="298"/>
      <c r="H55" s="297"/>
      <c r="I55" s="296"/>
      <c r="J55" s="295"/>
    </row>
    <row r="56" spans="1:10">
      <c r="A56" s="285">
        <f t="shared" si="2"/>
        <v>44</v>
      </c>
      <c r="B56" s="301" t="s">
        <v>1596</v>
      </c>
      <c r="C56" s="300" t="s">
        <v>1653</v>
      </c>
      <c r="D56" s="299">
        <v>1</v>
      </c>
      <c r="E56" s="298"/>
      <c r="F56" s="297"/>
      <c r="G56" s="298"/>
      <c r="H56" s="297"/>
      <c r="I56" s="296"/>
      <c r="J56" s="295"/>
    </row>
    <row r="57" spans="1:10">
      <c r="A57" s="281">
        <f t="shared" si="2"/>
        <v>45</v>
      </c>
      <c r="B57" s="278"/>
      <c r="C57" s="280"/>
      <c r="D57" s="280"/>
      <c r="E57" s="280"/>
      <c r="F57" s="279">
        <f>SUM(F53:F56)</f>
        <v>0</v>
      </c>
      <c r="G57" s="278"/>
      <c r="H57" s="279">
        <f>SUM(H53:H56)</f>
        <v>0</v>
      </c>
    </row>
    <row r="58" spans="1:10">
      <c r="A58" s="276">
        <f t="shared" si="2"/>
        <v>46</v>
      </c>
      <c r="B58" s="275" t="s">
        <v>1652</v>
      </c>
      <c r="C58" s="272"/>
      <c r="D58" s="274">
        <v>0</v>
      </c>
      <c r="E58" s="272" t="s">
        <v>805</v>
      </c>
      <c r="F58" s="294">
        <f>ROUND(F57*D58*0.01,1)</f>
        <v>0</v>
      </c>
      <c r="G58" s="272"/>
      <c r="H58" s="271"/>
    </row>
    <row r="59" spans="1:10">
      <c r="A59" s="276">
        <f t="shared" si="2"/>
        <v>47</v>
      </c>
      <c r="B59" s="275" t="s">
        <v>1651</v>
      </c>
      <c r="C59" s="272"/>
      <c r="D59" s="274">
        <v>0</v>
      </c>
      <c r="E59" s="272" t="s">
        <v>805</v>
      </c>
      <c r="F59" s="273"/>
      <c r="G59" s="272"/>
      <c r="H59" s="294">
        <f>ROUND(H57*D59*0.01,1)</f>
        <v>0</v>
      </c>
    </row>
    <row r="60" spans="1:10">
      <c r="A60" s="270">
        <f t="shared" si="2"/>
        <v>48</v>
      </c>
      <c r="B60" s="269" t="s">
        <v>1644</v>
      </c>
      <c r="C60" s="268"/>
      <c r="D60" s="268"/>
      <c r="E60" s="268"/>
      <c r="F60" s="292">
        <f>SUM(F57:F59)</f>
        <v>0</v>
      </c>
      <c r="G60" s="293"/>
      <c r="H60" s="292">
        <f>SUM(H57:H59)</f>
        <v>0</v>
      </c>
    </row>
    <row r="68" spans="1:8" ht="13.5" thickBot="1">
      <c r="A68" s="255"/>
      <c r="B68" s="255"/>
      <c r="C68" s="255"/>
      <c r="D68" s="255"/>
      <c r="E68" s="255"/>
      <c r="F68" s="255"/>
      <c r="G68" s="255"/>
      <c r="H68" s="255"/>
    </row>
    <row r="69" spans="1:8" ht="13.5" thickTop="1"/>
    <row r="70" spans="1:8">
      <c r="B70" s="291" t="s">
        <v>1650</v>
      </c>
      <c r="C70" s="290"/>
      <c r="D70" s="290"/>
      <c r="E70" s="373" t="s">
        <v>1649</v>
      </c>
      <c r="F70" s="373"/>
      <c r="G70" s="373" t="s">
        <v>1648</v>
      </c>
      <c r="H70" s="373"/>
    </row>
    <row r="71" spans="1:8">
      <c r="A71" s="289" t="s">
        <v>1647</v>
      </c>
      <c r="B71" s="374" t="s">
        <v>1646</v>
      </c>
      <c r="C71" s="375"/>
      <c r="D71" s="376"/>
      <c r="E71" s="288"/>
      <c r="F71" s="286" t="s">
        <v>1645</v>
      </c>
      <c r="G71" s="287"/>
      <c r="H71" s="286" t="s">
        <v>1645</v>
      </c>
    </row>
    <row r="72" spans="1:8">
      <c r="A72" s="285">
        <f>(SUM(A60,1))</f>
        <v>49</v>
      </c>
      <c r="B72" s="284" t="str">
        <f>B1</f>
        <v>Hromosvody</v>
      </c>
      <c r="C72" s="283"/>
      <c r="D72" s="282">
        <v>21</v>
      </c>
      <c r="E72" s="377">
        <f>F26</f>
        <v>0</v>
      </c>
      <c r="F72" s="378"/>
      <c r="G72" s="377">
        <f>H26</f>
        <v>0</v>
      </c>
      <c r="H72" s="378"/>
    </row>
    <row r="73" spans="1:8">
      <c r="A73" s="285">
        <f>(SUM(A72,1))</f>
        <v>50</v>
      </c>
      <c r="B73" s="284" t="str">
        <f>B30</f>
        <v>Napojení plynového kotle a úprava stávajícího rozváděče</v>
      </c>
      <c r="C73" s="283"/>
      <c r="D73" s="282">
        <v>21</v>
      </c>
      <c r="E73" s="377">
        <f>F47</f>
        <v>0</v>
      </c>
      <c r="F73" s="378"/>
      <c r="G73" s="377">
        <f>H47</f>
        <v>0</v>
      </c>
      <c r="H73" s="378"/>
    </row>
    <row r="74" spans="1:8">
      <c r="A74" s="285">
        <f>(SUM(A73,1))</f>
        <v>51</v>
      </c>
      <c r="B74" s="284" t="str">
        <f>B51</f>
        <v>HZS, PD, revize</v>
      </c>
      <c r="C74" s="283"/>
      <c r="D74" s="282">
        <v>21</v>
      </c>
      <c r="E74" s="377">
        <f>F60</f>
        <v>0</v>
      </c>
      <c r="F74" s="378"/>
      <c r="G74" s="377">
        <f>H60</f>
        <v>0</v>
      </c>
      <c r="H74" s="378"/>
    </row>
    <row r="75" spans="1:8">
      <c r="A75" s="281"/>
      <c r="B75" s="278"/>
      <c r="C75" s="280"/>
      <c r="D75" s="280"/>
      <c r="E75" s="280"/>
      <c r="F75" s="279"/>
      <c r="G75" s="278"/>
      <c r="H75" s="277"/>
    </row>
    <row r="76" spans="1:8">
      <c r="A76" s="276"/>
      <c r="B76" s="275"/>
      <c r="C76" s="272"/>
      <c r="D76" s="274"/>
      <c r="E76" s="272"/>
      <c r="F76" s="273"/>
      <c r="G76" s="272"/>
      <c r="H76" s="271"/>
    </row>
    <row r="77" spans="1:8">
      <c r="A77" s="270">
        <f>(SUM(A74,1))</f>
        <v>52</v>
      </c>
      <c r="B77" s="269" t="s">
        <v>1644</v>
      </c>
      <c r="C77" s="268"/>
      <c r="D77" s="268"/>
      <c r="E77" s="383">
        <f>SUM(E72:F74)</f>
        <v>0</v>
      </c>
      <c r="F77" s="384"/>
      <c r="G77" s="385">
        <f>SUM(G72:H74)</f>
        <v>0</v>
      </c>
      <c r="H77" s="384"/>
    </row>
    <row r="80" spans="1:8">
      <c r="A80" s="259">
        <f>(SUM(A77,1))</f>
        <v>53</v>
      </c>
      <c r="B80" s="267" t="s">
        <v>1643</v>
      </c>
      <c r="C80" s="267"/>
      <c r="D80" s="267"/>
      <c r="E80" s="386">
        <f>SUM(E77:H77)</f>
        <v>0</v>
      </c>
      <c r="F80" s="386"/>
      <c r="G80" s="266" t="s">
        <v>1642</v>
      </c>
    </row>
    <row r="81" spans="1:11">
      <c r="B81" s="265"/>
      <c r="K81" s="264"/>
    </row>
    <row r="83" spans="1:11">
      <c r="B83" s="263">
        <f>E83+G83</f>
        <v>0</v>
      </c>
      <c r="C83" s="261"/>
      <c r="D83" s="260">
        <v>15</v>
      </c>
      <c r="E83" s="379">
        <f>SUM(SUMIF(D70:D74,D83,E70:E74),SUMIF(D70:D74,D83,G70:G74))</f>
        <v>0</v>
      </c>
      <c r="F83" s="379"/>
      <c r="G83" s="380">
        <f>CEILING(E83*D83/100,0.1)</f>
        <v>0</v>
      </c>
      <c r="H83" s="381"/>
    </row>
    <row r="84" spans="1:11">
      <c r="B84" s="262">
        <f>E84+G84</f>
        <v>0</v>
      </c>
      <c r="C84" s="261"/>
      <c r="D84" s="260">
        <v>21</v>
      </c>
      <c r="E84" s="379">
        <f>SUM(SUMIF(D70:D74,D84,E70:E74),SUMIF(D70:D74,D84,G70:G74))</f>
        <v>0</v>
      </c>
      <c r="F84" s="379"/>
      <c r="G84" s="380">
        <f>CEILING(E84*D84/100,0.1)</f>
        <v>0</v>
      </c>
      <c r="H84" s="381"/>
    </row>
    <row r="87" spans="1:11">
      <c r="A87" s="259">
        <f>(SUM(A80,1))</f>
        <v>54</v>
      </c>
      <c r="B87" s="258" t="s">
        <v>1641</v>
      </c>
      <c r="E87" s="382">
        <f>SUM(B83:B84)</f>
        <v>0</v>
      </c>
      <c r="F87" s="382"/>
      <c r="G87" s="257" t="s">
        <v>1640</v>
      </c>
    </row>
    <row r="88" spans="1:11" ht="13.5" thickBot="1">
      <c r="A88" s="255"/>
      <c r="B88" s="256"/>
      <c r="C88" s="255"/>
      <c r="D88" s="255"/>
      <c r="E88" s="255"/>
      <c r="F88" s="255"/>
      <c r="G88" s="255"/>
      <c r="H88" s="255"/>
    </row>
    <row r="89" spans="1:11" ht="13.5" thickTop="1"/>
  </sheetData>
  <mergeCells count="23">
    <mergeCell ref="E87:F87"/>
    <mergeCell ref="E74:F74"/>
    <mergeCell ref="G74:H74"/>
    <mergeCell ref="E77:F77"/>
    <mergeCell ref="G77:H77"/>
    <mergeCell ref="E80:F80"/>
    <mergeCell ref="E83:F83"/>
    <mergeCell ref="G83:H83"/>
    <mergeCell ref="B71:D71"/>
    <mergeCell ref="E72:F72"/>
    <mergeCell ref="G72:H72"/>
    <mergeCell ref="E84:F84"/>
    <mergeCell ref="G84:H84"/>
    <mergeCell ref="E73:F73"/>
    <mergeCell ref="G73:H73"/>
    <mergeCell ref="E70:F70"/>
    <mergeCell ref="G70:H70"/>
    <mergeCell ref="E1:F1"/>
    <mergeCell ref="G1:H1"/>
    <mergeCell ref="E30:F30"/>
    <mergeCell ref="G30:H30"/>
    <mergeCell ref="E51:F51"/>
    <mergeCell ref="G51:H51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 xml:space="preserve">&amp;C&amp;6Elektroinstalace - &amp;"Arial CE,Tučné"Snížení energetické náročnosti budovy hasičárny, &amp;"Arial CE,Obyčejné"Kolín - Sendražice, ul. Hlavní č.p. 32 </oddHeader>
    <oddFooter>&amp;L&amp;6Vypracoval :
Roman Hladík&amp;C&amp;6Stránka &amp;P z &amp;N&amp;R&amp;6Datum vytvoření - 6.12.2018
Datum tisku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15</vt:i4>
      </vt:variant>
    </vt:vector>
  </HeadingPairs>
  <TitlesOfParts>
    <vt:vector size="22" baseType="lpstr">
      <vt:lpstr>Rekapitulace stavby</vt:lpstr>
      <vt:lpstr>KOLIN1 - SO 1 Hasičská zb...</vt:lpstr>
      <vt:lpstr>D.1.4.1 - Ústřední vytápění</vt:lpstr>
      <vt:lpstr>D.1.4.2 - Zdravotní technika</vt:lpstr>
      <vt:lpstr>D.1.4.4 - Rozvod plynu</vt:lpstr>
      <vt:lpstr>Ú-EL</vt:lpstr>
      <vt:lpstr>EL</vt:lpstr>
      <vt:lpstr>'D.1.4.1 - Ústřední vytápění'!Názvy_tisku</vt:lpstr>
      <vt:lpstr>'D.1.4.2 - Zdravotní technika'!Názvy_tisku</vt:lpstr>
      <vt:lpstr>'D.1.4.4 - Rozvod plynu'!Názvy_tisku</vt:lpstr>
      <vt:lpstr>'KOLIN1 - SO 1 Hasičská zb...'!Názvy_tisku</vt:lpstr>
      <vt:lpstr>'Rekapitulace stavby'!Názvy_tisku</vt:lpstr>
      <vt:lpstr>'D.1.4.1 - Ústřední vytápění'!Oblast_tisku</vt:lpstr>
      <vt:lpstr>'D.1.4.2 - Zdravotní technika'!Oblast_tisku</vt:lpstr>
      <vt:lpstr>'D.1.4.4 - Rozvod plynu'!Oblast_tisku</vt:lpstr>
      <vt:lpstr>EL!Oblast_tisku</vt:lpstr>
      <vt:lpstr>'KOLIN1 - SO 1 Hasičská zb...'!Oblast_tisku</vt:lpstr>
      <vt:lpstr>'Rekapitulace stavby'!Oblast_tisku</vt:lpstr>
      <vt:lpstr>EL!Rozpočet1</vt:lpstr>
      <vt:lpstr>EL!Rozpočet1_42</vt:lpstr>
      <vt:lpstr>EL!Rozpočet1_78</vt:lpstr>
      <vt:lpstr>EL!Rozpočet1_82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MICHÁLEK\Michálek</dc:creator>
  <cp:lastModifiedBy>JN rozpočty</cp:lastModifiedBy>
  <dcterms:created xsi:type="dcterms:W3CDTF">2020-02-11T09:07:19Z</dcterms:created>
  <dcterms:modified xsi:type="dcterms:W3CDTF">2020-02-11T14:59:42Z</dcterms:modified>
</cp:coreProperties>
</file>