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KolCSZaPekárnou - Rekonst..." sheetId="2" r:id="rId2"/>
    <sheet name="VONCSZaPekarnou - Rekonst..." sheetId="3" r:id="rId3"/>
  </sheets>
  <definedNames>
    <definedName name="_xlnm.Print_Area" localSheetId="0">'Rekapitulace stavby'!$D$4:$AO$36,'Rekapitulace stavby'!$C$42:$AQ$57</definedName>
    <definedName name="_xlnm._FilterDatabase" localSheetId="1" hidden="1">'KolCSZaPekárnou - Rekonst...'!$C$90:$K$379</definedName>
    <definedName name="_xlnm.Print_Area" localSheetId="1">'KolCSZaPekárnou - Rekonst...'!$C$4:$J$39,'KolCSZaPekárnou - Rekonst...'!$C$45:$J$72,'KolCSZaPekárnou - Rekonst...'!$C$78:$K$379</definedName>
    <definedName name="_xlnm._FilterDatabase" localSheetId="2" hidden="1">'VONCSZaPekarnou - Rekonst...'!$C$80:$K$90</definedName>
    <definedName name="_xlnm.Print_Area" localSheetId="2">'VONCSZaPekarnou - Rekonst...'!$C$4:$J$39,'VONCSZaPekarnou - Rekonst...'!$C$45:$J$62,'VONCSZaPekarnou - Rekonst...'!$C$68:$K$90</definedName>
    <definedName name="_xlnm.Print_Titles" localSheetId="0">'Rekapitulace stavby'!$52:$52</definedName>
    <definedName name="_xlnm.Print_Titles" localSheetId="1">'KolCSZaPekárnou - Rekonst...'!$90:$90</definedName>
    <definedName name="_xlnm.Print_Titles" localSheetId="2">'VONCSZaPekarnou - Rekonst...'!$80:$80</definedName>
  </definedNames>
  <calcPr fullCalcOnLoad="1"/>
</workbook>
</file>

<file path=xl/sharedStrings.xml><?xml version="1.0" encoding="utf-8"?>
<sst xmlns="http://schemas.openxmlformats.org/spreadsheetml/2006/main" count="3307" uniqueCount="655">
  <si>
    <t>Export Komplet</t>
  </si>
  <si>
    <t/>
  </si>
  <si>
    <t>2.0</t>
  </si>
  <si>
    <t>ZAMOK</t>
  </si>
  <si>
    <t>False</t>
  </si>
  <si>
    <t>{eba1a2cc-a24a-42aa-8c8e-83b7d1e46d61}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</si>
  <si>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</si>
  <si>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</si>
  <si>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</si>
  <si>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</si>
  <si>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</si>
  <si>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</si>
  <si>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</si>
  <si>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</si>
  <si>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KolCSZaPekarnou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</si>
  <si>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</si>
  <si>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</si>
  <si>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ČSZa Pekárnou P2, Kolín V</t>
  </si>
  <si>
    <t>KSO:</t>
  </si>
  <si>
    <t>825 55</t>
  </si>
  <si>
    <t>CC-CZ:</t>
  </si>
  <si>
    <t>Místo:</t>
  </si>
  <si>
    <t>Kolín</t>
  </si>
  <si>
    <t>Datum:</t>
  </si>
  <si>
    <t>27. 6. 2019</t>
  </si>
  <si>
    <t>Zadavatel:</t>
  </si>
  <si>
    <t>IČ:</t>
  </si>
  <si>
    <t>Město Kolín</t>
  </si>
  <si>
    <t>DIČ:</t>
  </si>
  <si>
    <t>Uchazeč:</t>
  </si>
  <si>
    <t>Vyplň údaj</t>
  </si>
  <si>
    <t>Projektant:</t>
  </si>
  <si>
    <t>Vodoso s.r.o.</t>
  </si>
  <si>
    <t>True</t>
  </si>
  <si>
    <t>Zpracovatel:</t>
  </si>
  <si>
    <t>Roman Pešek DiS.</t>
  </si>
  <si>
    <t>Poznámka:</t>
  </si>
  <si>
    <t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
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</si>
  <si>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</si>
  <si>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</si>
  <si>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</si>
  <si>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</si>
  <si>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</si>
  <si>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</si>
  <si>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</si>
  <si>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</si>
  <si>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</si>
  <si>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</si>
  <si>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</si>
  <si>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</si>
  <si>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</si>
  <si>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</si>
  <si>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</si>
  <si>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</si>
  <si>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</si>
  <si>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</si>
  <si>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</si>
  <si>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</si>
  <si>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</si>
  <si>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</si>
  <si>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</si>
  <si>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</si>
  <si>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</si>
  <si>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</si>
  <si>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</si>
  <si>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</si>
  <si>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</si>
  <si>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</si>
  <si>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</si>
  <si>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</si>
  <si>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</si>
  <si>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</si>
  <si>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</si>
  <si>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</si>
  <si>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</si>
  <si>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</si>
  <si>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</si>
  <si>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KolCSZaPekárnou</t>
  </si>
  <si>
    <t>Rekonstrukce ČS Za Pekárnou P2, Kolín V</t>
  </si>
  <si>
    <t>ING</t>
  </si>
  <si>
    <t>1</t>
  </si>
  <si>
    <t>{d8013112-9d65-4fa9-915c-1d3e37a0cd32}</t>
  </si>
  <si>
    <t>2</t>
  </si>
  <si>
    <t>VONCSZaPekarnou</t>
  </si>
  <si>
    <t>VON</t>
  </si>
  <si>
    <t>{2fe1d168-3d8b-4e3e-a188-e837b9a14cf8}</t>
  </si>
  <si>
    <t>KRYCÍ LIST SOUPISU PRACÍ</t>
  </si>
  <si>
    <t>Objekt:</t>
  </si>
  <si>
    <t>KolCSZaPekárnou - Rekonstrukce ČS Za Pekárnou P2, Kolín V</t>
  </si>
  <si>
    <t>Vodos s.r.o.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</si>
  <si>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</si>
  <si>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</si>
  <si>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</si>
  <si>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</si>
  <si>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</si>
  <si>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</si>
  <si>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</si>
  <si>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</si>
  <si>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</si>
  <si>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</si>
  <si>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</si>
  <si>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</si>
  <si>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</si>
  <si>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</si>
  <si>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</si>
  <si>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</si>
  <si>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</si>
  <si>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</si>
  <si>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</si>
  <si>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</si>
  <si>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</si>
  <si>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</si>
  <si>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</si>
  <si>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</si>
  <si>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</si>
  <si>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</si>
  <si>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</si>
  <si>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</si>
  <si>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</si>
  <si>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</si>
  <si>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</si>
  <si>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</si>
  <si>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</si>
  <si>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</si>
  <si>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</si>
  <si>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113107165</t>
  </si>
  <si>
    <t>Odstranění podkladů nebo krytů strojně plochy jednotlivě přes 50 m2 do 200 m2 s přemístěním hmot na skládku na vzdálenost do 20 m nebo s naložením na dopravní prostředek z kameniva hrubého drceného, o tl. vrstvy přes 400 do 500 mm</t>
  </si>
  <si>
    <t>m2</t>
  </si>
  <si>
    <t>CS ÚRS 2019 01</t>
  </si>
  <si>
    <t>4</t>
  </si>
  <si>
    <t>-321432351</t>
  </si>
  <si>
    <t>VV</t>
  </si>
  <si>
    <t>"D.2.2  Technologie ČS"</t>
  </si>
  <si>
    <t>"výkop betonové patky"</t>
  </si>
  <si>
    <t>1*1</t>
  </si>
  <si>
    <t>113107242</t>
  </si>
  <si>
    <t>Odstranění podkladů nebo krytů s přemístěním hmot na skládku na vzdálenost do 20 m nebo s naložením na dopravní prostředek v ploše jednotlivě přes 200 m2 živičných, o tl. vrstvy přes 50 do 100 mm</t>
  </si>
  <si>
    <t>CS ÚRS 2016 01</t>
  </si>
  <si>
    <t>2136436268</t>
  </si>
  <si>
    <t>3</t>
  </si>
  <si>
    <t>113154114</t>
  </si>
  <si>
    <t>Frézování živičného podkladu nebo krytu s naložením na dopravní prostředek plochy do 500 m2 bez překážek v trase pruhu šířky do 0,5 m, tloušťky vrstvy 100 mm</t>
  </si>
  <si>
    <t>CS ÚRS 2017 01</t>
  </si>
  <si>
    <t>-849666317</t>
  </si>
  <si>
    <t>P</t>
  </si>
  <si>
    <t>Poznámka k položce:
Přesah oproti výkopu patky 0,3m</t>
  </si>
  <si>
    <t>3,9*0,3</t>
  </si>
  <si>
    <t>115101279</t>
  </si>
  <si>
    <t>Přečerpávání odpadních vod po dobu výstavby</t>
  </si>
  <si>
    <t>hod</t>
  </si>
  <si>
    <t>-1533832821</t>
  </si>
  <si>
    <t>50*24</t>
  </si>
  <si>
    <t>5</t>
  </si>
  <si>
    <t>132201202</t>
  </si>
  <si>
    <t>Hloubení zapažených i nezapažených rýh šířky přes 600 do 2 000 mm s urovnáním dna do předepsaného profilu a spádu v hornině tř. 3 přes 100 do 1 000 m3</t>
  </si>
  <si>
    <t>m3</t>
  </si>
  <si>
    <t>220275382</t>
  </si>
  <si>
    <t>1*1*0,4</t>
  </si>
  <si>
    <t>6</t>
  </si>
  <si>
    <t>132201209</t>
  </si>
  <si>
    <t>Příplatek za lepivost k hloubení rýh š do 2000 mm v hornině tř. 3</t>
  </si>
  <si>
    <t>638936985</t>
  </si>
  <si>
    <t>0,4/2</t>
  </si>
  <si>
    <t>7</t>
  </si>
  <si>
    <t>151101101</t>
  </si>
  <si>
    <t>Zřízení pažení a rozepření stěn rýh pro podzemní vedení pro všechny šířky rýhy  příložné pro jakoukoliv mezerovitost, hloubky do 2 m</t>
  </si>
  <si>
    <t>-1608014126</t>
  </si>
  <si>
    <t>1,2*3*1</t>
  </si>
  <si>
    <t>8</t>
  </si>
  <si>
    <t>151101111</t>
  </si>
  <si>
    <t>Odstranění pažení a rozepření stěn rýh pro podzemní vedení s uložením materiálu na vzdálenost do 3 m od kraje výkopu příložné, hloubky do 2 m</t>
  </si>
  <si>
    <t>707545791</t>
  </si>
  <si>
    <t>9</t>
  </si>
  <si>
    <t>161101101</t>
  </si>
  <si>
    <t>Svislé přemístění výkopku z horniny tř. 1 až 4 hl výkopu do 2,5 m</t>
  </si>
  <si>
    <t>-1029224337</t>
  </si>
  <si>
    <t>10</t>
  </si>
  <si>
    <t>162701105</t>
  </si>
  <si>
    <t>Vodorovné přemístění do 10000 m výkopku z horniny tř. 1 až 4</t>
  </si>
  <si>
    <t>-1707514911</t>
  </si>
  <si>
    <t>0,4</t>
  </si>
  <si>
    <t>11</t>
  </si>
  <si>
    <t>162701109</t>
  </si>
  <si>
    <t>Příplatek k vodorovnému přemístění výkopku z horniny tř. 1 až 4 ZKD 1000 m přes 10000 m</t>
  </si>
  <si>
    <t>-1647648035</t>
  </si>
  <si>
    <t>Poznámka k položce:
přemístění na skládku vzdálenou 33km</t>
  </si>
  <si>
    <t>0,4*23</t>
  </si>
  <si>
    <t>12</t>
  </si>
  <si>
    <t>171201201</t>
  </si>
  <si>
    <t>Uložení sypaniny na skládky</t>
  </si>
  <si>
    <t>359613654</t>
  </si>
  <si>
    <t>Zakládání</t>
  </si>
  <si>
    <t>13</t>
  </si>
  <si>
    <t>254886897_R</t>
  </si>
  <si>
    <t>Vytvoření prostupů pro chrániočku DN 100, délky 250</t>
  </si>
  <si>
    <t>kus</t>
  </si>
  <si>
    <t>360714682</t>
  </si>
  <si>
    <t>Poznámka k položce:
viz. příloha č. E.Elektročást</t>
  </si>
  <si>
    <t>14</t>
  </si>
  <si>
    <t>254886898_R</t>
  </si>
  <si>
    <t>Vytvoření prostupů pro chrániočku DN 30, délky 250</t>
  </si>
  <si>
    <t>2081348948</t>
  </si>
  <si>
    <t>275356021</t>
  </si>
  <si>
    <t>Bednění základů z betonu prostého nebo železového patek pro plochy rovinné zřízení</t>
  </si>
  <si>
    <t>141735336</t>
  </si>
  <si>
    <t>"pro patku jeřábu"</t>
  </si>
  <si>
    <t>1*1*3</t>
  </si>
  <si>
    <t>16</t>
  </si>
  <si>
    <t>275356022</t>
  </si>
  <si>
    <t>Bednění základů z betonu prostého nebo železového patek pro plochy rovinné odstranění</t>
  </si>
  <si>
    <t>133334574</t>
  </si>
  <si>
    <t>"pro patku jeřáb"</t>
  </si>
  <si>
    <t>Svislé a kompletní konstrukce</t>
  </si>
  <si>
    <t>17</t>
  </si>
  <si>
    <t>380356211</t>
  </si>
  <si>
    <t>Bednění kompletních konstrukcí čistíren odpadních vod, nádrží, vodojemů, kanálů  konstrukcí omítaných z betonu prostého nebo železového ploch rovinných zřízení</t>
  </si>
  <si>
    <t>788464261</t>
  </si>
  <si>
    <t>"stěny ČS"</t>
  </si>
  <si>
    <t>9,75*2*0,65+3,8*2+0,65</t>
  </si>
  <si>
    <t>18</t>
  </si>
  <si>
    <t>380356212</t>
  </si>
  <si>
    <t>Bednění kompletních konstrukcí čistíren odpadních vod, nádrží, vodojemů, kanálů  konstrukcí omítaných z betonu prostého nebo železového ploch rovinných odstranění</t>
  </si>
  <si>
    <t>276485527</t>
  </si>
  <si>
    <t>Vodorovné konstrukce</t>
  </si>
  <si>
    <t>19</t>
  </si>
  <si>
    <t>452311141</t>
  </si>
  <si>
    <t>Kanalizační malta</t>
  </si>
  <si>
    <t>-1299079898</t>
  </si>
  <si>
    <t>"zalití stávajícího prostupu v zadní části nádrže"</t>
  </si>
  <si>
    <t>(PI*0,1*0,1*0,4)</t>
  </si>
  <si>
    <t>"pod uliční poklopy"</t>
  </si>
  <si>
    <t>0,01*4</t>
  </si>
  <si>
    <t>Součet</t>
  </si>
  <si>
    <t>20</t>
  </si>
  <si>
    <t>452311142_R</t>
  </si>
  <si>
    <t>Betonová patka, dilatace z polystyrenu, ztracené bednění</t>
  </si>
  <si>
    <t>-1710243215</t>
  </si>
  <si>
    <t>Úpravy povrchů, podlahy a osazování výplní</t>
  </si>
  <si>
    <t>632453352</t>
  </si>
  <si>
    <t>Potěr betonový tl do 100 mm tř. C 30/37, se zpomaleným tuhnutím, s polypropylovonými vlákny</t>
  </si>
  <si>
    <t>CS ÚRS 2018 01</t>
  </si>
  <si>
    <t>-931602369</t>
  </si>
  <si>
    <t>"viz příloha D.1.3 Rekonstrukce stavební části ČS"</t>
  </si>
  <si>
    <t>"vylití stropu"</t>
  </si>
  <si>
    <t>9,75*3,8</t>
  </si>
  <si>
    <t>"vylití stěn"</t>
  </si>
  <si>
    <t>2*9,75*0,65+2*3,8*0,65</t>
  </si>
  <si>
    <t>22</t>
  </si>
  <si>
    <t>85731432_R</t>
  </si>
  <si>
    <t>Pasivní nátěr na obnaženou výztuž</t>
  </si>
  <si>
    <t>m</t>
  </si>
  <si>
    <t>1552120244</t>
  </si>
  <si>
    <t>Poznámka k položce:
"viz příloha D.1.3 Rekonstrukce stavební části ČS"</t>
  </si>
  <si>
    <t>23</t>
  </si>
  <si>
    <t>85731456_R</t>
  </si>
  <si>
    <t>Reprofilace desky</t>
  </si>
  <si>
    <t>kpl</t>
  </si>
  <si>
    <t>227989141</t>
  </si>
  <si>
    <t>24</t>
  </si>
  <si>
    <t>85731486_R</t>
  </si>
  <si>
    <t>Nástřik krystalizace</t>
  </si>
  <si>
    <t>1997578186</t>
  </si>
  <si>
    <t>25</t>
  </si>
  <si>
    <t>85731488_R</t>
  </si>
  <si>
    <t>1459752156</t>
  </si>
  <si>
    <t>"strop zespodu"</t>
  </si>
  <si>
    <t>6*3+2,65*3</t>
  </si>
  <si>
    <t>26</t>
  </si>
  <si>
    <t>85731496_R</t>
  </si>
  <si>
    <t>Živičná hydroizolace</t>
  </si>
  <si>
    <t>925564660</t>
  </si>
  <si>
    <t>27</t>
  </si>
  <si>
    <t>85731586_R</t>
  </si>
  <si>
    <t>Otryskání nádrže</t>
  </si>
  <si>
    <t>-211227373</t>
  </si>
  <si>
    <t>28</t>
  </si>
  <si>
    <t>85731587_R</t>
  </si>
  <si>
    <t>Oplach vodou</t>
  </si>
  <si>
    <t>479008338</t>
  </si>
  <si>
    <t>Trubní vedení</t>
  </si>
  <si>
    <t>29</t>
  </si>
  <si>
    <t>230141067_R</t>
  </si>
  <si>
    <t>Montáž kolen 90° z nerezavějící oceli  DN 250 mm</t>
  </si>
  <si>
    <t>64</t>
  </si>
  <si>
    <t>-54538543</t>
  </si>
  <si>
    <t>Poznámka k položce:
viz příloha D.2.2 Technologie ČS</t>
  </si>
  <si>
    <t>30</t>
  </si>
  <si>
    <t>M</t>
  </si>
  <si>
    <t>552613555_R</t>
  </si>
  <si>
    <t>Koleno 90° DN 250 nerez ocel</t>
  </si>
  <si>
    <t>128</t>
  </si>
  <si>
    <t>-1366528583</t>
  </si>
  <si>
    <t>31</t>
  </si>
  <si>
    <t>230141075_R</t>
  </si>
  <si>
    <t>Montáž kolen 90° z nerezavějící oceli  DN 400 mm</t>
  </si>
  <si>
    <t>1203080622</t>
  </si>
  <si>
    <t>32</t>
  </si>
  <si>
    <t>5526135565R</t>
  </si>
  <si>
    <t>Koleno 90° DN 400 nerez ocel</t>
  </si>
  <si>
    <t>1238360440</t>
  </si>
  <si>
    <t>33</t>
  </si>
  <si>
    <t>230141158</t>
  </si>
  <si>
    <t>Montáž tvarovek dvouosých z nerezavějící oceli  DN 400</t>
  </si>
  <si>
    <t>1964920258</t>
  </si>
  <si>
    <t>34</t>
  </si>
  <si>
    <t>552613556_R</t>
  </si>
  <si>
    <t>T-Kus DN 400/400 nerez ocel</t>
  </si>
  <si>
    <t>478612825</t>
  </si>
  <si>
    <t>35</t>
  </si>
  <si>
    <t>552613553_R</t>
  </si>
  <si>
    <t>T-Kus DN 400/250 nerez ocel</t>
  </si>
  <si>
    <t>-532194233</t>
  </si>
  <si>
    <t>36</t>
  </si>
  <si>
    <t>230141063_R</t>
  </si>
  <si>
    <t>Montáž přírub z nerezavějící oceli  DN 100 mm</t>
  </si>
  <si>
    <t>-1763236844</t>
  </si>
  <si>
    <t>37</t>
  </si>
  <si>
    <t>422249543_R</t>
  </si>
  <si>
    <t>Nerez navařovací příruba DN 100</t>
  </si>
  <si>
    <t>1532575413</t>
  </si>
  <si>
    <t>38</t>
  </si>
  <si>
    <t>230141057_R</t>
  </si>
  <si>
    <t>Montáž přírub z nerezavějící oceli  DN 200 mm</t>
  </si>
  <si>
    <t>-1486878534</t>
  </si>
  <si>
    <t>39</t>
  </si>
  <si>
    <t>422249544_R</t>
  </si>
  <si>
    <t>Nerez navařovací příruba DN 200</t>
  </si>
  <si>
    <t>768163808</t>
  </si>
  <si>
    <t>40</t>
  </si>
  <si>
    <t>230141059_R</t>
  </si>
  <si>
    <t>Montáž přírub z nerezavějící oceli  DN 250 mm</t>
  </si>
  <si>
    <t>-99723225</t>
  </si>
  <si>
    <t>41</t>
  </si>
  <si>
    <t>422249545_R</t>
  </si>
  <si>
    <t>Nerez navařovací příruba DN 250</t>
  </si>
  <si>
    <t>-948217115</t>
  </si>
  <si>
    <t>42</t>
  </si>
  <si>
    <t>230141060_R</t>
  </si>
  <si>
    <t>Montáž přírub z nerezavějící oceli  DN 400 mm</t>
  </si>
  <si>
    <t>407838346</t>
  </si>
  <si>
    <t>43</t>
  </si>
  <si>
    <t>422249555_R</t>
  </si>
  <si>
    <t>Nerez navařovací příruba DN 400</t>
  </si>
  <si>
    <t>554716975</t>
  </si>
  <si>
    <t>44</t>
  </si>
  <si>
    <t>422249556_R</t>
  </si>
  <si>
    <t>Zaslepovací příruba DN 400</t>
  </si>
  <si>
    <t>1448506618</t>
  </si>
  <si>
    <t>45</t>
  </si>
  <si>
    <t>230141022_R</t>
  </si>
  <si>
    <t>Montáž rekukce nerezavějící oceli  DN 250/200 mm</t>
  </si>
  <si>
    <t>-308625624</t>
  </si>
  <si>
    <t>46</t>
  </si>
  <si>
    <t>422249565_R</t>
  </si>
  <si>
    <t>Nerez redukce 250/200</t>
  </si>
  <si>
    <t>-683635717</t>
  </si>
  <si>
    <t>47</t>
  </si>
  <si>
    <t>230141288</t>
  </si>
  <si>
    <t>Montáž trubek z nerezavějící oceli  DN 250 mm</t>
  </si>
  <si>
    <t>1138945326</t>
  </si>
  <si>
    <t>48</t>
  </si>
  <si>
    <t>5526135578_R</t>
  </si>
  <si>
    <t>Nerez výtlačné potrubí DN250, dl. 2500 m</t>
  </si>
  <si>
    <t>1143737780</t>
  </si>
  <si>
    <t>49</t>
  </si>
  <si>
    <t>230141288_R</t>
  </si>
  <si>
    <t>Montáž trubek z nerezavějící oceli  DN 400 mm dl. 1m</t>
  </si>
  <si>
    <t>-980607741</t>
  </si>
  <si>
    <t>50</t>
  </si>
  <si>
    <t>5526135579_R</t>
  </si>
  <si>
    <t>Nerez výtlačné potrubí DN400, dl. 1000 m</t>
  </si>
  <si>
    <t>1760198128</t>
  </si>
  <si>
    <t>51</t>
  </si>
  <si>
    <t>230141289_R</t>
  </si>
  <si>
    <t>Montáž trubek z nerezavějící oceli  DN 400 mm dl. 1,7m</t>
  </si>
  <si>
    <t>1163475312</t>
  </si>
  <si>
    <t>52</t>
  </si>
  <si>
    <t>5526135580_R</t>
  </si>
  <si>
    <t>Nerez výtlačné potrubí DN400, dl. 1700 m</t>
  </si>
  <si>
    <t>984782130</t>
  </si>
  <si>
    <t>53</t>
  </si>
  <si>
    <t>852261154_R</t>
  </si>
  <si>
    <t>Montáž vřetenového šoupěte DN 1200 vč. ovládání se servopohonem</t>
  </si>
  <si>
    <t>-162758616</t>
  </si>
  <si>
    <t>54</t>
  </si>
  <si>
    <t>852261153_R</t>
  </si>
  <si>
    <t>1823642329</t>
  </si>
  <si>
    <t>55</t>
  </si>
  <si>
    <t>852261193_R</t>
  </si>
  <si>
    <t>1079295955</t>
  </si>
  <si>
    <t>56</t>
  </si>
  <si>
    <t>852261150_R</t>
  </si>
  <si>
    <t>-294204336</t>
  </si>
  <si>
    <t>57</t>
  </si>
  <si>
    <t>55253629_R</t>
  </si>
  <si>
    <t>přechod přírubový litinový DN 200/150</t>
  </si>
  <si>
    <t>-1943089931</t>
  </si>
  <si>
    <t>58</t>
  </si>
  <si>
    <t>852261122_R</t>
  </si>
  <si>
    <t>-1361337376</t>
  </si>
  <si>
    <t>59</t>
  </si>
  <si>
    <t>552536252_R</t>
  </si>
  <si>
    <t>Vřetenové šoupě DN1200 s ovládací sadou a servopohonem vč. dopravy</t>
  </si>
  <si>
    <t>-69154987</t>
  </si>
  <si>
    <t>60</t>
  </si>
  <si>
    <t>85226112_R</t>
  </si>
  <si>
    <t>-1372068270</t>
  </si>
  <si>
    <t>61</t>
  </si>
  <si>
    <t>552536253_R</t>
  </si>
  <si>
    <t>Vřetenové šoupě DN400 s ovládací sadou a servopohonem vč. dopravy</t>
  </si>
  <si>
    <t>ks</t>
  </si>
  <si>
    <t>856598664</t>
  </si>
  <si>
    <t>62</t>
  </si>
  <si>
    <t>857262130_R</t>
  </si>
  <si>
    <t>Montáž zpětného ventilu</t>
  </si>
  <si>
    <t>-267039973</t>
  </si>
  <si>
    <t>63</t>
  </si>
  <si>
    <t>55253622_R</t>
  </si>
  <si>
    <t>-2140462713</t>
  </si>
  <si>
    <t>857262131_R</t>
  </si>
  <si>
    <t>1840580526</t>
  </si>
  <si>
    <t>65</t>
  </si>
  <si>
    <t>55253623_R</t>
  </si>
  <si>
    <t>-871135875</t>
  </si>
  <si>
    <t>66</t>
  </si>
  <si>
    <t>857262129_R</t>
  </si>
  <si>
    <t>394757582</t>
  </si>
  <si>
    <t>67</t>
  </si>
  <si>
    <t>422215065_R</t>
  </si>
  <si>
    <t>šoupě nožové s nestoupavým vřetenem DN 250 a ovládací tyčí</t>
  </si>
  <si>
    <t>627870972</t>
  </si>
  <si>
    <t>68</t>
  </si>
  <si>
    <t>857262122_R</t>
  </si>
  <si>
    <t>767619385</t>
  </si>
  <si>
    <t>69</t>
  </si>
  <si>
    <t>42214503_R</t>
  </si>
  <si>
    <t>ventil zpětný s koulí DN 250</t>
  </si>
  <si>
    <t>1365183180</t>
  </si>
  <si>
    <t>70</t>
  </si>
  <si>
    <t>891362122</t>
  </si>
  <si>
    <t>Montáž kanalizačních armatur na potrubí šoupátek v otevřeném výkopu nebo v šachtách s osazením zemní soupravy (bez poklopů) DN 250</t>
  </si>
  <si>
    <t>-829697635</t>
  </si>
  <si>
    <t>71</t>
  </si>
  <si>
    <t>891181295</t>
  </si>
  <si>
    <t>Montáž vodovodních armatur na potrubí Příplatek k ceně za montáž v objektech DN od 40 do 1200</t>
  </si>
  <si>
    <t>-497138698</t>
  </si>
  <si>
    <t>72</t>
  </si>
  <si>
    <t>42221504_r</t>
  </si>
  <si>
    <t>1113814894</t>
  </si>
  <si>
    <t>73</t>
  </si>
  <si>
    <t>891262122</t>
  </si>
  <si>
    <t>Montáž kanalizačních armatur na potrubí šoupátek v otevřeném výkopu nebo v šachtách s osazením zemní soupravy (bez poklopů) DN 100</t>
  </si>
  <si>
    <t>1202737598</t>
  </si>
  <si>
    <t>74</t>
  </si>
  <si>
    <t>42221505_R</t>
  </si>
  <si>
    <t>-2042314466</t>
  </si>
  <si>
    <t>75</t>
  </si>
  <si>
    <t>741521202</t>
  </si>
  <si>
    <t>Elektročást ČS</t>
  </si>
  <si>
    <t>-379770510</t>
  </si>
  <si>
    <t>Poznámka k položce:
podrobný výkaz výměr viz. E. Elektročást</t>
  </si>
  <si>
    <t>76</t>
  </si>
  <si>
    <t>894302164</t>
  </si>
  <si>
    <t>Montáž čerpadel v ČS</t>
  </si>
  <si>
    <t>1611550713</t>
  </si>
  <si>
    <t>77</t>
  </si>
  <si>
    <t>894302155</t>
  </si>
  <si>
    <t>ČS odp. vod, ponorné kalové čerpadlo s otevřeným vířivým kolem včetně stacionární instal. sady s patním kolenem DN150/200 pro 2 tyč. vedení + řetěz, čerpané množstvé 109 l/s, dopravní výška 11,3 m, jmenovitý výkon / proud: 30 kW/60,6 A, vč. dopravy</t>
  </si>
  <si>
    <t>1076033045</t>
  </si>
  <si>
    <t>78</t>
  </si>
  <si>
    <t>894302165</t>
  </si>
  <si>
    <t>Zvedací zařízení-mobilní jeřáb</t>
  </si>
  <si>
    <t>-2008446794</t>
  </si>
  <si>
    <t>Poznámka k položce:
viz. příloha č. D.7 Čerpací stanice</t>
  </si>
  <si>
    <t>79</t>
  </si>
  <si>
    <t>894302166</t>
  </si>
  <si>
    <t>Patka pro osazení jeřábu</t>
  </si>
  <si>
    <t>-545660314</t>
  </si>
  <si>
    <t>80</t>
  </si>
  <si>
    <t>894811112_R</t>
  </si>
  <si>
    <t>Montáž vodících tyčí</t>
  </si>
  <si>
    <t>-1011683671</t>
  </si>
  <si>
    <t>81</t>
  </si>
  <si>
    <t>286141471_R</t>
  </si>
  <si>
    <t>Vodící tyče čerpadla (NEREZ) vč. kotvení</t>
  </si>
  <si>
    <t>-749273035</t>
  </si>
  <si>
    <t>82</t>
  </si>
  <si>
    <t>894811113_R</t>
  </si>
  <si>
    <t>Montáž vodících tyčí česlicového koše</t>
  </si>
  <si>
    <t>-486186794</t>
  </si>
  <si>
    <t>83</t>
  </si>
  <si>
    <t>286141456_R</t>
  </si>
  <si>
    <t>Vodící tyče česlicového koše vč. kotvení, zarážka pod koš, řetěz</t>
  </si>
  <si>
    <t>1693451732</t>
  </si>
  <si>
    <t>84</t>
  </si>
  <si>
    <t>894811114_R</t>
  </si>
  <si>
    <t>1731766555</t>
  </si>
  <si>
    <t>85</t>
  </si>
  <si>
    <t>286141457_R</t>
  </si>
  <si>
    <t>Česlicový nerezový koš 600x550x1300, šířka průlin 80 mm</t>
  </si>
  <si>
    <t>-1239813274</t>
  </si>
  <si>
    <t>Poznámka k položce:
viz příloha D.2.2 Technologie ČSviz příloha D.2.2 Technologie ČSviz příloha D.2.2 Technologie ČSviz příloha D.2.2 Technologie ČSviz příloha D.2.2 Technologie ČSviz příloha D.2.2 Technologie ČS</t>
  </si>
  <si>
    <t>86</t>
  </si>
  <si>
    <t>894811125_R</t>
  </si>
  <si>
    <t>1022636264</t>
  </si>
  <si>
    <t>87</t>
  </si>
  <si>
    <t>899104111</t>
  </si>
  <si>
    <t>Osazení poklopů litinových nebo ocelových včetně rámů hmotnosti nad 150 kg</t>
  </si>
  <si>
    <t>-786808595</t>
  </si>
  <si>
    <t>Poznámka k položce:
viz příloha D.1.3 Rekonstrukce stavební části ČS</t>
  </si>
  <si>
    <t>88</t>
  </si>
  <si>
    <t>552434536_R</t>
  </si>
  <si>
    <t>poklop nerezový s rámem 600x600</t>
  </si>
  <si>
    <t>-707006188</t>
  </si>
  <si>
    <t>89</t>
  </si>
  <si>
    <t>552434537_R</t>
  </si>
  <si>
    <t>popoklop nerezový s rámem 1000x800</t>
  </si>
  <si>
    <t>-1483940802</t>
  </si>
  <si>
    <t>90</t>
  </si>
  <si>
    <t>552434538_R</t>
  </si>
  <si>
    <t>poklop nerezový s rámem 900x900</t>
  </si>
  <si>
    <t>-1097756933</t>
  </si>
  <si>
    <t>91</t>
  </si>
  <si>
    <t>552434539_R</t>
  </si>
  <si>
    <t>951515827</t>
  </si>
  <si>
    <t>92</t>
  </si>
  <si>
    <t>899104111_R</t>
  </si>
  <si>
    <t>Demontáž veškerého vystrojení ČS</t>
  </si>
  <si>
    <t>-1393611233</t>
  </si>
  <si>
    <t>Poznámka k položce:
Investor stavby rozhodne jak bude s odpadem naloženo</t>
  </si>
  <si>
    <t>93</t>
  </si>
  <si>
    <t>899401112</t>
  </si>
  <si>
    <t>Osazení poklopů litinových šoupátkových</t>
  </si>
  <si>
    <t>-1419063606</t>
  </si>
  <si>
    <t>94</t>
  </si>
  <si>
    <t>422913520_R</t>
  </si>
  <si>
    <t>Poklop samonivelační, stavební výška 285</t>
  </si>
  <si>
    <t>-431034639</t>
  </si>
  <si>
    <t>95</t>
  </si>
  <si>
    <t>899104121_R</t>
  </si>
  <si>
    <t>Montáž a revize jeřábů a kladkostroje</t>
  </si>
  <si>
    <t>1150138542</t>
  </si>
  <si>
    <t>96</t>
  </si>
  <si>
    <t>422913531_R</t>
  </si>
  <si>
    <t>Sloupový otočný jeřáb, vč. vlečného vedení</t>
  </si>
  <si>
    <t>1634236076</t>
  </si>
  <si>
    <t>97</t>
  </si>
  <si>
    <t>422913533_R</t>
  </si>
  <si>
    <t>Portálový jeřáb, nosnost 500kg, šířka 5m, výška 3m</t>
  </si>
  <si>
    <t>-989475478</t>
  </si>
  <si>
    <t>98</t>
  </si>
  <si>
    <t>422913532_R</t>
  </si>
  <si>
    <t>Kladkostroj vč. postrkového pojezdu</t>
  </si>
  <si>
    <t>314712248</t>
  </si>
  <si>
    <t>Ostatní konstrukce a práce-bourání</t>
  </si>
  <si>
    <t>99</t>
  </si>
  <si>
    <t>919723211</t>
  </si>
  <si>
    <t>Zalití dilatačních spár podélných za studena s těsněním š 9 mm</t>
  </si>
  <si>
    <t>1774714355</t>
  </si>
  <si>
    <t>Poznámka k položce:
zalití spar asfaltové votzovky ( zaříznuté okraje)</t>
  </si>
  <si>
    <t>1,3*3</t>
  </si>
  <si>
    <t>100</t>
  </si>
  <si>
    <t>919735112</t>
  </si>
  <si>
    <t>Řezání stávajícího živičného krytu hl do 100 mm</t>
  </si>
  <si>
    <t>361666524</t>
  </si>
  <si>
    <t>101</t>
  </si>
  <si>
    <t>979082213</t>
  </si>
  <si>
    <t>Vodorovná doprava suti po suchu do 1 km</t>
  </si>
  <si>
    <t>t</t>
  </si>
  <si>
    <t>829694638</t>
  </si>
  <si>
    <t>102</t>
  </si>
  <si>
    <t>979082219</t>
  </si>
  <si>
    <t>Příplatek ZKD 1 km u vodorovné dopravy suti po suchu do 1 km</t>
  </si>
  <si>
    <t>-779551785</t>
  </si>
  <si>
    <t>1,231*32</t>
  </si>
  <si>
    <t>997</t>
  </si>
  <si>
    <t>Přesun sutě</t>
  </si>
  <si>
    <t>103</t>
  </si>
  <si>
    <t>997221845</t>
  </si>
  <si>
    <t>Poplatek za uložení stavebního odpadu na skládce (skládkovné) z asfaltových povrchů</t>
  </si>
  <si>
    <t>-52901861</t>
  </si>
  <si>
    <t>0,481</t>
  </si>
  <si>
    <t>104</t>
  </si>
  <si>
    <t>997221855</t>
  </si>
  <si>
    <t>Poplatek za uložení stavebního odpadu na skládce (skládkovné) zeminy a kameniva zatříděného do Katalogu odpadů pod kódem 170 504</t>
  </si>
  <si>
    <t>-90214042</t>
  </si>
  <si>
    <t>998</t>
  </si>
  <si>
    <t>Přesun hmot</t>
  </si>
  <si>
    <t>105</t>
  </si>
  <si>
    <t>9982761_R</t>
  </si>
  <si>
    <t>Cenová rezerva (5%)</t>
  </si>
  <si>
    <t>soub</t>
  </si>
  <si>
    <t>830355283</t>
  </si>
  <si>
    <t>2200389*0,05</t>
  </si>
  <si>
    <t>106</t>
  </si>
  <si>
    <t>998276101</t>
  </si>
  <si>
    <t>Přesun hmot pro trubní vedení z trub z plastických hmot otevřený výkop</t>
  </si>
  <si>
    <t>634061395</t>
  </si>
  <si>
    <t>PSV</t>
  </si>
  <si>
    <t>Práce a dodávky PSV</t>
  </si>
  <si>
    <t>767</t>
  </si>
  <si>
    <t>Konstrukce zámečnické</t>
  </si>
  <si>
    <t>107</t>
  </si>
  <si>
    <t>767861001</t>
  </si>
  <si>
    <t>Montáž vnitřních kovových žebříků přímých délky do 2 m, ukotvených do betonu</t>
  </si>
  <si>
    <t>668705342</t>
  </si>
  <si>
    <t>108</t>
  </si>
  <si>
    <t>28661984_R</t>
  </si>
  <si>
    <t>Ochranný koš pro nerezový žebřík</t>
  </si>
  <si>
    <t>1340637599</t>
  </si>
  <si>
    <t>"pro žebřík v ČS"</t>
  </si>
  <si>
    <t>3,8</t>
  </si>
  <si>
    <t>"pro žebřík v nátokové komoře"</t>
  </si>
  <si>
    <t>2,1</t>
  </si>
  <si>
    <t>109</t>
  </si>
  <si>
    <t>767861011</t>
  </si>
  <si>
    <t>Montáž vnitřních kovových žebříků přímých  kotvených do betonu</t>
  </si>
  <si>
    <t>1010301923</t>
  </si>
  <si>
    <t>110</t>
  </si>
  <si>
    <t>28661983_R</t>
  </si>
  <si>
    <t>žebřík nerezový s protiskluzovou ochranou, dl. 6 m</t>
  </si>
  <si>
    <t>1094255410</t>
  </si>
  <si>
    <t>111</t>
  </si>
  <si>
    <t>28661985_R</t>
  </si>
  <si>
    <t>žebřík nerezový šachtový pro dno DN 2000, dl 2,5m</t>
  </si>
  <si>
    <t>-1526632579</t>
  </si>
  <si>
    <t>VONCSZaPekarnou - Rekonstrukce ČS Za Pekárnou P2, Kolín V</t>
  </si>
  <si>
    <t>VRN - Vedlejší rozpočtové náklady</t>
  </si>
  <si>
    <t xml:space="preserve">    VRN3 - Zařízení staveniště</t>
  </si>
  <si>
    <t>VRN</t>
  </si>
  <si>
    <t>Vedlejší rozpočtové náklady</t>
  </si>
  <si>
    <t>013254000</t>
  </si>
  <si>
    <t>Dokumentace skutečného provedení stavby</t>
  </si>
  <si>
    <t>1024</t>
  </si>
  <si>
    <t>1920133835</t>
  </si>
  <si>
    <t>VRN3</t>
  </si>
  <si>
    <t>Zařízení staveniště</t>
  </si>
  <si>
    <t>03210300_R</t>
  </si>
  <si>
    <t>Zřízení staveniště</t>
  </si>
  <si>
    <t>-1331253890</t>
  </si>
  <si>
    <t>0341031_R</t>
  </si>
  <si>
    <t>Oplocení staveniště</t>
  </si>
  <si>
    <t>-1464654603</t>
  </si>
  <si>
    <t>0341032_R</t>
  </si>
  <si>
    <t>Zábrany k výkopům - demontáž</t>
  </si>
  <si>
    <t>-2079261067</t>
  </si>
  <si>
    <t>0341033_R</t>
  </si>
  <si>
    <t>Doprava zábrany k výkopům</t>
  </si>
  <si>
    <t>415523379</t>
  </si>
  <si>
    <t>039103000</t>
  </si>
  <si>
    <t>Rozebrání, bourání a odvoz zařízení staveniště</t>
  </si>
  <si>
    <t>-1632194835</t>
  </si>
  <si>
    <t>039103050_R</t>
  </si>
  <si>
    <t>Zkoušky a revize</t>
  </si>
  <si>
    <t>454474537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</si>
</sst>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1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E8" s="29"/>
      <c r="BS8" s="15" t="s">
        <v>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ht="12" customHeight="1">
      <c r="B13" s="19"/>
      <c r="C13" s="20"/>
      <c r="D13" s="30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30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30</v>
      </c>
      <c r="AO14" s="20"/>
      <c r="AP14" s="20"/>
      <c r="AQ14" s="20"/>
      <c r="AR14" s="18"/>
      <c r="BE14" s="29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ht="12" customHeight="1">
      <c r="B16" s="19"/>
      <c r="C16" s="20"/>
      <c r="D16" s="30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ht="18.45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33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ht="12" customHeight="1">
      <c r="B19" s="19"/>
      <c r="C19" s="20"/>
      <c r="D19" s="30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ht="18.45" customHeight="1">
      <c r="B20" s="19"/>
      <c r="C20" s="20"/>
      <c r="D20" s="20"/>
      <c r="E20" s="25" t="s">
        <v>35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4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ht="12" customHeight="1">
      <c r="B22" s="19"/>
      <c r="C22" s="20"/>
      <c r="D22" s="30" t="s">
        <v>36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ht="56.25" customHeight="1">
      <c r="B23" s="19"/>
      <c r="C23" s="20"/>
      <c r="D23" s="20"/>
      <c r="E23" s="34" t="s">
        <v>37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2:57" s="1" customFormat="1" ht="25.9" customHeight="1"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pans="2:57" s="1" customFormat="1" ht="6.9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pans="2:57" s="1" customFormat="1" ht="1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39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40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41</v>
      </c>
      <c r="AL28" s="42"/>
      <c r="AM28" s="42"/>
      <c r="AN28" s="42"/>
      <c r="AO28" s="42"/>
      <c r="AP28" s="37"/>
      <c r="AQ28" s="37"/>
      <c r="AR28" s="41"/>
      <c r="BE28" s="29"/>
    </row>
    <row r="29" spans="2:57" s="2" customFormat="1" ht="14.4" customHeight="1">
      <c r="B29" s="43"/>
      <c r="C29" s="44"/>
      <c r="D29" s="30" t="s">
        <v>42</v>
      </c>
      <c r="E29" s="44"/>
      <c r="F29" s="30" t="s">
        <v>43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ROUND(AZ54,2)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ROUND(AV54,2)</f>
        <v>0</v>
      </c>
      <c r="AL29" s="44"/>
      <c r="AM29" s="44"/>
      <c r="AN29" s="44"/>
      <c r="AO29" s="44"/>
      <c r="AP29" s="44"/>
      <c r="AQ29" s="44"/>
      <c r="AR29" s="47"/>
      <c r="BE29" s="29"/>
    </row>
    <row r="30" spans="2:57" s="2" customFormat="1" ht="14.4" customHeight="1">
      <c r="B30" s="43"/>
      <c r="C30" s="44"/>
      <c r="D30" s="44"/>
      <c r="E30" s="44"/>
      <c r="F30" s="30" t="s">
        <v>44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ROUND(BA54,2)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ROUND(AW54,2)</f>
        <v>0</v>
      </c>
      <c r="AL30" s="44"/>
      <c r="AM30" s="44"/>
      <c r="AN30" s="44"/>
      <c r="AO30" s="44"/>
      <c r="AP30" s="44"/>
      <c r="AQ30" s="44"/>
      <c r="AR30" s="47"/>
      <c r="BE30" s="29"/>
    </row>
    <row r="31" spans="2:57" s="2" customFormat="1" ht="14.4" customHeight="1" hidden="1">
      <c r="B31" s="43"/>
      <c r="C31" s="44"/>
      <c r="D31" s="44"/>
      <c r="E31" s="44"/>
      <c r="F31" s="30" t="s">
        <v>45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ROUND(BB54,2)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29"/>
    </row>
    <row r="32" spans="2:57" s="2" customFormat="1" ht="14.4" customHeight="1" hidden="1">
      <c r="B32" s="43"/>
      <c r="C32" s="44"/>
      <c r="D32" s="44"/>
      <c r="E32" s="44"/>
      <c r="F32" s="30" t="s">
        <v>46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ROUND(BC54,2)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29"/>
    </row>
    <row r="33" spans="2:57" s="2" customFormat="1" ht="14.4" customHeight="1" hidden="1">
      <c r="B33" s="43"/>
      <c r="C33" s="44"/>
      <c r="D33" s="44"/>
      <c r="E33" s="44"/>
      <c r="F33" s="30" t="s">
        <v>47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ROUND(BD54,2)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29"/>
    </row>
    <row r="34" spans="2:57" s="1" customFormat="1" ht="6.9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9"/>
    </row>
    <row r="35" spans="2:44" s="1" customFormat="1" ht="25.9" customHeight="1">
      <c r="B35" s="36"/>
      <c r="C35" s="48"/>
      <c r="D35" s="49" t="s">
        <v>48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49</v>
      </c>
      <c r="U35" s="50"/>
      <c r="V35" s="50"/>
      <c r="W35" s="50"/>
      <c r="X35" s="52" t="s">
        <v>50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1"/>
    </row>
    <row r="36" spans="2:44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2:44" s="1" customFormat="1" ht="6.95" customHeight="1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41"/>
    </row>
    <row r="41" spans="2:44" s="1" customFormat="1" ht="6.95" customHeight="1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41"/>
    </row>
    <row r="42" spans="2:44" s="1" customFormat="1" ht="24.95" customHeight="1">
      <c r="B42" s="36"/>
      <c r="C42" s="21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</row>
    <row r="43" spans="2:44" s="1" customFormat="1" ht="6.95" customHeigh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</row>
    <row r="44" spans="2:44" s="1" customFormat="1" ht="12" customHeight="1">
      <c r="B44" s="36"/>
      <c r="C44" s="30" t="s">
        <v>13</v>
      </c>
      <c r="D44" s="37"/>
      <c r="E44" s="37"/>
      <c r="F44" s="37"/>
      <c r="G44" s="37"/>
      <c r="H44" s="37"/>
      <c r="I44" s="37"/>
      <c r="J44" s="37"/>
      <c r="K44" s="37"/>
      <c r="L44" s="37" t="str">
        <f>K5</f>
        <v>KolCSZaPekarnou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41"/>
    </row>
    <row r="45" spans="2:44" s="3" customFormat="1" ht="36.95" customHeight="1">
      <c r="B45" s="59"/>
      <c r="C45" s="60" t="s">
        <v>16</v>
      </c>
      <c r="D45" s="61"/>
      <c r="E45" s="61"/>
      <c r="F45" s="61"/>
      <c r="G45" s="61"/>
      <c r="H45" s="61"/>
      <c r="I45" s="61"/>
      <c r="J45" s="61"/>
      <c r="K45" s="61"/>
      <c r="L45" s="62" t="str">
        <f>K6</f>
        <v>Rekonstrukce ČSZa Pekárnou P2, Kolín V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3"/>
    </row>
    <row r="46" spans="2:44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</row>
    <row r="47" spans="2:44" s="1" customFormat="1" ht="12" customHeight="1"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64" t="str">
        <f>IF(K8="","",K8)</f>
        <v>Kolín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65" t="str">
        <f>IF(AN8="","",AN8)</f>
        <v>27. 6. 2019</v>
      </c>
      <c r="AN47" s="65"/>
      <c r="AO47" s="37"/>
      <c r="AP47" s="37"/>
      <c r="AQ47" s="37"/>
      <c r="AR47" s="41"/>
    </row>
    <row r="48" spans="2:44" s="1" customFormat="1" ht="6.95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</row>
    <row r="49" spans="2:56" s="1" customFormat="1" ht="13.65" customHeight="1"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37" t="str">
        <f>IF(E11="","",E11)</f>
        <v>Město Kolín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66" t="str">
        <f>IF(E17="","",E17)</f>
        <v>Vodoso s.r.o.</v>
      </c>
      <c r="AN49" s="37"/>
      <c r="AO49" s="37"/>
      <c r="AP49" s="37"/>
      <c r="AQ49" s="37"/>
      <c r="AR49" s="41"/>
      <c r="AS49" s="67" t="s">
        <v>52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70"/>
    </row>
    <row r="50" spans="2:56" s="1" customFormat="1" ht="13.65" customHeight="1"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37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66" t="str">
        <f>IF(E20="","",E20)</f>
        <v>Roman Pešek DiS.</v>
      </c>
      <c r="AN50" s="37"/>
      <c r="AO50" s="37"/>
      <c r="AP50" s="37"/>
      <c r="AQ50" s="37"/>
      <c r="AR50" s="41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4"/>
    </row>
    <row r="51" spans="2:56" s="1" customFormat="1" ht="10.8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5"/>
      <c r="AT51" s="76"/>
      <c r="AU51" s="77"/>
      <c r="AV51" s="77"/>
      <c r="AW51" s="77"/>
      <c r="AX51" s="77"/>
      <c r="AY51" s="77"/>
      <c r="AZ51" s="77"/>
      <c r="BA51" s="77"/>
      <c r="BB51" s="77"/>
      <c r="BC51" s="77"/>
      <c r="BD51" s="78"/>
    </row>
    <row r="52" spans="2:56" s="1" customFormat="1" ht="29.25" customHeight="1">
      <c r="B52" s="36"/>
      <c r="C52" s="79" t="s">
        <v>53</v>
      </c>
      <c r="D52" s="80"/>
      <c r="E52" s="80"/>
      <c r="F52" s="80"/>
      <c r="G52" s="80"/>
      <c r="H52" s="81"/>
      <c r="I52" s="82" t="s">
        <v>54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3" t="s">
        <v>55</v>
      </c>
      <c r="AH52" s="80"/>
      <c r="AI52" s="80"/>
      <c r="AJ52" s="80"/>
      <c r="AK52" s="80"/>
      <c r="AL52" s="80"/>
      <c r="AM52" s="80"/>
      <c r="AN52" s="82" t="s">
        <v>56</v>
      </c>
      <c r="AO52" s="80"/>
      <c r="AP52" s="84"/>
      <c r="AQ52" s="85" t="s">
        <v>57</v>
      </c>
      <c r="AR52" s="41"/>
      <c r="AS52" s="86" t="s">
        <v>58</v>
      </c>
      <c r="AT52" s="87" t="s">
        <v>59</v>
      </c>
      <c r="AU52" s="87" t="s">
        <v>60</v>
      </c>
      <c r="AV52" s="87" t="s">
        <v>61</v>
      </c>
      <c r="AW52" s="87" t="s">
        <v>62</v>
      </c>
      <c r="AX52" s="87" t="s">
        <v>63</v>
      </c>
      <c r="AY52" s="87" t="s">
        <v>64</v>
      </c>
      <c r="AZ52" s="87" t="s">
        <v>65</v>
      </c>
      <c r="BA52" s="87" t="s">
        <v>66</v>
      </c>
      <c r="BB52" s="87" t="s">
        <v>67</v>
      </c>
      <c r="BC52" s="87" t="s">
        <v>68</v>
      </c>
      <c r="BD52" s="88" t="s">
        <v>69</v>
      </c>
    </row>
    <row r="53" spans="2:56" s="1" customFormat="1" ht="10.8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89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1"/>
    </row>
    <row r="54" spans="2:90" s="4" customFormat="1" ht="32.4" customHeight="1">
      <c r="B54" s="92"/>
      <c r="C54" s="93" t="s">
        <v>70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5">
        <f>ROUND(SUM(AG55:AG56),2)</f>
        <v>0</v>
      </c>
      <c r="AH54" s="95"/>
      <c r="AI54" s="95"/>
      <c r="AJ54" s="95"/>
      <c r="AK54" s="95"/>
      <c r="AL54" s="95"/>
      <c r="AM54" s="95"/>
      <c r="AN54" s="96">
        <f>SUM(AG54,AT54)</f>
        <v>0</v>
      </c>
      <c r="AO54" s="96"/>
      <c r="AP54" s="96"/>
      <c r="AQ54" s="97" t="s">
        <v>1</v>
      </c>
      <c r="AR54" s="98"/>
      <c r="AS54" s="99">
        <f>ROUND(SUM(AS55:AS56),2)</f>
        <v>0</v>
      </c>
      <c r="AT54" s="100">
        <f>ROUND(SUM(AV54:AW54),2)</f>
        <v>0</v>
      </c>
      <c r="AU54" s="101">
        <f>ROUND(SUM(AU55:AU56),5)</f>
        <v>0</v>
      </c>
      <c r="AV54" s="100">
        <f>ROUND(AZ54*L29,2)</f>
        <v>0</v>
      </c>
      <c r="AW54" s="100">
        <f>ROUND(BA54*L30,2)</f>
        <v>0</v>
      </c>
      <c r="AX54" s="100">
        <f>ROUND(BB54*L29,2)</f>
        <v>0</v>
      </c>
      <c r="AY54" s="100">
        <f>ROUND(BC54*L30,2)</f>
        <v>0</v>
      </c>
      <c r="AZ54" s="100">
        <f>ROUND(SUM(AZ55:AZ56),2)</f>
        <v>0</v>
      </c>
      <c r="BA54" s="100">
        <f>ROUND(SUM(BA55:BA56),2)</f>
        <v>0</v>
      </c>
      <c r="BB54" s="100">
        <f>ROUND(SUM(BB55:BB56),2)</f>
        <v>0</v>
      </c>
      <c r="BC54" s="100">
        <f>ROUND(SUM(BC55:BC56),2)</f>
        <v>0</v>
      </c>
      <c r="BD54" s="102">
        <f>ROUND(SUM(BD55:BD56),2)</f>
        <v>0</v>
      </c>
      <c r="BS54" s="103" t="s">
        <v>71</v>
      </c>
      <c r="BT54" s="103" t="s">
        <v>72</v>
      </c>
      <c r="BU54" s="104" t="s">
        <v>73</v>
      </c>
      <c r="BV54" s="103" t="s">
        <v>74</v>
      </c>
      <c r="BW54" s="103" t="s">
        <v>5</v>
      </c>
      <c r="BX54" s="103" t="s">
        <v>75</v>
      </c>
      <c r="CL54" s="103" t="s">
        <v>19</v>
      </c>
    </row>
    <row r="55" spans="1:91" s="5" customFormat="1" ht="40.5" customHeight="1">
      <c r="A55" s="105" t="s">
        <v>76</v>
      </c>
      <c r="B55" s="106"/>
      <c r="C55" s="107"/>
      <c r="D55" s="108" t="s">
        <v>77</v>
      </c>
      <c r="E55" s="108"/>
      <c r="F55" s="108"/>
      <c r="G55" s="108"/>
      <c r="H55" s="108"/>
      <c r="I55" s="109"/>
      <c r="J55" s="108" t="s">
        <v>78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10">
        <f>'KolCSZaPekárnou - Rekonst...'!J30</f>
        <v>0</v>
      </c>
      <c r="AH55" s="109"/>
      <c r="AI55" s="109"/>
      <c r="AJ55" s="109"/>
      <c r="AK55" s="109"/>
      <c r="AL55" s="109"/>
      <c r="AM55" s="109"/>
      <c r="AN55" s="110">
        <f>SUM(AG55,AT55)</f>
        <v>0</v>
      </c>
      <c r="AO55" s="109"/>
      <c r="AP55" s="109"/>
      <c r="AQ55" s="111" t="s">
        <v>79</v>
      </c>
      <c r="AR55" s="112"/>
      <c r="AS55" s="113">
        <v>0</v>
      </c>
      <c r="AT55" s="114">
        <f>ROUND(SUM(AV55:AW55),2)</f>
        <v>0</v>
      </c>
      <c r="AU55" s="115">
        <f>'KolCSZaPekárnou - Rekonst...'!P91</f>
        <v>0</v>
      </c>
      <c r="AV55" s="114">
        <f>'KolCSZaPekárnou - Rekonst...'!J33</f>
        <v>0</v>
      </c>
      <c r="AW55" s="114">
        <f>'KolCSZaPekárnou - Rekonst...'!J34</f>
        <v>0</v>
      </c>
      <c r="AX55" s="114">
        <f>'KolCSZaPekárnou - Rekonst...'!J35</f>
        <v>0</v>
      </c>
      <c r="AY55" s="114">
        <f>'KolCSZaPekárnou - Rekonst...'!J36</f>
        <v>0</v>
      </c>
      <c r="AZ55" s="114">
        <f>'KolCSZaPekárnou - Rekonst...'!F33</f>
        <v>0</v>
      </c>
      <c r="BA55" s="114">
        <f>'KolCSZaPekárnou - Rekonst...'!F34</f>
        <v>0</v>
      </c>
      <c r="BB55" s="114">
        <f>'KolCSZaPekárnou - Rekonst...'!F35</f>
        <v>0</v>
      </c>
      <c r="BC55" s="114">
        <f>'KolCSZaPekárnou - Rekonst...'!F36</f>
        <v>0</v>
      </c>
      <c r="BD55" s="116">
        <f>'KolCSZaPekárnou - Rekonst...'!F37</f>
        <v>0</v>
      </c>
      <c r="BT55" s="117" t="s">
        <v>80</v>
      </c>
      <c r="BV55" s="117" t="s">
        <v>74</v>
      </c>
      <c r="BW55" s="117" t="s">
        <v>81</v>
      </c>
      <c r="BX55" s="117" t="s">
        <v>5</v>
      </c>
      <c r="CL55" s="117" t="s">
        <v>19</v>
      </c>
      <c r="CM55" s="117" t="s">
        <v>82</v>
      </c>
    </row>
    <row r="56" spans="1:91" s="5" customFormat="1" ht="40.5" customHeight="1">
      <c r="A56" s="105" t="s">
        <v>76</v>
      </c>
      <c r="B56" s="106"/>
      <c r="C56" s="107"/>
      <c r="D56" s="108" t="s">
        <v>83</v>
      </c>
      <c r="E56" s="108"/>
      <c r="F56" s="108"/>
      <c r="G56" s="108"/>
      <c r="H56" s="108"/>
      <c r="I56" s="109"/>
      <c r="J56" s="108" t="s">
        <v>78</v>
      </c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10">
        <f>'VONCSZaPekarnou - Rekonst...'!J30</f>
        <v>0</v>
      </c>
      <c r="AH56" s="109"/>
      <c r="AI56" s="109"/>
      <c r="AJ56" s="109"/>
      <c r="AK56" s="109"/>
      <c r="AL56" s="109"/>
      <c r="AM56" s="109"/>
      <c r="AN56" s="110">
        <f>SUM(AG56,AT56)</f>
        <v>0</v>
      </c>
      <c r="AO56" s="109"/>
      <c r="AP56" s="109"/>
      <c r="AQ56" s="111" t="s">
        <v>84</v>
      </c>
      <c r="AR56" s="112"/>
      <c r="AS56" s="118">
        <v>0</v>
      </c>
      <c r="AT56" s="119">
        <f>ROUND(SUM(AV56:AW56),2)</f>
        <v>0</v>
      </c>
      <c r="AU56" s="120">
        <f>'VONCSZaPekarnou - Rekonst...'!P81</f>
        <v>0</v>
      </c>
      <c r="AV56" s="119">
        <f>'VONCSZaPekarnou - Rekonst...'!J33</f>
        <v>0</v>
      </c>
      <c r="AW56" s="119">
        <f>'VONCSZaPekarnou - Rekonst...'!J34</f>
        <v>0</v>
      </c>
      <c r="AX56" s="119">
        <f>'VONCSZaPekarnou - Rekonst...'!J35</f>
        <v>0</v>
      </c>
      <c r="AY56" s="119">
        <f>'VONCSZaPekarnou - Rekonst...'!J36</f>
        <v>0</v>
      </c>
      <c r="AZ56" s="119">
        <f>'VONCSZaPekarnou - Rekonst...'!F33</f>
        <v>0</v>
      </c>
      <c r="BA56" s="119">
        <f>'VONCSZaPekarnou - Rekonst...'!F34</f>
        <v>0</v>
      </c>
      <c r="BB56" s="119">
        <f>'VONCSZaPekarnou - Rekonst...'!F35</f>
        <v>0</v>
      </c>
      <c r="BC56" s="119">
        <f>'VONCSZaPekarnou - Rekonst...'!F36</f>
        <v>0</v>
      </c>
      <c r="BD56" s="121">
        <f>'VONCSZaPekarnou - Rekonst...'!F37</f>
        <v>0</v>
      </c>
      <c r="BT56" s="117" t="s">
        <v>80</v>
      </c>
      <c r="BV56" s="117" t="s">
        <v>74</v>
      </c>
      <c r="BW56" s="117" t="s">
        <v>85</v>
      </c>
      <c r="BX56" s="117" t="s">
        <v>5</v>
      </c>
      <c r="CL56" s="117" t="s">
        <v>19</v>
      </c>
      <c r="CM56" s="117" t="s">
        <v>82</v>
      </c>
    </row>
    <row r="57" spans="2:44" s="1" customFormat="1" ht="30" customHeight="1"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1"/>
    </row>
    <row r="58" spans="2:44" s="1" customFormat="1" ht="6.95" customHeight="1"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41"/>
    </row>
  </sheetData>
  <sheetProtection password="CC35" sheet="1" objects="1" scenarios="1" formatColumns="0" formatRows="0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KolCSZaPekárnou - Rekonst...'!C2" display="/"/>
    <hyperlink ref="A56" location="'VONCSZaPekarnou - Rekons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8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81</v>
      </c>
    </row>
    <row r="3" spans="2:46" ht="6.95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82</v>
      </c>
    </row>
    <row r="4" spans="2:46" ht="24.95" customHeight="1">
      <c r="B4" s="18"/>
      <c r="D4" s="126" t="s">
        <v>86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27" t="s">
        <v>16</v>
      </c>
      <c r="L6" s="18"/>
    </row>
    <row r="7" spans="2:12" ht="16.5" customHeight="1">
      <c r="B7" s="18"/>
      <c r="E7" s="128" t="str">
        <f>'Rekapitulace stavby'!K6</f>
        <v>Rekonstrukce ČSZa Pekárnou P2, Kolín V</v>
      </c>
      <c r="F7" s="127"/>
      <c r="G7" s="127"/>
      <c r="H7" s="127"/>
      <c r="L7" s="18"/>
    </row>
    <row r="8" spans="2:12" s="1" customFormat="1" ht="12" customHeight="1">
      <c r="B8" s="41"/>
      <c r="D8" s="127" t="s">
        <v>87</v>
      </c>
      <c r="I8" s="129"/>
      <c r="L8" s="41"/>
    </row>
    <row r="9" spans="2:12" s="1" customFormat="1" ht="36.95" customHeight="1">
      <c r="B9" s="41"/>
      <c r="E9" s="130" t="s">
        <v>88</v>
      </c>
      <c r="F9" s="1"/>
      <c r="G9" s="1"/>
      <c r="H9" s="1"/>
      <c r="I9" s="129"/>
      <c r="L9" s="41"/>
    </row>
    <row r="10" spans="2:12" s="1" customFormat="1" ht="12">
      <c r="B10" s="41"/>
      <c r="I10" s="129"/>
      <c r="L10" s="41"/>
    </row>
    <row r="11" spans="2:12" s="1" customFormat="1" ht="12" customHeight="1">
      <c r="B11" s="41"/>
      <c r="D11" s="127" t="s">
        <v>18</v>
      </c>
      <c r="F11" s="15" t="s">
        <v>19</v>
      </c>
      <c r="I11" s="131" t="s">
        <v>20</v>
      </c>
      <c r="J11" s="15" t="s">
        <v>1</v>
      </c>
      <c r="L11" s="41"/>
    </row>
    <row r="12" spans="2:12" s="1" customFormat="1" ht="12" customHeight="1">
      <c r="B12" s="41"/>
      <c r="D12" s="127" t="s">
        <v>21</v>
      </c>
      <c r="F12" s="15" t="s">
        <v>22</v>
      </c>
      <c r="I12" s="131" t="s">
        <v>23</v>
      </c>
      <c r="J12" s="132" t="str">
        <f>'Rekapitulace stavby'!AN8</f>
        <v>27. 6. 2019</v>
      </c>
      <c r="L12" s="41"/>
    </row>
    <row r="13" spans="2:12" s="1" customFormat="1" ht="10.8" customHeight="1">
      <c r="B13" s="41"/>
      <c r="I13" s="129"/>
      <c r="L13" s="41"/>
    </row>
    <row r="14" spans="2:12" s="1" customFormat="1" ht="12" customHeight="1">
      <c r="B14" s="41"/>
      <c r="D14" s="127" t="s">
        <v>25</v>
      </c>
      <c r="I14" s="131" t="s">
        <v>26</v>
      </c>
      <c r="J14" s="15" t="s">
        <v>1</v>
      </c>
      <c r="L14" s="41"/>
    </row>
    <row r="15" spans="2:12" s="1" customFormat="1" ht="18" customHeight="1">
      <c r="B15" s="41"/>
      <c r="E15" s="15" t="s">
        <v>27</v>
      </c>
      <c r="I15" s="131" t="s">
        <v>28</v>
      </c>
      <c r="J15" s="15" t="s">
        <v>1</v>
      </c>
      <c r="L15" s="41"/>
    </row>
    <row r="16" spans="2:12" s="1" customFormat="1" ht="6.95" customHeight="1">
      <c r="B16" s="41"/>
      <c r="I16" s="129"/>
      <c r="L16" s="41"/>
    </row>
    <row r="17" spans="2:12" s="1" customFormat="1" ht="12" customHeight="1">
      <c r="B17" s="41"/>
      <c r="D17" s="127" t="s">
        <v>29</v>
      </c>
      <c r="I17" s="131" t="s">
        <v>26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28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29"/>
      <c r="L19" s="41"/>
    </row>
    <row r="20" spans="2:12" s="1" customFormat="1" ht="12" customHeight="1">
      <c r="B20" s="41"/>
      <c r="D20" s="127" t="s">
        <v>31</v>
      </c>
      <c r="I20" s="131" t="s">
        <v>26</v>
      </c>
      <c r="J20" s="15" t="s">
        <v>1</v>
      </c>
      <c r="L20" s="41"/>
    </row>
    <row r="21" spans="2:12" s="1" customFormat="1" ht="18" customHeight="1">
      <c r="B21" s="41"/>
      <c r="E21" s="15" t="s">
        <v>89</v>
      </c>
      <c r="I21" s="131" t="s">
        <v>28</v>
      </c>
      <c r="J21" s="15" t="s">
        <v>1</v>
      </c>
      <c r="L21" s="41"/>
    </row>
    <row r="22" spans="2:12" s="1" customFormat="1" ht="6.95" customHeight="1">
      <c r="B22" s="41"/>
      <c r="I22" s="129"/>
      <c r="L22" s="41"/>
    </row>
    <row r="23" spans="2:12" s="1" customFormat="1" ht="12" customHeight="1">
      <c r="B23" s="41"/>
      <c r="D23" s="127" t="s">
        <v>34</v>
      </c>
      <c r="I23" s="131" t="s">
        <v>26</v>
      </c>
      <c r="J23" s="15" t="s">
        <v>1</v>
      </c>
      <c r="L23" s="41"/>
    </row>
    <row r="24" spans="2:12" s="1" customFormat="1" ht="18" customHeight="1">
      <c r="B24" s="41"/>
      <c r="E24" s="15" t="s">
        <v>35</v>
      </c>
      <c r="I24" s="131" t="s">
        <v>28</v>
      </c>
      <c r="J24" s="15" t="s">
        <v>1</v>
      </c>
      <c r="L24" s="41"/>
    </row>
    <row r="25" spans="2:12" s="1" customFormat="1" ht="6.95" customHeight="1">
      <c r="B25" s="41"/>
      <c r="I25" s="129"/>
      <c r="L25" s="41"/>
    </row>
    <row r="26" spans="2:12" s="1" customFormat="1" ht="12" customHeight="1">
      <c r="B26" s="41"/>
      <c r="D26" s="127" t="s">
        <v>36</v>
      </c>
      <c r="I26" s="129"/>
      <c r="L26" s="41"/>
    </row>
    <row r="27" spans="2:12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pans="2:12" s="1" customFormat="1" ht="6.95" customHeight="1">
      <c r="B28" s="41"/>
      <c r="I28" s="129"/>
      <c r="L28" s="41"/>
    </row>
    <row r="29" spans="2:12" s="1" customFormat="1" ht="6.95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pans="2:12" s="1" customFormat="1" ht="25.4" customHeight="1">
      <c r="B30" s="41"/>
      <c r="D30" s="137" t="s">
        <v>38</v>
      </c>
      <c r="I30" s="129"/>
      <c r="J30" s="138">
        <f>ROUND(J91,2)</f>
        <v>0</v>
      </c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pans="2:12" s="1" customFormat="1" ht="14.4" customHeight="1">
      <c r="B32" s="41"/>
      <c r="F32" s="139" t="s">
        <v>40</v>
      </c>
      <c r="I32" s="140" t="s">
        <v>39</v>
      </c>
      <c r="J32" s="139" t="s">
        <v>41</v>
      </c>
      <c r="L32" s="41"/>
    </row>
    <row r="33" spans="2:12" s="1" customFormat="1" ht="14.4" customHeight="1">
      <c r="B33" s="41"/>
      <c r="D33" s="127" t="s">
        <v>42</v>
      </c>
      <c r="E33" s="127" t="s">
        <v>43</v>
      </c>
      <c r="F33" s="141">
        <f>ROUND((SUM(BE91:BE379)),2)</f>
        <v>0</v>
      </c>
      <c r="I33" s="142">
        <v>0.21</v>
      </c>
      <c r="J33" s="141">
        <f>ROUND(((SUM(BE91:BE379))*I33),2)</f>
        <v>0</v>
      </c>
      <c r="L33" s="41"/>
    </row>
    <row r="34" spans="2:12" s="1" customFormat="1" ht="14.4" customHeight="1">
      <c r="B34" s="41"/>
      <c r="E34" s="127" t="s">
        <v>44</v>
      </c>
      <c r="F34" s="141">
        <f>ROUND((SUM(BF91:BF379)),2)</f>
        <v>0</v>
      </c>
      <c r="I34" s="142">
        <v>0.15</v>
      </c>
      <c r="J34" s="141">
        <f>ROUND(((SUM(BF91:BF379))*I34),2)</f>
        <v>0</v>
      </c>
      <c r="L34" s="41"/>
    </row>
    <row r="35" spans="2:12" s="1" customFormat="1" ht="14.4" customHeight="1" hidden="1">
      <c r="B35" s="41"/>
      <c r="E35" s="127" t="s">
        <v>45</v>
      </c>
      <c r="F35" s="141">
        <f>ROUND((SUM(BG91:BG379)),2)</f>
        <v>0</v>
      </c>
      <c r="I35" s="142">
        <v>0.21</v>
      </c>
      <c r="J35" s="141">
        <f>0</f>
        <v>0</v>
      </c>
      <c r="L35" s="41"/>
    </row>
    <row r="36" spans="2:12" s="1" customFormat="1" ht="14.4" customHeight="1" hidden="1">
      <c r="B36" s="41"/>
      <c r="E36" s="127" t="s">
        <v>46</v>
      </c>
      <c r="F36" s="141">
        <f>ROUND((SUM(BH91:BH379)),2)</f>
        <v>0</v>
      </c>
      <c r="I36" s="142">
        <v>0.15</v>
      </c>
      <c r="J36" s="141">
        <f>0</f>
        <v>0</v>
      </c>
      <c r="L36" s="41"/>
    </row>
    <row r="37" spans="2:12" s="1" customFormat="1" ht="14.4" customHeight="1" hidden="1">
      <c r="B37" s="41"/>
      <c r="E37" s="127" t="s">
        <v>47</v>
      </c>
      <c r="F37" s="141">
        <f>ROUND((SUM(BI91:BI379)),2)</f>
        <v>0</v>
      </c>
      <c r="I37" s="142">
        <v>0</v>
      </c>
      <c r="J37" s="141">
        <f>0</f>
        <v>0</v>
      </c>
      <c r="L37" s="41"/>
    </row>
    <row r="38" spans="2:12" s="1" customFormat="1" ht="6.95" customHeight="1">
      <c r="B38" s="41"/>
      <c r="I38" s="129"/>
      <c r="L38" s="41"/>
    </row>
    <row r="39" spans="2:12" s="1" customFormat="1" ht="25.4" customHeight="1">
      <c r="B39" s="41"/>
      <c r="C39" s="143"/>
      <c r="D39" s="144" t="s">
        <v>48</v>
      </c>
      <c r="E39" s="145"/>
      <c r="F39" s="145"/>
      <c r="G39" s="146" t="s">
        <v>49</v>
      </c>
      <c r="H39" s="147" t="s">
        <v>50</v>
      </c>
      <c r="I39" s="148"/>
      <c r="J39" s="149">
        <f>SUM(J30:J37)</f>
        <v>0</v>
      </c>
      <c r="K39" s="150"/>
      <c r="L39" s="41"/>
    </row>
    <row r="40" spans="2:12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pans="2:12" s="1" customFormat="1" ht="6.95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pans="2:12" s="1" customFormat="1" ht="24.95" customHeight="1">
      <c r="B45" s="36"/>
      <c r="C45" s="21" t="s">
        <v>90</v>
      </c>
      <c r="D45" s="37"/>
      <c r="E45" s="37"/>
      <c r="F45" s="37"/>
      <c r="G45" s="37"/>
      <c r="H45" s="37"/>
      <c r="I45" s="129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pans="2:12" s="1" customFormat="1" ht="16.5" customHeight="1">
      <c r="B48" s="36"/>
      <c r="C48" s="37"/>
      <c r="D48" s="37"/>
      <c r="E48" s="157" t="str">
        <f>E7</f>
        <v>Rekonstrukce ČSZa Pekárnou P2, Kolín V</v>
      </c>
      <c r="F48" s="30"/>
      <c r="G48" s="30"/>
      <c r="H48" s="30"/>
      <c r="I48" s="129"/>
      <c r="J48" s="37"/>
      <c r="K48" s="37"/>
      <c r="L48" s="41"/>
    </row>
    <row r="49" spans="2:12" s="1" customFormat="1" ht="12" customHeight="1">
      <c r="B49" s="36"/>
      <c r="C49" s="30" t="s">
        <v>87</v>
      </c>
      <c r="D49" s="37"/>
      <c r="E49" s="37"/>
      <c r="F49" s="37"/>
      <c r="G49" s="37"/>
      <c r="H49" s="37"/>
      <c r="I49" s="129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>KolCSZaPekárnou - Rekonstrukce ČS Za Pekárnou P2, Kolín V</v>
      </c>
      <c r="F50" s="37"/>
      <c r="G50" s="37"/>
      <c r="H50" s="37"/>
      <c r="I50" s="129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pans="2:12" s="1" customFormat="1" ht="12" customHeight="1">
      <c r="B52" s="36"/>
      <c r="C52" s="30" t="s">
        <v>21</v>
      </c>
      <c r="D52" s="37"/>
      <c r="E52" s="37"/>
      <c r="F52" s="25" t="str">
        <f>F12</f>
        <v>Kolín</v>
      </c>
      <c r="G52" s="37"/>
      <c r="H52" s="37"/>
      <c r="I52" s="131" t="s">
        <v>23</v>
      </c>
      <c r="J52" s="65" t="str">
        <f>IF(J12="","",J12)</f>
        <v>27. 6. 2019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pans="2:12" s="1" customFormat="1" ht="13.65" customHeight="1">
      <c r="B54" s="36"/>
      <c r="C54" s="30" t="s">
        <v>25</v>
      </c>
      <c r="D54" s="37"/>
      <c r="E54" s="37"/>
      <c r="F54" s="25" t="str">
        <f>E15</f>
        <v>Město Kolín</v>
      </c>
      <c r="G54" s="37"/>
      <c r="H54" s="37"/>
      <c r="I54" s="131" t="s">
        <v>31</v>
      </c>
      <c r="J54" s="34" t="str">
        <f>E21</f>
        <v>Vodos s.r.o.</v>
      </c>
      <c r="K54" s="37"/>
      <c r="L54" s="41"/>
    </row>
    <row r="55" spans="2:12" s="1" customFormat="1" ht="13.65" customHeight="1">
      <c r="B55" s="36"/>
      <c r="C55" s="30" t="s">
        <v>29</v>
      </c>
      <c r="D55" s="37"/>
      <c r="E55" s="37"/>
      <c r="F55" s="25" t="str">
        <f>IF(E18="","",E18)</f>
        <v>Vyplň údaj</v>
      </c>
      <c r="G55" s="37"/>
      <c r="H55" s="37"/>
      <c r="I55" s="131" t="s">
        <v>34</v>
      </c>
      <c r="J55" s="34" t="str">
        <f>E24</f>
        <v>Roman Pešek DiS.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pans="2:12" s="1" customFormat="1" ht="29.25" customHeight="1">
      <c r="B57" s="36"/>
      <c r="C57" s="158" t="s">
        <v>91</v>
      </c>
      <c r="D57" s="159"/>
      <c r="E57" s="159"/>
      <c r="F57" s="159"/>
      <c r="G57" s="159"/>
      <c r="H57" s="159"/>
      <c r="I57" s="160"/>
      <c r="J57" s="161" t="s">
        <v>92</v>
      </c>
      <c r="K57" s="159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pans="2:47" s="1" customFormat="1" ht="22.8" customHeight="1">
      <c r="B59" s="36"/>
      <c r="C59" s="162" t="s">
        <v>93</v>
      </c>
      <c r="D59" s="37"/>
      <c r="E59" s="37"/>
      <c r="F59" s="37"/>
      <c r="G59" s="37"/>
      <c r="H59" s="37"/>
      <c r="I59" s="129"/>
      <c r="J59" s="96">
        <f>J91</f>
        <v>0</v>
      </c>
      <c r="K59" s="37"/>
      <c r="L59" s="41"/>
      <c r="AU59" s="15" t="s">
        <v>94</v>
      </c>
    </row>
    <row r="60" spans="2:12" s="7" customFormat="1" ht="24.95" customHeight="1">
      <c r="B60" s="163"/>
      <c r="C60" s="164"/>
      <c r="D60" s="165" t="s">
        <v>95</v>
      </c>
      <c r="E60" s="166"/>
      <c r="F60" s="166"/>
      <c r="G60" s="166"/>
      <c r="H60" s="166"/>
      <c r="I60" s="167"/>
      <c r="J60" s="168">
        <f>J92</f>
        <v>0</v>
      </c>
      <c r="K60" s="164"/>
      <c r="L60" s="169"/>
    </row>
    <row r="61" spans="2:12" s="8" customFormat="1" ht="19.9" customHeight="1">
      <c r="B61" s="170"/>
      <c r="C61" s="171"/>
      <c r="D61" s="172" t="s">
        <v>96</v>
      </c>
      <c r="E61" s="173"/>
      <c r="F61" s="173"/>
      <c r="G61" s="173"/>
      <c r="H61" s="173"/>
      <c r="I61" s="174"/>
      <c r="J61" s="175">
        <f>J93</f>
        <v>0</v>
      </c>
      <c r="K61" s="171"/>
      <c r="L61" s="176"/>
    </row>
    <row r="62" spans="2:12" s="8" customFormat="1" ht="19.9" customHeight="1">
      <c r="B62" s="170"/>
      <c r="C62" s="171"/>
      <c r="D62" s="172" t="s">
        <v>97</v>
      </c>
      <c r="E62" s="173"/>
      <c r="F62" s="173"/>
      <c r="G62" s="173"/>
      <c r="H62" s="173"/>
      <c r="I62" s="174"/>
      <c r="J62" s="175">
        <f>J132</f>
        <v>0</v>
      </c>
      <c r="K62" s="171"/>
      <c r="L62" s="176"/>
    </row>
    <row r="63" spans="2:12" s="8" customFormat="1" ht="19.9" customHeight="1">
      <c r="B63" s="170"/>
      <c r="C63" s="171"/>
      <c r="D63" s="172" t="s">
        <v>98</v>
      </c>
      <c r="E63" s="173"/>
      <c r="F63" s="173"/>
      <c r="G63" s="173"/>
      <c r="H63" s="173"/>
      <c r="I63" s="174"/>
      <c r="J63" s="175">
        <f>J143</f>
        <v>0</v>
      </c>
      <c r="K63" s="171"/>
      <c r="L63" s="176"/>
    </row>
    <row r="64" spans="2:12" s="8" customFormat="1" ht="19.9" customHeight="1">
      <c r="B64" s="170"/>
      <c r="C64" s="171"/>
      <c r="D64" s="172" t="s">
        <v>99</v>
      </c>
      <c r="E64" s="173"/>
      <c r="F64" s="173"/>
      <c r="G64" s="173"/>
      <c r="H64" s="173"/>
      <c r="I64" s="174"/>
      <c r="J64" s="175">
        <f>J150</f>
        <v>0</v>
      </c>
      <c r="K64" s="171"/>
      <c r="L64" s="176"/>
    </row>
    <row r="65" spans="2:12" s="8" customFormat="1" ht="19.9" customHeight="1">
      <c r="B65" s="170"/>
      <c r="C65" s="171"/>
      <c r="D65" s="172" t="s">
        <v>100</v>
      </c>
      <c r="E65" s="173"/>
      <c r="F65" s="173"/>
      <c r="G65" s="173"/>
      <c r="H65" s="173"/>
      <c r="I65" s="174"/>
      <c r="J65" s="175">
        <f>J158</f>
        <v>0</v>
      </c>
      <c r="K65" s="171"/>
      <c r="L65" s="176"/>
    </row>
    <row r="66" spans="2:12" s="8" customFormat="1" ht="19.9" customHeight="1">
      <c r="B66" s="170"/>
      <c r="C66" s="171"/>
      <c r="D66" s="172" t="s">
        <v>101</v>
      </c>
      <c r="E66" s="173"/>
      <c r="F66" s="173"/>
      <c r="G66" s="173"/>
      <c r="H66" s="173"/>
      <c r="I66" s="174"/>
      <c r="J66" s="175">
        <f>J201</f>
        <v>0</v>
      </c>
      <c r="K66" s="171"/>
      <c r="L66" s="176"/>
    </row>
    <row r="67" spans="2:12" s="8" customFormat="1" ht="19.9" customHeight="1">
      <c r="B67" s="170"/>
      <c r="C67" s="171"/>
      <c r="D67" s="172" t="s">
        <v>102</v>
      </c>
      <c r="E67" s="173"/>
      <c r="F67" s="173"/>
      <c r="G67" s="173"/>
      <c r="H67" s="173"/>
      <c r="I67" s="174"/>
      <c r="J67" s="175">
        <f>J341</f>
        <v>0</v>
      </c>
      <c r="K67" s="171"/>
      <c r="L67" s="176"/>
    </row>
    <row r="68" spans="2:12" s="8" customFormat="1" ht="19.9" customHeight="1">
      <c r="B68" s="170"/>
      <c r="C68" s="171"/>
      <c r="D68" s="172" t="s">
        <v>103</v>
      </c>
      <c r="E68" s="173"/>
      <c r="F68" s="173"/>
      <c r="G68" s="173"/>
      <c r="H68" s="173"/>
      <c r="I68" s="174"/>
      <c r="J68" s="175">
        <f>J354</f>
        <v>0</v>
      </c>
      <c r="K68" s="171"/>
      <c r="L68" s="176"/>
    </row>
    <row r="69" spans="2:12" s="8" customFormat="1" ht="19.9" customHeight="1">
      <c r="B69" s="170"/>
      <c r="C69" s="171"/>
      <c r="D69" s="172" t="s">
        <v>104</v>
      </c>
      <c r="E69" s="173"/>
      <c r="F69" s="173"/>
      <c r="G69" s="173"/>
      <c r="H69" s="173"/>
      <c r="I69" s="174"/>
      <c r="J69" s="175">
        <f>J358</f>
        <v>0</v>
      </c>
      <c r="K69" s="171"/>
      <c r="L69" s="176"/>
    </row>
    <row r="70" spans="2:12" s="7" customFormat="1" ht="24.95" customHeight="1">
      <c r="B70" s="163"/>
      <c r="C70" s="164"/>
      <c r="D70" s="165" t="s">
        <v>105</v>
      </c>
      <c r="E70" s="166"/>
      <c r="F70" s="166"/>
      <c r="G70" s="166"/>
      <c r="H70" s="166"/>
      <c r="I70" s="167"/>
      <c r="J70" s="168">
        <f>J363</f>
        <v>0</v>
      </c>
      <c r="K70" s="164"/>
      <c r="L70" s="169"/>
    </row>
    <row r="71" spans="2:12" s="8" customFormat="1" ht="19.9" customHeight="1">
      <c r="B71" s="170"/>
      <c r="C71" s="171"/>
      <c r="D71" s="172" t="s">
        <v>106</v>
      </c>
      <c r="E71" s="173"/>
      <c r="F71" s="173"/>
      <c r="G71" s="173"/>
      <c r="H71" s="173"/>
      <c r="I71" s="174"/>
      <c r="J71" s="175">
        <f>J364</f>
        <v>0</v>
      </c>
      <c r="K71" s="171"/>
      <c r="L71" s="176"/>
    </row>
    <row r="72" spans="2:12" s="1" customFormat="1" ht="21.8" customHeight="1">
      <c r="B72" s="36"/>
      <c r="C72" s="37"/>
      <c r="D72" s="37"/>
      <c r="E72" s="37"/>
      <c r="F72" s="37"/>
      <c r="G72" s="37"/>
      <c r="H72" s="37"/>
      <c r="I72" s="129"/>
      <c r="J72" s="37"/>
      <c r="K72" s="37"/>
      <c r="L72" s="41"/>
    </row>
    <row r="73" spans="2:12" s="1" customFormat="1" ht="6.95" customHeight="1">
      <c r="B73" s="55"/>
      <c r="C73" s="56"/>
      <c r="D73" s="56"/>
      <c r="E73" s="56"/>
      <c r="F73" s="56"/>
      <c r="G73" s="56"/>
      <c r="H73" s="56"/>
      <c r="I73" s="153"/>
      <c r="J73" s="56"/>
      <c r="K73" s="56"/>
      <c r="L73" s="41"/>
    </row>
    <row r="77" spans="2:12" s="1" customFormat="1" ht="6.95" customHeight="1">
      <c r="B77" s="57"/>
      <c r="C77" s="58"/>
      <c r="D77" s="58"/>
      <c r="E77" s="58"/>
      <c r="F77" s="58"/>
      <c r="G77" s="58"/>
      <c r="H77" s="58"/>
      <c r="I77" s="156"/>
      <c r="J77" s="58"/>
      <c r="K77" s="58"/>
      <c r="L77" s="41"/>
    </row>
    <row r="78" spans="2:12" s="1" customFormat="1" ht="24.95" customHeight="1">
      <c r="B78" s="36"/>
      <c r="C78" s="21" t="s">
        <v>107</v>
      </c>
      <c r="D78" s="37"/>
      <c r="E78" s="37"/>
      <c r="F78" s="37"/>
      <c r="G78" s="37"/>
      <c r="H78" s="37"/>
      <c r="I78" s="129"/>
      <c r="J78" s="37"/>
      <c r="K78" s="37"/>
      <c r="L78" s="41"/>
    </row>
    <row r="79" spans="2:12" s="1" customFormat="1" ht="6.95" customHeight="1">
      <c r="B79" s="36"/>
      <c r="C79" s="37"/>
      <c r="D79" s="37"/>
      <c r="E79" s="37"/>
      <c r="F79" s="37"/>
      <c r="G79" s="37"/>
      <c r="H79" s="37"/>
      <c r="I79" s="129"/>
      <c r="J79" s="37"/>
      <c r="K79" s="37"/>
      <c r="L79" s="41"/>
    </row>
    <row r="80" spans="2:12" s="1" customFormat="1" ht="12" customHeight="1">
      <c r="B80" s="36"/>
      <c r="C80" s="30" t="s">
        <v>16</v>
      </c>
      <c r="D80" s="37"/>
      <c r="E80" s="37"/>
      <c r="F80" s="37"/>
      <c r="G80" s="37"/>
      <c r="H80" s="37"/>
      <c r="I80" s="129"/>
      <c r="J80" s="37"/>
      <c r="K80" s="37"/>
      <c r="L80" s="41"/>
    </row>
    <row r="81" spans="2:12" s="1" customFormat="1" ht="16.5" customHeight="1">
      <c r="B81" s="36"/>
      <c r="C81" s="37"/>
      <c r="D81" s="37"/>
      <c r="E81" s="157" t="str">
        <f>E7</f>
        <v>Rekonstrukce ČSZa Pekárnou P2, Kolín V</v>
      </c>
      <c r="F81" s="30"/>
      <c r="G81" s="30"/>
      <c r="H81" s="30"/>
      <c r="I81" s="129"/>
      <c r="J81" s="37"/>
      <c r="K81" s="37"/>
      <c r="L81" s="41"/>
    </row>
    <row r="82" spans="2:12" s="1" customFormat="1" ht="12" customHeight="1">
      <c r="B82" s="36"/>
      <c r="C82" s="30" t="s">
        <v>87</v>
      </c>
      <c r="D82" s="37"/>
      <c r="E82" s="37"/>
      <c r="F82" s="37"/>
      <c r="G82" s="37"/>
      <c r="H82" s="37"/>
      <c r="I82" s="129"/>
      <c r="J82" s="37"/>
      <c r="K82" s="37"/>
      <c r="L82" s="41"/>
    </row>
    <row r="83" spans="2:12" s="1" customFormat="1" ht="16.5" customHeight="1">
      <c r="B83" s="36"/>
      <c r="C83" s="37"/>
      <c r="D83" s="37"/>
      <c r="E83" s="62" t="str">
        <f>E9</f>
        <v>KolCSZaPekárnou - Rekonstrukce ČS Za Pekárnou P2, Kolín V</v>
      </c>
      <c r="F83" s="37"/>
      <c r="G83" s="37"/>
      <c r="H83" s="37"/>
      <c r="I83" s="129"/>
      <c r="J83" s="37"/>
      <c r="K83" s="37"/>
      <c r="L83" s="41"/>
    </row>
    <row r="84" spans="2:12" s="1" customFormat="1" ht="6.95" customHeight="1">
      <c r="B84" s="36"/>
      <c r="C84" s="37"/>
      <c r="D84" s="37"/>
      <c r="E84" s="37"/>
      <c r="F84" s="37"/>
      <c r="G84" s="37"/>
      <c r="H84" s="37"/>
      <c r="I84" s="129"/>
      <c r="J84" s="37"/>
      <c r="K84" s="37"/>
      <c r="L84" s="41"/>
    </row>
    <row r="85" spans="2:12" s="1" customFormat="1" ht="12" customHeight="1">
      <c r="B85" s="36"/>
      <c r="C85" s="30" t="s">
        <v>21</v>
      </c>
      <c r="D85" s="37"/>
      <c r="E85" s="37"/>
      <c r="F85" s="25" t="str">
        <f>F12</f>
        <v>Kolín</v>
      </c>
      <c r="G85" s="37"/>
      <c r="H85" s="37"/>
      <c r="I85" s="131" t="s">
        <v>23</v>
      </c>
      <c r="J85" s="65" t="str">
        <f>IF(J12="","",J12)</f>
        <v>27. 6. 2019</v>
      </c>
      <c r="K85" s="37"/>
      <c r="L85" s="41"/>
    </row>
    <row r="86" spans="2:12" s="1" customFormat="1" ht="6.95" customHeight="1">
      <c r="B86" s="36"/>
      <c r="C86" s="37"/>
      <c r="D86" s="37"/>
      <c r="E86" s="37"/>
      <c r="F86" s="37"/>
      <c r="G86" s="37"/>
      <c r="H86" s="37"/>
      <c r="I86" s="129"/>
      <c r="J86" s="37"/>
      <c r="K86" s="37"/>
      <c r="L86" s="41"/>
    </row>
    <row r="87" spans="2:12" s="1" customFormat="1" ht="13.65" customHeight="1">
      <c r="B87" s="36"/>
      <c r="C87" s="30" t="s">
        <v>25</v>
      </c>
      <c r="D87" s="37"/>
      <c r="E87" s="37"/>
      <c r="F87" s="25" t="str">
        <f>E15</f>
        <v>Město Kolín</v>
      </c>
      <c r="G87" s="37"/>
      <c r="H87" s="37"/>
      <c r="I87" s="131" t="s">
        <v>31</v>
      </c>
      <c r="J87" s="34" t="str">
        <f>E21</f>
        <v>Vodos s.r.o.</v>
      </c>
      <c r="K87" s="37"/>
      <c r="L87" s="41"/>
    </row>
    <row r="88" spans="2:12" s="1" customFormat="1" ht="13.65" customHeight="1">
      <c r="B88" s="36"/>
      <c r="C88" s="30" t="s">
        <v>29</v>
      </c>
      <c r="D88" s="37"/>
      <c r="E88" s="37"/>
      <c r="F88" s="25" t="str">
        <f>IF(E18="","",E18)</f>
        <v>Vyplň údaj</v>
      </c>
      <c r="G88" s="37"/>
      <c r="H88" s="37"/>
      <c r="I88" s="131" t="s">
        <v>34</v>
      </c>
      <c r="J88" s="34" t="str">
        <f>E24</f>
        <v>Roman Pešek DiS.</v>
      </c>
      <c r="K88" s="37"/>
      <c r="L88" s="41"/>
    </row>
    <row r="89" spans="2:12" s="1" customFormat="1" ht="10.3" customHeight="1">
      <c r="B89" s="36"/>
      <c r="C89" s="37"/>
      <c r="D89" s="37"/>
      <c r="E89" s="37"/>
      <c r="F89" s="37"/>
      <c r="G89" s="37"/>
      <c r="H89" s="37"/>
      <c r="I89" s="129"/>
      <c r="J89" s="37"/>
      <c r="K89" s="37"/>
      <c r="L89" s="41"/>
    </row>
    <row r="90" spans="2:20" s="9" customFormat="1" ht="29.25" customHeight="1">
      <c r="B90" s="177"/>
      <c r="C90" s="178" t="s">
        <v>108</v>
      </c>
      <c r="D90" s="179" t="s">
        <v>57</v>
      </c>
      <c r="E90" s="179" t="s">
        <v>53</v>
      </c>
      <c r="F90" s="179" t="s">
        <v>54</v>
      </c>
      <c r="G90" s="179" t="s">
        <v>109</v>
      </c>
      <c r="H90" s="179" t="s">
        <v>110</v>
      </c>
      <c r="I90" s="180" t="s">
        <v>111</v>
      </c>
      <c r="J90" s="181" t="s">
        <v>92</v>
      </c>
      <c r="K90" s="182" t="s">
        <v>112</v>
      </c>
      <c r="L90" s="183"/>
      <c r="M90" s="86" t="s">
        <v>1</v>
      </c>
      <c r="N90" s="87" t="s">
        <v>42</v>
      </c>
      <c r="O90" s="87" t="s">
        <v>113</v>
      </c>
      <c r="P90" s="87" t="s">
        <v>114</v>
      </c>
      <c r="Q90" s="87" t="s">
        <v>115</v>
      </c>
      <c r="R90" s="87" t="s">
        <v>116</v>
      </c>
      <c r="S90" s="87" t="s">
        <v>117</v>
      </c>
      <c r="T90" s="88" t="s">
        <v>118</v>
      </c>
    </row>
    <row r="91" spans="2:63" s="1" customFormat="1" ht="22.8" customHeight="1">
      <c r="B91" s="36"/>
      <c r="C91" s="93" t="s">
        <v>119</v>
      </c>
      <c r="D91" s="37"/>
      <c r="E91" s="37"/>
      <c r="F91" s="37"/>
      <c r="G91" s="37"/>
      <c r="H91" s="37"/>
      <c r="I91" s="129"/>
      <c r="J91" s="184">
        <f>BK91</f>
        <v>0</v>
      </c>
      <c r="K91" s="37"/>
      <c r="L91" s="41"/>
      <c r="M91" s="89"/>
      <c r="N91" s="90"/>
      <c r="O91" s="90"/>
      <c r="P91" s="185">
        <f>P92+P363</f>
        <v>0</v>
      </c>
      <c r="Q91" s="90"/>
      <c r="R91" s="185">
        <f>R92+R363</f>
        <v>11.4124211</v>
      </c>
      <c r="S91" s="90"/>
      <c r="T91" s="186">
        <f>T92+T363</f>
        <v>1.23052</v>
      </c>
      <c r="AT91" s="15" t="s">
        <v>71</v>
      </c>
      <c r="AU91" s="15" t="s">
        <v>94</v>
      </c>
      <c r="BK91" s="187">
        <f>BK92+BK363</f>
        <v>0</v>
      </c>
    </row>
    <row r="92" spans="2:63" s="10" customFormat="1" ht="25.9" customHeight="1">
      <c r="B92" s="188"/>
      <c r="C92" s="189"/>
      <c r="D92" s="190" t="s">
        <v>71</v>
      </c>
      <c r="E92" s="191" t="s">
        <v>120</v>
      </c>
      <c r="F92" s="191" t="s">
        <v>121</v>
      </c>
      <c r="G92" s="189"/>
      <c r="H92" s="189"/>
      <c r="I92" s="192"/>
      <c r="J92" s="193">
        <f>BK92</f>
        <v>0</v>
      </c>
      <c r="K92" s="189"/>
      <c r="L92" s="194"/>
      <c r="M92" s="195"/>
      <c r="N92" s="196"/>
      <c r="O92" s="196"/>
      <c r="P92" s="197">
        <f>P93+P132+P143+P150+P158+P201+P341+P354+P358</f>
        <v>0</v>
      </c>
      <c r="Q92" s="196"/>
      <c r="R92" s="197">
        <f>R93+R132+R143+R150+R158+R201+R341+R354+R358</f>
        <v>11.246521099999999</v>
      </c>
      <c r="S92" s="196"/>
      <c r="T92" s="198">
        <f>T93+T132+T143+T150+T158+T201+T341+T354+T358</f>
        <v>1.23052</v>
      </c>
      <c r="AR92" s="199" t="s">
        <v>80</v>
      </c>
      <c r="AT92" s="200" t="s">
        <v>71</v>
      </c>
      <c r="AU92" s="200" t="s">
        <v>72</v>
      </c>
      <c r="AY92" s="199" t="s">
        <v>122</v>
      </c>
      <c r="BK92" s="201">
        <f>BK93+BK132+BK143+BK150+BK158+BK201+BK341+BK354+BK358</f>
        <v>0</v>
      </c>
    </row>
    <row r="93" spans="2:63" s="10" customFormat="1" ht="22.8" customHeight="1">
      <c r="B93" s="188"/>
      <c r="C93" s="189"/>
      <c r="D93" s="190" t="s">
        <v>71</v>
      </c>
      <c r="E93" s="202" t="s">
        <v>80</v>
      </c>
      <c r="F93" s="202" t="s">
        <v>123</v>
      </c>
      <c r="G93" s="189"/>
      <c r="H93" s="189"/>
      <c r="I93" s="192"/>
      <c r="J93" s="203">
        <f>BK93</f>
        <v>0</v>
      </c>
      <c r="K93" s="189"/>
      <c r="L93" s="194"/>
      <c r="M93" s="195"/>
      <c r="N93" s="196"/>
      <c r="O93" s="196"/>
      <c r="P93" s="197">
        <f>SUM(P94:P131)</f>
        <v>0</v>
      </c>
      <c r="Q93" s="196"/>
      <c r="R93" s="197">
        <f>SUM(R94:R131)</f>
        <v>0.0031176000000000003</v>
      </c>
      <c r="S93" s="196"/>
      <c r="T93" s="198">
        <f>SUM(T94:T131)</f>
        <v>1.23052</v>
      </c>
      <c r="AR93" s="199" t="s">
        <v>80</v>
      </c>
      <c r="AT93" s="200" t="s">
        <v>71</v>
      </c>
      <c r="AU93" s="200" t="s">
        <v>80</v>
      </c>
      <c r="AY93" s="199" t="s">
        <v>122</v>
      </c>
      <c r="BK93" s="201">
        <f>SUM(BK94:BK131)</f>
        <v>0</v>
      </c>
    </row>
    <row r="94" spans="2:65" s="1" customFormat="1" ht="33.75" customHeight="1">
      <c r="B94" s="36"/>
      <c r="C94" s="204" t="s">
        <v>80</v>
      </c>
      <c r="D94" s="204" t="s">
        <v>124</v>
      </c>
      <c r="E94" s="205" t="s">
        <v>125</v>
      </c>
      <c r="F94" s="206" t="s">
        <v>126</v>
      </c>
      <c r="G94" s="207" t="s">
        <v>127</v>
      </c>
      <c r="H94" s="208">
        <v>1</v>
      </c>
      <c r="I94" s="209"/>
      <c r="J94" s="210">
        <f>ROUND(I94*H94,2)</f>
        <v>0</v>
      </c>
      <c r="K94" s="206" t="s">
        <v>128</v>
      </c>
      <c r="L94" s="41"/>
      <c r="M94" s="211" t="s">
        <v>1</v>
      </c>
      <c r="N94" s="212" t="s">
        <v>43</v>
      </c>
      <c r="O94" s="77"/>
      <c r="P94" s="213">
        <f>O94*H94</f>
        <v>0</v>
      </c>
      <c r="Q94" s="213">
        <v>0</v>
      </c>
      <c r="R94" s="213">
        <f>Q94*H94</f>
        <v>0</v>
      </c>
      <c r="S94" s="213">
        <v>0.75</v>
      </c>
      <c r="T94" s="214">
        <f>S94*H94</f>
        <v>0.75</v>
      </c>
      <c r="AR94" s="15" t="s">
        <v>129</v>
      </c>
      <c r="AT94" s="15" t="s">
        <v>124</v>
      </c>
      <c r="AU94" s="15" t="s">
        <v>82</v>
      </c>
      <c r="AY94" s="15" t="s">
        <v>122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5" t="s">
        <v>80</v>
      </c>
      <c r="BK94" s="215">
        <f>ROUND(I94*H94,2)</f>
        <v>0</v>
      </c>
      <c r="BL94" s="15" t="s">
        <v>129</v>
      </c>
      <c r="BM94" s="15" t="s">
        <v>130</v>
      </c>
    </row>
    <row r="95" spans="2:51" s="11" customFormat="1" ht="12">
      <c r="B95" s="216"/>
      <c r="C95" s="217"/>
      <c r="D95" s="218" t="s">
        <v>131</v>
      </c>
      <c r="E95" s="219" t="s">
        <v>1</v>
      </c>
      <c r="F95" s="220" t="s">
        <v>132</v>
      </c>
      <c r="G95" s="217"/>
      <c r="H95" s="219" t="s">
        <v>1</v>
      </c>
      <c r="I95" s="221"/>
      <c r="J95" s="217"/>
      <c r="K95" s="217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131</v>
      </c>
      <c r="AU95" s="226" t="s">
        <v>82</v>
      </c>
      <c r="AV95" s="11" t="s">
        <v>80</v>
      </c>
      <c r="AW95" s="11" t="s">
        <v>33</v>
      </c>
      <c r="AX95" s="11" t="s">
        <v>72</v>
      </c>
      <c r="AY95" s="226" t="s">
        <v>122</v>
      </c>
    </row>
    <row r="96" spans="2:51" s="11" customFormat="1" ht="12">
      <c r="B96" s="216"/>
      <c r="C96" s="217"/>
      <c r="D96" s="218" t="s">
        <v>131</v>
      </c>
      <c r="E96" s="219" t="s">
        <v>1</v>
      </c>
      <c r="F96" s="220" t="s">
        <v>133</v>
      </c>
      <c r="G96" s="217"/>
      <c r="H96" s="219" t="s">
        <v>1</v>
      </c>
      <c r="I96" s="221"/>
      <c r="J96" s="217"/>
      <c r="K96" s="217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131</v>
      </c>
      <c r="AU96" s="226" t="s">
        <v>82</v>
      </c>
      <c r="AV96" s="11" t="s">
        <v>80</v>
      </c>
      <c r="AW96" s="11" t="s">
        <v>33</v>
      </c>
      <c r="AX96" s="11" t="s">
        <v>72</v>
      </c>
      <c r="AY96" s="226" t="s">
        <v>122</v>
      </c>
    </row>
    <row r="97" spans="2:51" s="12" customFormat="1" ht="12">
      <c r="B97" s="227"/>
      <c r="C97" s="228"/>
      <c r="D97" s="218" t="s">
        <v>131</v>
      </c>
      <c r="E97" s="229" t="s">
        <v>1</v>
      </c>
      <c r="F97" s="230" t="s">
        <v>134</v>
      </c>
      <c r="G97" s="228"/>
      <c r="H97" s="231">
        <v>1</v>
      </c>
      <c r="I97" s="232"/>
      <c r="J97" s="228"/>
      <c r="K97" s="228"/>
      <c r="L97" s="233"/>
      <c r="M97" s="234"/>
      <c r="N97" s="235"/>
      <c r="O97" s="235"/>
      <c r="P97" s="235"/>
      <c r="Q97" s="235"/>
      <c r="R97" s="235"/>
      <c r="S97" s="235"/>
      <c r="T97" s="236"/>
      <c r="AT97" s="237" t="s">
        <v>131</v>
      </c>
      <c r="AU97" s="237" t="s">
        <v>82</v>
      </c>
      <c r="AV97" s="12" t="s">
        <v>82</v>
      </c>
      <c r="AW97" s="12" t="s">
        <v>33</v>
      </c>
      <c r="AX97" s="12" t="s">
        <v>80</v>
      </c>
      <c r="AY97" s="237" t="s">
        <v>122</v>
      </c>
    </row>
    <row r="98" spans="2:65" s="1" customFormat="1" ht="22.5" customHeight="1">
      <c r="B98" s="36"/>
      <c r="C98" s="204" t="s">
        <v>82</v>
      </c>
      <c r="D98" s="204" t="s">
        <v>124</v>
      </c>
      <c r="E98" s="205" t="s">
        <v>135</v>
      </c>
      <c r="F98" s="206" t="s">
        <v>136</v>
      </c>
      <c r="G98" s="207" t="s">
        <v>127</v>
      </c>
      <c r="H98" s="208">
        <v>1</v>
      </c>
      <c r="I98" s="209"/>
      <c r="J98" s="210">
        <f>ROUND(I98*H98,2)</f>
        <v>0</v>
      </c>
      <c r="K98" s="206" t="s">
        <v>137</v>
      </c>
      <c r="L98" s="41"/>
      <c r="M98" s="211" t="s">
        <v>1</v>
      </c>
      <c r="N98" s="212" t="s">
        <v>43</v>
      </c>
      <c r="O98" s="77"/>
      <c r="P98" s="213">
        <f>O98*H98</f>
        <v>0</v>
      </c>
      <c r="Q98" s="213">
        <v>0</v>
      </c>
      <c r="R98" s="213">
        <f>Q98*H98</f>
        <v>0</v>
      </c>
      <c r="S98" s="213">
        <v>0.181</v>
      </c>
      <c r="T98" s="214">
        <f>S98*H98</f>
        <v>0.181</v>
      </c>
      <c r="AR98" s="15" t="s">
        <v>129</v>
      </c>
      <c r="AT98" s="15" t="s">
        <v>124</v>
      </c>
      <c r="AU98" s="15" t="s">
        <v>82</v>
      </c>
      <c r="AY98" s="15" t="s">
        <v>122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5" t="s">
        <v>80</v>
      </c>
      <c r="BK98" s="215">
        <f>ROUND(I98*H98,2)</f>
        <v>0</v>
      </c>
      <c r="BL98" s="15" t="s">
        <v>129</v>
      </c>
      <c r="BM98" s="15" t="s">
        <v>138</v>
      </c>
    </row>
    <row r="99" spans="2:51" s="11" customFormat="1" ht="12">
      <c r="B99" s="216"/>
      <c r="C99" s="217"/>
      <c r="D99" s="218" t="s">
        <v>131</v>
      </c>
      <c r="E99" s="219" t="s">
        <v>1</v>
      </c>
      <c r="F99" s="220" t="s">
        <v>132</v>
      </c>
      <c r="G99" s="217"/>
      <c r="H99" s="219" t="s">
        <v>1</v>
      </c>
      <c r="I99" s="221"/>
      <c r="J99" s="217"/>
      <c r="K99" s="217"/>
      <c r="L99" s="222"/>
      <c r="M99" s="223"/>
      <c r="N99" s="224"/>
      <c r="O99" s="224"/>
      <c r="P99" s="224"/>
      <c r="Q99" s="224"/>
      <c r="R99" s="224"/>
      <c r="S99" s="224"/>
      <c r="T99" s="225"/>
      <c r="AT99" s="226" t="s">
        <v>131</v>
      </c>
      <c r="AU99" s="226" t="s">
        <v>82</v>
      </c>
      <c r="AV99" s="11" t="s">
        <v>80</v>
      </c>
      <c r="AW99" s="11" t="s">
        <v>33</v>
      </c>
      <c r="AX99" s="11" t="s">
        <v>72</v>
      </c>
      <c r="AY99" s="226" t="s">
        <v>122</v>
      </c>
    </row>
    <row r="100" spans="2:51" s="11" customFormat="1" ht="12">
      <c r="B100" s="216"/>
      <c r="C100" s="217"/>
      <c r="D100" s="218" t="s">
        <v>131</v>
      </c>
      <c r="E100" s="219" t="s">
        <v>1</v>
      </c>
      <c r="F100" s="220" t="s">
        <v>133</v>
      </c>
      <c r="G100" s="217"/>
      <c r="H100" s="219" t="s">
        <v>1</v>
      </c>
      <c r="I100" s="221"/>
      <c r="J100" s="217"/>
      <c r="K100" s="217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131</v>
      </c>
      <c r="AU100" s="226" t="s">
        <v>82</v>
      </c>
      <c r="AV100" s="11" t="s">
        <v>80</v>
      </c>
      <c r="AW100" s="11" t="s">
        <v>33</v>
      </c>
      <c r="AX100" s="11" t="s">
        <v>72</v>
      </c>
      <c r="AY100" s="226" t="s">
        <v>122</v>
      </c>
    </row>
    <row r="101" spans="2:51" s="12" customFormat="1" ht="12">
      <c r="B101" s="227"/>
      <c r="C101" s="228"/>
      <c r="D101" s="218" t="s">
        <v>131</v>
      </c>
      <c r="E101" s="229" t="s">
        <v>1</v>
      </c>
      <c r="F101" s="230" t="s">
        <v>134</v>
      </c>
      <c r="G101" s="228"/>
      <c r="H101" s="231">
        <v>1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AT101" s="237" t="s">
        <v>131</v>
      </c>
      <c r="AU101" s="237" t="s">
        <v>82</v>
      </c>
      <c r="AV101" s="12" t="s">
        <v>82</v>
      </c>
      <c r="AW101" s="12" t="s">
        <v>33</v>
      </c>
      <c r="AX101" s="12" t="s">
        <v>80</v>
      </c>
      <c r="AY101" s="237" t="s">
        <v>122</v>
      </c>
    </row>
    <row r="102" spans="2:65" s="1" customFormat="1" ht="22.5" customHeight="1">
      <c r="B102" s="36"/>
      <c r="C102" s="204" t="s">
        <v>139</v>
      </c>
      <c r="D102" s="204" t="s">
        <v>124</v>
      </c>
      <c r="E102" s="205" t="s">
        <v>140</v>
      </c>
      <c r="F102" s="206" t="s">
        <v>141</v>
      </c>
      <c r="G102" s="207" t="s">
        <v>127</v>
      </c>
      <c r="H102" s="208">
        <v>1.17</v>
      </c>
      <c r="I102" s="209"/>
      <c r="J102" s="210">
        <f>ROUND(I102*H102,2)</f>
        <v>0</v>
      </c>
      <c r="K102" s="206" t="s">
        <v>142</v>
      </c>
      <c r="L102" s="41"/>
      <c r="M102" s="211" t="s">
        <v>1</v>
      </c>
      <c r="N102" s="212" t="s">
        <v>43</v>
      </c>
      <c r="O102" s="77"/>
      <c r="P102" s="213">
        <f>O102*H102</f>
        <v>0</v>
      </c>
      <c r="Q102" s="213">
        <v>8E-05</v>
      </c>
      <c r="R102" s="213">
        <f>Q102*H102</f>
        <v>9.36E-05</v>
      </c>
      <c r="S102" s="213">
        <v>0.256</v>
      </c>
      <c r="T102" s="214">
        <f>S102*H102</f>
        <v>0.29952</v>
      </c>
      <c r="AR102" s="15" t="s">
        <v>129</v>
      </c>
      <c r="AT102" s="15" t="s">
        <v>124</v>
      </c>
      <c r="AU102" s="15" t="s">
        <v>82</v>
      </c>
      <c r="AY102" s="15" t="s">
        <v>122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5" t="s">
        <v>80</v>
      </c>
      <c r="BK102" s="215">
        <f>ROUND(I102*H102,2)</f>
        <v>0</v>
      </c>
      <c r="BL102" s="15" t="s">
        <v>129</v>
      </c>
      <c r="BM102" s="15" t="s">
        <v>143</v>
      </c>
    </row>
    <row r="103" spans="2:47" s="1" customFormat="1" ht="12">
      <c r="B103" s="36"/>
      <c r="C103" s="37"/>
      <c r="D103" s="218" t="s">
        <v>144</v>
      </c>
      <c r="E103" s="37"/>
      <c r="F103" s="238" t="s">
        <v>145</v>
      </c>
      <c r="G103" s="37"/>
      <c r="H103" s="37"/>
      <c r="I103" s="129"/>
      <c r="J103" s="37"/>
      <c r="K103" s="37"/>
      <c r="L103" s="41"/>
      <c r="M103" s="239"/>
      <c r="N103" s="77"/>
      <c r="O103" s="77"/>
      <c r="P103" s="77"/>
      <c r="Q103" s="77"/>
      <c r="R103" s="77"/>
      <c r="S103" s="77"/>
      <c r="T103" s="78"/>
      <c r="AT103" s="15" t="s">
        <v>144</v>
      </c>
      <c r="AU103" s="15" t="s">
        <v>82</v>
      </c>
    </row>
    <row r="104" spans="2:51" s="12" customFormat="1" ht="12">
      <c r="B104" s="227"/>
      <c r="C104" s="228"/>
      <c r="D104" s="218" t="s">
        <v>131</v>
      </c>
      <c r="E104" s="229" t="s">
        <v>1</v>
      </c>
      <c r="F104" s="230" t="s">
        <v>146</v>
      </c>
      <c r="G104" s="228"/>
      <c r="H104" s="231">
        <v>1.17</v>
      </c>
      <c r="I104" s="232"/>
      <c r="J104" s="228"/>
      <c r="K104" s="228"/>
      <c r="L104" s="233"/>
      <c r="M104" s="234"/>
      <c r="N104" s="235"/>
      <c r="O104" s="235"/>
      <c r="P104" s="235"/>
      <c r="Q104" s="235"/>
      <c r="R104" s="235"/>
      <c r="S104" s="235"/>
      <c r="T104" s="236"/>
      <c r="AT104" s="237" t="s">
        <v>131</v>
      </c>
      <c r="AU104" s="237" t="s">
        <v>82</v>
      </c>
      <c r="AV104" s="12" t="s">
        <v>82</v>
      </c>
      <c r="AW104" s="12" t="s">
        <v>33</v>
      </c>
      <c r="AX104" s="12" t="s">
        <v>80</v>
      </c>
      <c r="AY104" s="237" t="s">
        <v>122</v>
      </c>
    </row>
    <row r="105" spans="2:65" s="1" customFormat="1" ht="16.5" customHeight="1">
      <c r="B105" s="36"/>
      <c r="C105" s="204" t="s">
        <v>129</v>
      </c>
      <c r="D105" s="204" t="s">
        <v>124</v>
      </c>
      <c r="E105" s="205" t="s">
        <v>147</v>
      </c>
      <c r="F105" s="206" t="s">
        <v>148</v>
      </c>
      <c r="G105" s="207" t="s">
        <v>149</v>
      </c>
      <c r="H105" s="208">
        <v>1200</v>
      </c>
      <c r="I105" s="209"/>
      <c r="J105" s="210">
        <f>ROUND(I105*H105,2)</f>
        <v>0</v>
      </c>
      <c r="K105" s="206" t="s">
        <v>1</v>
      </c>
      <c r="L105" s="41"/>
      <c r="M105" s="211" t="s">
        <v>1</v>
      </c>
      <c r="N105" s="212" t="s">
        <v>43</v>
      </c>
      <c r="O105" s="77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15" t="s">
        <v>129</v>
      </c>
      <c r="AT105" s="15" t="s">
        <v>124</v>
      </c>
      <c r="AU105" s="15" t="s">
        <v>82</v>
      </c>
      <c r="AY105" s="15" t="s">
        <v>122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15" t="s">
        <v>80</v>
      </c>
      <c r="BK105" s="215">
        <f>ROUND(I105*H105,2)</f>
        <v>0</v>
      </c>
      <c r="BL105" s="15" t="s">
        <v>129</v>
      </c>
      <c r="BM105" s="15" t="s">
        <v>150</v>
      </c>
    </row>
    <row r="106" spans="2:51" s="12" customFormat="1" ht="12">
      <c r="B106" s="227"/>
      <c r="C106" s="228"/>
      <c r="D106" s="218" t="s">
        <v>131</v>
      </c>
      <c r="E106" s="229" t="s">
        <v>1</v>
      </c>
      <c r="F106" s="230" t="s">
        <v>151</v>
      </c>
      <c r="G106" s="228"/>
      <c r="H106" s="231">
        <v>1200</v>
      </c>
      <c r="I106" s="232"/>
      <c r="J106" s="228"/>
      <c r="K106" s="228"/>
      <c r="L106" s="233"/>
      <c r="M106" s="234"/>
      <c r="N106" s="235"/>
      <c r="O106" s="235"/>
      <c r="P106" s="235"/>
      <c r="Q106" s="235"/>
      <c r="R106" s="235"/>
      <c r="S106" s="235"/>
      <c r="T106" s="236"/>
      <c r="AT106" s="237" t="s">
        <v>131</v>
      </c>
      <c r="AU106" s="237" t="s">
        <v>82</v>
      </c>
      <c r="AV106" s="12" t="s">
        <v>82</v>
      </c>
      <c r="AW106" s="12" t="s">
        <v>33</v>
      </c>
      <c r="AX106" s="12" t="s">
        <v>80</v>
      </c>
      <c r="AY106" s="237" t="s">
        <v>122</v>
      </c>
    </row>
    <row r="107" spans="2:65" s="1" customFormat="1" ht="22.5" customHeight="1">
      <c r="B107" s="36"/>
      <c r="C107" s="204" t="s">
        <v>152</v>
      </c>
      <c r="D107" s="204" t="s">
        <v>124</v>
      </c>
      <c r="E107" s="205" t="s">
        <v>153</v>
      </c>
      <c r="F107" s="206" t="s">
        <v>154</v>
      </c>
      <c r="G107" s="207" t="s">
        <v>155</v>
      </c>
      <c r="H107" s="208">
        <v>0.4</v>
      </c>
      <c r="I107" s="209"/>
      <c r="J107" s="210">
        <f>ROUND(I107*H107,2)</f>
        <v>0</v>
      </c>
      <c r="K107" s="206" t="s">
        <v>142</v>
      </c>
      <c r="L107" s="41"/>
      <c r="M107" s="211" t="s">
        <v>1</v>
      </c>
      <c r="N107" s="212" t="s">
        <v>43</v>
      </c>
      <c r="O107" s="77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15" t="s">
        <v>129</v>
      </c>
      <c r="AT107" s="15" t="s">
        <v>124</v>
      </c>
      <c r="AU107" s="15" t="s">
        <v>82</v>
      </c>
      <c r="AY107" s="15" t="s">
        <v>122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15" t="s">
        <v>80</v>
      </c>
      <c r="BK107" s="215">
        <f>ROUND(I107*H107,2)</f>
        <v>0</v>
      </c>
      <c r="BL107" s="15" t="s">
        <v>129</v>
      </c>
      <c r="BM107" s="15" t="s">
        <v>156</v>
      </c>
    </row>
    <row r="108" spans="2:51" s="11" customFormat="1" ht="12">
      <c r="B108" s="216"/>
      <c r="C108" s="217"/>
      <c r="D108" s="218" t="s">
        <v>131</v>
      </c>
      <c r="E108" s="219" t="s">
        <v>1</v>
      </c>
      <c r="F108" s="220" t="s">
        <v>132</v>
      </c>
      <c r="G108" s="217"/>
      <c r="H108" s="219" t="s">
        <v>1</v>
      </c>
      <c r="I108" s="221"/>
      <c r="J108" s="217"/>
      <c r="K108" s="217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131</v>
      </c>
      <c r="AU108" s="226" t="s">
        <v>82</v>
      </c>
      <c r="AV108" s="11" t="s">
        <v>80</v>
      </c>
      <c r="AW108" s="11" t="s">
        <v>33</v>
      </c>
      <c r="AX108" s="11" t="s">
        <v>72</v>
      </c>
      <c r="AY108" s="226" t="s">
        <v>122</v>
      </c>
    </row>
    <row r="109" spans="2:51" s="11" customFormat="1" ht="12">
      <c r="B109" s="216"/>
      <c r="C109" s="217"/>
      <c r="D109" s="218" t="s">
        <v>131</v>
      </c>
      <c r="E109" s="219" t="s">
        <v>1</v>
      </c>
      <c r="F109" s="220" t="s">
        <v>133</v>
      </c>
      <c r="G109" s="217"/>
      <c r="H109" s="219" t="s">
        <v>1</v>
      </c>
      <c r="I109" s="221"/>
      <c r="J109" s="217"/>
      <c r="K109" s="217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131</v>
      </c>
      <c r="AU109" s="226" t="s">
        <v>82</v>
      </c>
      <c r="AV109" s="11" t="s">
        <v>80</v>
      </c>
      <c r="AW109" s="11" t="s">
        <v>33</v>
      </c>
      <c r="AX109" s="11" t="s">
        <v>72</v>
      </c>
      <c r="AY109" s="226" t="s">
        <v>122</v>
      </c>
    </row>
    <row r="110" spans="2:51" s="12" customFormat="1" ht="12">
      <c r="B110" s="227"/>
      <c r="C110" s="228"/>
      <c r="D110" s="218" t="s">
        <v>131</v>
      </c>
      <c r="E110" s="229" t="s">
        <v>1</v>
      </c>
      <c r="F110" s="230" t="s">
        <v>157</v>
      </c>
      <c r="G110" s="228"/>
      <c r="H110" s="231">
        <v>0.4</v>
      </c>
      <c r="I110" s="232"/>
      <c r="J110" s="228"/>
      <c r="K110" s="228"/>
      <c r="L110" s="233"/>
      <c r="M110" s="234"/>
      <c r="N110" s="235"/>
      <c r="O110" s="235"/>
      <c r="P110" s="235"/>
      <c r="Q110" s="235"/>
      <c r="R110" s="235"/>
      <c r="S110" s="235"/>
      <c r="T110" s="236"/>
      <c r="AT110" s="237" t="s">
        <v>131</v>
      </c>
      <c r="AU110" s="237" t="s">
        <v>82</v>
      </c>
      <c r="AV110" s="12" t="s">
        <v>82</v>
      </c>
      <c r="AW110" s="12" t="s">
        <v>33</v>
      </c>
      <c r="AX110" s="12" t="s">
        <v>80</v>
      </c>
      <c r="AY110" s="237" t="s">
        <v>122</v>
      </c>
    </row>
    <row r="111" spans="2:65" s="1" customFormat="1" ht="16.5" customHeight="1">
      <c r="B111" s="36"/>
      <c r="C111" s="204" t="s">
        <v>158</v>
      </c>
      <c r="D111" s="204" t="s">
        <v>124</v>
      </c>
      <c r="E111" s="205" t="s">
        <v>159</v>
      </c>
      <c r="F111" s="206" t="s">
        <v>160</v>
      </c>
      <c r="G111" s="207" t="s">
        <v>155</v>
      </c>
      <c r="H111" s="208">
        <v>0.2</v>
      </c>
      <c r="I111" s="209"/>
      <c r="J111" s="210">
        <f>ROUND(I111*H111,2)</f>
        <v>0</v>
      </c>
      <c r="K111" s="206" t="s">
        <v>137</v>
      </c>
      <c r="L111" s="41"/>
      <c r="M111" s="211" t="s">
        <v>1</v>
      </c>
      <c r="N111" s="212" t="s">
        <v>43</v>
      </c>
      <c r="O111" s="77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15" t="s">
        <v>129</v>
      </c>
      <c r="AT111" s="15" t="s">
        <v>124</v>
      </c>
      <c r="AU111" s="15" t="s">
        <v>82</v>
      </c>
      <c r="AY111" s="15" t="s">
        <v>122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15" t="s">
        <v>80</v>
      </c>
      <c r="BK111" s="215">
        <f>ROUND(I111*H111,2)</f>
        <v>0</v>
      </c>
      <c r="BL111" s="15" t="s">
        <v>129</v>
      </c>
      <c r="BM111" s="15" t="s">
        <v>161</v>
      </c>
    </row>
    <row r="112" spans="2:51" s="12" customFormat="1" ht="12">
      <c r="B112" s="227"/>
      <c r="C112" s="228"/>
      <c r="D112" s="218" t="s">
        <v>131</v>
      </c>
      <c r="E112" s="229" t="s">
        <v>1</v>
      </c>
      <c r="F112" s="230" t="s">
        <v>162</v>
      </c>
      <c r="G112" s="228"/>
      <c r="H112" s="231">
        <v>0.2</v>
      </c>
      <c r="I112" s="232"/>
      <c r="J112" s="228"/>
      <c r="K112" s="228"/>
      <c r="L112" s="233"/>
      <c r="M112" s="234"/>
      <c r="N112" s="235"/>
      <c r="O112" s="235"/>
      <c r="P112" s="235"/>
      <c r="Q112" s="235"/>
      <c r="R112" s="235"/>
      <c r="S112" s="235"/>
      <c r="T112" s="236"/>
      <c r="AT112" s="237" t="s">
        <v>131</v>
      </c>
      <c r="AU112" s="237" t="s">
        <v>82</v>
      </c>
      <c r="AV112" s="12" t="s">
        <v>82</v>
      </c>
      <c r="AW112" s="12" t="s">
        <v>33</v>
      </c>
      <c r="AX112" s="12" t="s">
        <v>80</v>
      </c>
      <c r="AY112" s="237" t="s">
        <v>122</v>
      </c>
    </row>
    <row r="113" spans="2:65" s="1" customFormat="1" ht="22.5" customHeight="1">
      <c r="B113" s="36"/>
      <c r="C113" s="204" t="s">
        <v>163</v>
      </c>
      <c r="D113" s="204" t="s">
        <v>124</v>
      </c>
      <c r="E113" s="205" t="s">
        <v>164</v>
      </c>
      <c r="F113" s="206" t="s">
        <v>165</v>
      </c>
      <c r="G113" s="207" t="s">
        <v>127</v>
      </c>
      <c r="H113" s="208">
        <v>3.6</v>
      </c>
      <c r="I113" s="209"/>
      <c r="J113" s="210">
        <f>ROUND(I113*H113,2)</f>
        <v>0</v>
      </c>
      <c r="K113" s="206" t="s">
        <v>128</v>
      </c>
      <c r="L113" s="41"/>
      <c r="M113" s="211" t="s">
        <v>1</v>
      </c>
      <c r="N113" s="212" t="s">
        <v>43</v>
      </c>
      <c r="O113" s="77"/>
      <c r="P113" s="213">
        <f>O113*H113</f>
        <v>0</v>
      </c>
      <c r="Q113" s="213">
        <v>0.00084</v>
      </c>
      <c r="R113" s="213">
        <f>Q113*H113</f>
        <v>0.003024</v>
      </c>
      <c r="S113" s="213">
        <v>0</v>
      </c>
      <c r="T113" s="214">
        <f>S113*H113</f>
        <v>0</v>
      </c>
      <c r="AR113" s="15" t="s">
        <v>129</v>
      </c>
      <c r="AT113" s="15" t="s">
        <v>124</v>
      </c>
      <c r="AU113" s="15" t="s">
        <v>82</v>
      </c>
      <c r="AY113" s="15" t="s">
        <v>122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15" t="s">
        <v>80</v>
      </c>
      <c r="BK113" s="215">
        <f>ROUND(I113*H113,2)</f>
        <v>0</v>
      </c>
      <c r="BL113" s="15" t="s">
        <v>129</v>
      </c>
      <c r="BM113" s="15" t="s">
        <v>166</v>
      </c>
    </row>
    <row r="114" spans="2:51" s="11" customFormat="1" ht="12">
      <c r="B114" s="216"/>
      <c r="C114" s="217"/>
      <c r="D114" s="218" t="s">
        <v>131</v>
      </c>
      <c r="E114" s="219" t="s">
        <v>1</v>
      </c>
      <c r="F114" s="220" t="s">
        <v>132</v>
      </c>
      <c r="G114" s="217"/>
      <c r="H114" s="219" t="s">
        <v>1</v>
      </c>
      <c r="I114" s="221"/>
      <c r="J114" s="217"/>
      <c r="K114" s="217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131</v>
      </c>
      <c r="AU114" s="226" t="s">
        <v>82</v>
      </c>
      <c r="AV114" s="11" t="s">
        <v>80</v>
      </c>
      <c r="AW114" s="11" t="s">
        <v>33</v>
      </c>
      <c r="AX114" s="11" t="s">
        <v>72</v>
      </c>
      <c r="AY114" s="226" t="s">
        <v>122</v>
      </c>
    </row>
    <row r="115" spans="2:51" s="11" customFormat="1" ht="12">
      <c r="B115" s="216"/>
      <c r="C115" s="217"/>
      <c r="D115" s="218" t="s">
        <v>131</v>
      </c>
      <c r="E115" s="219" t="s">
        <v>1</v>
      </c>
      <c r="F115" s="220" t="s">
        <v>133</v>
      </c>
      <c r="G115" s="217"/>
      <c r="H115" s="219" t="s">
        <v>1</v>
      </c>
      <c r="I115" s="221"/>
      <c r="J115" s="217"/>
      <c r="K115" s="217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131</v>
      </c>
      <c r="AU115" s="226" t="s">
        <v>82</v>
      </c>
      <c r="AV115" s="11" t="s">
        <v>80</v>
      </c>
      <c r="AW115" s="11" t="s">
        <v>33</v>
      </c>
      <c r="AX115" s="11" t="s">
        <v>72</v>
      </c>
      <c r="AY115" s="226" t="s">
        <v>122</v>
      </c>
    </row>
    <row r="116" spans="2:51" s="12" customFormat="1" ht="12">
      <c r="B116" s="227"/>
      <c r="C116" s="228"/>
      <c r="D116" s="218" t="s">
        <v>131</v>
      </c>
      <c r="E116" s="229" t="s">
        <v>1</v>
      </c>
      <c r="F116" s="230" t="s">
        <v>167</v>
      </c>
      <c r="G116" s="228"/>
      <c r="H116" s="231">
        <v>3.6</v>
      </c>
      <c r="I116" s="232"/>
      <c r="J116" s="228"/>
      <c r="K116" s="228"/>
      <c r="L116" s="233"/>
      <c r="M116" s="234"/>
      <c r="N116" s="235"/>
      <c r="O116" s="235"/>
      <c r="P116" s="235"/>
      <c r="Q116" s="235"/>
      <c r="R116" s="235"/>
      <c r="S116" s="235"/>
      <c r="T116" s="236"/>
      <c r="AT116" s="237" t="s">
        <v>131</v>
      </c>
      <c r="AU116" s="237" t="s">
        <v>82</v>
      </c>
      <c r="AV116" s="12" t="s">
        <v>82</v>
      </c>
      <c r="AW116" s="12" t="s">
        <v>33</v>
      </c>
      <c r="AX116" s="12" t="s">
        <v>80</v>
      </c>
      <c r="AY116" s="237" t="s">
        <v>122</v>
      </c>
    </row>
    <row r="117" spans="2:65" s="1" customFormat="1" ht="22.5" customHeight="1">
      <c r="B117" s="36"/>
      <c r="C117" s="204" t="s">
        <v>168</v>
      </c>
      <c r="D117" s="204" t="s">
        <v>124</v>
      </c>
      <c r="E117" s="205" t="s">
        <v>169</v>
      </c>
      <c r="F117" s="206" t="s">
        <v>170</v>
      </c>
      <c r="G117" s="207" t="s">
        <v>127</v>
      </c>
      <c r="H117" s="208">
        <v>3.6</v>
      </c>
      <c r="I117" s="209"/>
      <c r="J117" s="210">
        <f>ROUND(I117*H117,2)</f>
        <v>0</v>
      </c>
      <c r="K117" s="206" t="s">
        <v>128</v>
      </c>
      <c r="L117" s="41"/>
      <c r="M117" s="211" t="s">
        <v>1</v>
      </c>
      <c r="N117" s="212" t="s">
        <v>43</v>
      </c>
      <c r="O117" s="77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15" t="s">
        <v>129</v>
      </c>
      <c r="AT117" s="15" t="s">
        <v>124</v>
      </c>
      <c r="AU117" s="15" t="s">
        <v>82</v>
      </c>
      <c r="AY117" s="15" t="s">
        <v>122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15" t="s">
        <v>80</v>
      </c>
      <c r="BK117" s="215">
        <f>ROUND(I117*H117,2)</f>
        <v>0</v>
      </c>
      <c r="BL117" s="15" t="s">
        <v>129</v>
      </c>
      <c r="BM117" s="15" t="s">
        <v>171</v>
      </c>
    </row>
    <row r="118" spans="2:51" s="11" customFormat="1" ht="12">
      <c r="B118" s="216"/>
      <c r="C118" s="217"/>
      <c r="D118" s="218" t="s">
        <v>131</v>
      </c>
      <c r="E118" s="219" t="s">
        <v>1</v>
      </c>
      <c r="F118" s="220" t="s">
        <v>132</v>
      </c>
      <c r="G118" s="217"/>
      <c r="H118" s="219" t="s">
        <v>1</v>
      </c>
      <c r="I118" s="221"/>
      <c r="J118" s="217"/>
      <c r="K118" s="217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131</v>
      </c>
      <c r="AU118" s="226" t="s">
        <v>82</v>
      </c>
      <c r="AV118" s="11" t="s">
        <v>80</v>
      </c>
      <c r="AW118" s="11" t="s">
        <v>33</v>
      </c>
      <c r="AX118" s="11" t="s">
        <v>72</v>
      </c>
      <c r="AY118" s="226" t="s">
        <v>122</v>
      </c>
    </row>
    <row r="119" spans="2:51" s="11" customFormat="1" ht="12">
      <c r="B119" s="216"/>
      <c r="C119" s="217"/>
      <c r="D119" s="218" t="s">
        <v>131</v>
      </c>
      <c r="E119" s="219" t="s">
        <v>1</v>
      </c>
      <c r="F119" s="220" t="s">
        <v>133</v>
      </c>
      <c r="G119" s="217"/>
      <c r="H119" s="219" t="s">
        <v>1</v>
      </c>
      <c r="I119" s="221"/>
      <c r="J119" s="217"/>
      <c r="K119" s="217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131</v>
      </c>
      <c r="AU119" s="226" t="s">
        <v>82</v>
      </c>
      <c r="AV119" s="11" t="s">
        <v>80</v>
      </c>
      <c r="AW119" s="11" t="s">
        <v>33</v>
      </c>
      <c r="AX119" s="11" t="s">
        <v>72</v>
      </c>
      <c r="AY119" s="226" t="s">
        <v>122</v>
      </c>
    </row>
    <row r="120" spans="2:51" s="12" customFormat="1" ht="12">
      <c r="B120" s="227"/>
      <c r="C120" s="228"/>
      <c r="D120" s="218" t="s">
        <v>131</v>
      </c>
      <c r="E120" s="229" t="s">
        <v>1</v>
      </c>
      <c r="F120" s="230" t="s">
        <v>167</v>
      </c>
      <c r="G120" s="228"/>
      <c r="H120" s="231">
        <v>3.6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AT120" s="237" t="s">
        <v>131</v>
      </c>
      <c r="AU120" s="237" t="s">
        <v>82</v>
      </c>
      <c r="AV120" s="12" t="s">
        <v>82</v>
      </c>
      <c r="AW120" s="12" t="s">
        <v>33</v>
      </c>
      <c r="AX120" s="12" t="s">
        <v>80</v>
      </c>
      <c r="AY120" s="237" t="s">
        <v>122</v>
      </c>
    </row>
    <row r="121" spans="2:65" s="1" customFormat="1" ht="16.5" customHeight="1">
      <c r="B121" s="36"/>
      <c r="C121" s="204" t="s">
        <v>172</v>
      </c>
      <c r="D121" s="204" t="s">
        <v>124</v>
      </c>
      <c r="E121" s="205" t="s">
        <v>173</v>
      </c>
      <c r="F121" s="206" t="s">
        <v>174</v>
      </c>
      <c r="G121" s="207" t="s">
        <v>155</v>
      </c>
      <c r="H121" s="208">
        <v>0.4</v>
      </c>
      <c r="I121" s="209"/>
      <c r="J121" s="210">
        <f>ROUND(I121*H121,2)</f>
        <v>0</v>
      </c>
      <c r="K121" s="206" t="s">
        <v>137</v>
      </c>
      <c r="L121" s="41"/>
      <c r="M121" s="211" t="s">
        <v>1</v>
      </c>
      <c r="N121" s="212" t="s">
        <v>43</v>
      </c>
      <c r="O121" s="77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15" t="s">
        <v>129</v>
      </c>
      <c r="AT121" s="15" t="s">
        <v>124</v>
      </c>
      <c r="AU121" s="15" t="s">
        <v>82</v>
      </c>
      <c r="AY121" s="15" t="s">
        <v>122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15" t="s">
        <v>80</v>
      </c>
      <c r="BK121" s="215">
        <f>ROUND(I121*H121,2)</f>
        <v>0</v>
      </c>
      <c r="BL121" s="15" t="s">
        <v>129</v>
      </c>
      <c r="BM121" s="15" t="s">
        <v>175</v>
      </c>
    </row>
    <row r="122" spans="2:51" s="11" customFormat="1" ht="12">
      <c r="B122" s="216"/>
      <c r="C122" s="217"/>
      <c r="D122" s="218" t="s">
        <v>131</v>
      </c>
      <c r="E122" s="219" t="s">
        <v>1</v>
      </c>
      <c r="F122" s="220" t="s">
        <v>132</v>
      </c>
      <c r="G122" s="217"/>
      <c r="H122" s="219" t="s">
        <v>1</v>
      </c>
      <c r="I122" s="221"/>
      <c r="J122" s="217"/>
      <c r="K122" s="217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131</v>
      </c>
      <c r="AU122" s="226" t="s">
        <v>82</v>
      </c>
      <c r="AV122" s="11" t="s">
        <v>80</v>
      </c>
      <c r="AW122" s="11" t="s">
        <v>33</v>
      </c>
      <c r="AX122" s="11" t="s">
        <v>72</v>
      </c>
      <c r="AY122" s="226" t="s">
        <v>122</v>
      </c>
    </row>
    <row r="123" spans="2:51" s="11" customFormat="1" ht="12">
      <c r="B123" s="216"/>
      <c r="C123" s="217"/>
      <c r="D123" s="218" t="s">
        <v>131</v>
      </c>
      <c r="E123" s="219" t="s">
        <v>1</v>
      </c>
      <c r="F123" s="220" t="s">
        <v>133</v>
      </c>
      <c r="G123" s="217"/>
      <c r="H123" s="219" t="s">
        <v>1</v>
      </c>
      <c r="I123" s="221"/>
      <c r="J123" s="217"/>
      <c r="K123" s="217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131</v>
      </c>
      <c r="AU123" s="226" t="s">
        <v>82</v>
      </c>
      <c r="AV123" s="11" t="s">
        <v>80</v>
      </c>
      <c r="AW123" s="11" t="s">
        <v>33</v>
      </c>
      <c r="AX123" s="11" t="s">
        <v>72</v>
      </c>
      <c r="AY123" s="226" t="s">
        <v>122</v>
      </c>
    </row>
    <row r="124" spans="2:51" s="12" customFormat="1" ht="12">
      <c r="B124" s="227"/>
      <c r="C124" s="228"/>
      <c r="D124" s="218" t="s">
        <v>131</v>
      </c>
      <c r="E124" s="229" t="s">
        <v>1</v>
      </c>
      <c r="F124" s="230" t="s">
        <v>157</v>
      </c>
      <c r="G124" s="228"/>
      <c r="H124" s="231">
        <v>0.4</v>
      </c>
      <c r="I124" s="232"/>
      <c r="J124" s="228"/>
      <c r="K124" s="228"/>
      <c r="L124" s="233"/>
      <c r="M124" s="234"/>
      <c r="N124" s="235"/>
      <c r="O124" s="235"/>
      <c r="P124" s="235"/>
      <c r="Q124" s="235"/>
      <c r="R124" s="235"/>
      <c r="S124" s="235"/>
      <c r="T124" s="236"/>
      <c r="AT124" s="237" t="s">
        <v>131</v>
      </c>
      <c r="AU124" s="237" t="s">
        <v>82</v>
      </c>
      <c r="AV124" s="12" t="s">
        <v>82</v>
      </c>
      <c r="AW124" s="12" t="s">
        <v>33</v>
      </c>
      <c r="AX124" s="12" t="s">
        <v>80</v>
      </c>
      <c r="AY124" s="237" t="s">
        <v>122</v>
      </c>
    </row>
    <row r="125" spans="2:65" s="1" customFormat="1" ht="16.5" customHeight="1">
      <c r="B125" s="36"/>
      <c r="C125" s="204" t="s">
        <v>176</v>
      </c>
      <c r="D125" s="204" t="s">
        <v>124</v>
      </c>
      <c r="E125" s="205" t="s">
        <v>177</v>
      </c>
      <c r="F125" s="206" t="s">
        <v>178</v>
      </c>
      <c r="G125" s="207" t="s">
        <v>155</v>
      </c>
      <c r="H125" s="208">
        <v>0.4</v>
      </c>
      <c r="I125" s="209"/>
      <c r="J125" s="210">
        <f>ROUND(I125*H125,2)</f>
        <v>0</v>
      </c>
      <c r="K125" s="206" t="s">
        <v>137</v>
      </c>
      <c r="L125" s="41"/>
      <c r="M125" s="211" t="s">
        <v>1</v>
      </c>
      <c r="N125" s="212" t="s">
        <v>43</v>
      </c>
      <c r="O125" s="77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15" t="s">
        <v>129</v>
      </c>
      <c r="AT125" s="15" t="s">
        <v>124</v>
      </c>
      <c r="AU125" s="15" t="s">
        <v>82</v>
      </c>
      <c r="AY125" s="15" t="s">
        <v>122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15" t="s">
        <v>80</v>
      </c>
      <c r="BK125" s="215">
        <f>ROUND(I125*H125,2)</f>
        <v>0</v>
      </c>
      <c r="BL125" s="15" t="s">
        <v>129</v>
      </c>
      <c r="BM125" s="15" t="s">
        <v>179</v>
      </c>
    </row>
    <row r="126" spans="2:51" s="12" customFormat="1" ht="12">
      <c r="B126" s="227"/>
      <c r="C126" s="228"/>
      <c r="D126" s="218" t="s">
        <v>131</v>
      </c>
      <c r="E126" s="229" t="s">
        <v>1</v>
      </c>
      <c r="F126" s="230" t="s">
        <v>180</v>
      </c>
      <c r="G126" s="228"/>
      <c r="H126" s="231">
        <v>0.4</v>
      </c>
      <c r="I126" s="232"/>
      <c r="J126" s="228"/>
      <c r="K126" s="228"/>
      <c r="L126" s="233"/>
      <c r="M126" s="234"/>
      <c r="N126" s="235"/>
      <c r="O126" s="235"/>
      <c r="P126" s="235"/>
      <c r="Q126" s="235"/>
      <c r="R126" s="235"/>
      <c r="S126" s="235"/>
      <c r="T126" s="236"/>
      <c r="AT126" s="237" t="s">
        <v>131</v>
      </c>
      <c r="AU126" s="237" t="s">
        <v>82</v>
      </c>
      <c r="AV126" s="12" t="s">
        <v>82</v>
      </c>
      <c r="AW126" s="12" t="s">
        <v>33</v>
      </c>
      <c r="AX126" s="12" t="s">
        <v>80</v>
      </c>
      <c r="AY126" s="237" t="s">
        <v>122</v>
      </c>
    </row>
    <row r="127" spans="2:65" s="1" customFormat="1" ht="16.5" customHeight="1">
      <c r="B127" s="36"/>
      <c r="C127" s="204" t="s">
        <v>181</v>
      </c>
      <c r="D127" s="204" t="s">
        <v>124</v>
      </c>
      <c r="E127" s="205" t="s">
        <v>182</v>
      </c>
      <c r="F127" s="206" t="s">
        <v>183</v>
      </c>
      <c r="G127" s="207" t="s">
        <v>155</v>
      </c>
      <c r="H127" s="208">
        <v>9.2</v>
      </c>
      <c r="I127" s="209"/>
      <c r="J127" s="210">
        <f>ROUND(I127*H127,2)</f>
        <v>0</v>
      </c>
      <c r="K127" s="206" t="s">
        <v>137</v>
      </c>
      <c r="L127" s="41"/>
      <c r="M127" s="211" t="s">
        <v>1</v>
      </c>
      <c r="N127" s="212" t="s">
        <v>43</v>
      </c>
      <c r="O127" s="77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AR127" s="15" t="s">
        <v>129</v>
      </c>
      <c r="AT127" s="15" t="s">
        <v>124</v>
      </c>
      <c r="AU127" s="15" t="s">
        <v>82</v>
      </c>
      <c r="AY127" s="15" t="s">
        <v>122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5" t="s">
        <v>80</v>
      </c>
      <c r="BK127" s="215">
        <f>ROUND(I127*H127,2)</f>
        <v>0</v>
      </c>
      <c r="BL127" s="15" t="s">
        <v>129</v>
      </c>
      <c r="BM127" s="15" t="s">
        <v>184</v>
      </c>
    </row>
    <row r="128" spans="2:47" s="1" customFormat="1" ht="12">
      <c r="B128" s="36"/>
      <c r="C128" s="37"/>
      <c r="D128" s="218" t="s">
        <v>144</v>
      </c>
      <c r="E128" s="37"/>
      <c r="F128" s="238" t="s">
        <v>185</v>
      </c>
      <c r="G128" s="37"/>
      <c r="H128" s="37"/>
      <c r="I128" s="129"/>
      <c r="J128" s="37"/>
      <c r="K128" s="37"/>
      <c r="L128" s="41"/>
      <c r="M128" s="239"/>
      <c r="N128" s="77"/>
      <c r="O128" s="77"/>
      <c r="P128" s="77"/>
      <c r="Q128" s="77"/>
      <c r="R128" s="77"/>
      <c r="S128" s="77"/>
      <c r="T128" s="78"/>
      <c r="AT128" s="15" t="s">
        <v>144</v>
      </c>
      <c r="AU128" s="15" t="s">
        <v>82</v>
      </c>
    </row>
    <row r="129" spans="2:51" s="12" customFormat="1" ht="12">
      <c r="B129" s="227"/>
      <c r="C129" s="228"/>
      <c r="D129" s="218" t="s">
        <v>131</v>
      </c>
      <c r="E129" s="229" t="s">
        <v>1</v>
      </c>
      <c r="F129" s="230" t="s">
        <v>186</v>
      </c>
      <c r="G129" s="228"/>
      <c r="H129" s="231">
        <v>9.2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AT129" s="237" t="s">
        <v>131</v>
      </c>
      <c r="AU129" s="237" t="s">
        <v>82</v>
      </c>
      <c r="AV129" s="12" t="s">
        <v>82</v>
      </c>
      <c r="AW129" s="12" t="s">
        <v>33</v>
      </c>
      <c r="AX129" s="12" t="s">
        <v>80</v>
      </c>
      <c r="AY129" s="237" t="s">
        <v>122</v>
      </c>
    </row>
    <row r="130" spans="2:65" s="1" customFormat="1" ht="16.5" customHeight="1">
      <c r="B130" s="36"/>
      <c r="C130" s="204" t="s">
        <v>187</v>
      </c>
      <c r="D130" s="204" t="s">
        <v>124</v>
      </c>
      <c r="E130" s="205" t="s">
        <v>188</v>
      </c>
      <c r="F130" s="206" t="s">
        <v>189</v>
      </c>
      <c r="G130" s="207" t="s">
        <v>155</v>
      </c>
      <c r="H130" s="208">
        <v>0.4</v>
      </c>
      <c r="I130" s="209"/>
      <c r="J130" s="210">
        <f>ROUND(I130*H130,2)</f>
        <v>0</v>
      </c>
      <c r="K130" s="206" t="s">
        <v>137</v>
      </c>
      <c r="L130" s="41"/>
      <c r="M130" s="211" t="s">
        <v>1</v>
      </c>
      <c r="N130" s="212" t="s">
        <v>43</v>
      </c>
      <c r="O130" s="77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AR130" s="15" t="s">
        <v>129</v>
      </c>
      <c r="AT130" s="15" t="s">
        <v>124</v>
      </c>
      <c r="AU130" s="15" t="s">
        <v>82</v>
      </c>
      <c r="AY130" s="15" t="s">
        <v>122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15" t="s">
        <v>80</v>
      </c>
      <c r="BK130" s="215">
        <f>ROUND(I130*H130,2)</f>
        <v>0</v>
      </c>
      <c r="BL130" s="15" t="s">
        <v>129</v>
      </c>
      <c r="BM130" s="15" t="s">
        <v>190</v>
      </c>
    </row>
    <row r="131" spans="2:51" s="12" customFormat="1" ht="12">
      <c r="B131" s="227"/>
      <c r="C131" s="228"/>
      <c r="D131" s="218" t="s">
        <v>131</v>
      </c>
      <c r="E131" s="229" t="s">
        <v>1</v>
      </c>
      <c r="F131" s="230" t="s">
        <v>180</v>
      </c>
      <c r="G131" s="228"/>
      <c r="H131" s="231">
        <v>0.4</v>
      </c>
      <c r="I131" s="232"/>
      <c r="J131" s="228"/>
      <c r="K131" s="228"/>
      <c r="L131" s="233"/>
      <c r="M131" s="234"/>
      <c r="N131" s="235"/>
      <c r="O131" s="235"/>
      <c r="P131" s="235"/>
      <c r="Q131" s="235"/>
      <c r="R131" s="235"/>
      <c r="S131" s="235"/>
      <c r="T131" s="236"/>
      <c r="AT131" s="237" t="s">
        <v>131</v>
      </c>
      <c r="AU131" s="237" t="s">
        <v>82</v>
      </c>
      <c r="AV131" s="12" t="s">
        <v>82</v>
      </c>
      <c r="AW131" s="12" t="s">
        <v>33</v>
      </c>
      <c r="AX131" s="12" t="s">
        <v>80</v>
      </c>
      <c r="AY131" s="237" t="s">
        <v>122</v>
      </c>
    </row>
    <row r="132" spans="2:63" s="10" customFormat="1" ht="22.8" customHeight="1">
      <c r="B132" s="188"/>
      <c r="C132" s="189"/>
      <c r="D132" s="190" t="s">
        <v>71</v>
      </c>
      <c r="E132" s="202" t="s">
        <v>82</v>
      </c>
      <c r="F132" s="202" t="s">
        <v>191</v>
      </c>
      <c r="G132" s="189"/>
      <c r="H132" s="189"/>
      <c r="I132" s="192"/>
      <c r="J132" s="203">
        <f>BK132</f>
        <v>0</v>
      </c>
      <c r="K132" s="189"/>
      <c r="L132" s="194"/>
      <c r="M132" s="195"/>
      <c r="N132" s="196"/>
      <c r="O132" s="196"/>
      <c r="P132" s="197">
        <f>SUM(P133:P142)</f>
        <v>0</v>
      </c>
      <c r="Q132" s="196"/>
      <c r="R132" s="197">
        <f>SUM(R133:R142)</f>
        <v>0.013739999999999999</v>
      </c>
      <c r="S132" s="196"/>
      <c r="T132" s="198">
        <f>SUM(T133:T142)</f>
        <v>0</v>
      </c>
      <c r="AR132" s="199" t="s">
        <v>80</v>
      </c>
      <c r="AT132" s="200" t="s">
        <v>71</v>
      </c>
      <c r="AU132" s="200" t="s">
        <v>80</v>
      </c>
      <c r="AY132" s="199" t="s">
        <v>122</v>
      </c>
      <c r="BK132" s="201">
        <f>SUM(BK133:BK142)</f>
        <v>0</v>
      </c>
    </row>
    <row r="133" spans="2:65" s="1" customFormat="1" ht="16.5" customHeight="1">
      <c r="B133" s="36"/>
      <c r="C133" s="204" t="s">
        <v>192</v>
      </c>
      <c r="D133" s="204" t="s">
        <v>124</v>
      </c>
      <c r="E133" s="205" t="s">
        <v>193</v>
      </c>
      <c r="F133" s="206" t="s">
        <v>194</v>
      </c>
      <c r="G133" s="207" t="s">
        <v>195</v>
      </c>
      <c r="H133" s="208">
        <v>5</v>
      </c>
      <c r="I133" s="209"/>
      <c r="J133" s="210">
        <f>ROUND(I133*H133,2)</f>
        <v>0</v>
      </c>
      <c r="K133" s="206" t="s">
        <v>1</v>
      </c>
      <c r="L133" s="41"/>
      <c r="M133" s="211" t="s">
        <v>1</v>
      </c>
      <c r="N133" s="212" t="s">
        <v>43</v>
      </c>
      <c r="O133" s="77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15" t="s">
        <v>129</v>
      </c>
      <c r="AT133" s="15" t="s">
        <v>124</v>
      </c>
      <c r="AU133" s="15" t="s">
        <v>82</v>
      </c>
      <c r="AY133" s="15" t="s">
        <v>122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15" t="s">
        <v>80</v>
      </c>
      <c r="BK133" s="215">
        <f>ROUND(I133*H133,2)</f>
        <v>0</v>
      </c>
      <c r="BL133" s="15" t="s">
        <v>129</v>
      </c>
      <c r="BM133" s="15" t="s">
        <v>196</v>
      </c>
    </row>
    <row r="134" spans="2:47" s="1" customFormat="1" ht="12">
      <c r="B134" s="36"/>
      <c r="C134" s="37"/>
      <c r="D134" s="218" t="s">
        <v>144</v>
      </c>
      <c r="E134" s="37"/>
      <c r="F134" s="238" t="s">
        <v>197</v>
      </c>
      <c r="G134" s="37"/>
      <c r="H134" s="37"/>
      <c r="I134" s="129"/>
      <c r="J134" s="37"/>
      <c r="K134" s="37"/>
      <c r="L134" s="41"/>
      <c r="M134" s="239"/>
      <c r="N134" s="77"/>
      <c r="O134" s="77"/>
      <c r="P134" s="77"/>
      <c r="Q134" s="77"/>
      <c r="R134" s="77"/>
      <c r="S134" s="77"/>
      <c r="T134" s="78"/>
      <c r="AT134" s="15" t="s">
        <v>144</v>
      </c>
      <c r="AU134" s="15" t="s">
        <v>82</v>
      </c>
    </row>
    <row r="135" spans="2:65" s="1" customFormat="1" ht="16.5" customHeight="1">
      <c r="B135" s="36"/>
      <c r="C135" s="204" t="s">
        <v>198</v>
      </c>
      <c r="D135" s="204" t="s">
        <v>124</v>
      </c>
      <c r="E135" s="205" t="s">
        <v>199</v>
      </c>
      <c r="F135" s="206" t="s">
        <v>200</v>
      </c>
      <c r="G135" s="207" t="s">
        <v>195</v>
      </c>
      <c r="H135" s="208">
        <v>5</v>
      </c>
      <c r="I135" s="209"/>
      <c r="J135" s="210">
        <f>ROUND(I135*H135,2)</f>
        <v>0</v>
      </c>
      <c r="K135" s="206" t="s">
        <v>1</v>
      </c>
      <c r="L135" s="41"/>
      <c r="M135" s="211" t="s">
        <v>1</v>
      </c>
      <c r="N135" s="212" t="s">
        <v>43</v>
      </c>
      <c r="O135" s="77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15" t="s">
        <v>129</v>
      </c>
      <c r="AT135" s="15" t="s">
        <v>124</v>
      </c>
      <c r="AU135" s="15" t="s">
        <v>82</v>
      </c>
      <c r="AY135" s="15" t="s">
        <v>122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5" t="s">
        <v>80</v>
      </c>
      <c r="BK135" s="215">
        <f>ROUND(I135*H135,2)</f>
        <v>0</v>
      </c>
      <c r="BL135" s="15" t="s">
        <v>129</v>
      </c>
      <c r="BM135" s="15" t="s">
        <v>201</v>
      </c>
    </row>
    <row r="136" spans="2:47" s="1" customFormat="1" ht="12">
      <c r="B136" s="36"/>
      <c r="C136" s="37"/>
      <c r="D136" s="218" t="s">
        <v>144</v>
      </c>
      <c r="E136" s="37"/>
      <c r="F136" s="238" t="s">
        <v>197</v>
      </c>
      <c r="G136" s="37"/>
      <c r="H136" s="37"/>
      <c r="I136" s="129"/>
      <c r="J136" s="37"/>
      <c r="K136" s="37"/>
      <c r="L136" s="41"/>
      <c r="M136" s="239"/>
      <c r="N136" s="77"/>
      <c r="O136" s="77"/>
      <c r="P136" s="77"/>
      <c r="Q136" s="77"/>
      <c r="R136" s="77"/>
      <c r="S136" s="77"/>
      <c r="T136" s="78"/>
      <c r="AT136" s="15" t="s">
        <v>144</v>
      </c>
      <c r="AU136" s="15" t="s">
        <v>82</v>
      </c>
    </row>
    <row r="137" spans="2:65" s="1" customFormat="1" ht="16.5" customHeight="1">
      <c r="B137" s="36"/>
      <c r="C137" s="204" t="s">
        <v>8</v>
      </c>
      <c r="D137" s="204" t="s">
        <v>124</v>
      </c>
      <c r="E137" s="205" t="s">
        <v>202</v>
      </c>
      <c r="F137" s="206" t="s">
        <v>203</v>
      </c>
      <c r="G137" s="207" t="s">
        <v>127</v>
      </c>
      <c r="H137" s="208">
        <v>3</v>
      </c>
      <c r="I137" s="209"/>
      <c r="J137" s="210">
        <f>ROUND(I137*H137,2)</f>
        <v>0</v>
      </c>
      <c r="K137" s="206" t="s">
        <v>128</v>
      </c>
      <c r="L137" s="41"/>
      <c r="M137" s="211" t="s">
        <v>1</v>
      </c>
      <c r="N137" s="212" t="s">
        <v>43</v>
      </c>
      <c r="O137" s="77"/>
      <c r="P137" s="213">
        <f>O137*H137</f>
        <v>0</v>
      </c>
      <c r="Q137" s="213">
        <v>0.00458</v>
      </c>
      <c r="R137" s="213">
        <f>Q137*H137</f>
        <v>0.013739999999999999</v>
      </c>
      <c r="S137" s="213">
        <v>0</v>
      </c>
      <c r="T137" s="214">
        <f>S137*H137</f>
        <v>0</v>
      </c>
      <c r="AR137" s="15" t="s">
        <v>129</v>
      </c>
      <c r="AT137" s="15" t="s">
        <v>124</v>
      </c>
      <c r="AU137" s="15" t="s">
        <v>82</v>
      </c>
      <c r="AY137" s="15" t="s">
        <v>122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5" t="s">
        <v>80</v>
      </c>
      <c r="BK137" s="215">
        <f>ROUND(I137*H137,2)</f>
        <v>0</v>
      </c>
      <c r="BL137" s="15" t="s">
        <v>129</v>
      </c>
      <c r="BM137" s="15" t="s">
        <v>204</v>
      </c>
    </row>
    <row r="138" spans="2:51" s="11" customFormat="1" ht="12">
      <c r="B138" s="216"/>
      <c r="C138" s="217"/>
      <c r="D138" s="218" t="s">
        <v>131</v>
      </c>
      <c r="E138" s="219" t="s">
        <v>1</v>
      </c>
      <c r="F138" s="220" t="s">
        <v>205</v>
      </c>
      <c r="G138" s="217"/>
      <c r="H138" s="219" t="s">
        <v>1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131</v>
      </c>
      <c r="AU138" s="226" t="s">
        <v>82</v>
      </c>
      <c r="AV138" s="11" t="s">
        <v>80</v>
      </c>
      <c r="AW138" s="11" t="s">
        <v>33</v>
      </c>
      <c r="AX138" s="11" t="s">
        <v>72</v>
      </c>
      <c r="AY138" s="226" t="s">
        <v>122</v>
      </c>
    </row>
    <row r="139" spans="2:51" s="12" customFormat="1" ht="12">
      <c r="B139" s="227"/>
      <c r="C139" s="228"/>
      <c r="D139" s="218" t="s">
        <v>131</v>
      </c>
      <c r="E139" s="229" t="s">
        <v>1</v>
      </c>
      <c r="F139" s="230" t="s">
        <v>206</v>
      </c>
      <c r="G139" s="228"/>
      <c r="H139" s="231">
        <v>3</v>
      </c>
      <c r="I139" s="232"/>
      <c r="J139" s="228"/>
      <c r="K139" s="228"/>
      <c r="L139" s="233"/>
      <c r="M139" s="234"/>
      <c r="N139" s="235"/>
      <c r="O139" s="235"/>
      <c r="P139" s="235"/>
      <c r="Q139" s="235"/>
      <c r="R139" s="235"/>
      <c r="S139" s="235"/>
      <c r="T139" s="236"/>
      <c r="AT139" s="237" t="s">
        <v>131</v>
      </c>
      <c r="AU139" s="237" t="s">
        <v>82</v>
      </c>
      <c r="AV139" s="12" t="s">
        <v>82</v>
      </c>
      <c r="AW139" s="12" t="s">
        <v>33</v>
      </c>
      <c r="AX139" s="12" t="s">
        <v>80</v>
      </c>
      <c r="AY139" s="237" t="s">
        <v>122</v>
      </c>
    </row>
    <row r="140" spans="2:65" s="1" customFormat="1" ht="16.5" customHeight="1">
      <c r="B140" s="36"/>
      <c r="C140" s="204" t="s">
        <v>207</v>
      </c>
      <c r="D140" s="204" t="s">
        <v>124</v>
      </c>
      <c r="E140" s="205" t="s">
        <v>208</v>
      </c>
      <c r="F140" s="206" t="s">
        <v>209</v>
      </c>
      <c r="G140" s="207" t="s">
        <v>127</v>
      </c>
      <c r="H140" s="208">
        <v>3</v>
      </c>
      <c r="I140" s="209"/>
      <c r="J140" s="210">
        <f>ROUND(I140*H140,2)</f>
        <v>0</v>
      </c>
      <c r="K140" s="206" t="s">
        <v>128</v>
      </c>
      <c r="L140" s="41"/>
      <c r="M140" s="211" t="s">
        <v>1</v>
      </c>
      <c r="N140" s="212" t="s">
        <v>43</v>
      </c>
      <c r="O140" s="77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AR140" s="15" t="s">
        <v>129</v>
      </c>
      <c r="AT140" s="15" t="s">
        <v>124</v>
      </c>
      <c r="AU140" s="15" t="s">
        <v>82</v>
      </c>
      <c r="AY140" s="15" t="s">
        <v>122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15" t="s">
        <v>80</v>
      </c>
      <c r="BK140" s="215">
        <f>ROUND(I140*H140,2)</f>
        <v>0</v>
      </c>
      <c r="BL140" s="15" t="s">
        <v>129</v>
      </c>
      <c r="BM140" s="15" t="s">
        <v>210</v>
      </c>
    </row>
    <row r="141" spans="2:51" s="11" customFormat="1" ht="12">
      <c r="B141" s="216"/>
      <c r="C141" s="217"/>
      <c r="D141" s="218" t="s">
        <v>131</v>
      </c>
      <c r="E141" s="219" t="s">
        <v>1</v>
      </c>
      <c r="F141" s="220" t="s">
        <v>211</v>
      </c>
      <c r="G141" s="217"/>
      <c r="H141" s="219" t="s">
        <v>1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131</v>
      </c>
      <c r="AU141" s="226" t="s">
        <v>82</v>
      </c>
      <c r="AV141" s="11" t="s">
        <v>80</v>
      </c>
      <c r="AW141" s="11" t="s">
        <v>33</v>
      </c>
      <c r="AX141" s="11" t="s">
        <v>72</v>
      </c>
      <c r="AY141" s="226" t="s">
        <v>122</v>
      </c>
    </row>
    <row r="142" spans="2:51" s="12" customFormat="1" ht="12">
      <c r="B142" s="227"/>
      <c r="C142" s="228"/>
      <c r="D142" s="218" t="s">
        <v>131</v>
      </c>
      <c r="E142" s="229" t="s">
        <v>1</v>
      </c>
      <c r="F142" s="230" t="s">
        <v>206</v>
      </c>
      <c r="G142" s="228"/>
      <c r="H142" s="231">
        <v>3</v>
      </c>
      <c r="I142" s="232"/>
      <c r="J142" s="228"/>
      <c r="K142" s="228"/>
      <c r="L142" s="233"/>
      <c r="M142" s="234"/>
      <c r="N142" s="235"/>
      <c r="O142" s="235"/>
      <c r="P142" s="235"/>
      <c r="Q142" s="235"/>
      <c r="R142" s="235"/>
      <c r="S142" s="235"/>
      <c r="T142" s="236"/>
      <c r="AT142" s="237" t="s">
        <v>131</v>
      </c>
      <c r="AU142" s="237" t="s">
        <v>82</v>
      </c>
      <c r="AV142" s="12" t="s">
        <v>82</v>
      </c>
      <c r="AW142" s="12" t="s">
        <v>33</v>
      </c>
      <c r="AX142" s="12" t="s">
        <v>80</v>
      </c>
      <c r="AY142" s="237" t="s">
        <v>122</v>
      </c>
    </row>
    <row r="143" spans="2:63" s="10" customFormat="1" ht="22.8" customHeight="1">
      <c r="B143" s="188"/>
      <c r="C143" s="189"/>
      <c r="D143" s="190" t="s">
        <v>71</v>
      </c>
      <c r="E143" s="202" t="s">
        <v>139</v>
      </c>
      <c r="F143" s="202" t="s">
        <v>212</v>
      </c>
      <c r="G143" s="189"/>
      <c r="H143" s="189"/>
      <c r="I143" s="192"/>
      <c r="J143" s="203">
        <f>BK143</f>
        <v>0</v>
      </c>
      <c r="K143" s="189"/>
      <c r="L143" s="194"/>
      <c r="M143" s="195"/>
      <c r="N143" s="196"/>
      <c r="O143" s="196"/>
      <c r="P143" s="197">
        <f>SUM(P144:P149)</f>
        <v>0</v>
      </c>
      <c r="Q143" s="196"/>
      <c r="R143" s="197">
        <f>SUM(R144:R149)</f>
        <v>0.090396</v>
      </c>
      <c r="S143" s="196"/>
      <c r="T143" s="198">
        <f>SUM(T144:T149)</f>
        <v>0</v>
      </c>
      <c r="AR143" s="199" t="s">
        <v>80</v>
      </c>
      <c r="AT143" s="200" t="s">
        <v>71</v>
      </c>
      <c r="AU143" s="200" t="s">
        <v>80</v>
      </c>
      <c r="AY143" s="199" t="s">
        <v>122</v>
      </c>
      <c r="BK143" s="201">
        <f>SUM(BK144:BK149)</f>
        <v>0</v>
      </c>
    </row>
    <row r="144" spans="2:65" s="1" customFormat="1" ht="22.5" customHeight="1">
      <c r="B144" s="36"/>
      <c r="C144" s="204" t="s">
        <v>213</v>
      </c>
      <c r="D144" s="204" t="s">
        <v>124</v>
      </c>
      <c r="E144" s="205" t="s">
        <v>214</v>
      </c>
      <c r="F144" s="206" t="s">
        <v>215</v>
      </c>
      <c r="G144" s="207" t="s">
        <v>127</v>
      </c>
      <c r="H144" s="208">
        <v>20.925</v>
      </c>
      <c r="I144" s="209"/>
      <c r="J144" s="210">
        <f>ROUND(I144*H144,2)</f>
        <v>0</v>
      </c>
      <c r="K144" s="206" t="s">
        <v>128</v>
      </c>
      <c r="L144" s="41"/>
      <c r="M144" s="211" t="s">
        <v>1</v>
      </c>
      <c r="N144" s="212" t="s">
        <v>43</v>
      </c>
      <c r="O144" s="77"/>
      <c r="P144" s="213">
        <f>O144*H144</f>
        <v>0</v>
      </c>
      <c r="Q144" s="213">
        <v>0.00432</v>
      </c>
      <c r="R144" s="213">
        <f>Q144*H144</f>
        <v>0.090396</v>
      </c>
      <c r="S144" s="213">
        <v>0</v>
      </c>
      <c r="T144" s="214">
        <f>S144*H144</f>
        <v>0</v>
      </c>
      <c r="AR144" s="15" t="s">
        <v>129</v>
      </c>
      <c r="AT144" s="15" t="s">
        <v>124</v>
      </c>
      <c r="AU144" s="15" t="s">
        <v>82</v>
      </c>
      <c r="AY144" s="15" t="s">
        <v>122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15" t="s">
        <v>80</v>
      </c>
      <c r="BK144" s="215">
        <f>ROUND(I144*H144,2)</f>
        <v>0</v>
      </c>
      <c r="BL144" s="15" t="s">
        <v>129</v>
      </c>
      <c r="BM144" s="15" t="s">
        <v>216</v>
      </c>
    </row>
    <row r="145" spans="2:51" s="11" customFormat="1" ht="12">
      <c r="B145" s="216"/>
      <c r="C145" s="217"/>
      <c r="D145" s="218" t="s">
        <v>131</v>
      </c>
      <c r="E145" s="219" t="s">
        <v>1</v>
      </c>
      <c r="F145" s="220" t="s">
        <v>217</v>
      </c>
      <c r="G145" s="217"/>
      <c r="H145" s="219" t="s">
        <v>1</v>
      </c>
      <c r="I145" s="221"/>
      <c r="J145" s="217"/>
      <c r="K145" s="217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131</v>
      </c>
      <c r="AU145" s="226" t="s">
        <v>82</v>
      </c>
      <c r="AV145" s="11" t="s">
        <v>80</v>
      </c>
      <c r="AW145" s="11" t="s">
        <v>33</v>
      </c>
      <c r="AX145" s="11" t="s">
        <v>72</v>
      </c>
      <c r="AY145" s="226" t="s">
        <v>122</v>
      </c>
    </row>
    <row r="146" spans="2:51" s="12" customFormat="1" ht="12">
      <c r="B146" s="227"/>
      <c r="C146" s="228"/>
      <c r="D146" s="218" t="s">
        <v>131</v>
      </c>
      <c r="E146" s="229" t="s">
        <v>1</v>
      </c>
      <c r="F146" s="230" t="s">
        <v>218</v>
      </c>
      <c r="G146" s="228"/>
      <c r="H146" s="231">
        <v>20.925</v>
      </c>
      <c r="I146" s="232"/>
      <c r="J146" s="228"/>
      <c r="K146" s="228"/>
      <c r="L146" s="233"/>
      <c r="M146" s="234"/>
      <c r="N146" s="235"/>
      <c r="O146" s="235"/>
      <c r="P146" s="235"/>
      <c r="Q146" s="235"/>
      <c r="R146" s="235"/>
      <c r="S146" s="235"/>
      <c r="T146" s="236"/>
      <c r="AT146" s="237" t="s">
        <v>131</v>
      </c>
      <c r="AU146" s="237" t="s">
        <v>82</v>
      </c>
      <c r="AV146" s="12" t="s">
        <v>82</v>
      </c>
      <c r="AW146" s="12" t="s">
        <v>33</v>
      </c>
      <c r="AX146" s="12" t="s">
        <v>80</v>
      </c>
      <c r="AY146" s="237" t="s">
        <v>122</v>
      </c>
    </row>
    <row r="147" spans="2:65" s="1" customFormat="1" ht="22.5" customHeight="1">
      <c r="B147" s="36"/>
      <c r="C147" s="204" t="s">
        <v>219</v>
      </c>
      <c r="D147" s="204" t="s">
        <v>124</v>
      </c>
      <c r="E147" s="205" t="s">
        <v>220</v>
      </c>
      <c r="F147" s="206" t="s">
        <v>221</v>
      </c>
      <c r="G147" s="207" t="s">
        <v>127</v>
      </c>
      <c r="H147" s="208">
        <v>20.925</v>
      </c>
      <c r="I147" s="209"/>
      <c r="J147" s="210">
        <f>ROUND(I147*H147,2)</f>
        <v>0</v>
      </c>
      <c r="K147" s="206" t="s">
        <v>128</v>
      </c>
      <c r="L147" s="41"/>
      <c r="M147" s="211" t="s">
        <v>1</v>
      </c>
      <c r="N147" s="212" t="s">
        <v>43</v>
      </c>
      <c r="O147" s="77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AR147" s="15" t="s">
        <v>129</v>
      </c>
      <c r="AT147" s="15" t="s">
        <v>124</v>
      </c>
      <c r="AU147" s="15" t="s">
        <v>82</v>
      </c>
      <c r="AY147" s="15" t="s">
        <v>122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15" t="s">
        <v>80</v>
      </c>
      <c r="BK147" s="215">
        <f>ROUND(I147*H147,2)</f>
        <v>0</v>
      </c>
      <c r="BL147" s="15" t="s">
        <v>129</v>
      </c>
      <c r="BM147" s="15" t="s">
        <v>222</v>
      </c>
    </row>
    <row r="148" spans="2:51" s="11" customFormat="1" ht="12">
      <c r="B148" s="216"/>
      <c r="C148" s="217"/>
      <c r="D148" s="218" t="s">
        <v>131</v>
      </c>
      <c r="E148" s="219" t="s">
        <v>1</v>
      </c>
      <c r="F148" s="220" t="s">
        <v>217</v>
      </c>
      <c r="G148" s="217"/>
      <c r="H148" s="219" t="s">
        <v>1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131</v>
      </c>
      <c r="AU148" s="226" t="s">
        <v>82</v>
      </c>
      <c r="AV148" s="11" t="s">
        <v>80</v>
      </c>
      <c r="AW148" s="11" t="s">
        <v>33</v>
      </c>
      <c r="AX148" s="11" t="s">
        <v>72</v>
      </c>
      <c r="AY148" s="226" t="s">
        <v>122</v>
      </c>
    </row>
    <row r="149" spans="2:51" s="12" customFormat="1" ht="12">
      <c r="B149" s="227"/>
      <c r="C149" s="228"/>
      <c r="D149" s="218" t="s">
        <v>131</v>
      </c>
      <c r="E149" s="229" t="s">
        <v>1</v>
      </c>
      <c r="F149" s="230" t="s">
        <v>218</v>
      </c>
      <c r="G149" s="228"/>
      <c r="H149" s="231">
        <v>20.925</v>
      </c>
      <c r="I149" s="232"/>
      <c r="J149" s="228"/>
      <c r="K149" s="228"/>
      <c r="L149" s="233"/>
      <c r="M149" s="234"/>
      <c r="N149" s="235"/>
      <c r="O149" s="235"/>
      <c r="P149" s="235"/>
      <c r="Q149" s="235"/>
      <c r="R149" s="235"/>
      <c r="S149" s="235"/>
      <c r="T149" s="236"/>
      <c r="AT149" s="237" t="s">
        <v>131</v>
      </c>
      <c r="AU149" s="237" t="s">
        <v>82</v>
      </c>
      <c r="AV149" s="12" t="s">
        <v>82</v>
      </c>
      <c r="AW149" s="12" t="s">
        <v>33</v>
      </c>
      <c r="AX149" s="12" t="s">
        <v>80</v>
      </c>
      <c r="AY149" s="237" t="s">
        <v>122</v>
      </c>
    </row>
    <row r="150" spans="2:63" s="10" customFormat="1" ht="22.8" customHeight="1">
      <c r="B150" s="188"/>
      <c r="C150" s="189"/>
      <c r="D150" s="190" t="s">
        <v>71</v>
      </c>
      <c r="E150" s="202" t="s">
        <v>129</v>
      </c>
      <c r="F150" s="202" t="s">
        <v>223</v>
      </c>
      <c r="G150" s="189"/>
      <c r="H150" s="189"/>
      <c r="I150" s="192"/>
      <c r="J150" s="203">
        <f>BK150</f>
        <v>0</v>
      </c>
      <c r="K150" s="189"/>
      <c r="L150" s="194"/>
      <c r="M150" s="195"/>
      <c r="N150" s="196"/>
      <c r="O150" s="196"/>
      <c r="P150" s="197">
        <f>SUM(P151:P157)</f>
        <v>0</v>
      </c>
      <c r="Q150" s="196"/>
      <c r="R150" s="197">
        <f>SUM(R151:R157)</f>
        <v>0</v>
      </c>
      <c r="S150" s="196"/>
      <c r="T150" s="198">
        <f>SUM(T151:T157)</f>
        <v>0</v>
      </c>
      <c r="AR150" s="199" t="s">
        <v>80</v>
      </c>
      <c r="AT150" s="200" t="s">
        <v>71</v>
      </c>
      <c r="AU150" s="200" t="s">
        <v>80</v>
      </c>
      <c r="AY150" s="199" t="s">
        <v>122</v>
      </c>
      <c r="BK150" s="201">
        <f>SUM(BK151:BK157)</f>
        <v>0</v>
      </c>
    </row>
    <row r="151" spans="2:65" s="1" customFormat="1" ht="16.5" customHeight="1">
      <c r="B151" s="36"/>
      <c r="C151" s="204" t="s">
        <v>224</v>
      </c>
      <c r="D151" s="204" t="s">
        <v>124</v>
      </c>
      <c r="E151" s="205" t="s">
        <v>225</v>
      </c>
      <c r="F151" s="206" t="s">
        <v>226</v>
      </c>
      <c r="G151" s="207" t="s">
        <v>155</v>
      </c>
      <c r="H151" s="208">
        <v>0.053</v>
      </c>
      <c r="I151" s="209"/>
      <c r="J151" s="210">
        <f>ROUND(I151*H151,2)</f>
        <v>0</v>
      </c>
      <c r="K151" s="206" t="s">
        <v>137</v>
      </c>
      <c r="L151" s="41"/>
      <c r="M151" s="211" t="s">
        <v>1</v>
      </c>
      <c r="N151" s="212" t="s">
        <v>43</v>
      </c>
      <c r="O151" s="77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AR151" s="15" t="s">
        <v>129</v>
      </c>
      <c r="AT151" s="15" t="s">
        <v>124</v>
      </c>
      <c r="AU151" s="15" t="s">
        <v>82</v>
      </c>
      <c r="AY151" s="15" t="s">
        <v>122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15" t="s">
        <v>80</v>
      </c>
      <c r="BK151" s="215">
        <f>ROUND(I151*H151,2)</f>
        <v>0</v>
      </c>
      <c r="BL151" s="15" t="s">
        <v>129</v>
      </c>
      <c r="BM151" s="15" t="s">
        <v>227</v>
      </c>
    </row>
    <row r="152" spans="2:51" s="11" customFormat="1" ht="12">
      <c r="B152" s="216"/>
      <c r="C152" s="217"/>
      <c r="D152" s="218" t="s">
        <v>131</v>
      </c>
      <c r="E152" s="219" t="s">
        <v>1</v>
      </c>
      <c r="F152" s="220" t="s">
        <v>228</v>
      </c>
      <c r="G152" s="217"/>
      <c r="H152" s="219" t="s">
        <v>1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131</v>
      </c>
      <c r="AU152" s="226" t="s">
        <v>82</v>
      </c>
      <c r="AV152" s="11" t="s">
        <v>80</v>
      </c>
      <c r="AW152" s="11" t="s">
        <v>33</v>
      </c>
      <c r="AX152" s="11" t="s">
        <v>72</v>
      </c>
      <c r="AY152" s="226" t="s">
        <v>122</v>
      </c>
    </row>
    <row r="153" spans="2:51" s="12" customFormat="1" ht="12">
      <c r="B153" s="227"/>
      <c r="C153" s="228"/>
      <c r="D153" s="218" t="s">
        <v>131</v>
      </c>
      <c r="E153" s="229" t="s">
        <v>1</v>
      </c>
      <c r="F153" s="230" t="s">
        <v>229</v>
      </c>
      <c r="G153" s="228"/>
      <c r="H153" s="231">
        <v>0.013</v>
      </c>
      <c r="I153" s="232"/>
      <c r="J153" s="228"/>
      <c r="K153" s="228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131</v>
      </c>
      <c r="AU153" s="237" t="s">
        <v>82</v>
      </c>
      <c r="AV153" s="12" t="s">
        <v>82</v>
      </c>
      <c r="AW153" s="12" t="s">
        <v>33</v>
      </c>
      <c r="AX153" s="12" t="s">
        <v>72</v>
      </c>
      <c r="AY153" s="237" t="s">
        <v>122</v>
      </c>
    </row>
    <row r="154" spans="2:51" s="11" customFormat="1" ht="12">
      <c r="B154" s="216"/>
      <c r="C154" s="217"/>
      <c r="D154" s="218" t="s">
        <v>131</v>
      </c>
      <c r="E154" s="219" t="s">
        <v>1</v>
      </c>
      <c r="F154" s="220" t="s">
        <v>230</v>
      </c>
      <c r="G154" s="217"/>
      <c r="H154" s="219" t="s">
        <v>1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131</v>
      </c>
      <c r="AU154" s="226" t="s">
        <v>82</v>
      </c>
      <c r="AV154" s="11" t="s">
        <v>80</v>
      </c>
      <c r="AW154" s="11" t="s">
        <v>33</v>
      </c>
      <c r="AX154" s="11" t="s">
        <v>72</v>
      </c>
      <c r="AY154" s="226" t="s">
        <v>122</v>
      </c>
    </row>
    <row r="155" spans="2:51" s="12" customFormat="1" ht="12">
      <c r="B155" s="227"/>
      <c r="C155" s="228"/>
      <c r="D155" s="218" t="s">
        <v>131</v>
      </c>
      <c r="E155" s="229" t="s">
        <v>1</v>
      </c>
      <c r="F155" s="230" t="s">
        <v>231</v>
      </c>
      <c r="G155" s="228"/>
      <c r="H155" s="231">
        <v>0.04</v>
      </c>
      <c r="I155" s="232"/>
      <c r="J155" s="228"/>
      <c r="K155" s="228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131</v>
      </c>
      <c r="AU155" s="237" t="s">
        <v>82</v>
      </c>
      <c r="AV155" s="12" t="s">
        <v>82</v>
      </c>
      <c r="AW155" s="12" t="s">
        <v>33</v>
      </c>
      <c r="AX155" s="12" t="s">
        <v>72</v>
      </c>
      <c r="AY155" s="237" t="s">
        <v>122</v>
      </c>
    </row>
    <row r="156" spans="2:51" s="13" customFormat="1" ht="12">
      <c r="B156" s="240"/>
      <c r="C156" s="241"/>
      <c r="D156" s="218" t="s">
        <v>131</v>
      </c>
      <c r="E156" s="242" t="s">
        <v>1</v>
      </c>
      <c r="F156" s="243" t="s">
        <v>232</v>
      </c>
      <c r="G156" s="241"/>
      <c r="H156" s="244">
        <v>0.053</v>
      </c>
      <c r="I156" s="245"/>
      <c r="J156" s="241"/>
      <c r="K156" s="241"/>
      <c r="L156" s="246"/>
      <c r="M156" s="247"/>
      <c r="N156" s="248"/>
      <c r="O156" s="248"/>
      <c r="P156" s="248"/>
      <c r="Q156" s="248"/>
      <c r="R156" s="248"/>
      <c r="S156" s="248"/>
      <c r="T156" s="249"/>
      <c r="AT156" s="250" t="s">
        <v>131</v>
      </c>
      <c r="AU156" s="250" t="s">
        <v>82</v>
      </c>
      <c r="AV156" s="13" t="s">
        <v>129</v>
      </c>
      <c r="AW156" s="13" t="s">
        <v>33</v>
      </c>
      <c r="AX156" s="13" t="s">
        <v>80</v>
      </c>
      <c r="AY156" s="250" t="s">
        <v>122</v>
      </c>
    </row>
    <row r="157" spans="2:65" s="1" customFormat="1" ht="16.5" customHeight="1">
      <c r="B157" s="36"/>
      <c r="C157" s="204" t="s">
        <v>233</v>
      </c>
      <c r="D157" s="204" t="s">
        <v>124</v>
      </c>
      <c r="E157" s="205" t="s">
        <v>234</v>
      </c>
      <c r="F157" s="206" t="s">
        <v>235</v>
      </c>
      <c r="G157" s="207" t="s">
        <v>155</v>
      </c>
      <c r="H157" s="208">
        <v>1.2</v>
      </c>
      <c r="I157" s="209"/>
      <c r="J157" s="210">
        <f>ROUND(I157*H157,2)</f>
        <v>0</v>
      </c>
      <c r="K157" s="206" t="s">
        <v>1</v>
      </c>
      <c r="L157" s="41"/>
      <c r="M157" s="211" t="s">
        <v>1</v>
      </c>
      <c r="N157" s="212" t="s">
        <v>43</v>
      </c>
      <c r="O157" s="77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AR157" s="15" t="s">
        <v>129</v>
      </c>
      <c r="AT157" s="15" t="s">
        <v>124</v>
      </c>
      <c r="AU157" s="15" t="s">
        <v>82</v>
      </c>
      <c r="AY157" s="15" t="s">
        <v>122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15" t="s">
        <v>80</v>
      </c>
      <c r="BK157" s="215">
        <f>ROUND(I157*H157,2)</f>
        <v>0</v>
      </c>
      <c r="BL157" s="15" t="s">
        <v>129</v>
      </c>
      <c r="BM157" s="15" t="s">
        <v>236</v>
      </c>
    </row>
    <row r="158" spans="2:63" s="10" customFormat="1" ht="22.8" customHeight="1">
      <c r="B158" s="188"/>
      <c r="C158" s="189"/>
      <c r="D158" s="190" t="s">
        <v>71</v>
      </c>
      <c r="E158" s="202" t="s">
        <v>158</v>
      </c>
      <c r="F158" s="202" t="s">
        <v>237</v>
      </c>
      <c r="G158" s="189"/>
      <c r="H158" s="189"/>
      <c r="I158" s="192"/>
      <c r="J158" s="203">
        <f>BK158</f>
        <v>0</v>
      </c>
      <c r="K158" s="189"/>
      <c r="L158" s="194"/>
      <c r="M158" s="195"/>
      <c r="N158" s="196"/>
      <c r="O158" s="196"/>
      <c r="P158" s="197">
        <f>SUM(P159:P200)</f>
        <v>0</v>
      </c>
      <c r="Q158" s="196"/>
      <c r="R158" s="197">
        <f>SUM(R159:R200)</f>
        <v>7.328008500000001</v>
      </c>
      <c r="S158" s="196"/>
      <c r="T158" s="198">
        <f>SUM(T159:T200)</f>
        <v>0</v>
      </c>
      <c r="AR158" s="199" t="s">
        <v>80</v>
      </c>
      <c r="AT158" s="200" t="s">
        <v>71</v>
      </c>
      <c r="AU158" s="200" t="s">
        <v>80</v>
      </c>
      <c r="AY158" s="199" t="s">
        <v>122</v>
      </c>
      <c r="BK158" s="201">
        <f>SUM(BK159:BK200)</f>
        <v>0</v>
      </c>
    </row>
    <row r="159" spans="2:65" s="1" customFormat="1" ht="16.5" customHeight="1">
      <c r="B159" s="36"/>
      <c r="C159" s="204" t="s">
        <v>7</v>
      </c>
      <c r="D159" s="204" t="s">
        <v>124</v>
      </c>
      <c r="E159" s="205" t="s">
        <v>238</v>
      </c>
      <c r="F159" s="206" t="s">
        <v>239</v>
      </c>
      <c r="G159" s="207" t="s">
        <v>127</v>
      </c>
      <c r="H159" s="208">
        <v>54.665</v>
      </c>
      <c r="I159" s="209"/>
      <c r="J159" s="210">
        <f>ROUND(I159*H159,2)</f>
        <v>0</v>
      </c>
      <c r="K159" s="206" t="s">
        <v>240</v>
      </c>
      <c r="L159" s="41"/>
      <c r="M159" s="211" t="s">
        <v>1</v>
      </c>
      <c r="N159" s="212" t="s">
        <v>43</v>
      </c>
      <c r="O159" s="77"/>
      <c r="P159" s="213">
        <f>O159*H159</f>
        <v>0</v>
      </c>
      <c r="Q159" s="213">
        <v>0.1155</v>
      </c>
      <c r="R159" s="213">
        <f>Q159*H159</f>
        <v>6.3138075</v>
      </c>
      <c r="S159" s="213">
        <v>0</v>
      </c>
      <c r="T159" s="214">
        <f>S159*H159</f>
        <v>0</v>
      </c>
      <c r="AR159" s="15" t="s">
        <v>129</v>
      </c>
      <c r="AT159" s="15" t="s">
        <v>124</v>
      </c>
      <c r="AU159" s="15" t="s">
        <v>82</v>
      </c>
      <c r="AY159" s="15" t="s">
        <v>122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15" t="s">
        <v>80</v>
      </c>
      <c r="BK159" s="215">
        <f>ROUND(I159*H159,2)</f>
        <v>0</v>
      </c>
      <c r="BL159" s="15" t="s">
        <v>129</v>
      </c>
      <c r="BM159" s="15" t="s">
        <v>241</v>
      </c>
    </row>
    <row r="160" spans="2:51" s="11" customFormat="1" ht="12">
      <c r="B160" s="216"/>
      <c r="C160" s="217"/>
      <c r="D160" s="218" t="s">
        <v>131</v>
      </c>
      <c r="E160" s="219" t="s">
        <v>1</v>
      </c>
      <c r="F160" s="220" t="s">
        <v>242</v>
      </c>
      <c r="G160" s="217"/>
      <c r="H160" s="219" t="s">
        <v>1</v>
      </c>
      <c r="I160" s="221"/>
      <c r="J160" s="217"/>
      <c r="K160" s="217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131</v>
      </c>
      <c r="AU160" s="226" t="s">
        <v>82</v>
      </c>
      <c r="AV160" s="11" t="s">
        <v>80</v>
      </c>
      <c r="AW160" s="11" t="s">
        <v>33</v>
      </c>
      <c r="AX160" s="11" t="s">
        <v>72</v>
      </c>
      <c r="AY160" s="226" t="s">
        <v>122</v>
      </c>
    </row>
    <row r="161" spans="2:51" s="11" customFormat="1" ht="12">
      <c r="B161" s="216"/>
      <c r="C161" s="217"/>
      <c r="D161" s="218" t="s">
        <v>131</v>
      </c>
      <c r="E161" s="219" t="s">
        <v>1</v>
      </c>
      <c r="F161" s="220" t="s">
        <v>243</v>
      </c>
      <c r="G161" s="217"/>
      <c r="H161" s="219" t="s">
        <v>1</v>
      </c>
      <c r="I161" s="221"/>
      <c r="J161" s="217"/>
      <c r="K161" s="217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131</v>
      </c>
      <c r="AU161" s="226" t="s">
        <v>82</v>
      </c>
      <c r="AV161" s="11" t="s">
        <v>80</v>
      </c>
      <c r="AW161" s="11" t="s">
        <v>33</v>
      </c>
      <c r="AX161" s="11" t="s">
        <v>72</v>
      </c>
      <c r="AY161" s="226" t="s">
        <v>122</v>
      </c>
    </row>
    <row r="162" spans="2:51" s="12" customFormat="1" ht="12">
      <c r="B162" s="227"/>
      <c r="C162" s="228"/>
      <c r="D162" s="218" t="s">
        <v>131</v>
      </c>
      <c r="E162" s="229" t="s">
        <v>1</v>
      </c>
      <c r="F162" s="230" t="s">
        <v>244</v>
      </c>
      <c r="G162" s="228"/>
      <c r="H162" s="231">
        <v>37.05</v>
      </c>
      <c r="I162" s="232"/>
      <c r="J162" s="228"/>
      <c r="K162" s="228"/>
      <c r="L162" s="233"/>
      <c r="M162" s="234"/>
      <c r="N162" s="235"/>
      <c r="O162" s="235"/>
      <c r="P162" s="235"/>
      <c r="Q162" s="235"/>
      <c r="R162" s="235"/>
      <c r="S162" s="235"/>
      <c r="T162" s="236"/>
      <c r="AT162" s="237" t="s">
        <v>131</v>
      </c>
      <c r="AU162" s="237" t="s">
        <v>82</v>
      </c>
      <c r="AV162" s="12" t="s">
        <v>82</v>
      </c>
      <c r="AW162" s="12" t="s">
        <v>33</v>
      </c>
      <c r="AX162" s="12" t="s">
        <v>72</v>
      </c>
      <c r="AY162" s="237" t="s">
        <v>122</v>
      </c>
    </row>
    <row r="163" spans="2:51" s="11" customFormat="1" ht="12">
      <c r="B163" s="216"/>
      <c r="C163" s="217"/>
      <c r="D163" s="218" t="s">
        <v>131</v>
      </c>
      <c r="E163" s="219" t="s">
        <v>1</v>
      </c>
      <c r="F163" s="220" t="s">
        <v>245</v>
      </c>
      <c r="G163" s="217"/>
      <c r="H163" s="219" t="s">
        <v>1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131</v>
      </c>
      <c r="AU163" s="226" t="s">
        <v>82</v>
      </c>
      <c r="AV163" s="11" t="s">
        <v>80</v>
      </c>
      <c r="AW163" s="11" t="s">
        <v>33</v>
      </c>
      <c r="AX163" s="11" t="s">
        <v>72</v>
      </c>
      <c r="AY163" s="226" t="s">
        <v>122</v>
      </c>
    </row>
    <row r="164" spans="2:51" s="12" customFormat="1" ht="12">
      <c r="B164" s="227"/>
      <c r="C164" s="228"/>
      <c r="D164" s="218" t="s">
        <v>131</v>
      </c>
      <c r="E164" s="229" t="s">
        <v>1</v>
      </c>
      <c r="F164" s="230" t="s">
        <v>246</v>
      </c>
      <c r="G164" s="228"/>
      <c r="H164" s="231">
        <v>17.615</v>
      </c>
      <c r="I164" s="232"/>
      <c r="J164" s="228"/>
      <c r="K164" s="228"/>
      <c r="L164" s="233"/>
      <c r="M164" s="234"/>
      <c r="N164" s="235"/>
      <c r="O164" s="235"/>
      <c r="P164" s="235"/>
      <c r="Q164" s="235"/>
      <c r="R164" s="235"/>
      <c r="S164" s="235"/>
      <c r="T164" s="236"/>
      <c r="AT164" s="237" t="s">
        <v>131</v>
      </c>
      <c r="AU164" s="237" t="s">
        <v>82</v>
      </c>
      <c r="AV164" s="12" t="s">
        <v>82</v>
      </c>
      <c r="AW164" s="12" t="s">
        <v>33</v>
      </c>
      <c r="AX164" s="12" t="s">
        <v>72</v>
      </c>
      <c r="AY164" s="237" t="s">
        <v>122</v>
      </c>
    </row>
    <row r="165" spans="2:51" s="13" customFormat="1" ht="12">
      <c r="B165" s="240"/>
      <c r="C165" s="241"/>
      <c r="D165" s="218" t="s">
        <v>131</v>
      </c>
      <c r="E165" s="242" t="s">
        <v>1</v>
      </c>
      <c r="F165" s="243" t="s">
        <v>232</v>
      </c>
      <c r="G165" s="241"/>
      <c r="H165" s="244">
        <v>54.66499999999999</v>
      </c>
      <c r="I165" s="245"/>
      <c r="J165" s="241"/>
      <c r="K165" s="241"/>
      <c r="L165" s="246"/>
      <c r="M165" s="247"/>
      <c r="N165" s="248"/>
      <c r="O165" s="248"/>
      <c r="P165" s="248"/>
      <c r="Q165" s="248"/>
      <c r="R165" s="248"/>
      <c r="S165" s="248"/>
      <c r="T165" s="249"/>
      <c r="AT165" s="250" t="s">
        <v>131</v>
      </c>
      <c r="AU165" s="250" t="s">
        <v>82</v>
      </c>
      <c r="AV165" s="13" t="s">
        <v>129</v>
      </c>
      <c r="AW165" s="13" t="s">
        <v>33</v>
      </c>
      <c r="AX165" s="13" t="s">
        <v>80</v>
      </c>
      <c r="AY165" s="250" t="s">
        <v>122</v>
      </c>
    </row>
    <row r="166" spans="2:65" s="1" customFormat="1" ht="16.5" customHeight="1">
      <c r="B166" s="36"/>
      <c r="C166" s="204" t="s">
        <v>247</v>
      </c>
      <c r="D166" s="204" t="s">
        <v>124</v>
      </c>
      <c r="E166" s="205" t="s">
        <v>248</v>
      </c>
      <c r="F166" s="206" t="s">
        <v>249</v>
      </c>
      <c r="G166" s="207" t="s">
        <v>250</v>
      </c>
      <c r="H166" s="208">
        <v>50</v>
      </c>
      <c r="I166" s="209"/>
      <c r="J166" s="210">
        <f>ROUND(I166*H166,2)</f>
        <v>0</v>
      </c>
      <c r="K166" s="206" t="s">
        <v>1</v>
      </c>
      <c r="L166" s="41"/>
      <c r="M166" s="211" t="s">
        <v>1</v>
      </c>
      <c r="N166" s="212" t="s">
        <v>43</v>
      </c>
      <c r="O166" s="77"/>
      <c r="P166" s="213">
        <f>O166*H166</f>
        <v>0</v>
      </c>
      <c r="Q166" s="213">
        <v>0.0038</v>
      </c>
      <c r="R166" s="213">
        <f>Q166*H166</f>
        <v>0.19</v>
      </c>
      <c r="S166" s="213">
        <v>0</v>
      </c>
      <c r="T166" s="214">
        <f>S166*H166</f>
        <v>0</v>
      </c>
      <c r="AR166" s="15" t="s">
        <v>129</v>
      </c>
      <c r="AT166" s="15" t="s">
        <v>124</v>
      </c>
      <c r="AU166" s="15" t="s">
        <v>82</v>
      </c>
      <c r="AY166" s="15" t="s">
        <v>122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15" t="s">
        <v>80</v>
      </c>
      <c r="BK166" s="215">
        <f>ROUND(I166*H166,2)</f>
        <v>0</v>
      </c>
      <c r="BL166" s="15" t="s">
        <v>129</v>
      </c>
      <c r="BM166" s="15" t="s">
        <v>251</v>
      </c>
    </row>
    <row r="167" spans="2:47" s="1" customFormat="1" ht="12">
      <c r="B167" s="36"/>
      <c r="C167" s="37"/>
      <c r="D167" s="218" t="s">
        <v>144</v>
      </c>
      <c r="E167" s="37"/>
      <c r="F167" s="238" t="s">
        <v>252</v>
      </c>
      <c r="G167" s="37"/>
      <c r="H167" s="37"/>
      <c r="I167" s="129"/>
      <c r="J167" s="37"/>
      <c r="K167" s="37"/>
      <c r="L167" s="41"/>
      <c r="M167" s="239"/>
      <c r="N167" s="77"/>
      <c r="O167" s="77"/>
      <c r="P167" s="77"/>
      <c r="Q167" s="77"/>
      <c r="R167" s="77"/>
      <c r="S167" s="77"/>
      <c r="T167" s="78"/>
      <c r="AT167" s="15" t="s">
        <v>144</v>
      </c>
      <c r="AU167" s="15" t="s">
        <v>82</v>
      </c>
    </row>
    <row r="168" spans="2:65" s="1" customFormat="1" ht="16.5" customHeight="1">
      <c r="B168" s="36"/>
      <c r="C168" s="204" t="s">
        <v>253</v>
      </c>
      <c r="D168" s="204" t="s">
        <v>124</v>
      </c>
      <c r="E168" s="205" t="s">
        <v>254</v>
      </c>
      <c r="F168" s="206" t="s">
        <v>255</v>
      </c>
      <c r="G168" s="207" t="s">
        <v>256</v>
      </c>
      <c r="H168" s="208">
        <v>1</v>
      </c>
      <c r="I168" s="209"/>
      <c r="J168" s="210">
        <f>ROUND(I168*H168,2)</f>
        <v>0</v>
      </c>
      <c r="K168" s="206" t="s">
        <v>1</v>
      </c>
      <c r="L168" s="41"/>
      <c r="M168" s="211" t="s">
        <v>1</v>
      </c>
      <c r="N168" s="212" t="s">
        <v>43</v>
      </c>
      <c r="O168" s="77"/>
      <c r="P168" s="213">
        <f>O168*H168</f>
        <v>0</v>
      </c>
      <c r="Q168" s="213">
        <v>0.0038</v>
      </c>
      <c r="R168" s="213">
        <f>Q168*H168</f>
        <v>0.0038</v>
      </c>
      <c r="S168" s="213">
        <v>0</v>
      </c>
      <c r="T168" s="214">
        <f>S168*H168</f>
        <v>0</v>
      </c>
      <c r="AR168" s="15" t="s">
        <v>129</v>
      </c>
      <c r="AT168" s="15" t="s">
        <v>124</v>
      </c>
      <c r="AU168" s="15" t="s">
        <v>82</v>
      </c>
      <c r="AY168" s="15" t="s">
        <v>122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15" t="s">
        <v>80</v>
      </c>
      <c r="BK168" s="215">
        <f>ROUND(I168*H168,2)</f>
        <v>0</v>
      </c>
      <c r="BL168" s="15" t="s">
        <v>129</v>
      </c>
      <c r="BM168" s="15" t="s">
        <v>257</v>
      </c>
    </row>
    <row r="169" spans="2:47" s="1" customFormat="1" ht="12">
      <c r="B169" s="36"/>
      <c r="C169" s="37"/>
      <c r="D169" s="218" t="s">
        <v>144</v>
      </c>
      <c r="E169" s="37"/>
      <c r="F169" s="238" t="s">
        <v>252</v>
      </c>
      <c r="G169" s="37"/>
      <c r="H169" s="37"/>
      <c r="I169" s="129"/>
      <c r="J169" s="37"/>
      <c r="K169" s="37"/>
      <c r="L169" s="41"/>
      <c r="M169" s="239"/>
      <c r="N169" s="77"/>
      <c r="O169" s="77"/>
      <c r="P169" s="77"/>
      <c r="Q169" s="77"/>
      <c r="R169" s="77"/>
      <c r="S169" s="77"/>
      <c r="T169" s="78"/>
      <c r="AT169" s="15" t="s">
        <v>144</v>
      </c>
      <c r="AU169" s="15" t="s">
        <v>82</v>
      </c>
    </row>
    <row r="170" spans="2:65" s="1" customFormat="1" ht="16.5" customHeight="1">
      <c r="B170" s="36"/>
      <c r="C170" s="204" t="s">
        <v>258</v>
      </c>
      <c r="D170" s="204" t="s">
        <v>124</v>
      </c>
      <c r="E170" s="205" t="s">
        <v>259</v>
      </c>
      <c r="F170" s="206" t="s">
        <v>260</v>
      </c>
      <c r="G170" s="207" t="s">
        <v>127</v>
      </c>
      <c r="H170" s="208">
        <v>54.665</v>
      </c>
      <c r="I170" s="209"/>
      <c r="J170" s="210">
        <f>ROUND(I170*H170,2)</f>
        <v>0</v>
      </c>
      <c r="K170" s="206" t="s">
        <v>1</v>
      </c>
      <c r="L170" s="41"/>
      <c r="M170" s="211" t="s">
        <v>1</v>
      </c>
      <c r="N170" s="212" t="s">
        <v>43</v>
      </c>
      <c r="O170" s="77"/>
      <c r="P170" s="213">
        <f>O170*H170</f>
        <v>0</v>
      </c>
      <c r="Q170" s="213">
        <v>0.0038</v>
      </c>
      <c r="R170" s="213">
        <f>Q170*H170</f>
        <v>0.207727</v>
      </c>
      <c r="S170" s="213">
        <v>0</v>
      </c>
      <c r="T170" s="214">
        <f>S170*H170</f>
        <v>0</v>
      </c>
      <c r="AR170" s="15" t="s">
        <v>129</v>
      </c>
      <c r="AT170" s="15" t="s">
        <v>124</v>
      </c>
      <c r="AU170" s="15" t="s">
        <v>82</v>
      </c>
      <c r="AY170" s="15" t="s">
        <v>122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15" t="s">
        <v>80</v>
      </c>
      <c r="BK170" s="215">
        <f>ROUND(I170*H170,2)</f>
        <v>0</v>
      </c>
      <c r="BL170" s="15" t="s">
        <v>129</v>
      </c>
      <c r="BM170" s="15" t="s">
        <v>261</v>
      </c>
    </row>
    <row r="171" spans="2:47" s="1" customFormat="1" ht="12">
      <c r="B171" s="36"/>
      <c r="C171" s="37"/>
      <c r="D171" s="218" t="s">
        <v>144</v>
      </c>
      <c r="E171" s="37"/>
      <c r="F171" s="238" t="s">
        <v>252</v>
      </c>
      <c r="G171" s="37"/>
      <c r="H171" s="37"/>
      <c r="I171" s="129"/>
      <c r="J171" s="37"/>
      <c r="K171" s="37"/>
      <c r="L171" s="41"/>
      <c r="M171" s="239"/>
      <c r="N171" s="77"/>
      <c r="O171" s="77"/>
      <c r="P171" s="77"/>
      <c r="Q171" s="77"/>
      <c r="R171" s="77"/>
      <c r="S171" s="77"/>
      <c r="T171" s="78"/>
      <c r="AT171" s="15" t="s">
        <v>144</v>
      </c>
      <c r="AU171" s="15" t="s">
        <v>82</v>
      </c>
    </row>
    <row r="172" spans="2:51" s="11" customFormat="1" ht="12">
      <c r="B172" s="216"/>
      <c r="C172" s="217"/>
      <c r="D172" s="218" t="s">
        <v>131</v>
      </c>
      <c r="E172" s="219" t="s">
        <v>1</v>
      </c>
      <c r="F172" s="220" t="s">
        <v>243</v>
      </c>
      <c r="G172" s="217"/>
      <c r="H172" s="219" t="s">
        <v>1</v>
      </c>
      <c r="I172" s="221"/>
      <c r="J172" s="217"/>
      <c r="K172" s="217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131</v>
      </c>
      <c r="AU172" s="226" t="s">
        <v>82</v>
      </c>
      <c r="AV172" s="11" t="s">
        <v>80</v>
      </c>
      <c r="AW172" s="11" t="s">
        <v>33</v>
      </c>
      <c r="AX172" s="11" t="s">
        <v>72</v>
      </c>
      <c r="AY172" s="226" t="s">
        <v>122</v>
      </c>
    </row>
    <row r="173" spans="2:51" s="12" customFormat="1" ht="12">
      <c r="B173" s="227"/>
      <c r="C173" s="228"/>
      <c r="D173" s="218" t="s">
        <v>131</v>
      </c>
      <c r="E173" s="229" t="s">
        <v>1</v>
      </c>
      <c r="F173" s="230" t="s">
        <v>244</v>
      </c>
      <c r="G173" s="228"/>
      <c r="H173" s="231">
        <v>37.05</v>
      </c>
      <c r="I173" s="232"/>
      <c r="J173" s="228"/>
      <c r="K173" s="228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131</v>
      </c>
      <c r="AU173" s="237" t="s">
        <v>82</v>
      </c>
      <c r="AV173" s="12" t="s">
        <v>82</v>
      </c>
      <c r="AW173" s="12" t="s">
        <v>33</v>
      </c>
      <c r="AX173" s="12" t="s">
        <v>72</v>
      </c>
      <c r="AY173" s="237" t="s">
        <v>122</v>
      </c>
    </row>
    <row r="174" spans="2:51" s="11" customFormat="1" ht="12">
      <c r="B174" s="216"/>
      <c r="C174" s="217"/>
      <c r="D174" s="218" t="s">
        <v>131</v>
      </c>
      <c r="E174" s="219" t="s">
        <v>1</v>
      </c>
      <c r="F174" s="220" t="s">
        <v>245</v>
      </c>
      <c r="G174" s="217"/>
      <c r="H174" s="219" t="s">
        <v>1</v>
      </c>
      <c r="I174" s="221"/>
      <c r="J174" s="217"/>
      <c r="K174" s="217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131</v>
      </c>
      <c r="AU174" s="226" t="s">
        <v>82</v>
      </c>
      <c r="AV174" s="11" t="s">
        <v>80</v>
      </c>
      <c r="AW174" s="11" t="s">
        <v>33</v>
      </c>
      <c r="AX174" s="11" t="s">
        <v>72</v>
      </c>
      <c r="AY174" s="226" t="s">
        <v>122</v>
      </c>
    </row>
    <row r="175" spans="2:51" s="12" customFormat="1" ht="12">
      <c r="B175" s="227"/>
      <c r="C175" s="228"/>
      <c r="D175" s="218" t="s">
        <v>131</v>
      </c>
      <c r="E175" s="229" t="s">
        <v>1</v>
      </c>
      <c r="F175" s="230" t="s">
        <v>246</v>
      </c>
      <c r="G175" s="228"/>
      <c r="H175" s="231">
        <v>17.615</v>
      </c>
      <c r="I175" s="232"/>
      <c r="J175" s="228"/>
      <c r="K175" s="228"/>
      <c r="L175" s="233"/>
      <c r="M175" s="234"/>
      <c r="N175" s="235"/>
      <c r="O175" s="235"/>
      <c r="P175" s="235"/>
      <c r="Q175" s="235"/>
      <c r="R175" s="235"/>
      <c r="S175" s="235"/>
      <c r="T175" s="236"/>
      <c r="AT175" s="237" t="s">
        <v>131</v>
      </c>
      <c r="AU175" s="237" t="s">
        <v>82</v>
      </c>
      <c r="AV175" s="12" t="s">
        <v>82</v>
      </c>
      <c r="AW175" s="12" t="s">
        <v>33</v>
      </c>
      <c r="AX175" s="12" t="s">
        <v>72</v>
      </c>
      <c r="AY175" s="237" t="s">
        <v>122</v>
      </c>
    </row>
    <row r="176" spans="2:51" s="13" customFormat="1" ht="12">
      <c r="B176" s="240"/>
      <c r="C176" s="241"/>
      <c r="D176" s="218" t="s">
        <v>131</v>
      </c>
      <c r="E176" s="242" t="s">
        <v>1</v>
      </c>
      <c r="F176" s="243" t="s">
        <v>232</v>
      </c>
      <c r="G176" s="241"/>
      <c r="H176" s="244">
        <v>54.66499999999999</v>
      </c>
      <c r="I176" s="245"/>
      <c r="J176" s="241"/>
      <c r="K176" s="241"/>
      <c r="L176" s="246"/>
      <c r="M176" s="247"/>
      <c r="N176" s="248"/>
      <c r="O176" s="248"/>
      <c r="P176" s="248"/>
      <c r="Q176" s="248"/>
      <c r="R176" s="248"/>
      <c r="S176" s="248"/>
      <c r="T176" s="249"/>
      <c r="AT176" s="250" t="s">
        <v>131</v>
      </c>
      <c r="AU176" s="250" t="s">
        <v>82</v>
      </c>
      <c r="AV176" s="13" t="s">
        <v>129</v>
      </c>
      <c r="AW176" s="13" t="s">
        <v>33</v>
      </c>
      <c r="AX176" s="13" t="s">
        <v>80</v>
      </c>
      <c r="AY176" s="250" t="s">
        <v>122</v>
      </c>
    </row>
    <row r="177" spans="2:65" s="1" customFormat="1" ht="16.5" customHeight="1">
      <c r="B177" s="36"/>
      <c r="C177" s="204" t="s">
        <v>262</v>
      </c>
      <c r="D177" s="204" t="s">
        <v>124</v>
      </c>
      <c r="E177" s="205" t="s">
        <v>263</v>
      </c>
      <c r="F177" s="206" t="s">
        <v>260</v>
      </c>
      <c r="G177" s="207" t="s">
        <v>127</v>
      </c>
      <c r="H177" s="208">
        <v>25.95</v>
      </c>
      <c r="I177" s="209"/>
      <c r="J177" s="210">
        <f>ROUND(I177*H177,2)</f>
        <v>0</v>
      </c>
      <c r="K177" s="206" t="s">
        <v>1</v>
      </c>
      <c r="L177" s="41"/>
      <c r="M177" s="211" t="s">
        <v>1</v>
      </c>
      <c r="N177" s="212" t="s">
        <v>43</v>
      </c>
      <c r="O177" s="77"/>
      <c r="P177" s="213">
        <f>O177*H177</f>
        <v>0</v>
      </c>
      <c r="Q177" s="213">
        <v>0.0038</v>
      </c>
      <c r="R177" s="213">
        <f>Q177*H177</f>
        <v>0.09861</v>
      </c>
      <c r="S177" s="213">
        <v>0</v>
      </c>
      <c r="T177" s="214">
        <f>S177*H177</f>
        <v>0</v>
      </c>
      <c r="AR177" s="15" t="s">
        <v>129</v>
      </c>
      <c r="AT177" s="15" t="s">
        <v>124</v>
      </c>
      <c r="AU177" s="15" t="s">
        <v>82</v>
      </c>
      <c r="AY177" s="15" t="s">
        <v>122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15" t="s">
        <v>80</v>
      </c>
      <c r="BK177" s="215">
        <f>ROUND(I177*H177,2)</f>
        <v>0</v>
      </c>
      <c r="BL177" s="15" t="s">
        <v>129</v>
      </c>
      <c r="BM177" s="15" t="s">
        <v>264</v>
      </c>
    </row>
    <row r="178" spans="2:47" s="1" customFormat="1" ht="12">
      <c r="B178" s="36"/>
      <c r="C178" s="37"/>
      <c r="D178" s="218" t="s">
        <v>144</v>
      </c>
      <c r="E178" s="37"/>
      <c r="F178" s="238" t="s">
        <v>252</v>
      </c>
      <c r="G178" s="37"/>
      <c r="H178" s="37"/>
      <c r="I178" s="129"/>
      <c r="J178" s="37"/>
      <c r="K178" s="37"/>
      <c r="L178" s="41"/>
      <c r="M178" s="239"/>
      <c r="N178" s="77"/>
      <c r="O178" s="77"/>
      <c r="P178" s="77"/>
      <c r="Q178" s="77"/>
      <c r="R178" s="77"/>
      <c r="S178" s="77"/>
      <c r="T178" s="78"/>
      <c r="AT178" s="15" t="s">
        <v>144</v>
      </c>
      <c r="AU178" s="15" t="s">
        <v>82</v>
      </c>
    </row>
    <row r="179" spans="2:51" s="11" customFormat="1" ht="12">
      <c r="B179" s="216"/>
      <c r="C179" s="217"/>
      <c r="D179" s="218" t="s">
        <v>131</v>
      </c>
      <c r="E179" s="219" t="s">
        <v>1</v>
      </c>
      <c r="F179" s="220" t="s">
        <v>265</v>
      </c>
      <c r="G179" s="217"/>
      <c r="H179" s="219" t="s">
        <v>1</v>
      </c>
      <c r="I179" s="221"/>
      <c r="J179" s="217"/>
      <c r="K179" s="217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131</v>
      </c>
      <c r="AU179" s="226" t="s">
        <v>82</v>
      </c>
      <c r="AV179" s="11" t="s">
        <v>80</v>
      </c>
      <c r="AW179" s="11" t="s">
        <v>33</v>
      </c>
      <c r="AX179" s="11" t="s">
        <v>72</v>
      </c>
      <c r="AY179" s="226" t="s">
        <v>122</v>
      </c>
    </row>
    <row r="180" spans="2:51" s="12" customFormat="1" ht="12">
      <c r="B180" s="227"/>
      <c r="C180" s="228"/>
      <c r="D180" s="218" t="s">
        <v>131</v>
      </c>
      <c r="E180" s="229" t="s">
        <v>1</v>
      </c>
      <c r="F180" s="230" t="s">
        <v>266</v>
      </c>
      <c r="G180" s="228"/>
      <c r="H180" s="231">
        <v>25.95</v>
      </c>
      <c r="I180" s="232"/>
      <c r="J180" s="228"/>
      <c r="K180" s="228"/>
      <c r="L180" s="233"/>
      <c r="M180" s="234"/>
      <c r="N180" s="235"/>
      <c r="O180" s="235"/>
      <c r="P180" s="235"/>
      <c r="Q180" s="235"/>
      <c r="R180" s="235"/>
      <c r="S180" s="235"/>
      <c r="T180" s="236"/>
      <c r="AT180" s="237" t="s">
        <v>131</v>
      </c>
      <c r="AU180" s="237" t="s">
        <v>82</v>
      </c>
      <c r="AV180" s="12" t="s">
        <v>82</v>
      </c>
      <c r="AW180" s="12" t="s">
        <v>33</v>
      </c>
      <c r="AX180" s="12" t="s">
        <v>72</v>
      </c>
      <c r="AY180" s="237" t="s">
        <v>122</v>
      </c>
    </row>
    <row r="181" spans="2:51" s="13" customFormat="1" ht="12">
      <c r="B181" s="240"/>
      <c r="C181" s="241"/>
      <c r="D181" s="218" t="s">
        <v>131</v>
      </c>
      <c r="E181" s="242" t="s">
        <v>1</v>
      </c>
      <c r="F181" s="243" t="s">
        <v>232</v>
      </c>
      <c r="G181" s="241"/>
      <c r="H181" s="244">
        <v>25.95</v>
      </c>
      <c r="I181" s="245"/>
      <c r="J181" s="241"/>
      <c r="K181" s="241"/>
      <c r="L181" s="246"/>
      <c r="M181" s="247"/>
      <c r="N181" s="248"/>
      <c r="O181" s="248"/>
      <c r="P181" s="248"/>
      <c r="Q181" s="248"/>
      <c r="R181" s="248"/>
      <c r="S181" s="248"/>
      <c r="T181" s="249"/>
      <c r="AT181" s="250" t="s">
        <v>131</v>
      </c>
      <c r="AU181" s="250" t="s">
        <v>82</v>
      </c>
      <c r="AV181" s="13" t="s">
        <v>129</v>
      </c>
      <c r="AW181" s="13" t="s">
        <v>33</v>
      </c>
      <c r="AX181" s="13" t="s">
        <v>80</v>
      </c>
      <c r="AY181" s="250" t="s">
        <v>122</v>
      </c>
    </row>
    <row r="182" spans="2:65" s="1" customFormat="1" ht="16.5" customHeight="1">
      <c r="B182" s="36"/>
      <c r="C182" s="204" t="s">
        <v>267</v>
      </c>
      <c r="D182" s="204" t="s">
        <v>124</v>
      </c>
      <c r="E182" s="205" t="s">
        <v>268</v>
      </c>
      <c r="F182" s="206" t="s">
        <v>269</v>
      </c>
      <c r="G182" s="207" t="s">
        <v>127</v>
      </c>
      <c r="H182" s="208">
        <v>54.665</v>
      </c>
      <c r="I182" s="209"/>
      <c r="J182" s="210">
        <f>ROUND(I182*H182,2)</f>
        <v>0</v>
      </c>
      <c r="K182" s="206" t="s">
        <v>1</v>
      </c>
      <c r="L182" s="41"/>
      <c r="M182" s="211" t="s">
        <v>1</v>
      </c>
      <c r="N182" s="212" t="s">
        <v>43</v>
      </c>
      <c r="O182" s="77"/>
      <c r="P182" s="213">
        <f>O182*H182</f>
        <v>0</v>
      </c>
      <c r="Q182" s="213">
        <v>0.0038</v>
      </c>
      <c r="R182" s="213">
        <f>Q182*H182</f>
        <v>0.207727</v>
      </c>
      <c r="S182" s="213">
        <v>0</v>
      </c>
      <c r="T182" s="214">
        <f>S182*H182</f>
        <v>0</v>
      </c>
      <c r="AR182" s="15" t="s">
        <v>129</v>
      </c>
      <c r="AT182" s="15" t="s">
        <v>124</v>
      </c>
      <c r="AU182" s="15" t="s">
        <v>82</v>
      </c>
      <c r="AY182" s="15" t="s">
        <v>122</v>
      </c>
      <c r="BE182" s="215">
        <f>IF(N182="základní",J182,0)</f>
        <v>0</v>
      </c>
      <c r="BF182" s="215">
        <f>IF(N182="snížená",J182,0)</f>
        <v>0</v>
      </c>
      <c r="BG182" s="215">
        <f>IF(N182="zákl. přenesená",J182,0)</f>
        <v>0</v>
      </c>
      <c r="BH182" s="215">
        <f>IF(N182="sníž. přenesená",J182,0)</f>
        <v>0</v>
      </c>
      <c r="BI182" s="215">
        <f>IF(N182="nulová",J182,0)</f>
        <v>0</v>
      </c>
      <c r="BJ182" s="15" t="s">
        <v>80</v>
      </c>
      <c r="BK182" s="215">
        <f>ROUND(I182*H182,2)</f>
        <v>0</v>
      </c>
      <c r="BL182" s="15" t="s">
        <v>129</v>
      </c>
      <c r="BM182" s="15" t="s">
        <v>270</v>
      </c>
    </row>
    <row r="183" spans="2:47" s="1" customFormat="1" ht="12">
      <c r="B183" s="36"/>
      <c r="C183" s="37"/>
      <c r="D183" s="218" t="s">
        <v>144</v>
      </c>
      <c r="E183" s="37"/>
      <c r="F183" s="238" t="s">
        <v>252</v>
      </c>
      <c r="G183" s="37"/>
      <c r="H183" s="37"/>
      <c r="I183" s="129"/>
      <c r="J183" s="37"/>
      <c r="K183" s="37"/>
      <c r="L183" s="41"/>
      <c r="M183" s="239"/>
      <c r="N183" s="77"/>
      <c r="O183" s="77"/>
      <c r="P183" s="77"/>
      <c r="Q183" s="77"/>
      <c r="R183" s="77"/>
      <c r="S183" s="77"/>
      <c r="T183" s="78"/>
      <c r="AT183" s="15" t="s">
        <v>144</v>
      </c>
      <c r="AU183" s="15" t="s">
        <v>82</v>
      </c>
    </row>
    <row r="184" spans="2:51" s="11" customFormat="1" ht="12">
      <c r="B184" s="216"/>
      <c r="C184" s="217"/>
      <c r="D184" s="218" t="s">
        <v>131</v>
      </c>
      <c r="E184" s="219" t="s">
        <v>1</v>
      </c>
      <c r="F184" s="220" t="s">
        <v>243</v>
      </c>
      <c r="G184" s="217"/>
      <c r="H184" s="219" t="s">
        <v>1</v>
      </c>
      <c r="I184" s="221"/>
      <c r="J184" s="217"/>
      <c r="K184" s="217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131</v>
      </c>
      <c r="AU184" s="226" t="s">
        <v>82</v>
      </c>
      <c r="AV184" s="11" t="s">
        <v>80</v>
      </c>
      <c r="AW184" s="11" t="s">
        <v>33</v>
      </c>
      <c r="AX184" s="11" t="s">
        <v>72</v>
      </c>
      <c r="AY184" s="226" t="s">
        <v>122</v>
      </c>
    </row>
    <row r="185" spans="2:51" s="12" customFormat="1" ht="12">
      <c r="B185" s="227"/>
      <c r="C185" s="228"/>
      <c r="D185" s="218" t="s">
        <v>131</v>
      </c>
      <c r="E185" s="229" t="s">
        <v>1</v>
      </c>
      <c r="F185" s="230" t="s">
        <v>244</v>
      </c>
      <c r="G185" s="228"/>
      <c r="H185" s="231">
        <v>37.05</v>
      </c>
      <c r="I185" s="232"/>
      <c r="J185" s="228"/>
      <c r="K185" s="228"/>
      <c r="L185" s="233"/>
      <c r="M185" s="234"/>
      <c r="N185" s="235"/>
      <c r="O185" s="235"/>
      <c r="P185" s="235"/>
      <c r="Q185" s="235"/>
      <c r="R185" s="235"/>
      <c r="S185" s="235"/>
      <c r="T185" s="236"/>
      <c r="AT185" s="237" t="s">
        <v>131</v>
      </c>
      <c r="AU185" s="237" t="s">
        <v>82</v>
      </c>
      <c r="AV185" s="12" t="s">
        <v>82</v>
      </c>
      <c r="AW185" s="12" t="s">
        <v>33</v>
      </c>
      <c r="AX185" s="12" t="s">
        <v>72</v>
      </c>
      <c r="AY185" s="237" t="s">
        <v>122</v>
      </c>
    </row>
    <row r="186" spans="2:51" s="11" customFormat="1" ht="12">
      <c r="B186" s="216"/>
      <c r="C186" s="217"/>
      <c r="D186" s="218" t="s">
        <v>131</v>
      </c>
      <c r="E186" s="219" t="s">
        <v>1</v>
      </c>
      <c r="F186" s="220" t="s">
        <v>245</v>
      </c>
      <c r="G186" s="217"/>
      <c r="H186" s="219" t="s">
        <v>1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131</v>
      </c>
      <c r="AU186" s="226" t="s">
        <v>82</v>
      </c>
      <c r="AV186" s="11" t="s">
        <v>80</v>
      </c>
      <c r="AW186" s="11" t="s">
        <v>33</v>
      </c>
      <c r="AX186" s="11" t="s">
        <v>72</v>
      </c>
      <c r="AY186" s="226" t="s">
        <v>122</v>
      </c>
    </row>
    <row r="187" spans="2:51" s="12" customFormat="1" ht="12">
      <c r="B187" s="227"/>
      <c r="C187" s="228"/>
      <c r="D187" s="218" t="s">
        <v>131</v>
      </c>
      <c r="E187" s="229" t="s">
        <v>1</v>
      </c>
      <c r="F187" s="230" t="s">
        <v>246</v>
      </c>
      <c r="G187" s="228"/>
      <c r="H187" s="231">
        <v>17.615</v>
      </c>
      <c r="I187" s="232"/>
      <c r="J187" s="228"/>
      <c r="K187" s="228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131</v>
      </c>
      <c r="AU187" s="237" t="s">
        <v>82</v>
      </c>
      <c r="AV187" s="12" t="s">
        <v>82</v>
      </c>
      <c r="AW187" s="12" t="s">
        <v>33</v>
      </c>
      <c r="AX187" s="12" t="s">
        <v>72</v>
      </c>
      <c r="AY187" s="237" t="s">
        <v>122</v>
      </c>
    </row>
    <row r="188" spans="2:51" s="13" customFormat="1" ht="12">
      <c r="B188" s="240"/>
      <c r="C188" s="241"/>
      <c r="D188" s="218" t="s">
        <v>131</v>
      </c>
      <c r="E188" s="242" t="s">
        <v>1</v>
      </c>
      <c r="F188" s="243" t="s">
        <v>232</v>
      </c>
      <c r="G188" s="241"/>
      <c r="H188" s="244">
        <v>54.66499999999999</v>
      </c>
      <c r="I188" s="245"/>
      <c r="J188" s="241"/>
      <c r="K188" s="241"/>
      <c r="L188" s="246"/>
      <c r="M188" s="247"/>
      <c r="N188" s="248"/>
      <c r="O188" s="248"/>
      <c r="P188" s="248"/>
      <c r="Q188" s="248"/>
      <c r="R188" s="248"/>
      <c r="S188" s="248"/>
      <c r="T188" s="249"/>
      <c r="AT188" s="250" t="s">
        <v>131</v>
      </c>
      <c r="AU188" s="250" t="s">
        <v>82</v>
      </c>
      <c r="AV188" s="13" t="s">
        <v>129</v>
      </c>
      <c r="AW188" s="13" t="s">
        <v>33</v>
      </c>
      <c r="AX188" s="13" t="s">
        <v>80</v>
      </c>
      <c r="AY188" s="250" t="s">
        <v>122</v>
      </c>
    </row>
    <row r="189" spans="2:65" s="1" customFormat="1" ht="16.5" customHeight="1">
      <c r="B189" s="36"/>
      <c r="C189" s="204" t="s">
        <v>271</v>
      </c>
      <c r="D189" s="204" t="s">
        <v>124</v>
      </c>
      <c r="E189" s="205" t="s">
        <v>272</v>
      </c>
      <c r="F189" s="206" t="s">
        <v>273</v>
      </c>
      <c r="G189" s="207" t="s">
        <v>127</v>
      </c>
      <c r="H189" s="208">
        <v>54.665</v>
      </c>
      <c r="I189" s="209"/>
      <c r="J189" s="210">
        <f>ROUND(I189*H189,2)</f>
        <v>0</v>
      </c>
      <c r="K189" s="206" t="s">
        <v>1</v>
      </c>
      <c r="L189" s="41"/>
      <c r="M189" s="211" t="s">
        <v>1</v>
      </c>
      <c r="N189" s="212" t="s">
        <v>43</v>
      </c>
      <c r="O189" s="77"/>
      <c r="P189" s="213">
        <f>O189*H189</f>
        <v>0</v>
      </c>
      <c r="Q189" s="213">
        <v>0.0038</v>
      </c>
      <c r="R189" s="213">
        <f>Q189*H189</f>
        <v>0.207727</v>
      </c>
      <c r="S189" s="213">
        <v>0</v>
      </c>
      <c r="T189" s="214">
        <f>S189*H189</f>
        <v>0</v>
      </c>
      <c r="AR189" s="15" t="s">
        <v>129</v>
      </c>
      <c r="AT189" s="15" t="s">
        <v>124</v>
      </c>
      <c r="AU189" s="15" t="s">
        <v>82</v>
      </c>
      <c r="AY189" s="15" t="s">
        <v>122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15" t="s">
        <v>80</v>
      </c>
      <c r="BK189" s="215">
        <f>ROUND(I189*H189,2)</f>
        <v>0</v>
      </c>
      <c r="BL189" s="15" t="s">
        <v>129</v>
      </c>
      <c r="BM189" s="15" t="s">
        <v>274</v>
      </c>
    </row>
    <row r="190" spans="2:47" s="1" customFormat="1" ht="12">
      <c r="B190" s="36"/>
      <c r="C190" s="37"/>
      <c r="D190" s="218" t="s">
        <v>144</v>
      </c>
      <c r="E190" s="37"/>
      <c r="F190" s="238" t="s">
        <v>252</v>
      </c>
      <c r="G190" s="37"/>
      <c r="H190" s="37"/>
      <c r="I190" s="129"/>
      <c r="J190" s="37"/>
      <c r="K190" s="37"/>
      <c r="L190" s="41"/>
      <c r="M190" s="239"/>
      <c r="N190" s="77"/>
      <c r="O190" s="77"/>
      <c r="P190" s="77"/>
      <c r="Q190" s="77"/>
      <c r="R190" s="77"/>
      <c r="S190" s="77"/>
      <c r="T190" s="78"/>
      <c r="AT190" s="15" t="s">
        <v>144</v>
      </c>
      <c r="AU190" s="15" t="s">
        <v>82</v>
      </c>
    </row>
    <row r="191" spans="2:51" s="11" customFormat="1" ht="12">
      <c r="B191" s="216"/>
      <c r="C191" s="217"/>
      <c r="D191" s="218" t="s">
        <v>131</v>
      </c>
      <c r="E191" s="219" t="s">
        <v>1</v>
      </c>
      <c r="F191" s="220" t="s">
        <v>243</v>
      </c>
      <c r="G191" s="217"/>
      <c r="H191" s="219" t="s">
        <v>1</v>
      </c>
      <c r="I191" s="221"/>
      <c r="J191" s="217"/>
      <c r="K191" s="217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131</v>
      </c>
      <c r="AU191" s="226" t="s">
        <v>82</v>
      </c>
      <c r="AV191" s="11" t="s">
        <v>80</v>
      </c>
      <c r="AW191" s="11" t="s">
        <v>33</v>
      </c>
      <c r="AX191" s="11" t="s">
        <v>72</v>
      </c>
      <c r="AY191" s="226" t="s">
        <v>122</v>
      </c>
    </row>
    <row r="192" spans="2:51" s="12" customFormat="1" ht="12">
      <c r="B192" s="227"/>
      <c r="C192" s="228"/>
      <c r="D192" s="218" t="s">
        <v>131</v>
      </c>
      <c r="E192" s="229" t="s">
        <v>1</v>
      </c>
      <c r="F192" s="230" t="s">
        <v>244</v>
      </c>
      <c r="G192" s="228"/>
      <c r="H192" s="231">
        <v>37.05</v>
      </c>
      <c r="I192" s="232"/>
      <c r="J192" s="228"/>
      <c r="K192" s="228"/>
      <c r="L192" s="233"/>
      <c r="M192" s="234"/>
      <c r="N192" s="235"/>
      <c r="O192" s="235"/>
      <c r="P192" s="235"/>
      <c r="Q192" s="235"/>
      <c r="R192" s="235"/>
      <c r="S192" s="235"/>
      <c r="T192" s="236"/>
      <c r="AT192" s="237" t="s">
        <v>131</v>
      </c>
      <c r="AU192" s="237" t="s">
        <v>82</v>
      </c>
      <c r="AV192" s="12" t="s">
        <v>82</v>
      </c>
      <c r="AW192" s="12" t="s">
        <v>33</v>
      </c>
      <c r="AX192" s="12" t="s">
        <v>72</v>
      </c>
      <c r="AY192" s="237" t="s">
        <v>122</v>
      </c>
    </row>
    <row r="193" spans="2:51" s="11" customFormat="1" ht="12">
      <c r="B193" s="216"/>
      <c r="C193" s="217"/>
      <c r="D193" s="218" t="s">
        <v>131</v>
      </c>
      <c r="E193" s="219" t="s">
        <v>1</v>
      </c>
      <c r="F193" s="220" t="s">
        <v>245</v>
      </c>
      <c r="G193" s="217"/>
      <c r="H193" s="219" t="s">
        <v>1</v>
      </c>
      <c r="I193" s="221"/>
      <c r="J193" s="217"/>
      <c r="K193" s="217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131</v>
      </c>
      <c r="AU193" s="226" t="s">
        <v>82</v>
      </c>
      <c r="AV193" s="11" t="s">
        <v>80</v>
      </c>
      <c r="AW193" s="11" t="s">
        <v>33</v>
      </c>
      <c r="AX193" s="11" t="s">
        <v>72</v>
      </c>
      <c r="AY193" s="226" t="s">
        <v>122</v>
      </c>
    </row>
    <row r="194" spans="2:51" s="12" customFormat="1" ht="12">
      <c r="B194" s="227"/>
      <c r="C194" s="228"/>
      <c r="D194" s="218" t="s">
        <v>131</v>
      </c>
      <c r="E194" s="229" t="s">
        <v>1</v>
      </c>
      <c r="F194" s="230" t="s">
        <v>246</v>
      </c>
      <c r="G194" s="228"/>
      <c r="H194" s="231">
        <v>17.615</v>
      </c>
      <c r="I194" s="232"/>
      <c r="J194" s="228"/>
      <c r="K194" s="228"/>
      <c r="L194" s="233"/>
      <c r="M194" s="234"/>
      <c r="N194" s="235"/>
      <c r="O194" s="235"/>
      <c r="P194" s="235"/>
      <c r="Q194" s="235"/>
      <c r="R194" s="235"/>
      <c r="S194" s="235"/>
      <c r="T194" s="236"/>
      <c r="AT194" s="237" t="s">
        <v>131</v>
      </c>
      <c r="AU194" s="237" t="s">
        <v>82</v>
      </c>
      <c r="AV194" s="12" t="s">
        <v>82</v>
      </c>
      <c r="AW194" s="12" t="s">
        <v>33</v>
      </c>
      <c r="AX194" s="12" t="s">
        <v>72</v>
      </c>
      <c r="AY194" s="237" t="s">
        <v>122</v>
      </c>
    </row>
    <row r="195" spans="2:51" s="13" customFormat="1" ht="12">
      <c r="B195" s="240"/>
      <c r="C195" s="241"/>
      <c r="D195" s="218" t="s">
        <v>131</v>
      </c>
      <c r="E195" s="242" t="s">
        <v>1</v>
      </c>
      <c r="F195" s="243" t="s">
        <v>232</v>
      </c>
      <c r="G195" s="241"/>
      <c r="H195" s="244">
        <v>54.66499999999999</v>
      </c>
      <c r="I195" s="245"/>
      <c r="J195" s="241"/>
      <c r="K195" s="241"/>
      <c r="L195" s="246"/>
      <c r="M195" s="247"/>
      <c r="N195" s="248"/>
      <c r="O195" s="248"/>
      <c r="P195" s="248"/>
      <c r="Q195" s="248"/>
      <c r="R195" s="248"/>
      <c r="S195" s="248"/>
      <c r="T195" s="249"/>
      <c r="AT195" s="250" t="s">
        <v>131</v>
      </c>
      <c r="AU195" s="250" t="s">
        <v>82</v>
      </c>
      <c r="AV195" s="13" t="s">
        <v>129</v>
      </c>
      <c r="AW195" s="13" t="s">
        <v>33</v>
      </c>
      <c r="AX195" s="13" t="s">
        <v>80</v>
      </c>
      <c r="AY195" s="250" t="s">
        <v>122</v>
      </c>
    </row>
    <row r="196" spans="2:65" s="1" customFormat="1" ht="16.5" customHeight="1">
      <c r="B196" s="36"/>
      <c r="C196" s="204" t="s">
        <v>275</v>
      </c>
      <c r="D196" s="204" t="s">
        <v>124</v>
      </c>
      <c r="E196" s="205" t="s">
        <v>276</v>
      </c>
      <c r="F196" s="206" t="s">
        <v>277</v>
      </c>
      <c r="G196" s="207" t="s">
        <v>127</v>
      </c>
      <c r="H196" s="208">
        <v>25.95</v>
      </c>
      <c r="I196" s="209"/>
      <c r="J196" s="210">
        <f>ROUND(I196*H196,2)</f>
        <v>0</v>
      </c>
      <c r="K196" s="206" t="s">
        <v>1</v>
      </c>
      <c r="L196" s="41"/>
      <c r="M196" s="211" t="s">
        <v>1</v>
      </c>
      <c r="N196" s="212" t="s">
        <v>43</v>
      </c>
      <c r="O196" s="77"/>
      <c r="P196" s="213">
        <f>O196*H196</f>
        <v>0</v>
      </c>
      <c r="Q196" s="213">
        <v>0.0038</v>
      </c>
      <c r="R196" s="213">
        <f>Q196*H196</f>
        <v>0.09861</v>
      </c>
      <c r="S196" s="213">
        <v>0</v>
      </c>
      <c r="T196" s="214">
        <f>S196*H196</f>
        <v>0</v>
      </c>
      <c r="AR196" s="15" t="s">
        <v>129</v>
      </c>
      <c r="AT196" s="15" t="s">
        <v>124</v>
      </c>
      <c r="AU196" s="15" t="s">
        <v>82</v>
      </c>
      <c r="AY196" s="15" t="s">
        <v>122</v>
      </c>
      <c r="BE196" s="215">
        <f>IF(N196="základní",J196,0)</f>
        <v>0</v>
      </c>
      <c r="BF196" s="215">
        <f>IF(N196="snížená",J196,0)</f>
        <v>0</v>
      </c>
      <c r="BG196" s="215">
        <f>IF(N196="zákl. přenesená",J196,0)</f>
        <v>0</v>
      </c>
      <c r="BH196" s="215">
        <f>IF(N196="sníž. přenesená",J196,0)</f>
        <v>0</v>
      </c>
      <c r="BI196" s="215">
        <f>IF(N196="nulová",J196,0)</f>
        <v>0</v>
      </c>
      <c r="BJ196" s="15" t="s">
        <v>80</v>
      </c>
      <c r="BK196" s="215">
        <f>ROUND(I196*H196,2)</f>
        <v>0</v>
      </c>
      <c r="BL196" s="15" t="s">
        <v>129</v>
      </c>
      <c r="BM196" s="15" t="s">
        <v>278</v>
      </c>
    </row>
    <row r="197" spans="2:47" s="1" customFormat="1" ht="12">
      <c r="B197" s="36"/>
      <c r="C197" s="37"/>
      <c r="D197" s="218" t="s">
        <v>144</v>
      </c>
      <c r="E197" s="37"/>
      <c r="F197" s="238" t="s">
        <v>252</v>
      </c>
      <c r="G197" s="37"/>
      <c r="H197" s="37"/>
      <c r="I197" s="129"/>
      <c r="J197" s="37"/>
      <c r="K197" s="37"/>
      <c r="L197" s="41"/>
      <c r="M197" s="239"/>
      <c r="N197" s="77"/>
      <c r="O197" s="77"/>
      <c r="P197" s="77"/>
      <c r="Q197" s="77"/>
      <c r="R197" s="77"/>
      <c r="S197" s="77"/>
      <c r="T197" s="78"/>
      <c r="AT197" s="15" t="s">
        <v>144</v>
      </c>
      <c r="AU197" s="15" t="s">
        <v>82</v>
      </c>
    </row>
    <row r="198" spans="2:51" s="11" customFormat="1" ht="12">
      <c r="B198" s="216"/>
      <c r="C198" s="217"/>
      <c r="D198" s="218" t="s">
        <v>131</v>
      </c>
      <c r="E198" s="219" t="s">
        <v>1</v>
      </c>
      <c r="F198" s="220" t="s">
        <v>265</v>
      </c>
      <c r="G198" s="217"/>
      <c r="H198" s="219" t="s">
        <v>1</v>
      </c>
      <c r="I198" s="221"/>
      <c r="J198" s="217"/>
      <c r="K198" s="217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131</v>
      </c>
      <c r="AU198" s="226" t="s">
        <v>82</v>
      </c>
      <c r="AV198" s="11" t="s">
        <v>80</v>
      </c>
      <c r="AW198" s="11" t="s">
        <v>33</v>
      </c>
      <c r="AX198" s="11" t="s">
        <v>72</v>
      </c>
      <c r="AY198" s="226" t="s">
        <v>122</v>
      </c>
    </row>
    <row r="199" spans="2:51" s="12" customFormat="1" ht="12">
      <c r="B199" s="227"/>
      <c r="C199" s="228"/>
      <c r="D199" s="218" t="s">
        <v>131</v>
      </c>
      <c r="E199" s="229" t="s">
        <v>1</v>
      </c>
      <c r="F199" s="230" t="s">
        <v>266</v>
      </c>
      <c r="G199" s="228"/>
      <c r="H199" s="231">
        <v>25.95</v>
      </c>
      <c r="I199" s="232"/>
      <c r="J199" s="228"/>
      <c r="K199" s="228"/>
      <c r="L199" s="233"/>
      <c r="M199" s="234"/>
      <c r="N199" s="235"/>
      <c r="O199" s="235"/>
      <c r="P199" s="235"/>
      <c r="Q199" s="235"/>
      <c r="R199" s="235"/>
      <c r="S199" s="235"/>
      <c r="T199" s="236"/>
      <c r="AT199" s="237" t="s">
        <v>131</v>
      </c>
      <c r="AU199" s="237" t="s">
        <v>82</v>
      </c>
      <c r="AV199" s="12" t="s">
        <v>82</v>
      </c>
      <c r="AW199" s="12" t="s">
        <v>33</v>
      </c>
      <c r="AX199" s="12" t="s">
        <v>72</v>
      </c>
      <c r="AY199" s="237" t="s">
        <v>122</v>
      </c>
    </row>
    <row r="200" spans="2:51" s="13" customFormat="1" ht="12">
      <c r="B200" s="240"/>
      <c r="C200" s="241"/>
      <c r="D200" s="218" t="s">
        <v>131</v>
      </c>
      <c r="E200" s="242" t="s">
        <v>1</v>
      </c>
      <c r="F200" s="243" t="s">
        <v>232</v>
      </c>
      <c r="G200" s="241"/>
      <c r="H200" s="244">
        <v>25.95</v>
      </c>
      <c r="I200" s="245"/>
      <c r="J200" s="241"/>
      <c r="K200" s="241"/>
      <c r="L200" s="246"/>
      <c r="M200" s="247"/>
      <c r="N200" s="248"/>
      <c r="O200" s="248"/>
      <c r="P200" s="248"/>
      <c r="Q200" s="248"/>
      <c r="R200" s="248"/>
      <c r="S200" s="248"/>
      <c r="T200" s="249"/>
      <c r="AT200" s="250" t="s">
        <v>131</v>
      </c>
      <c r="AU200" s="250" t="s">
        <v>82</v>
      </c>
      <c r="AV200" s="13" t="s">
        <v>129</v>
      </c>
      <c r="AW200" s="13" t="s">
        <v>33</v>
      </c>
      <c r="AX200" s="13" t="s">
        <v>80</v>
      </c>
      <c r="AY200" s="250" t="s">
        <v>122</v>
      </c>
    </row>
    <row r="201" spans="2:63" s="10" customFormat="1" ht="22.8" customHeight="1">
      <c r="B201" s="188"/>
      <c r="C201" s="189"/>
      <c r="D201" s="190" t="s">
        <v>71</v>
      </c>
      <c r="E201" s="202" t="s">
        <v>168</v>
      </c>
      <c r="F201" s="202" t="s">
        <v>279</v>
      </c>
      <c r="G201" s="189"/>
      <c r="H201" s="189"/>
      <c r="I201" s="192"/>
      <c r="J201" s="203">
        <f>BK201</f>
        <v>0</v>
      </c>
      <c r="K201" s="189"/>
      <c r="L201" s="194"/>
      <c r="M201" s="195"/>
      <c r="N201" s="196"/>
      <c r="O201" s="196"/>
      <c r="P201" s="197">
        <f>SUM(P202:P340)</f>
        <v>0</v>
      </c>
      <c r="Q201" s="196"/>
      <c r="R201" s="197">
        <f>SUM(R202:R340)</f>
        <v>3.811219999999999</v>
      </c>
      <c r="S201" s="196"/>
      <c r="T201" s="198">
        <f>SUM(T202:T340)</f>
        <v>0</v>
      </c>
      <c r="AR201" s="199" t="s">
        <v>80</v>
      </c>
      <c r="AT201" s="200" t="s">
        <v>71</v>
      </c>
      <c r="AU201" s="200" t="s">
        <v>80</v>
      </c>
      <c r="AY201" s="199" t="s">
        <v>122</v>
      </c>
      <c r="BK201" s="201">
        <f>SUM(BK202:BK340)</f>
        <v>0</v>
      </c>
    </row>
    <row r="202" spans="2:65" s="1" customFormat="1" ht="16.5" customHeight="1">
      <c r="B202" s="36"/>
      <c r="C202" s="204" t="s">
        <v>280</v>
      </c>
      <c r="D202" s="204" t="s">
        <v>124</v>
      </c>
      <c r="E202" s="205" t="s">
        <v>281</v>
      </c>
      <c r="F202" s="206" t="s">
        <v>282</v>
      </c>
      <c r="G202" s="207" t="s">
        <v>195</v>
      </c>
      <c r="H202" s="208">
        <v>3</v>
      </c>
      <c r="I202" s="209"/>
      <c r="J202" s="210">
        <f>ROUND(I202*H202,2)</f>
        <v>0</v>
      </c>
      <c r="K202" s="206" t="s">
        <v>1</v>
      </c>
      <c r="L202" s="41"/>
      <c r="M202" s="211" t="s">
        <v>1</v>
      </c>
      <c r="N202" s="212" t="s">
        <v>43</v>
      </c>
      <c r="O202" s="77"/>
      <c r="P202" s="213">
        <f>O202*H202</f>
        <v>0</v>
      </c>
      <c r="Q202" s="213">
        <v>1E-05</v>
      </c>
      <c r="R202" s="213">
        <f>Q202*H202</f>
        <v>3.0000000000000004E-05</v>
      </c>
      <c r="S202" s="213">
        <v>0</v>
      </c>
      <c r="T202" s="214">
        <f>S202*H202</f>
        <v>0</v>
      </c>
      <c r="AR202" s="15" t="s">
        <v>283</v>
      </c>
      <c r="AT202" s="15" t="s">
        <v>124</v>
      </c>
      <c r="AU202" s="15" t="s">
        <v>82</v>
      </c>
      <c r="AY202" s="15" t="s">
        <v>122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15" t="s">
        <v>80</v>
      </c>
      <c r="BK202" s="215">
        <f>ROUND(I202*H202,2)</f>
        <v>0</v>
      </c>
      <c r="BL202" s="15" t="s">
        <v>283</v>
      </c>
      <c r="BM202" s="15" t="s">
        <v>284</v>
      </c>
    </row>
    <row r="203" spans="2:47" s="1" customFormat="1" ht="12">
      <c r="B203" s="36"/>
      <c r="C203" s="37"/>
      <c r="D203" s="218" t="s">
        <v>144</v>
      </c>
      <c r="E203" s="37"/>
      <c r="F203" s="238" t="s">
        <v>285</v>
      </c>
      <c r="G203" s="37"/>
      <c r="H203" s="37"/>
      <c r="I203" s="129"/>
      <c r="J203" s="37"/>
      <c r="K203" s="37"/>
      <c r="L203" s="41"/>
      <c r="M203" s="239"/>
      <c r="N203" s="77"/>
      <c r="O203" s="77"/>
      <c r="P203" s="77"/>
      <c r="Q203" s="77"/>
      <c r="R203" s="77"/>
      <c r="S203" s="77"/>
      <c r="T203" s="78"/>
      <c r="AT203" s="15" t="s">
        <v>144</v>
      </c>
      <c r="AU203" s="15" t="s">
        <v>82</v>
      </c>
    </row>
    <row r="204" spans="2:65" s="1" customFormat="1" ht="16.5" customHeight="1">
      <c r="B204" s="36"/>
      <c r="C204" s="251" t="s">
        <v>286</v>
      </c>
      <c r="D204" s="251" t="s">
        <v>287</v>
      </c>
      <c r="E204" s="252" t="s">
        <v>288</v>
      </c>
      <c r="F204" s="253" t="s">
        <v>289</v>
      </c>
      <c r="G204" s="254" t="s">
        <v>195</v>
      </c>
      <c r="H204" s="255">
        <v>3</v>
      </c>
      <c r="I204" s="256"/>
      <c r="J204" s="257">
        <f>ROUND(I204*H204,2)</f>
        <v>0</v>
      </c>
      <c r="K204" s="253" t="s">
        <v>1</v>
      </c>
      <c r="L204" s="258"/>
      <c r="M204" s="259" t="s">
        <v>1</v>
      </c>
      <c r="N204" s="260" t="s">
        <v>43</v>
      </c>
      <c r="O204" s="77"/>
      <c r="P204" s="213">
        <f>O204*H204</f>
        <v>0</v>
      </c>
      <c r="Q204" s="213">
        <v>0.00051</v>
      </c>
      <c r="R204" s="213">
        <f>Q204*H204</f>
        <v>0.0015300000000000001</v>
      </c>
      <c r="S204" s="213">
        <v>0</v>
      </c>
      <c r="T204" s="214">
        <f>S204*H204</f>
        <v>0</v>
      </c>
      <c r="AR204" s="15" t="s">
        <v>290</v>
      </c>
      <c r="AT204" s="15" t="s">
        <v>287</v>
      </c>
      <c r="AU204" s="15" t="s">
        <v>82</v>
      </c>
      <c r="AY204" s="15" t="s">
        <v>122</v>
      </c>
      <c r="BE204" s="215">
        <f>IF(N204="základní",J204,0)</f>
        <v>0</v>
      </c>
      <c r="BF204" s="215">
        <f>IF(N204="snížená",J204,0)</f>
        <v>0</v>
      </c>
      <c r="BG204" s="215">
        <f>IF(N204="zákl. přenesená",J204,0)</f>
        <v>0</v>
      </c>
      <c r="BH204" s="215">
        <f>IF(N204="sníž. přenesená",J204,0)</f>
        <v>0</v>
      </c>
      <c r="BI204" s="215">
        <f>IF(N204="nulová",J204,0)</f>
        <v>0</v>
      </c>
      <c r="BJ204" s="15" t="s">
        <v>80</v>
      </c>
      <c r="BK204" s="215">
        <f>ROUND(I204*H204,2)</f>
        <v>0</v>
      </c>
      <c r="BL204" s="15" t="s">
        <v>290</v>
      </c>
      <c r="BM204" s="15" t="s">
        <v>291</v>
      </c>
    </row>
    <row r="205" spans="2:47" s="1" customFormat="1" ht="12">
      <c r="B205" s="36"/>
      <c r="C205" s="37"/>
      <c r="D205" s="218" t="s">
        <v>144</v>
      </c>
      <c r="E205" s="37"/>
      <c r="F205" s="238" t="s">
        <v>285</v>
      </c>
      <c r="G205" s="37"/>
      <c r="H205" s="37"/>
      <c r="I205" s="129"/>
      <c r="J205" s="37"/>
      <c r="K205" s="37"/>
      <c r="L205" s="41"/>
      <c r="M205" s="239"/>
      <c r="N205" s="77"/>
      <c r="O205" s="77"/>
      <c r="P205" s="77"/>
      <c r="Q205" s="77"/>
      <c r="R205" s="77"/>
      <c r="S205" s="77"/>
      <c r="T205" s="78"/>
      <c r="AT205" s="15" t="s">
        <v>144</v>
      </c>
      <c r="AU205" s="15" t="s">
        <v>82</v>
      </c>
    </row>
    <row r="206" spans="2:65" s="1" customFormat="1" ht="16.5" customHeight="1">
      <c r="B206" s="36"/>
      <c r="C206" s="204" t="s">
        <v>292</v>
      </c>
      <c r="D206" s="204" t="s">
        <v>124</v>
      </c>
      <c r="E206" s="205" t="s">
        <v>293</v>
      </c>
      <c r="F206" s="206" t="s">
        <v>294</v>
      </c>
      <c r="G206" s="207" t="s">
        <v>195</v>
      </c>
      <c r="H206" s="208">
        <v>3</v>
      </c>
      <c r="I206" s="209"/>
      <c r="J206" s="210">
        <f>ROUND(I206*H206,2)</f>
        <v>0</v>
      </c>
      <c r="K206" s="206" t="s">
        <v>1</v>
      </c>
      <c r="L206" s="41"/>
      <c r="M206" s="211" t="s">
        <v>1</v>
      </c>
      <c r="N206" s="212" t="s">
        <v>43</v>
      </c>
      <c r="O206" s="77"/>
      <c r="P206" s="213">
        <f>O206*H206</f>
        <v>0</v>
      </c>
      <c r="Q206" s="213">
        <v>1E-05</v>
      </c>
      <c r="R206" s="213">
        <f>Q206*H206</f>
        <v>3.0000000000000004E-05</v>
      </c>
      <c r="S206" s="213">
        <v>0</v>
      </c>
      <c r="T206" s="214">
        <f>S206*H206</f>
        <v>0</v>
      </c>
      <c r="AR206" s="15" t="s">
        <v>283</v>
      </c>
      <c r="AT206" s="15" t="s">
        <v>124</v>
      </c>
      <c r="AU206" s="15" t="s">
        <v>82</v>
      </c>
      <c r="AY206" s="15" t="s">
        <v>122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15" t="s">
        <v>80</v>
      </c>
      <c r="BK206" s="215">
        <f>ROUND(I206*H206,2)</f>
        <v>0</v>
      </c>
      <c r="BL206" s="15" t="s">
        <v>283</v>
      </c>
      <c r="BM206" s="15" t="s">
        <v>295</v>
      </c>
    </row>
    <row r="207" spans="2:47" s="1" customFormat="1" ht="12">
      <c r="B207" s="36"/>
      <c r="C207" s="37"/>
      <c r="D207" s="218" t="s">
        <v>144</v>
      </c>
      <c r="E207" s="37"/>
      <c r="F207" s="238" t="s">
        <v>285</v>
      </c>
      <c r="G207" s="37"/>
      <c r="H207" s="37"/>
      <c r="I207" s="129"/>
      <c r="J207" s="37"/>
      <c r="K207" s="37"/>
      <c r="L207" s="41"/>
      <c r="M207" s="239"/>
      <c r="N207" s="77"/>
      <c r="O207" s="77"/>
      <c r="P207" s="77"/>
      <c r="Q207" s="77"/>
      <c r="R207" s="77"/>
      <c r="S207" s="77"/>
      <c r="T207" s="78"/>
      <c r="AT207" s="15" t="s">
        <v>144</v>
      </c>
      <c r="AU207" s="15" t="s">
        <v>82</v>
      </c>
    </row>
    <row r="208" spans="2:65" s="1" customFormat="1" ht="16.5" customHeight="1">
      <c r="B208" s="36"/>
      <c r="C208" s="251" t="s">
        <v>296</v>
      </c>
      <c r="D208" s="251" t="s">
        <v>287</v>
      </c>
      <c r="E208" s="252" t="s">
        <v>297</v>
      </c>
      <c r="F208" s="253" t="s">
        <v>298</v>
      </c>
      <c r="G208" s="254" t="s">
        <v>195</v>
      </c>
      <c r="H208" s="255">
        <v>3</v>
      </c>
      <c r="I208" s="256"/>
      <c r="J208" s="257">
        <f>ROUND(I208*H208,2)</f>
        <v>0</v>
      </c>
      <c r="K208" s="253" t="s">
        <v>1</v>
      </c>
      <c r="L208" s="258"/>
      <c r="M208" s="259" t="s">
        <v>1</v>
      </c>
      <c r="N208" s="260" t="s">
        <v>43</v>
      </c>
      <c r="O208" s="77"/>
      <c r="P208" s="213">
        <f>O208*H208</f>
        <v>0</v>
      </c>
      <c r="Q208" s="213">
        <v>0.00051</v>
      </c>
      <c r="R208" s="213">
        <f>Q208*H208</f>
        <v>0.0015300000000000001</v>
      </c>
      <c r="S208" s="213">
        <v>0</v>
      </c>
      <c r="T208" s="214">
        <f>S208*H208</f>
        <v>0</v>
      </c>
      <c r="AR208" s="15" t="s">
        <v>290</v>
      </c>
      <c r="AT208" s="15" t="s">
        <v>287</v>
      </c>
      <c r="AU208" s="15" t="s">
        <v>82</v>
      </c>
      <c r="AY208" s="15" t="s">
        <v>122</v>
      </c>
      <c r="BE208" s="215">
        <f>IF(N208="základní",J208,0)</f>
        <v>0</v>
      </c>
      <c r="BF208" s="215">
        <f>IF(N208="snížená",J208,0)</f>
        <v>0</v>
      </c>
      <c r="BG208" s="215">
        <f>IF(N208="zákl. přenesená",J208,0)</f>
        <v>0</v>
      </c>
      <c r="BH208" s="215">
        <f>IF(N208="sníž. přenesená",J208,0)</f>
        <v>0</v>
      </c>
      <c r="BI208" s="215">
        <f>IF(N208="nulová",J208,0)</f>
        <v>0</v>
      </c>
      <c r="BJ208" s="15" t="s">
        <v>80</v>
      </c>
      <c r="BK208" s="215">
        <f>ROUND(I208*H208,2)</f>
        <v>0</v>
      </c>
      <c r="BL208" s="15" t="s">
        <v>290</v>
      </c>
      <c r="BM208" s="15" t="s">
        <v>299</v>
      </c>
    </row>
    <row r="209" spans="2:47" s="1" customFormat="1" ht="12">
      <c r="B209" s="36"/>
      <c r="C209" s="37"/>
      <c r="D209" s="218" t="s">
        <v>144</v>
      </c>
      <c r="E209" s="37"/>
      <c r="F209" s="238" t="s">
        <v>285</v>
      </c>
      <c r="G209" s="37"/>
      <c r="H209" s="37"/>
      <c r="I209" s="129"/>
      <c r="J209" s="37"/>
      <c r="K209" s="37"/>
      <c r="L209" s="41"/>
      <c r="M209" s="239"/>
      <c r="N209" s="77"/>
      <c r="O209" s="77"/>
      <c r="P209" s="77"/>
      <c r="Q209" s="77"/>
      <c r="R209" s="77"/>
      <c r="S209" s="77"/>
      <c r="T209" s="78"/>
      <c r="AT209" s="15" t="s">
        <v>144</v>
      </c>
      <c r="AU209" s="15" t="s">
        <v>82</v>
      </c>
    </row>
    <row r="210" spans="2:65" s="1" customFormat="1" ht="16.5" customHeight="1">
      <c r="B210" s="36"/>
      <c r="C210" s="204" t="s">
        <v>300</v>
      </c>
      <c r="D210" s="204" t="s">
        <v>124</v>
      </c>
      <c r="E210" s="205" t="s">
        <v>301</v>
      </c>
      <c r="F210" s="206" t="s">
        <v>302</v>
      </c>
      <c r="G210" s="207" t="s">
        <v>195</v>
      </c>
      <c r="H210" s="208">
        <v>4</v>
      </c>
      <c r="I210" s="209"/>
      <c r="J210" s="210">
        <f>ROUND(I210*H210,2)</f>
        <v>0</v>
      </c>
      <c r="K210" s="206" t="s">
        <v>1</v>
      </c>
      <c r="L210" s="41"/>
      <c r="M210" s="211" t="s">
        <v>1</v>
      </c>
      <c r="N210" s="212" t="s">
        <v>43</v>
      </c>
      <c r="O210" s="77"/>
      <c r="P210" s="213">
        <f>O210*H210</f>
        <v>0</v>
      </c>
      <c r="Q210" s="213">
        <v>1E-05</v>
      </c>
      <c r="R210" s="213">
        <f>Q210*H210</f>
        <v>4E-05</v>
      </c>
      <c r="S210" s="213">
        <v>0</v>
      </c>
      <c r="T210" s="214">
        <f>S210*H210</f>
        <v>0</v>
      </c>
      <c r="AR210" s="15" t="s">
        <v>283</v>
      </c>
      <c r="AT210" s="15" t="s">
        <v>124</v>
      </c>
      <c r="AU210" s="15" t="s">
        <v>82</v>
      </c>
      <c r="AY210" s="15" t="s">
        <v>122</v>
      </c>
      <c r="BE210" s="215">
        <f>IF(N210="základní",J210,0)</f>
        <v>0</v>
      </c>
      <c r="BF210" s="215">
        <f>IF(N210="snížená",J210,0)</f>
        <v>0</v>
      </c>
      <c r="BG210" s="215">
        <f>IF(N210="zákl. přenesená",J210,0)</f>
        <v>0</v>
      </c>
      <c r="BH210" s="215">
        <f>IF(N210="sníž. přenesená",J210,0)</f>
        <v>0</v>
      </c>
      <c r="BI210" s="215">
        <f>IF(N210="nulová",J210,0)</f>
        <v>0</v>
      </c>
      <c r="BJ210" s="15" t="s">
        <v>80</v>
      </c>
      <c r="BK210" s="215">
        <f>ROUND(I210*H210,2)</f>
        <v>0</v>
      </c>
      <c r="BL210" s="15" t="s">
        <v>283</v>
      </c>
      <c r="BM210" s="15" t="s">
        <v>303</v>
      </c>
    </row>
    <row r="211" spans="2:47" s="1" customFormat="1" ht="12">
      <c r="B211" s="36"/>
      <c r="C211" s="37"/>
      <c r="D211" s="218" t="s">
        <v>144</v>
      </c>
      <c r="E211" s="37"/>
      <c r="F211" s="238" t="s">
        <v>285</v>
      </c>
      <c r="G211" s="37"/>
      <c r="H211" s="37"/>
      <c r="I211" s="129"/>
      <c r="J211" s="37"/>
      <c r="K211" s="37"/>
      <c r="L211" s="41"/>
      <c r="M211" s="239"/>
      <c r="N211" s="77"/>
      <c r="O211" s="77"/>
      <c r="P211" s="77"/>
      <c r="Q211" s="77"/>
      <c r="R211" s="77"/>
      <c r="S211" s="77"/>
      <c r="T211" s="78"/>
      <c r="AT211" s="15" t="s">
        <v>144</v>
      </c>
      <c r="AU211" s="15" t="s">
        <v>82</v>
      </c>
    </row>
    <row r="212" spans="2:65" s="1" customFormat="1" ht="16.5" customHeight="1">
      <c r="B212" s="36"/>
      <c r="C212" s="251" t="s">
        <v>304</v>
      </c>
      <c r="D212" s="251" t="s">
        <v>287</v>
      </c>
      <c r="E212" s="252" t="s">
        <v>305</v>
      </c>
      <c r="F212" s="253" t="s">
        <v>306</v>
      </c>
      <c r="G212" s="254" t="s">
        <v>195</v>
      </c>
      <c r="H212" s="255">
        <v>1</v>
      </c>
      <c r="I212" s="256"/>
      <c r="J212" s="257">
        <f>ROUND(I212*H212,2)</f>
        <v>0</v>
      </c>
      <c r="K212" s="253" t="s">
        <v>1</v>
      </c>
      <c r="L212" s="258"/>
      <c r="M212" s="259" t="s">
        <v>1</v>
      </c>
      <c r="N212" s="260" t="s">
        <v>43</v>
      </c>
      <c r="O212" s="77"/>
      <c r="P212" s="213">
        <f>O212*H212</f>
        <v>0</v>
      </c>
      <c r="Q212" s="213">
        <v>0.00051</v>
      </c>
      <c r="R212" s="213">
        <f>Q212*H212</f>
        <v>0.00051</v>
      </c>
      <c r="S212" s="213">
        <v>0</v>
      </c>
      <c r="T212" s="214">
        <f>S212*H212</f>
        <v>0</v>
      </c>
      <c r="AR212" s="15" t="s">
        <v>290</v>
      </c>
      <c r="AT212" s="15" t="s">
        <v>287</v>
      </c>
      <c r="AU212" s="15" t="s">
        <v>82</v>
      </c>
      <c r="AY212" s="15" t="s">
        <v>122</v>
      </c>
      <c r="BE212" s="215">
        <f>IF(N212="základní",J212,0)</f>
        <v>0</v>
      </c>
      <c r="BF212" s="215">
        <f>IF(N212="snížená",J212,0)</f>
        <v>0</v>
      </c>
      <c r="BG212" s="215">
        <f>IF(N212="zákl. přenesená",J212,0)</f>
        <v>0</v>
      </c>
      <c r="BH212" s="215">
        <f>IF(N212="sníž. přenesená",J212,0)</f>
        <v>0</v>
      </c>
      <c r="BI212" s="215">
        <f>IF(N212="nulová",J212,0)</f>
        <v>0</v>
      </c>
      <c r="BJ212" s="15" t="s">
        <v>80</v>
      </c>
      <c r="BK212" s="215">
        <f>ROUND(I212*H212,2)</f>
        <v>0</v>
      </c>
      <c r="BL212" s="15" t="s">
        <v>290</v>
      </c>
      <c r="BM212" s="15" t="s">
        <v>307</v>
      </c>
    </row>
    <row r="213" spans="2:47" s="1" customFormat="1" ht="12">
      <c r="B213" s="36"/>
      <c r="C213" s="37"/>
      <c r="D213" s="218" t="s">
        <v>144</v>
      </c>
      <c r="E213" s="37"/>
      <c r="F213" s="238" t="s">
        <v>285</v>
      </c>
      <c r="G213" s="37"/>
      <c r="H213" s="37"/>
      <c r="I213" s="129"/>
      <c r="J213" s="37"/>
      <c r="K213" s="37"/>
      <c r="L213" s="41"/>
      <c r="M213" s="239"/>
      <c r="N213" s="77"/>
      <c r="O213" s="77"/>
      <c r="P213" s="77"/>
      <c r="Q213" s="77"/>
      <c r="R213" s="77"/>
      <c r="S213" s="77"/>
      <c r="T213" s="78"/>
      <c r="AT213" s="15" t="s">
        <v>144</v>
      </c>
      <c r="AU213" s="15" t="s">
        <v>82</v>
      </c>
    </row>
    <row r="214" spans="2:65" s="1" customFormat="1" ht="16.5" customHeight="1">
      <c r="B214" s="36"/>
      <c r="C214" s="251" t="s">
        <v>308</v>
      </c>
      <c r="D214" s="251" t="s">
        <v>287</v>
      </c>
      <c r="E214" s="252" t="s">
        <v>309</v>
      </c>
      <c r="F214" s="253" t="s">
        <v>310</v>
      </c>
      <c r="G214" s="254" t="s">
        <v>195</v>
      </c>
      <c r="H214" s="255">
        <v>3</v>
      </c>
      <c r="I214" s="256"/>
      <c r="J214" s="257">
        <f>ROUND(I214*H214,2)</f>
        <v>0</v>
      </c>
      <c r="K214" s="253" t="s">
        <v>1</v>
      </c>
      <c r="L214" s="258"/>
      <c r="M214" s="259" t="s">
        <v>1</v>
      </c>
      <c r="N214" s="260" t="s">
        <v>43</v>
      </c>
      <c r="O214" s="77"/>
      <c r="P214" s="213">
        <f>O214*H214</f>
        <v>0</v>
      </c>
      <c r="Q214" s="213">
        <v>0.00051</v>
      </c>
      <c r="R214" s="213">
        <f>Q214*H214</f>
        <v>0.0015300000000000001</v>
      </c>
      <c r="S214" s="213">
        <v>0</v>
      </c>
      <c r="T214" s="214">
        <f>S214*H214</f>
        <v>0</v>
      </c>
      <c r="AR214" s="15" t="s">
        <v>290</v>
      </c>
      <c r="AT214" s="15" t="s">
        <v>287</v>
      </c>
      <c r="AU214" s="15" t="s">
        <v>82</v>
      </c>
      <c r="AY214" s="15" t="s">
        <v>122</v>
      </c>
      <c r="BE214" s="215">
        <f>IF(N214="základní",J214,0)</f>
        <v>0</v>
      </c>
      <c r="BF214" s="215">
        <f>IF(N214="snížená",J214,0)</f>
        <v>0</v>
      </c>
      <c r="BG214" s="215">
        <f>IF(N214="zákl. přenesená",J214,0)</f>
        <v>0</v>
      </c>
      <c r="BH214" s="215">
        <f>IF(N214="sníž. přenesená",J214,0)</f>
        <v>0</v>
      </c>
      <c r="BI214" s="215">
        <f>IF(N214="nulová",J214,0)</f>
        <v>0</v>
      </c>
      <c r="BJ214" s="15" t="s">
        <v>80</v>
      </c>
      <c r="BK214" s="215">
        <f>ROUND(I214*H214,2)</f>
        <v>0</v>
      </c>
      <c r="BL214" s="15" t="s">
        <v>290</v>
      </c>
      <c r="BM214" s="15" t="s">
        <v>311</v>
      </c>
    </row>
    <row r="215" spans="2:47" s="1" customFormat="1" ht="12">
      <c r="B215" s="36"/>
      <c r="C215" s="37"/>
      <c r="D215" s="218" t="s">
        <v>144</v>
      </c>
      <c r="E215" s="37"/>
      <c r="F215" s="238" t="s">
        <v>285</v>
      </c>
      <c r="G215" s="37"/>
      <c r="H215" s="37"/>
      <c r="I215" s="129"/>
      <c r="J215" s="37"/>
      <c r="K215" s="37"/>
      <c r="L215" s="41"/>
      <c r="M215" s="239"/>
      <c r="N215" s="77"/>
      <c r="O215" s="77"/>
      <c r="P215" s="77"/>
      <c r="Q215" s="77"/>
      <c r="R215" s="77"/>
      <c r="S215" s="77"/>
      <c r="T215" s="78"/>
      <c r="AT215" s="15" t="s">
        <v>144</v>
      </c>
      <c r="AU215" s="15" t="s">
        <v>82</v>
      </c>
    </row>
    <row r="216" spans="2:65" s="1" customFormat="1" ht="16.5" customHeight="1">
      <c r="B216" s="36"/>
      <c r="C216" s="204" t="s">
        <v>312</v>
      </c>
      <c r="D216" s="204" t="s">
        <v>124</v>
      </c>
      <c r="E216" s="205" t="s">
        <v>313</v>
      </c>
      <c r="F216" s="206" t="s">
        <v>314</v>
      </c>
      <c r="G216" s="207" t="s">
        <v>195</v>
      </c>
      <c r="H216" s="208">
        <v>2</v>
      </c>
      <c r="I216" s="209"/>
      <c r="J216" s="210">
        <f>ROUND(I216*H216,2)</f>
        <v>0</v>
      </c>
      <c r="K216" s="206" t="s">
        <v>1</v>
      </c>
      <c r="L216" s="41"/>
      <c r="M216" s="211" t="s">
        <v>1</v>
      </c>
      <c r="N216" s="212" t="s">
        <v>43</v>
      </c>
      <c r="O216" s="77"/>
      <c r="P216" s="213">
        <f>O216*H216</f>
        <v>0</v>
      </c>
      <c r="Q216" s="213">
        <v>1E-05</v>
      </c>
      <c r="R216" s="213">
        <f>Q216*H216</f>
        <v>2E-05</v>
      </c>
      <c r="S216" s="213">
        <v>0</v>
      </c>
      <c r="T216" s="214">
        <f>S216*H216</f>
        <v>0</v>
      </c>
      <c r="AR216" s="15" t="s">
        <v>283</v>
      </c>
      <c r="AT216" s="15" t="s">
        <v>124</v>
      </c>
      <c r="AU216" s="15" t="s">
        <v>82</v>
      </c>
      <c r="AY216" s="15" t="s">
        <v>122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15" t="s">
        <v>80</v>
      </c>
      <c r="BK216" s="215">
        <f>ROUND(I216*H216,2)</f>
        <v>0</v>
      </c>
      <c r="BL216" s="15" t="s">
        <v>283</v>
      </c>
      <c r="BM216" s="15" t="s">
        <v>315</v>
      </c>
    </row>
    <row r="217" spans="2:47" s="1" customFormat="1" ht="12">
      <c r="B217" s="36"/>
      <c r="C217" s="37"/>
      <c r="D217" s="218" t="s">
        <v>144</v>
      </c>
      <c r="E217" s="37"/>
      <c r="F217" s="238" t="s">
        <v>285</v>
      </c>
      <c r="G217" s="37"/>
      <c r="H217" s="37"/>
      <c r="I217" s="129"/>
      <c r="J217" s="37"/>
      <c r="K217" s="37"/>
      <c r="L217" s="41"/>
      <c r="M217" s="239"/>
      <c r="N217" s="77"/>
      <c r="O217" s="77"/>
      <c r="P217" s="77"/>
      <c r="Q217" s="77"/>
      <c r="R217" s="77"/>
      <c r="S217" s="77"/>
      <c r="T217" s="78"/>
      <c r="AT217" s="15" t="s">
        <v>144</v>
      </c>
      <c r="AU217" s="15" t="s">
        <v>82</v>
      </c>
    </row>
    <row r="218" spans="2:65" s="1" customFormat="1" ht="16.5" customHeight="1">
      <c r="B218" s="36"/>
      <c r="C218" s="251" t="s">
        <v>316</v>
      </c>
      <c r="D218" s="251" t="s">
        <v>287</v>
      </c>
      <c r="E218" s="252" t="s">
        <v>317</v>
      </c>
      <c r="F218" s="253" t="s">
        <v>318</v>
      </c>
      <c r="G218" s="254" t="s">
        <v>195</v>
      </c>
      <c r="H218" s="255">
        <v>2</v>
      </c>
      <c r="I218" s="256"/>
      <c r="J218" s="257">
        <f>ROUND(I218*H218,2)</f>
        <v>0</v>
      </c>
      <c r="K218" s="253" t="s">
        <v>1</v>
      </c>
      <c r="L218" s="258"/>
      <c r="M218" s="259" t="s">
        <v>1</v>
      </c>
      <c r="N218" s="260" t="s">
        <v>43</v>
      </c>
      <c r="O218" s="77"/>
      <c r="P218" s="213">
        <f>O218*H218</f>
        <v>0</v>
      </c>
      <c r="Q218" s="213">
        <v>0.028</v>
      </c>
      <c r="R218" s="213">
        <f>Q218*H218</f>
        <v>0.056</v>
      </c>
      <c r="S218" s="213">
        <v>0</v>
      </c>
      <c r="T218" s="214">
        <f>S218*H218</f>
        <v>0</v>
      </c>
      <c r="AR218" s="15" t="s">
        <v>290</v>
      </c>
      <c r="AT218" s="15" t="s">
        <v>287</v>
      </c>
      <c r="AU218" s="15" t="s">
        <v>82</v>
      </c>
      <c r="AY218" s="15" t="s">
        <v>122</v>
      </c>
      <c r="BE218" s="215">
        <f>IF(N218="základní",J218,0)</f>
        <v>0</v>
      </c>
      <c r="BF218" s="215">
        <f>IF(N218="snížená",J218,0)</f>
        <v>0</v>
      </c>
      <c r="BG218" s="215">
        <f>IF(N218="zákl. přenesená",J218,0)</f>
        <v>0</v>
      </c>
      <c r="BH218" s="215">
        <f>IF(N218="sníž. přenesená",J218,0)</f>
        <v>0</v>
      </c>
      <c r="BI218" s="215">
        <f>IF(N218="nulová",J218,0)</f>
        <v>0</v>
      </c>
      <c r="BJ218" s="15" t="s">
        <v>80</v>
      </c>
      <c r="BK218" s="215">
        <f>ROUND(I218*H218,2)</f>
        <v>0</v>
      </c>
      <c r="BL218" s="15" t="s">
        <v>290</v>
      </c>
      <c r="BM218" s="15" t="s">
        <v>319</v>
      </c>
    </row>
    <row r="219" spans="2:47" s="1" customFormat="1" ht="12">
      <c r="B219" s="36"/>
      <c r="C219" s="37"/>
      <c r="D219" s="218" t="s">
        <v>144</v>
      </c>
      <c r="E219" s="37"/>
      <c r="F219" s="238" t="s">
        <v>285</v>
      </c>
      <c r="G219" s="37"/>
      <c r="H219" s="37"/>
      <c r="I219" s="129"/>
      <c r="J219" s="37"/>
      <c r="K219" s="37"/>
      <c r="L219" s="41"/>
      <c r="M219" s="239"/>
      <c r="N219" s="77"/>
      <c r="O219" s="77"/>
      <c r="P219" s="77"/>
      <c r="Q219" s="77"/>
      <c r="R219" s="77"/>
      <c r="S219" s="77"/>
      <c r="T219" s="78"/>
      <c r="AT219" s="15" t="s">
        <v>144</v>
      </c>
      <c r="AU219" s="15" t="s">
        <v>82</v>
      </c>
    </row>
    <row r="220" spans="2:65" s="1" customFormat="1" ht="16.5" customHeight="1">
      <c r="B220" s="36"/>
      <c r="C220" s="204" t="s">
        <v>320</v>
      </c>
      <c r="D220" s="204" t="s">
        <v>124</v>
      </c>
      <c r="E220" s="205" t="s">
        <v>321</v>
      </c>
      <c r="F220" s="206" t="s">
        <v>322</v>
      </c>
      <c r="G220" s="207" t="s">
        <v>195</v>
      </c>
      <c r="H220" s="208">
        <v>3</v>
      </c>
      <c r="I220" s="209"/>
      <c r="J220" s="210">
        <f>ROUND(I220*H220,2)</f>
        <v>0</v>
      </c>
      <c r="K220" s="206" t="s">
        <v>1</v>
      </c>
      <c r="L220" s="41"/>
      <c r="M220" s="211" t="s">
        <v>1</v>
      </c>
      <c r="N220" s="212" t="s">
        <v>43</v>
      </c>
      <c r="O220" s="77"/>
      <c r="P220" s="213">
        <f>O220*H220</f>
        <v>0</v>
      </c>
      <c r="Q220" s="213">
        <v>1E-05</v>
      </c>
      <c r="R220" s="213">
        <f>Q220*H220</f>
        <v>3.0000000000000004E-05</v>
      </c>
      <c r="S220" s="213">
        <v>0</v>
      </c>
      <c r="T220" s="214">
        <f>S220*H220</f>
        <v>0</v>
      </c>
      <c r="AR220" s="15" t="s">
        <v>283</v>
      </c>
      <c r="AT220" s="15" t="s">
        <v>124</v>
      </c>
      <c r="AU220" s="15" t="s">
        <v>82</v>
      </c>
      <c r="AY220" s="15" t="s">
        <v>122</v>
      </c>
      <c r="BE220" s="215">
        <f>IF(N220="základní",J220,0)</f>
        <v>0</v>
      </c>
      <c r="BF220" s="215">
        <f>IF(N220="snížená",J220,0)</f>
        <v>0</v>
      </c>
      <c r="BG220" s="215">
        <f>IF(N220="zákl. přenesená",J220,0)</f>
        <v>0</v>
      </c>
      <c r="BH220" s="215">
        <f>IF(N220="sníž. přenesená",J220,0)</f>
        <v>0</v>
      </c>
      <c r="BI220" s="215">
        <f>IF(N220="nulová",J220,0)</f>
        <v>0</v>
      </c>
      <c r="BJ220" s="15" t="s">
        <v>80</v>
      </c>
      <c r="BK220" s="215">
        <f>ROUND(I220*H220,2)</f>
        <v>0</v>
      </c>
      <c r="BL220" s="15" t="s">
        <v>283</v>
      </c>
      <c r="BM220" s="15" t="s">
        <v>323</v>
      </c>
    </row>
    <row r="221" spans="2:47" s="1" customFormat="1" ht="12">
      <c r="B221" s="36"/>
      <c r="C221" s="37"/>
      <c r="D221" s="218" t="s">
        <v>144</v>
      </c>
      <c r="E221" s="37"/>
      <c r="F221" s="238" t="s">
        <v>285</v>
      </c>
      <c r="G221" s="37"/>
      <c r="H221" s="37"/>
      <c r="I221" s="129"/>
      <c r="J221" s="37"/>
      <c r="K221" s="37"/>
      <c r="L221" s="41"/>
      <c r="M221" s="239"/>
      <c r="N221" s="77"/>
      <c r="O221" s="77"/>
      <c r="P221" s="77"/>
      <c r="Q221" s="77"/>
      <c r="R221" s="77"/>
      <c r="S221" s="77"/>
      <c r="T221" s="78"/>
      <c r="AT221" s="15" t="s">
        <v>144</v>
      </c>
      <c r="AU221" s="15" t="s">
        <v>82</v>
      </c>
    </row>
    <row r="222" spans="2:65" s="1" customFormat="1" ht="16.5" customHeight="1">
      <c r="B222" s="36"/>
      <c r="C222" s="251" t="s">
        <v>324</v>
      </c>
      <c r="D222" s="251" t="s">
        <v>287</v>
      </c>
      <c r="E222" s="252" t="s">
        <v>325</v>
      </c>
      <c r="F222" s="253" t="s">
        <v>326</v>
      </c>
      <c r="G222" s="254" t="s">
        <v>195</v>
      </c>
      <c r="H222" s="255">
        <v>3</v>
      </c>
      <c r="I222" s="256"/>
      <c r="J222" s="257">
        <f>ROUND(I222*H222,2)</f>
        <v>0</v>
      </c>
      <c r="K222" s="253" t="s">
        <v>1</v>
      </c>
      <c r="L222" s="258"/>
      <c r="M222" s="259" t="s">
        <v>1</v>
      </c>
      <c r="N222" s="260" t="s">
        <v>43</v>
      </c>
      <c r="O222" s="77"/>
      <c r="P222" s="213">
        <f>O222*H222</f>
        <v>0</v>
      </c>
      <c r="Q222" s="213">
        <v>0.028</v>
      </c>
      <c r="R222" s="213">
        <f>Q222*H222</f>
        <v>0.084</v>
      </c>
      <c r="S222" s="213">
        <v>0</v>
      </c>
      <c r="T222" s="214">
        <f>S222*H222</f>
        <v>0</v>
      </c>
      <c r="AR222" s="15" t="s">
        <v>290</v>
      </c>
      <c r="AT222" s="15" t="s">
        <v>287</v>
      </c>
      <c r="AU222" s="15" t="s">
        <v>82</v>
      </c>
      <c r="AY222" s="15" t="s">
        <v>122</v>
      </c>
      <c r="BE222" s="215">
        <f>IF(N222="základní",J222,0)</f>
        <v>0</v>
      </c>
      <c r="BF222" s="215">
        <f>IF(N222="snížená",J222,0)</f>
        <v>0</v>
      </c>
      <c r="BG222" s="215">
        <f>IF(N222="zákl. přenesená",J222,0)</f>
        <v>0</v>
      </c>
      <c r="BH222" s="215">
        <f>IF(N222="sníž. přenesená",J222,0)</f>
        <v>0</v>
      </c>
      <c r="BI222" s="215">
        <f>IF(N222="nulová",J222,0)</f>
        <v>0</v>
      </c>
      <c r="BJ222" s="15" t="s">
        <v>80</v>
      </c>
      <c r="BK222" s="215">
        <f>ROUND(I222*H222,2)</f>
        <v>0</v>
      </c>
      <c r="BL222" s="15" t="s">
        <v>290</v>
      </c>
      <c r="BM222" s="15" t="s">
        <v>327</v>
      </c>
    </row>
    <row r="223" spans="2:47" s="1" customFormat="1" ht="12">
      <c r="B223" s="36"/>
      <c r="C223" s="37"/>
      <c r="D223" s="218" t="s">
        <v>144</v>
      </c>
      <c r="E223" s="37"/>
      <c r="F223" s="238" t="s">
        <v>285</v>
      </c>
      <c r="G223" s="37"/>
      <c r="H223" s="37"/>
      <c r="I223" s="129"/>
      <c r="J223" s="37"/>
      <c r="K223" s="37"/>
      <c r="L223" s="41"/>
      <c r="M223" s="239"/>
      <c r="N223" s="77"/>
      <c r="O223" s="77"/>
      <c r="P223" s="77"/>
      <c r="Q223" s="77"/>
      <c r="R223" s="77"/>
      <c r="S223" s="77"/>
      <c r="T223" s="78"/>
      <c r="AT223" s="15" t="s">
        <v>144</v>
      </c>
      <c r="AU223" s="15" t="s">
        <v>82</v>
      </c>
    </row>
    <row r="224" spans="2:65" s="1" customFormat="1" ht="16.5" customHeight="1">
      <c r="B224" s="36"/>
      <c r="C224" s="204" t="s">
        <v>328</v>
      </c>
      <c r="D224" s="204" t="s">
        <v>124</v>
      </c>
      <c r="E224" s="205" t="s">
        <v>329</v>
      </c>
      <c r="F224" s="206" t="s">
        <v>330</v>
      </c>
      <c r="G224" s="207" t="s">
        <v>195</v>
      </c>
      <c r="H224" s="208">
        <v>12</v>
      </c>
      <c r="I224" s="209"/>
      <c r="J224" s="210">
        <f>ROUND(I224*H224,2)</f>
        <v>0</v>
      </c>
      <c r="K224" s="206" t="s">
        <v>1</v>
      </c>
      <c r="L224" s="41"/>
      <c r="M224" s="211" t="s">
        <v>1</v>
      </c>
      <c r="N224" s="212" t="s">
        <v>43</v>
      </c>
      <c r="O224" s="77"/>
      <c r="P224" s="213">
        <f>O224*H224</f>
        <v>0</v>
      </c>
      <c r="Q224" s="213">
        <v>1E-05</v>
      </c>
      <c r="R224" s="213">
        <f>Q224*H224</f>
        <v>0.00012000000000000002</v>
      </c>
      <c r="S224" s="213">
        <v>0</v>
      </c>
      <c r="T224" s="214">
        <f>S224*H224</f>
        <v>0</v>
      </c>
      <c r="AR224" s="15" t="s">
        <v>283</v>
      </c>
      <c r="AT224" s="15" t="s">
        <v>124</v>
      </c>
      <c r="AU224" s="15" t="s">
        <v>82</v>
      </c>
      <c r="AY224" s="15" t="s">
        <v>122</v>
      </c>
      <c r="BE224" s="215">
        <f>IF(N224="základní",J224,0)</f>
        <v>0</v>
      </c>
      <c r="BF224" s="215">
        <f>IF(N224="snížená",J224,0)</f>
        <v>0</v>
      </c>
      <c r="BG224" s="215">
        <f>IF(N224="zákl. přenesená",J224,0)</f>
        <v>0</v>
      </c>
      <c r="BH224" s="215">
        <f>IF(N224="sníž. přenesená",J224,0)</f>
        <v>0</v>
      </c>
      <c r="BI224" s="215">
        <f>IF(N224="nulová",J224,0)</f>
        <v>0</v>
      </c>
      <c r="BJ224" s="15" t="s">
        <v>80</v>
      </c>
      <c r="BK224" s="215">
        <f>ROUND(I224*H224,2)</f>
        <v>0</v>
      </c>
      <c r="BL224" s="15" t="s">
        <v>283</v>
      </c>
      <c r="BM224" s="15" t="s">
        <v>331</v>
      </c>
    </row>
    <row r="225" spans="2:47" s="1" customFormat="1" ht="12">
      <c r="B225" s="36"/>
      <c r="C225" s="37"/>
      <c r="D225" s="218" t="s">
        <v>144</v>
      </c>
      <c r="E225" s="37"/>
      <c r="F225" s="238" t="s">
        <v>285</v>
      </c>
      <c r="G225" s="37"/>
      <c r="H225" s="37"/>
      <c r="I225" s="129"/>
      <c r="J225" s="37"/>
      <c r="K225" s="37"/>
      <c r="L225" s="41"/>
      <c r="M225" s="239"/>
      <c r="N225" s="77"/>
      <c r="O225" s="77"/>
      <c r="P225" s="77"/>
      <c r="Q225" s="77"/>
      <c r="R225" s="77"/>
      <c r="S225" s="77"/>
      <c r="T225" s="78"/>
      <c r="AT225" s="15" t="s">
        <v>144</v>
      </c>
      <c r="AU225" s="15" t="s">
        <v>82</v>
      </c>
    </row>
    <row r="226" spans="2:65" s="1" customFormat="1" ht="16.5" customHeight="1">
      <c r="B226" s="36"/>
      <c r="C226" s="251" t="s">
        <v>332</v>
      </c>
      <c r="D226" s="251" t="s">
        <v>287</v>
      </c>
      <c r="E226" s="252" t="s">
        <v>333</v>
      </c>
      <c r="F226" s="253" t="s">
        <v>334</v>
      </c>
      <c r="G226" s="254" t="s">
        <v>195</v>
      </c>
      <c r="H226" s="255">
        <v>12</v>
      </c>
      <c r="I226" s="256"/>
      <c r="J226" s="257">
        <f>ROUND(I226*H226,2)</f>
        <v>0</v>
      </c>
      <c r="K226" s="253" t="s">
        <v>1</v>
      </c>
      <c r="L226" s="258"/>
      <c r="M226" s="259" t="s">
        <v>1</v>
      </c>
      <c r="N226" s="260" t="s">
        <v>43</v>
      </c>
      <c r="O226" s="77"/>
      <c r="P226" s="213">
        <f>O226*H226</f>
        <v>0</v>
      </c>
      <c r="Q226" s="213">
        <v>0.028</v>
      </c>
      <c r="R226" s="213">
        <f>Q226*H226</f>
        <v>0.336</v>
      </c>
      <c r="S226" s="213">
        <v>0</v>
      </c>
      <c r="T226" s="214">
        <f>S226*H226</f>
        <v>0</v>
      </c>
      <c r="AR226" s="15" t="s">
        <v>290</v>
      </c>
      <c r="AT226" s="15" t="s">
        <v>287</v>
      </c>
      <c r="AU226" s="15" t="s">
        <v>82</v>
      </c>
      <c r="AY226" s="15" t="s">
        <v>122</v>
      </c>
      <c r="BE226" s="215">
        <f>IF(N226="základní",J226,0)</f>
        <v>0</v>
      </c>
      <c r="BF226" s="215">
        <f>IF(N226="snížená",J226,0)</f>
        <v>0</v>
      </c>
      <c r="BG226" s="215">
        <f>IF(N226="zákl. přenesená",J226,0)</f>
        <v>0</v>
      </c>
      <c r="BH226" s="215">
        <f>IF(N226="sníž. přenesená",J226,0)</f>
        <v>0</v>
      </c>
      <c r="BI226" s="215">
        <f>IF(N226="nulová",J226,0)</f>
        <v>0</v>
      </c>
      <c r="BJ226" s="15" t="s">
        <v>80</v>
      </c>
      <c r="BK226" s="215">
        <f>ROUND(I226*H226,2)</f>
        <v>0</v>
      </c>
      <c r="BL226" s="15" t="s">
        <v>290</v>
      </c>
      <c r="BM226" s="15" t="s">
        <v>335</v>
      </c>
    </row>
    <row r="227" spans="2:47" s="1" customFormat="1" ht="12">
      <c r="B227" s="36"/>
      <c r="C227" s="37"/>
      <c r="D227" s="218" t="s">
        <v>144</v>
      </c>
      <c r="E227" s="37"/>
      <c r="F227" s="238" t="s">
        <v>285</v>
      </c>
      <c r="G227" s="37"/>
      <c r="H227" s="37"/>
      <c r="I227" s="129"/>
      <c r="J227" s="37"/>
      <c r="K227" s="37"/>
      <c r="L227" s="41"/>
      <c r="M227" s="239"/>
      <c r="N227" s="77"/>
      <c r="O227" s="77"/>
      <c r="P227" s="77"/>
      <c r="Q227" s="77"/>
      <c r="R227" s="77"/>
      <c r="S227" s="77"/>
      <c r="T227" s="78"/>
      <c r="AT227" s="15" t="s">
        <v>144</v>
      </c>
      <c r="AU227" s="15" t="s">
        <v>82</v>
      </c>
    </row>
    <row r="228" spans="2:65" s="1" customFormat="1" ht="16.5" customHeight="1">
      <c r="B228" s="36"/>
      <c r="C228" s="204" t="s">
        <v>336</v>
      </c>
      <c r="D228" s="204" t="s">
        <v>124</v>
      </c>
      <c r="E228" s="205" t="s">
        <v>337</v>
      </c>
      <c r="F228" s="206" t="s">
        <v>338</v>
      </c>
      <c r="G228" s="207" t="s">
        <v>195</v>
      </c>
      <c r="H228" s="208">
        <v>4</v>
      </c>
      <c r="I228" s="209"/>
      <c r="J228" s="210">
        <f>ROUND(I228*H228,2)</f>
        <v>0</v>
      </c>
      <c r="K228" s="206" t="s">
        <v>1</v>
      </c>
      <c r="L228" s="41"/>
      <c r="M228" s="211" t="s">
        <v>1</v>
      </c>
      <c r="N228" s="212" t="s">
        <v>43</v>
      </c>
      <c r="O228" s="77"/>
      <c r="P228" s="213">
        <f>O228*H228</f>
        <v>0</v>
      </c>
      <c r="Q228" s="213">
        <v>1E-05</v>
      </c>
      <c r="R228" s="213">
        <f>Q228*H228</f>
        <v>4E-05</v>
      </c>
      <c r="S228" s="213">
        <v>0</v>
      </c>
      <c r="T228" s="214">
        <f>S228*H228</f>
        <v>0</v>
      </c>
      <c r="AR228" s="15" t="s">
        <v>283</v>
      </c>
      <c r="AT228" s="15" t="s">
        <v>124</v>
      </c>
      <c r="AU228" s="15" t="s">
        <v>82</v>
      </c>
      <c r="AY228" s="15" t="s">
        <v>122</v>
      </c>
      <c r="BE228" s="215">
        <f>IF(N228="základní",J228,0)</f>
        <v>0</v>
      </c>
      <c r="BF228" s="215">
        <f>IF(N228="snížená",J228,0)</f>
        <v>0</v>
      </c>
      <c r="BG228" s="215">
        <f>IF(N228="zákl. přenesená",J228,0)</f>
        <v>0</v>
      </c>
      <c r="BH228" s="215">
        <f>IF(N228="sníž. přenesená",J228,0)</f>
        <v>0</v>
      </c>
      <c r="BI228" s="215">
        <f>IF(N228="nulová",J228,0)</f>
        <v>0</v>
      </c>
      <c r="BJ228" s="15" t="s">
        <v>80</v>
      </c>
      <c r="BK228" s="215">
        <f>ROUND(I228*H228,2)</f>
        <v>0</v>
      </c>
      <c r="BL228" s="15" t="s">
        <v>283</v>
      </c>
      <c r="BM228" s="15" t="s">
        <v>339</v>
      </c>
    </row>
    <row r="229" spans="2:47" s="1" customFormat="1" ht="12">
      <c r="B229" s="36"/>
      <c r="C229" s="37"/>
      <c r="D229" s="218" t="s">
        <v>144</v>
      </c>
      <c r="E229" s="37"/>
      <c r="F229" s="238" t="s">
        <v>285</v>
      </c>
      <c r="G229" s="37"/>
      <c r="H229" s="37"/>
      <c r="I229" s="129"/>
      <c r="J229" s="37"/>
      <c r="K229" s="37"/>
      <c r="L229" s="41"/>
      <c r="M229" s="239"/>
      <c r="N229" s="77"/>
      <c r="O229" s="77"/>
      <c r="P229" s="77"/>
      <c r="Q229" s="77"/>
      <c r="R229" s="77"/>
      <c r="S229" s="77"/>
      <c r="T229" s="78"/>
      <c r="AT229" s="15" t="s">
        <v>144</v>
      </c>
      <c r="AU229" s="15" t="s">
        <v>82</v>
      </c>
    </row>
    <row r="230" spans="2:65" s="1" customFormat="1" ht="16.5" customHeight="1">
      <c r="B230" s="36"/>
      <c r="C230" s="251" t="s">
        <v>340</v>
      </c>
      <c r="D230" s="251" t="s">
        <v>287</v>
      </c>
      <c r="E230" s="252" t="s">
        <v>341</v>
      </c>
      <c r="F230" s="253" t="s">
        <v>342</v>
      </c>
      <c r="G230" s="254" t="s">
        <v>195</v>
      </c>
      <c r="H230" s="255">
        <v>2</v>
      </c>
      <c r="I230" s="256"/>
      <c r="J230" s="257">
        <f>ROUND(I230*H230,2)</f>
        <v>0</v>
      </c>
      <c r="K230" s="253" t="s">
        <v>1</v>
      </c>
      <c r="L230" s="258"/>
      <c r="M230" s="259" t="s">
        <v>1</v>
      </c>
      <c r="N230" s="260" t="s">
        <v>43</v>
      </c>
      <c r="O230" s="77"/>
      <c r="P230" s="213">
        <f>O230*H230</f>
        <v>0</v>
      </c>
      <c r="Q230" s="213">
        <v>0.028</v>
      </c>
      <c r="R230" s="213">
        <f>Q230*H230</f>
        <v>0.056</v>
      </c>
      <c r="S230" s="213">
        <v>0</v>
      </c>
      <c r="T230" s="214">
        <f>S230*H230</f>
        <v>0</v>
      </c>
      <c r="AR230" s="15" t="s">
        <v>290</v>
      </c>
      <c r="AT230" s="15" t="s">
        <v>287</v>
      </c>
      <c r="AU230" s="15" t="s">
        <v>82</v>
      </c>
      <c r="AY230" s="15" t="s">
        <v>122</v>
      </c>
      <c r="BE230" s="215">
        <f>IF(N230="základní",J230,0)</f>
        <v>0</v>
      </c>
      <c r="BF230" s="215">
        <f>IF(N230="snížená",J230,0)</f>
        <v>0</v>
      </c>
      <c r="BG230" s="215">
        <f>IF(N230="zákl. přenesená",J230,0)</f>
        <v>0</v>
      </c>
      <c r="BH230" s="215">
        <f>IF(N230="sníž. přenesená",J230,0)</f>
        <v>0</v>
      </c>
      <c r="BI230" s="215">
        <f>IF(N230="nulová",J230,0)</f>
        <v>0</v>
      </c>
      <c r="BJ230" s="15" t="s">
        <v>80</v>
      </c>
      <c r="BK230" s="215">
        <f>ROUND(I230*H230,2)</f>
        <v>0</v>
      </c>
      <c r="BL230" s="15" t="s">
        <v>290</v>
      </c>
      <c r="BM230" s="15" t="s">
        <v>343</v>
      </c>
    </row>
    <row r="231" spans="2:47" s="1" customFormat="1" ht="12">
      <c r="B231" s="36"/>
      <c r="C231" s="37"/>
      <c r="D231" s="218" t="s">
        <v>144</v>
      </c>
      <c r="E231" s="37"/>
      <c r="F231" s="238" t="s">
        <v>285</v>
      </c>
      <c r="G231" s="37"/>
      <c r="H231" s="37"/>
      <c r="I231" s="129"/>
      <c r="J231" s="37"/>
      <c r="K231" s="37"/>
      <c r="L231" s="41"/>
      <c r="M231" s="239"/>
      <c r="N231" s="77"/>
      <c r="O231" s="77"/>
      <c r="P231" s="77"/>
      <c r="Q231" s="77"/>
      <c r="R231" s="77"/>
      <c r="S231" s="77"/>
      <c r="T231" s="78"/>
      <c r="AT231" s="15" t="s">
        <v>144</v>
      </c>
      <c r="AU231" s="15" t="s">
        <v>82</v>
      </c>
    </row>
    <row r="232" spans="2:65" s="1" customFormat="1" ht="16.5" customHeight="1">
      <c r="B232" s="36"/>
      <c r="C232" s="251" t="s">
        <v>344</v>
      </c>
      <c r="D232" s="251" t="s">
        <v>287</v>
      </c>
      <c r="E232" s="252" t="s">
        <v>345</v>
      </c>
      <c r="F232" s="253" t="s">
        <v>346</v>
      </c>
      <c r="G232" s="254" t="s">
        <v>195</v>
      </c>
      <c r="H232" s="255">
        <v>2</v>
      </c>
      <c r="I232" s="256"/>
      <c r="J232" s="257">
        <f>ROUND(I232*H232,2)</f>
        <v>0</v>
      </c>
      <c r="K232" s="253" t="s">
        <v>1</v>
      </c>
      <c r="L232" s="258"/>
      <c r="M232" s="259" t="s">
        <v>1</v>
      </c>
      <c r="N232" s="260" t="s">
        <v>43</v>
      </c>
      <c r="O232" s="77"/>
      <c r="P232" s="213">
        <f>O232*H232</f>
        <v>0</v>
      </c>
      <c r="Q232" s="213">
        <v>0.028</v>
      </c>
      <c r="R232" s="213">
        <f>Q232*H232</f>
        <v>0.056</v>
      </c>
      <c r="S232" s="213">
        <v>0</v>
      </c>
      <c r="T232" s="214">
        <f>S232*H232</f>
        <v>0</v>
      </c>
      <c r="AR232" s="15" t="s">
        <v>290</v>
      </c>
      <c r="AT232" s="15" t="s">
        <v>287</v>
      </c>
      <c r="AU232" s="15" t="s">
        <v>82</v>
      </c>
      <c r="AY232" s="15" t="s">
        <v>122</v>
      </c>
      <c r="BE232" s="215">
        <f>IF(N232="základní",J232,0)</f>
        <v>0</v>
      </c>
      <c r="BF232" s="215">
        <f>IF(N232="snížená",J232,0)</f>
        <v>0</v>
      </c>
      <c r="BG232" s="215">
        <f>IF(N232="zákl. přenesená",J232,0)</f>
        <v>0</v>
      </c>
      <c r="BH232" s="215">
        <f>IF(N232="sníž. přenesená",J232,0)</f>
        <v>0</v>
      </c>
      <c r="BI232" s="215">
        <f>IF(N232="nulová",J232,0)</f>
        <v>0</v>
      </c>
      <c r="BJ232" s="15" t="s">
        <v>80</v>
      </c>
      <c r="BK232" s="215">
        <f>ROUND(I232*H232,2)</f>
        <v>0</v>
      </c>
      <c r="BL232" s="15" t="s">
        <v>290</v>
      </c>
      <c r="BM232" s="15" t="s">
        <v>347</v>
      </c>
    </row>
    <row r="233" spans="2:47" s="1" customFormat="1" ht="12">
      <c r="B233" s="36"/>
      <c r="C233" s="37"/>
      <c r="D233" s="218" t="s">
        <v>144</v>
      </c>
      <c r="E233" s="37"/>
      <c r="F233" s="238" t="s">
        <v>285</v>
      </c>
      <c r="G233" s="37"/>
      <c r="H233" s="37"/>
      <c r="I233" s="129"/>
      <c r="J233" s="37"/>
      <c r="K233" s="37"/>
      <c r="L233" s="41"/>
      <c r="M233" s="239"/>
      <c r="N233" s="77"/>
      <c r="O233" s="77"/>
      <c r="P233" s="77"/>
      <c r="Q233" s="77"/>
      <c r="R233" s="77"/>
      <c r="S233" s="77"/>
      <c r="T233" s="78"/>
      <c r="AT233" s="15" t="s">
        <v>144</v>
      </c>
      <c r="AU233" s="15" t="s">
        <v>82</v>
      </c>
    </row>
    <row r="234" spans="2:65" s="1" customFormat="1" ht="16.5" customHeight="1">
      <c r="B234" s="36"/>
      <c r="C234" s="204" t="s">
        <v>348</v>
      </c>
      <c r="D234" s="204" t="s">
        <v>124</v>
      </c>
      <c r="E234" s="205" t="s">
        <v>349</v>
      </c>
      <c r="F234" s="206" t="s">
        <v>350</v>
      </c>
      <c r="G234" s="207" t="s">
        <v>195</v>
      </c>
      <c r="H234" s="208">
        <v>3</v>
      </c>
      <c r="I234" s="209"/>
      <c r="J234" s="210">
        <f>ROUND(I234*H234,2)</f>
        <v>0</v>
      </c>
      <c r="K234" s="206" t="s">
        <v>1</v>
      </c>
      <c r="L234" s="41"/>
      <c r="M234" s="211" t="s">
        <v>1</v>
      </c>
      <c r="N234" s="212" t="s">
        <v>43</v>
      </c>
      <c r="O234" s="77"/>
      <c r="P234" s="213">
        <f>O234*H234</f>
        <v>0</v>
      </c>
      <c r="Q234" s="213">
        <v>1E-05</v>
      </c>
      <c r="R234" s="213">
        <f>Q234*H234</f>
        <v>3.0000000000000004E-05</v>
      </c>
      <c r="S234" s="213">
        <v>0</v>
      </c>
      <c r="T234" s="214">
        <f>S234*H234</f>
        <v>0</v>
      </c>
      <c r="AR234" s="15" t="s">
        <v>283</v>
      </c>
      <c r="AT234" s="15" t="s">
        <v>124</v>
      </c>
      <c r="AU234" s="15" t="s">
        <v>82</v>
      </c>
      <c r="AY234" s="15" t="s">
        <v>122</v>
      </c>
      <c r="BE234" s="215">
        <f>IF(N234="základní",J234,0)</f>
        <v>0</v>
      </c>
      <c r="BF234" s="215">
        <f>IF(N234="snížená",J234,0)</f>
        <v>0</v>
      </c>
      <c r="BG234" s="215">
        <f>IF(N234="zákl. přenesená",J234,0)</f>
        <v>0</v>
      </c>
      <c r="BH234" s="215">
        <f>IF(N234="sníž. přenesená",J234,0)</f>
        <v>0</v>
      </c>
      <c r="BI234" s="215">
        <f>IF(N234="nulová",J234,0)</f>
        <v>0</v>
      </c>
      <c r="BJ234" s="15" t="s">
        <v>80</v>
      </c>
      <c r="BK234" s="215">
        <f>ROUND(I234*H234,2)</f>
        <v>0</v>
      </c>
      <c r="BL234" s="15" t="s">
        <v>283</v>
      </c>
      <c r="BM234" s="15" t="s">
        <v>351</v>
      </c>
    </row>
    <row r="235" spans="2:47" s="1" customFormat="1" ht="12">
      <c r="B235" s="36"/>
      <c r="C235" s="37"/>
      <c r="D235" s="218" t="s">
        <v>144</v>
      </c>
      <c r="E235" s="37"/>
      <c r="F235" s="238" t="s">
        <v>285</v>
      </c>
      <c r="G235" s="37"/>
      <c r="H235" s="37"/>
      <c r="I235" s="129"/>
      <c r="J235" s="37"/>
      <c r="K235" s="37"/>
      <c r="L235" s="41"/>
      <c r="M235" s="239"/>
      <c r="N235" s="77"/>
      <c r="O235" s="77"/>
      <c r="P235" s="77"/>
      <c r="Q235" s="77"/>
      <c r="R235" s="77"/>
      <c r="S235" s="77"/>
      <c r="T235" s="78"/>
      <c r="AT235" s="15" t="s">
        <v>144</v>
      </c>
      <c r="AU235" s="15" t="s">
        <v>82</v>
      </c>
    </row>
    <row r="236" spans="2:65" s="1" customFormat="1" ht="16.5" customHeight="1">
      <c r="B236" s="36"/>
      <c r="C236" s="251" t="s">
        <v>352</v>
      </c>
      <c r="D236" s="251" t="s">
        <v>287</v>
      </c>
      <c r="E236" s="252" t="s">
        <v>353</v>
      </c>
      <c r="F236" s="253" t="s">
        <v>354</v>
      </c>
      <c r="G236" s="254" t="s">
        <v>195</v>
      </c>
      <c r="H236" s="255">
        <v>3</v>
      </c>
      <c r="I236" s="256"/>
      <c r="J236" s="257">
        <f>ROUND(I236*H236,2)</f>
        <v>0</v>
      </c>
      <c r="K236" s="253" t="s">
        <v>1</v>
      </c>
      <c r="L236" s="258"/>
      <c r="M236" s="259" t="s">
        <v>1</v>
      </c>
      <c r="N236" s="260" t="s">
        <v>43</v>
      </c>
      <c r="O236" s="77"/>
      <c r="P236" s="213">
        <f>O236*H236</f>
        <v>0</v>
      </c>
      <c r="Q236" s="213">
        <v>0.028</v>
      </c>
      <c r="R236" s="213">
        <f>Q236*H236</f>
        <v>0.084</v>
      </c>
      <c r="S236" s="213">
        <v>0</v>
      </c>
      <c r="T236" s="214">
        <f>S236*H236</f>
        <v>0</v>
      </c>
      <c r="AR236" s="15" t="s">
        <v>290</v>
      </c>
      <c r="AT236" s="15" t="s">
        <v>287</v>
      </c>
      <c r="AU236" s="15" t="s">
        <v>82</v>
      </c>
      <c r="AY236" s="15" t="s">
        <v>122</v>
      </c>
      <c r="BE236" s="215">
        <f>IF(N236="základní",J236,0)</f>
        <v>0</v>
      </c>
      <c r="BF236" s="215">
        <f>IF(N236="snížená",J236,0)</f>
        <v>0</v>
      </c>
      <c r="BG236" s="215">
        <f>IF(N236="zákl. přenesená",J236,0)</f>
        <v>0</v>
      </c>
      <c r="BH236" s="215">
        <f>IF(N236="sníž. přenesená",J236,0)</f>
        <v>0</v>
      </c>
      <c r="BI236" s="215">
        <f>IF(N236="nulová",J236,0)</f>
        <v>0</v>
      </c>
      <c r="BJ236" s="15" t="s">
        <v>80</v>
      </c>
      <c r="BK236" s="215">
        <f>ROUND(I236*H236,2)</f>
        <v>0</v>
      </c>
      <c r="BL236" s="15" t="s">
        <v>290</v>
      </c>
      <c r="BM236" s="15" t="s">
        <v>355</v>
      </c>
    </row>
    <row r="237" spans="2:47" s="1" customFormat="1" ht="12">
      <c r="B237" s="36"/>
      <c r="C237" s="37"/>
      <c r="D237" s="218" t="s">
        <v>144</v>
      </c>
      <c r="E237" s="37"/>
      <c r="F237" s="238" t="s">
        <v>285</v>
      </c>
      <c r="G237" s="37"/>
      <c r="H237" s="37"/>
      <c r="I237" s="129"/>
      <c r="J237" s="37"/>
      <c r="K237" s="37"/>
      <c r="L237" s="41"/>
      <c r="M237" s="239"/>
      <c r="N237" s="77"/>
      <c r="O237" s="77"/>
      <c r="P237" s="77"/>
      <c r="Q237" s="77"/>
      <c r="R237" s="77"/>
      <c r="S237" s="77"/>
      <c r="T237" s="78"/>
      <c r="AT237" s="15" t="s">
        <v>144</v>
      </c>
      <c r="AU237" s="15" t="s">
        <v>82</v>
      </c>
    </row>
    <row r="238" spans="2:65" s="1" customFormat="1" ht="16.5" customHeight="1">
      <c r="B238" s="36"/>
      <c r="C238" s="204" t="s">
        <v>356</v>
      </c>
      <c r="D238" s="204" t="s">
        <v>124</v>
      </c>
      <c r="E238" s="205" t="s">
        <v>357</v>
      </c>
      <c r="F238" s="206" t="s">
        <v>358</v>
      </c>
      <c r="G238" s="207" t="s">
        <v>195</v>
      </c>
      <c r="H238" s="208">
        <v>3</v>
      </c>
      <c r="I238" s="209"/>
      <c r="J238" s="210">
        <f>ROUND(I238*H238,2)</f>
        <v>0</v>
      </c>
      <c r="K238" s="206" t="s">
        <v>1</v>
      </c>
      <c r="L238" s="41"/>
      <c r="M238" s="211" t="s">
        <v>1</v>
      </c>
      <c r="N238" s="212" t="s">
        <v>43</v>
      </c>
      <c r="O238" s="77"/>
      <c r="P238" s="213">
        <f>O238*H238</f>
        <v>0</v>
      </c>
      <c r="Q238" s="213">
        <v>2E-05</v>
      </c>
      <c r="R238" s="213">
        <f>Q238*H238</f>
        <v>6.000000000000001E-05</v>
      </c>
      <c r="S238" s="213">
        <v>0</v>
      </c>
      <c r="T238" s="214">
        <f>S238*H238</f>
        <v>0</v>
      </c>
      <c r="AR238" s="15" t="s">
        <v>283</v>
      </c>
      <c r="AT238" s="15" t="s">
        <v>124</v>
      </c>
      <c r="AU238" s="15" t="s">
        <v>82</v>
      </c>
      <c r="AY238" s="15" t="s">
        <v>122</v>
      </c>
      <c r="BE238" s="215">
        <f>IF(N238="základní",J238,0)</f>
        <v>0</v>
      </c>
      <c r="BF238" s="215">
        <f>IF(N238="snížená",J238,0)</f>
        <v>0</v>
      </c>
      <c r="BG238" s="215">
        <f>IF(N238="zákl. přenesená",J238,0)</f>
        <v>0</v>
      </c>
      <c r="BH238" s="215">
        <f>IF(N238="sníž. přenesená",J238,0)</f>
        <v>0</v>
      </c>
      <c r="BI238" s="215">
        <f>IF(N238="nulová",J238,0)</f>
        <v>0</v>
      </c>
      <c r="BJ238" s="15" t="s">
        <v>80</v>
      </c>
      <c r="BK238" s="215">
        <f>ROUND(I238*H238,2)</f>
        <v>0</v>
      </c>
      <c r="BL238" s="15" t="s">
        <v>283</v>
      </c>
      <c r="BM238" s="15" t="s">
        <v>359</v>
      </c>
    </row>
    <row r="239" spans="2:47" s="1" customFormat="1" ht="12">
      <c r="B239" s="36"/>
      <c r="C239" s="37"/>
      <c r="D239" s="218" t="s">
        <v>144</v>
      </c>
      <c r="E239" s="37"/>
      <c r="F239" s="238" t="s">
        <v>285</v>
      </c>
      <c r="G239" s="37"/>
      <c r="H239" s="37"/>
      <c r="I239" s="129"/>
      <c r="J239" s="37"/>
      <c r="K239" s="37"/>
      <c r="L239" s="41"/>
      <c r="M239" s="239"/>
      <c r="N239" s="77"/>
      <c r="O239" s="77"/>
      <c r="P239" s="77"/>
      <c r="Q239" s="77"/>
      <c r="R239" s="77"/>
      <c r="S239" s="77"/>
      <c r="T239" s="78"/>
      <c r="AT239" s="15" t="s">
        <v>144</v>
      </c>
      <c r="AU239" s="15" t="s">
        <v>82</v>
      </c>
    </row>
    <row r="240" spans="2:65" s="1" customFormat="1" ht="16.5" customHeight="1">
      <c r="B240" s="36"/>
      <c r="C240" s="251" t="s">
        <v>360</v>
      </c>
      <c r="D240" s="251" t="s">
        <v>287</v>
      </c>
      <c r="E240" s="252" t="s">
        <v>361</v>
      </c>
      <c r="F240" s="253" t="s">
        <v>362</v>
      </c>
      <c r="G240" s="254" t="s">
        <v>195</v>
      </c>
      <c r="H240" s="255">
        <v>3</v>
      </c>
      <c r="I240" s="256"/>
      <c r="J240" s="257">
        <f>ROUND(I240*H240,2)</f>
        <v>0</v>
      </c>
      <c r="K240" s="253" t="s">
        <v>1</v>
      </c>
      <c r="L240" s="258"/>
      <c r="M240" s="259" t="s">
        <v>1</v>
      </c>
      <c r="N240" s="260" t="s">
        <v>43</v>
      </c>
      <c r="O240" s="77"/>
      <c r="P240" s="213">
        <f>O240*H240</f>
        <v>0</v>
      </c>
      <c r="Q240" s="213">
        <v>0.00051</v>
      </c>
      <c r="R240" s="213">
        <f>Q240*H240</f>
        <v>0.0015300000000000001</v>
      </c>
      <c r="S240" s="213">
        <v>0</v>
      </c>
      <c r="T240" s="214">
        <f>S240*H240</f>
        <v>0</v>
      </c>
      <c r="AR240" s="15" t="s">
        <v>290</v>
      </c>
      <c r="AT240" s="15" t="s">
        <v>287</v>
      </c>
      <c r="AU240" s="15" t="s">
        <v>82</v>
      </c>
      <c r="AY240" s="15" t="s">
        <v>122</v>
      </c>
      <c r="BE240" s="215">
        <f>IF(N240="základní",J240,0)</f>
        <v>0</v>
      </c>
      <c r="BF240" s="215">
        <f>IF(N240="snížená",J240,0)</f>
        <v>0</v>
      </c>
      <c r="BG240" s="215">
        <f>IF(N240="zákl. přenesená",J240,0)</f>
        <v>0</v>
      </c>
      <c r="BH240" s="215">
        <f>IF(N240="sníž. přenesená",J240,0)</f>
        <v>0</v>
      </c>
      <c r="BI240" s="215">
        <f>IF(N240="nulová",J240,0)</f>
        <v>0</v>
      </c>
      <c r="BJ240" s="15" t="s">
        <v>80</v>
      </c>
      <c r="BK240" s="215">
        <f>ROUND(I240*H240,2)</f>
        <v>0</v>
      </c>
      <c r="BL240" s="15" t="s">
        <v>290</v>
      </c>
      <c r="BM240" s="15" t="s">
        <v>363</v>
      </c>
    </row>
    <row r="241" spans="2:47" s="1" customFormat="1" ht="12">
      <c r="B241" s="36"/>
      <c r="C241" s="37"/>
      <c r="D241" s="218" t="s">
        <v>144</v>
      </c>
      <c r="E241" s="37"/>
      <c r="F241" s="238" t="s">
        <v>285</v>
      </c>
      <c r="G241" s="37"/>
      <c r="H241" s="37"/>
      <c r="I241" s="129"/>
      <c r="J241" s="37"/>
      <c r="K241" s="37"/>
      <c r="L241" s="41"/>
      <c r="M241" s="239"/>
      <c r="N241" s="77"/>
      <c r="O241" s="77"/>
      <c r="P241" s="77"/>
      <c r="Q241" s="77"/>
      <c r="R241" s="77"/>
      <c r="S241" s="77"/>
      <c r="T241" s="78"/>
      <c r="AT241" s="15" t="s">
        <v>144</v>
      </c>
      <c r="AU241" s="15" t="s">
        <v>82</v>
      </c>
    </row>
    <row r="242" spans="2:65" s="1" customFormat="1" ht="16.5" customHeight="1">
      <c r="B242" s="36"/>
      <c r="C242" s="204" t="s">
        <v>364</v>
      </c>
      <c r="D242" s="204" t="s">
        <v>124</v>
      </c>
      <c r="E242" s="205" t="s">
        <v>365</v>
      </c>
      <c r="F242" s="206" t="s">
        <v>366</v>
      </c>
      <c r="G242" s="207" t="s">
        <v>195</v>
      </c>
      <c r="H242" s="208">
        <v>1</v>
      </c>
      <c r="I242" s="209"/>
      <c r="J242" s="210">
        <f>ROUND(I242*H242,2)</f>
        <v>0</v>
      </c>
      <c r="K242" s="206" t="s">
        <v>1</v>
      </c>
      <c r="L242" s="41"/>
      <c r="M242" s="211" t="s">
        <v>1</v>
      </c>
      <c r="N242" s="212" t="s">
        <v>43</v>
      </c>
      <c r="O242" s="77"/>
      <c r="P242" s="213">
        <f>O242*H242</f>
        <v>0</v>
      </c>
      <c r="Q242" s="213">
        <v>2E-05</v>
      </c>
      <c r="R242" s="213">
        <f>Q242*H242</f>
        <v>2E-05</v>
      </c>
      <c r="S242" s="213">
        <v>0</v>
      </c>
      <c r="T242" s="214">
        <f>S242*H242</f>
        <v>0</v>
      </c>
      <c r="AR242" s="15" t="s">
        <v>283</v>
      </c>
      <c r="AT242" s="15" t="s">
        <v>124</v>
      </c>
      <c r="AU242" s="15" t="s">
        <v>82</v>
      </c>
      <c r="AY242" s="15" t="s">
        <v>122</v>
      </c>
      <c r="BE242" s="215">
        <f>IF(N242="základní",J242,0)</f>
        <v>0</v>
      </c>
      <c r="BF242" s="215">
        <f>IF(N242="snížená",J242,0)</f>
        <v>0</v>
      </c>
      <c r="BG242" s="215">
        <f>IF(N242="zákl. přenesená",J242,0)</f>
        <v>0</v>
      </c>
      <c r="BH242" s="215">
        <f>IF(N242="sníž. přenesená",J242,0)</f>
        <v>0</v>
      </c>
      <c r="BI242" s="215">
        <f>IF(N242="nulová",J242,0)</f>
        <v>0</v>
      </c>
      <c r="BJ242" s="15" t="s">
        <v>80</v>
      </c>
      <c r="BK242" s="215">
        <f>ROUND(I242*H242,2)</f>
        <v>0</v>
      </c>
      <c r="BL242" s="15" t="s">
        <v>283</v>
      </c>
      <c r="BM242" s="15" t="s">
        <v>367</v>
      </c>
    </row>
    <row r="243" spans="2:47" s="1" customFormat="1" ht="12">
      <c r="B243" s="36"/>
      <c r="C243" s="37"/>
      <c r="D243" s="218" t="s">
        <v>144</v>
      </c>
      <c r="E243" s="37"/>
      <c r="F243" s="238" t="s">
        <v>285</v>
      </c>
      <c r="G243" s="37"/>
      <c r="H243" s="37"/>
      <c r="I243" s="129"/>
      <c r="J243" s="37"/>
      <c r="K243" s="37"/>
      <c r="L243" s="41"/>
      <c r="M243" s="239"/>
      <c r="N243" s="77"/>
      <c r="O243" s="77"/>
      <c r="P243" s="77"/>
      <c r="Q243" s="77"/>
      <c r="R243" s="77"/>
      <c r="S243" s="77"/>
      <c r="T243" s="78"/>
      <c r="AT243" s="15" t="s">
        <v>144</v>
      </c>
      <c r="AU243" s="15" t="s">
        <v>82</v>
      </c>
    </row>
    <row r="244" spans="2:65" s="1" customFormat="1" ht="16.5" customHeight="1">
      <c r="B244" s="36"/>
      <c r="C244" s="251" t="s">
        <v>368</v>
      </c>
      <c r="D244" s="251" t="s">
        <v>287</v>
      </c>
      <c r="E244" s="252" t="s">
        <v>369</v>
      </c>
      <c r="F244" s="253" t="s">
        <v>370</v>
      </c>
      <c r="G244" s="254" t="s">
        <v>195</v>
      </c>
      <c r="H244" s="255">
        <v>1</v>
      </c>
      <c r="I244" s="256"/>
      <c r="J244" s="257">
        <f>ROUND(I244*H244,2)</f>
        <v>0</v>
      </c>
      <c r="K244" s="253" t="s">
        <v>1</v>
      </c>
      <c r="L244" s="258"/>
      <c r="M244" s="259" t="s">
        <v>1</v>
      </c>
      <c r="N244" s="260" t="s">
        <v>43</v>
      </c>
      <c r="O244" s="77"/>
      <c r="P244" s="213">
        <f>O244*H244</f>
        <v>0</v>
      </c>
      <c r="Q244" s="213">
        <v>0.00051</v>
      </c>
      <c r="R244" s="213">
        <f>Q244*H244</f>
        <v>0.00051</v>
      </c>
      <c r="S244" s="213">
        <v>0</v>
      </c>
      <c r="T244" s="214">
        <f>S244*H244</f>
        <v>0</v>
      </c>
      <c r="AR244" s="15" t="s">
        <v>290</v>
      </c>
      <c r="AT244" s="15" t="s">
        <v>287</v>
      </c>
      <c r="AU244" s="15" t="s">
        <v>82</v>
      </c>
      <c r="AY244" s="15" t="s">
        <v>122</v>
      </c>
      <c r="BE244" s="215">
        <f>IF(N244="základní",J244,0)</f>
        <v>0</v>
      </c>
      <c r="BF244" s="215">
        <f>IF(N244="snížená",J244,0)</f>
        <v>0</v>
      </c>
      <c r="BG244" s="215">
        <f>IF(N244="zákl. přenesená",J244,0)</f>
        <v>0</v>
      </c>
      <c r="BH244" s="215">
        <f>IF(N244="sníž. přenesená",J244,0)</f>
        <v>0</v>
      </c>
      <c r="BI244" s="215">
        <f>IF(N244="nulová",J244,0)</f>
        <v>0</v>
      </c>
      <c r="BJ244" s="15" t="s">
        <v>80</v>
      </c>
      <c r="BK244" s="215">
        <f>ROUND(I244*H244,2)</f>
        <v>0</v>
      </c>
      <c r="BL244" s="15" t="s">
        <v>290</v>
      </c>
      <c r="BM244" s="15" t="s">
        <v>371</v>
      </c>
    </row>
    <row r="245" spans="2:47" s="1" customFormat="1" ht="12">
      <c r="B245" s="36"/>
      <c r="C245" s="37"/>
      <c r="D245" s="218" t="s">
        <v>144</v>
      </c>
      <c r="E245" s="37"/>
      <c r="F245" s="238" t="s">
        <v>285</v>
      </c>
      <c r="G245" s="37"/>
      <c r="H245" s="37"/>
      <c r="I245" s="129"/>
      <c r="J245" s="37"/>
      <c r="K245" s="37"/>
      <c r="L245" s="41"/>
      <c r="M245" s="239"/>
      <c r="N245" s="77"/>
      <c r="O245" s="77"/>
      <c r="P245" s="77"/>
      <c r="Q245" s="77"/>
      <c r="R245" s="77"/>
      <c r="S245" s="77"/>
      <c r="T245" s="78"/>
      <c r="AT245" s="15" t="s">
        <v>144</v>
      </c>
      <c r="AU245" s="15" t="s">
        <v>82</v>
      </c>
    </row>
    <row r="246" spans="2:65" s="1" customFormat="1" ht="16.5" customHeight="1">
      <c r="B246" s="36"/>
      <c r="C246" s="204" t="s">
        <v>372</v>
      </c>
      <c r="D246" s="204" t="s">
        <v>124</v>
      </c>
      <c r="E246" s="205" t="s">
        <v>373</v>
      </c>
      <c r="F246" s="206" t="s">
        <v>374</v>
      </c>
      <c r="G246" s="207" t="s">
        <v>195</v>
      </c>
      <c r="H246" s="208">
        <v>1</v>
      </c>
      <c r="I246" s="209"/>
      <c r="J246" s="210">
        <f>ROUND(I246*H246,2)</f>
        <v>0</v>
      </c>
      <c r="K246" s="206" t="s">
        <v>1</v>
      </c>
      <c r="L246" s="41"/>
      <c r="M246" s="211" t="s">
        <v>1</v>
      </c>
      <c r="N246" s="212" t="s">
        <v>43</v>
      </c>
      <c r="O246" s="77"/>
      <c r="P246" s="213">
        <f>O246*H246</f>
        <v>0</v>
      </c>
      <c r="Q246" s="213">
        <v>2E-05</v>
      </c>
      <c r="R246" s="213">
        <f>Q246*H246</f>
        <v>2E-05</v>
      </c>
      <c r="S246" s="213">
        <v>0</v>
      </c>
      <c r="T246" s="214">
        <f>S246*H246</f>
        <v>0</v>
      </c>
      <c r="AR246" s="15" t="s">
        <v>283</v>
      </c>
      <c r="AT246" s="15" t="s">
        <v>124</v>
      </c>
      <c r="AU246" s="15" t="s">
        <v>82</v>
      </c>
      <c r="AY246" s="15" t="s">
        <v>122</v>
      </c>
      <c r="BE246" s="215">
        <f>IF(N246="základní",J246,0)</f>
        <v>0</v>
      </c>
      <c r="BF246" s="215">
        <f>IF(N246="snížená",J246,0)</f>
        <v>0</v>
      </c>
      <c r="BG246" s="215">
        <f>IF(N246="zákl. přenesená",J246,0)</f>
        <v>0</v>
      </c>
      <c r="BH246" s="215">
        <f>IF(N246="sníž. přenesená",J246,0)</f>
        <v>0</v>
      </c>
      <c r="BI246" s="215">
        <f>IF(N246="nulová",J246,0)</f>
        <v>0</v>
      </c>
      <c r="BJ246" s="15" t="s">
        <v>80</v>
      </c>
      <c r="BK246" s="215">
        <f>ROUND(I246*H246,2)</f>
        <v>0</v>
      </c>
      <c r="BL246" s="15" t="s">
        <v>283</v>
      </c>
      <c r="BM246" s="15" t="s">
        <v>375</v>
      </c>
    </row>
    <row r="247" spans="2:47" s="1" customFormat="1" ht="12">
      <c r="B247" s="36"/>
      <c r="C247" s="37"/>
      <c r="D247" s="218" t="s">
        <v>144</v>
      </c>
      <c r="E247" s="37"/>
      <c r="F247" s="238" t="s">
        <v>285</v>
      </c>
      <c r="G247" s="37"/>
      <c r="H247" s="37"/>
      <c r="I247" s="129"/>
      <c r="J247" s="37"/>
      <c r="K247" s="37"/>
      <c r="L247" s="41"/>
      <c r="M247" s="239"/>
      <c r="N247" s="77"/>
      <c r="O247" s="77"/>
      <c r="P247" s="77"/>
      <c r="Q247" s="77"/>
      <c r="R247" s="77"/>
      <c r="S247" s="77"/>
      <c r="T247" s="78"/>
      <c r="AT247" s="15" t="s">
        <v>144</v>
      </c>
      <c r="AU247" s="15" t="s">
        <v>82</v>
      </c>
    </row>
    <row r="248" spans="2:65" s="1" customFormat="1" ht="16.5" customHeight="1">
      <c r="B248" s="36"/>
      <c r="C248" s="251" t="s">
        <v>376</v>
      </c>
      <c r="D248" s="251" t="s">
        <v>287</v>
      </c>
      <c r="E248" s="252" t="s">
        <v>377</v>
      </c>
      <c r="F248" s="253" t="s">
        <v>378</v>
      </c>
      <c r="G248" s="254" t="s">
        <v>195</v>
      </c>
      <c r="H248" s="255">
        <v>1</v>
      </c>
      <c r="I248" s="256"/>
      <c r="J248" s="257">
        <f>ROUND(I248*H248,2)</f>
        <v>0</v>
      </c>
      <c r="K248" s="253" t="s">
        <v>1</v>
      </c>
      <c r="L248" s="258"/>
      <c r="M248" s="259" t="s">
        <v>1</v>
      </c>
      <c r="N248" s="260" t="s">
        <v>43</v>
      </c>
      <c r="O248" s="77"/>
      <c r="P248" s="213">
        <f>O248*H248</f>
        <v>0</v>
      </c>
      <c r="Q248" s="213">
        <v>0.00051</v>
      </c>
      <c r="R248" s="213">
        <f>Q248*H248</f>
        <v>0.00051</v>
      </c>
      <c r="S248" s="213">
        <v>0</v>
      </c>
      <c r="T248" s="214">
        <f>S248*H248</f>
        <v>0</v>
      </c>
      <c r="AR248" s="15" t="s">
        <v>290</v>
      </c>
      <c r="AT248" s="15" t="s">
        <v>287</v>
      </c>
      <c r="AU248" s="15" t="s">
        <v>82</v>
      </c>
      <c r="AY248" s="15" t="s">
        <v>122</v>
      </c>
      <c r="BE248" s="215">
        <f>IF(N248="základní",J248,0)</f>
        <v>0</v>
      </c>
      <c r="BF248" s="215">
        <f>IF(N248="snížená",J248,0)</f>
        <v>0</v>
      </c>
      <c r="BG248" s="215">
        <f>IF(N248="zákl. přenesená",J248,0)</f>
        <v>0</v>
      </c>
      <c r="BH248" s="215">
        <f>IF(N248="sníž. přenesená",J248,0)</f>
        <v>0</v>
      </c>
      <c r="BI248" s="215">
        <f>IF(N248="nulová",J248,0)</f>
        <v>0</v>
      </c>
      <c r="BJ248" s="15" t="s">
        <v>80</v>
      </c>
      <c r="BK248" s="215">
        <f>ROUND(I248*H248,2)</f>
        <v>0</v>
      </c>
      <c r="BL248" s="15" t="s">
        <v>290</v>
      </c>
      <c r="BM248" s="15" t="s">
        <v>379</v>
      </c>
    </row>
    <row r="249" spans="2:47" s="1" customFormat="1" ht="12">
      <c r="B249" s="36"/>
      <c r="C249" s="37"/>
      <c r="D249" s="218" t="s">
        <v>144</v>
      </c>
      <c r="E249" s="37"/>
      <c r="F249" s="238" t="s">
        <v>285</v>
      </c>
      <c r="G249" s="37"/>
      <c r="H249" s="37"/>
      <c r="I249" s="129"/>
      <c r="J249" s="37"/>
      <c r="K249" s="37"/>
      <c r="L249" s="41"/>
      <c r="M249" s="239"/>
      <c r="N249" s="77"/>
      <c r="O249" s="77"/>
      <c r="P249" s="77"/>
      <c r="Q249" s="77"/>
      <c r="R249" s="77"/>
      <c r="S249" s="77"/>
      <c r="T249" s="78"/>
      <c r="AT249" s="15" t="s">
        <v>144</v>
      </c>
      <c r="AU249" s="15" t="s">
        <v>82</v>
      </c>
    </row>
    <row r="250" spans="2:65" s="1" customFormat="1" ht="16.5" customHeight="1">
      <c r="B250" s="36"/>
      <c r="C250" s="204" t="s">
        <v>380</v>
      </c>
      <c r="D250" s="204" t="s">
        <v>124</v>
      </c>
      <c r="E250" s="205" t="s">
        <v>381</v>
      </c>
      <c r="F250" s="206" t="s">
        <v>382</v>
      </c>
      <c r="G250" s="207" t="s">
        <v>195</v>
      </c>
      <c r="H250" s="208">
        <v>2</v>
      </c>
      <c r="I250" s="209"/>
      <c r="J250" s="210">
        <f>ROUND(I250*H250,2)</f>
        <v>0</v>
      </c>
      <c r="K250" s="206" t="s">
        <v>1</v>
      </c>
      <c r="L250" s="41"/>
      <c r="M250" s="211" t="s">
        <v>1</v>
      </c>
      <c r="N250" s="212" t="s">
        <v>43</v>
      </c>
      <c r="O250" s="77"/>
      <c r="P250" s="213">
        <f>O250*H250</f>
        <v>0</v>
      </c>
      <c r="Q250" s="213">
        <v>0.00167</v>
      </c>
      <c r="R250" s="213">
        <f>Q250*H250</f>
        <v>0.00334</v>
      </c>
      <c r="S250" s="213">
        <v>0</v>
      </c>
      <c r="T250" s="214">
        <f>S250*H250</f>
        <v>0</v>
      </c>
      <c r="AR250" s="15" t="s">
        <v>129</v>
      </c>
      <c r="AT250" s="15" t="s">
        <v>124</v>
      </c>
      <c r="AU250" s="15" t="s">
        <v>82</v>
      </c>
      <c r="AY250" s="15" t="s">
        <v>122</v>
      </c>
      <c r="BE250" s="215">
        <f>IF(N250="základní",J250,0)</f>
        <v>0</v>
      </c>
      <c r="BF250" s="215">
        <f>IF(N250="snížená",J250,0)</f>
        <v>0</v>
      </c>
      <c r="BG250" s="215">
        <f>IF(N250="zákl. přenesená",J250,0)</f>
        <v>0</v>
      </c>
      <c r="BH250" s="215">
        <f>IF(N250="sníž. přenesená",J250,0)</f>
        <v>0</v>
      </c>
      <c r="BI250" s="215">
        <f>IF(N250="nulová",J250,0)</f>
        <v>0</v>
      </c>
      <c r="BJ250" s="15" t="s">
        <v>80</v>
      </c>
      <c r="BK250" s="215">
        <f>ROUND(I250*H250,2)</f>
        <v>0</v>
      </c>
      <c r="BL250" s="15" t="s">
        <v>129</v>
      </c>
      <c r="BM250" s="15" t="s">
        <v>383</v>
      </c>
    </row>
    <row r="251" spans="2:47" s="1" customFormat="1" ht="12">
      <c r="B251" s="36"/>
      <c r="C251" s="37"/>
      <c r="D251" s="218" t="s">
        <v>144</v>
      </c>
      <c r="E251" s="37"/>
      <c r="F251" s="238" t="s">
        <v>285</v>
      </c>
      <c r="G251" s="37"/>
      <c r="H251" s="37"/>
      <c r="I251" s="129"/>
      <c r="J251" s="37"/>
      <c r="K251" s="37"/>
      <c r="L251" s="41"/>
      <c r="M251" s="239"/>
      <c r="N251" s="77"/>
      <c r="O251" s="77"/>
      <c r="P251" s="77"/>
      <c r="Q251" s="77"/>
      <c r="R251" s="77"/>
      <c r="S251" s="77"/>
      <c r="T251" s="78"/>
      <c r="AT251" s="15" t="s">
        <v>144</v>
      </c>
      <c r="AU251" s="15" t="s">
        <v>82</v>
      </c>
    </row>
    <row r="252" spans="2:65" s="1" customFormat="1" ht="16.5" customHeight="1">
      <c r="B252" s="36"/>
      <c r="C252" s="204" t="s">
        <v>384</v>
      </c>
      <c r="D252" s="204" t="s">
        <v>124</v>
      </c>
      <c r="E252" s="205" t="s">
        <v>385</v>
      </c>
      <c r="F252" s="206" t="s">
        <v>382</v>
      </c>
      <c r="G252" s="207" t="s">
        <v>195</v>
      </c>
      <c r="H252" s="208">
        <v>4</v>
      </c>
      <c r="I252" s="209"/>
      <c r="J252" s="210">
        <f>ROUND(I252*H252,2)</f>
        <v>0</v>
      </c>
      <c r="K252" s="206" t="s">
        <v>1</v>
      </c>
      <c r="L252" s="41"/>
      <c r="M252" s="211" t="s">
        <v>1</v>
      </c>
      <c r="N252" s="212" t="s">
        <v>43</v>
      </c>
      <c r="O252" s="77"/>
      <c r="P252" s="213">
        <f>O252*H252</f>
        <v>0</v>
      </c>
      <c r="Q252" s="213">
        <v>0.00167</v>
      </c>
      <c r="R252" s="213">
        <f>Q252*H252</f>
        <v>0.00668</v>
      </c>
      <c r="S252" s="213">
        <v>0</v>
      </c>
      <c r="T252" s="214">
        <f>S252*H252</f>
        <v>0</v>
      </c>
      <c r="AR252" s="15" t="s">
        <v>129</v>
      </c>
      <c r="AT252" s="15" t="s">
        <v>124</v>
      </c>
      <c r="AU252" s="15" t="s">
        <v>82</v>
      </c>
      <c r="AY252" s="15" t="s">
        <v>122</v>
      </c>
      <c r="BE252" s="215">
        <f>IF(N252="základní",J252,0)</f>
        <v>0</v>
      </c>
      <c r="BF252" s="215">
        <f>IF(N252="snížená",J252,0)</f>
        <v>0</v>
      </c>
      <c r="BG252" s="215">
        <f>IF(N252="zákl. přenesená",J252,0)</f>
        <v>0</v>
      </c>
      <c r="BH252" s="215">
        <f>IF(N252="sníž. přenesená",J252,0)</f>
        <v>0</v>
      </c>
      <c r="BI252" s="215">
        <f>IF(N252="nulová",J252,0)</f>
        <v>0</v>
      </c>
      <c r="BJ252" s="15" t="s">
        <v>80</v>
      </c>
      <c r="BK252" s="215">
        <f>ROUND(I252*H252,2)</f>
        <v>0</v>
      </c>
      <c r="BL252" s="15" t="s">
        <v>129</v>
      </c>
      <c r="BM252" s="15" t="s">
        <v>386</v>
      </c>
    </row>
    <row r="253" spans="2:47" s="1" customFormat="1" ht="12">
      <c r="B253" s="36"/>
      <c r="C253" s="37"/>
      <c r="D253" s="218" t="s">
        <v>144</v>
      </c>
      <c r="E253" s="37"/>
      <c r="F253" s="238" t="s">
        <v>285</v>
      </c>
      <c r="G253" s="37"/>
      <c r="H253" s="37"/>
      <c r="I253" s="129"/>
      <c r="J253" s="37"/>
      <c r="K253" s="37"/>
      <c r="L253" s="41"/>
      <c r="M253" s="239"/>
      <c r="N253" s="77"/>
      <c r="O253" s="77"/>
      <c r="P253" s="77"/>
      <c r="Q253" s="77"/>
      <c r="R253" s="77"/>
      <c r="S253" s="77"/>
      <c r="T253" s="78"/>
      <c r="AT253" s="15" t="s">
        <v>144</v>
      </c>
      <c r="AU253" s="15" t="s">
        <v>82</v>
      </c>
    </row>
    <row r="254" spans="2:65" s="1" customFormat="1" ht="16.5" customHeight="1">
      <c r="B254" s="36"/>
      <c r="C254" s="204" t="s">
        <v>387</v>
      </c>
      <c r="D254" s="204" t="s">
        <v>124</v>
      </c>
      <c r="E254" s="205" t="s">
        <v>388</v>
      </c>
      <c r="F254" s="206" t="s">
        <v>382</v>
      </c>
      <c r="G254" s="207" t="s">
        <v>195</v>
      </c>
      <c r="H254" s="208">
        <v>1</v>
      </c>
      <c r="I254" s="209"/>
      <c r="J254" s="210">
        <f>ROUND(I254*H254,2)</f>
        <v>0</v>
      </c>
      <c r="K254" s="206" t="s">
        <v>1</v>
      </c>
      <c r="L254" s="41"/>
      <c r="M254" s="211" t="s">
        <v>1</v>
      </c>
      <c r="N254" s="212" t="s">
        <v>43</v>
      </c>
      <c r="O254" s="77"/>
      <c r="P254" s="213">
        <f>O254*H254</f>
        <v>0</v>
      </c>
      <c r="Q254" s="213">
        <v>0.00167</v>
      </c>
      <c r="R254" s="213">
        <f>Q254*H254</f>
        <v>0.00167</v>
      </c>
      <c r="S254" s="213">
        <v>0</v>
      </c>
      <c r="T254" s="214">
        <f>S254*H254</f>
        <v>0</v>
      </c>
      <c r="AR254" s="15" t="s">
        <v>129</v>
      </c>
      <c r="AT254" s="15" t="s">
        <v>124</v>
      </c>
      <c r="AU254" s="15" t="s">
        <v>82</v>
      </c>
      <c r="AY254" s="15" t="s">
        <v>122</v>
      </c>
      <c r="BE254" s="215">
        <f>IF(N254="základní",J254,0)</f>
        <v>0</v>
      </c>
      <c r="BF254" s="215">
        <f>IF(N254="snížená",J254,0)</f>
        <v>0</v>
      </c>
      <c r="BG254" s="215">
        <f>IF(N254="zákl. přenesená",J254,0)</f>
        <v>0</v>
      </c>
      <c r="BH254" s="215">
        <f>IF(N254="sníž. přenesená",J254,0)</f>
        <v>0</v>
      </c>
      <c r="BI254" s="215">
        <f>IF(N254="nulová",J254,0)</f>
        <v>0</v>
      </c>
      <c r="BJ254" s="15" t="s">
        <v>80</v>
      </c>
      <c r="BK254" s="215">
        <f>ROUND(I254*H254,2)</f>
        <v>0</v>
      </c>
      <c r="BL254" s="15" t="s">
        <v>129</v>
      </c>
      <c r="BM254" s="15" t="s">
        <v>389</v>
      </c>
    </row>
    <row r="255" spans="2:47" s="1" customFormat="1" ht="12">
      <c r="B255" s="36"/>
      <c r="C255" s="37"/>
      <c r="D255" s="218" t="s">
        <v>144</v>
      </c>
      <c r="E255" s="37"/>
      <c r="F255" s="238" t="s">
        <v>285</v>
      </c>
      <c r="G255" s="37"/>
      <c r="H255" s="37"/>
      <c r="I255" s="129"/>
      <c r="J255" s="37"/>
      <c r="K255" s="37"/>
      <c r="L255" s="41"/>
      <c r="M255" s="239"/>
      <c r="N255" s="77"/>
      <c r="O255" s="77"/>
      <c r="P255" s="77"/>
      <c r="Q255" s="77"/>
      <c r="R255" s="77"/>
      <c r="S255" s="77"/>
      <c r="T255" s="78"/>
      <c r="AT255" s="15" t="s">
        <v>144</v>
      </c>
      <c r="AU255" s="15" t="s">
        <v>82</v>
      </c>
    </row>
    <row r="256" spans="2:65" s="1" customFormat="1" ht="16.5" customHeight="1">
      <c r="B256" s="36"/>
      <c r="C256" s="204" t="s">
        <v>390</v>
      </c>
      <c r="D256" s="204" t="s">
        <v>124</v>
      </c>
      <c r="E256" s="205" t="s">
        <v>391</v>
      </c>
      <c r="F256" s="206" t="s">
        <v>382</v>
      </c>
      <c r="G256" s="207" t="s">
        <v>195</v>
      </c>
      <c r="H256" s="208">
        <v>1</v>
      </c>
      <c r="I256" s="209"/>
      <c r="J256" s="210">
        <f>ROUND(I256*H256,2)</f>
        <v>0</v>
      </c>
      <c r="K256" s="206" t="s">
        <v>1</v>
      </c>
      <c r="L256" s="41"/>
      <c r="M256" s="211" t="s">
        <v>1</v>
      </c>
      <c r="N256" s="212" t="s">
        <v>43</v>
      </c>
      <c r="O256" s="77"/>
      <c r="P256" s="213">
        <f>O256*H256</f>
        <v>0</v>
      </c>
      <c r="Q256" s="213">
        <v>0.00167</v>
      </c>
      <c r="R256" s="213">
        <f>Q256*H256</f>
        <v>0.00167</v>
      </c>
      <c r="S256" s="213">
        <v>0</v>
      </c>
      <c r="T256" s="214">
        <f>S256*H256</f>
        <v>0</v>
      </c>
      <c r="AR256" s="15" t="s">
        <v>129</v>
      </c>
      <c r="AT256" s="15" t="s">
        <v>124</v>
      </c>
      <c r="AU256" s="15" t="s">
        <v>82</v>
      </c>
      <c r="AY256" s="15" t="s">
        <v>122</v>
      </c>
      <c r="BE256" s="215">
        <f>IF(N256="základní",J256,0)</f>
        <v>0</v>
      </c>
      <c r="BF256" s="215">
        <f>IF(N256="snížená",J256,0)</f>
        <v>0</v>
      </c>
      <c r="BG256" s="215">
        <f>IF(N256="zákl. přenesená",J256,0)</f>
        <v>0</v>
      </c>
      <c r="BH256" s="215">
        <f>IF(N256="sníž. přenesená",J256,0)</f>
        <v>0</v>
      </c>
      <c r="BI256" s="215">
        <f>IF(N256="nulová",J256,0)</f>
        <v>0</v>
      </c>
      <c r="BJ256" s="15" t="s">
        <v>80</v>
      </c>
      <c r="BK256" s="215">
        <f>ROUND(I256*H256,2)</f>
        <v>0</v>
      </c>
      <c r="BL256" s="15" t="s">
        <v>129</v>
      </c>
      <c r="BM256" s="15" t="s">
        <v>392</v>
      </c>
    </row>
    <row r="257" spans="2:47" s="1" customFormat="1" ht="12">
      <c r="B257" s="36"/>
      <c r="C257" s="37"/>
      <c r="D257" s="218" t="s">
        <v>144</v>
      </c>
      <c r="E257" s="37"/>
      <c r="F257" s="238" t="s">
        <v>285</v>
      </c>
      <c r="G257" s="37"/>
      <c r="H257" s="37"/>
      <c r="I257" s="129"/>
      <c r="J257" s="37"/>
      <c r="K257" s="37"/>
      <c r="L257" s="41"/>
      <c r="M257" s="239"/>
      <c r="N257" s="77"/>
      <c r="O257" s="77"/>
      <c r="P257" s="77"/>
      <c r="Q257" s="77"/>
      <c r="R257" s="77"/>
      <c r="S257" s="77"/>
      <c r="T257" s="78"/>
      <c r="AT257" s="15" t="s">
        <v>144</v>
      </c>
      <c r="AU257" s="15" t="s">
        <v>82</v>
      </c>
    </row>
    <row r="258" spans="2:65" s="1" customFormat="1" ht="16.5" customHeight="1">
      <c r="B258" s="36"/>
      <c r="C258" s="251" t="s">
        <v>393</v>
      </c>
      <c r="D258" s="251" t="s">
        <v>287</v>
      </c>
      <c r="E258" s="252" t="s">
        <v>394</v>
      </c>
      <c r="F258" s="253" t="s">
        <v>395</v>
      </c>
      <c r="G258" s="254" t="s">
        <v>195</v>
      </c>
      <c r="H258" s="255">
        <v>1</v>
      </c>
      <c r="I258" s="256"/>
      <c r="J258" s="257">
        <f>ROUND(I258*H258,2)</f>
        <v>0</v>
      </c>
      <c r="K258" s="253" t="s">
        <v>1</v>
      </c>
      <c r="L258" s="258"/>
      <c r="M258" s="259" t="s">
        <v>1</v>
      </c>
      <c r="N258" s="260" t="s">
        <v>43</v>
      </c>
      <c r="O258" s="77"/>
      <c r="P258" s="213">
        <f>O258*H258</f>
        <v>0</v>
      </c>
      <c r="Q258" s="213">
        <v>0.0242</v>
      </c>
      <c r="R258" s="213">
        <f>Q258*H258</f>
        <v>0.0242</v>
      </c>
      <c r="S258" s="213">
        <v>0</v>
      </c>
      <c r="T258" s="214">
        <f>S258*H258</f>
        <v>0</v>
      </c>
      <c r="AR258" s="15" t="s">
        <v>168</v>
      </c>
      <c r="AT258" s="15" t="s">
        <v>287</v>
      </c>
      <c r="AU258" s="15" t="s">
        <v>82</v>
      </c>
      <c r="AY258" s="15" t="s">
        <v>122</v>
      </c>
      <c r="BE258" s="215">
        <f>IF(N258="základní",J258,0)</f>
        <v>0</v>
      </c>
      <c r="BF258" s="215">
        <f>IF(N258="snížená",J258,0)</f>
        <v>0</v>
      </c>
      <c r="BG258" s="215">
        <f>IF(N258="zákl. přenesená",J258,0)</f>
        <v>0</v>
      </c>
      <c r="BH258" s="215">
        <f>IF(N258="sníž. přenesená",J258,0)</f>
        <v>0</v>
      </c>
      <c r="BI258" s="215">
        <f>IF(N258="nulová",J258,0)</f>
        <v>0</v>
      </c>
      <c r="BJ258" s="15" t="s">
        <v>80</v>
      </c>
      <c r="BK258" s="215">
        <f>ROUND(I258*H258,2)</f>
        <v>0</v>
      </c>
      <c r="BL258" s="15" t="s">
        <v>129</v>
      </c>
      <c r="BM258" s="15" t="s">
        <v>396</v>
      </c>
    </row>
    <row r="259" spans="2:47" s="1" customFormat="1" ht="12">
      <c r="B259" s="36"/>
      <c r="C259" s="37"/>
      <c r="D259" s="218" t="s">
        <v>144</v>
      </c>
      <c r="E259" s="37"/>
      <c r="F259" s="238" t="s">
        <v>285</v>
      </c>
      <c r="G259" s="37"/>
      <c r="H259" s="37"/>
      <c r="I259" s="129"/>
      <c r="J259" s="37"/>
      <c r="K259" s="37"/>
      <c r="L259" s="41"/>
      <c r="M259" s="239"/>
      <c r="N259" s="77"/>
      <c r="O259" s="77"/>
      <c r="P259" s="77"/>
      <c r="Q259" s="77"/>
      <c r="R259" s="77"/>
      <c r="S259" s="77"/>
      <c r="T259" s="78"/>
      <c r="AT259" s="15" t="s">
        <v>144</v>
      </c>
      <c r="AU259" s="15" t="s">
        <v>82</v>
      </c>
    </row>
    <row r="260" spans="2:65" s="1" customFormat="1" ht="16.5" customHeight="1">
      <c r="B260" s="36"/>
      <c r="C260" s="204" t="s">
        <v>397</v>
      </c>
      <c r="D260" s="204" t="s">
        <v>124</v>
      </c>
      <c r="E260" s="205" t="s">
        <v>398</v>
      </c>
      <c r="F260" s="206" t="s">
        <v>382</v>
      </c>
      <c r="G260" s="207" t="s">
        <v>195</v>
      </c>
      <c r="H260" s="208">
        <v>1</v>
      </c>
      <c r="I260" s="209"/>
      <c r="J260" s="210">
        <f>ROUND(I260*H260,2)</f>
        <v>0</v>
      </c>
      <c r="K260" s="206" t="s">
        <v>1</v>
      </c>
      <c r="L260" s="41"/>
      <c r="M260" s="211" t="s">
        <v>1</v>
      </c>
      <c r="N260" s="212" t="s">
        <v>43</v>
      </c>
      <c r="O260" s="77"/>
      <c r="P260" s="213">
        <f>O260*H260</f>
        <v>0</v>
      </c>
      <c r="Q260" s="213">
        <v>0.00167</v>
      </c>
      <c r="R260" s="213">
        <f>Q260*H260</f>
        <v>0.00167</v>
      </c>
      <c r="S260" s="213">
        <v>0</v>
      </c>
      <c r="T260" s="214">
        <f>S260*H260</f>
        <v>0</v>
      </c>
      <c r="AR260" s="15" t="s">
        <v>129</v>
      </c>
      <c r="AT260" s="15" t="s">
        <v>124</v>
      </c>
      <c r="AU260" s="15" t="s">
        <v>82</v>
      </c>
      <c r="AY260" s="15" t="s">
        <v>122</v>
      </c>
      <c r="BE260" s="215">
        <f>IF(N260="základní",J260,0)</f>
        <v>0</v>
      </c>
      <c r="BF260" s="215">
        <f>IF(N260="snížená",J260,0)</f>
        <v>0</v>
      </c>
      <c r="BG260" s="215">
        <f>IF(N260="zákl. přenesená",J260,0)</f>
        <v>0</v>
      </c>
      <c r="BH260" s="215">
        <f>IF(N260="sníž. přenesená",J260,0)</f>
        <v>0</v>
      </c>
      <c r="BI260" s="215">
        <f>IF(N260="nulová",J260,0)</f>
        <v>0</v>
      </c>
      <c r="BJ260" s="15" t="s">
        <v>80</v>
      </c>
      <c r="BK260" s="215">
        <f>ROUND(I260*H260,2)</f>
        <v>0</v>
      </c>
      <c r="BL260" s="15" t="s">
        <v>129</v>
      </c>
      <c r="BM260" s="15" t="s">
        <v>399</v>
      </c>
    </row>
    <row r="261" spans="2:47" s="1" customFormat="1" ht="12">
      <c r="B261" s="36"/>
      <c r="C261" s="37"/>
      <c r="D261" s="218" t="s">
        <v>144</v>
      </c>
      <c r="E261" s="37"/>
      <c r="F261" s="238" t="s">
        <v>285</v>
      </c>
      <c r="G261" s="37"/>
      <c r="H261" s="37"/>
      <c r="I261" s="129"/>
      <c r="J261" s="37"/>
      <c r="K261" s="37"/>
      <c r="L261" s="41"/>
      <c r="M261" s="239"/>
      <c r="N261" s="77"/>
      <c r="O261" s="77"/>
      <c r="P261" s="77"/>
      <c r="Q261" s="77"/>
      <c r="R261" s="77"/>
      <c r="S261" s="77"/>
      <c r="T261" s="78"/>
      <c r="AT261" s="15" t="s">
        <v>144</v>
      </c>
      <c r="AU261" s="15" t="s">
        <v>82</v>
      </c>
    </row>
    <row r="262" spans="2:65" s="1" customFormat="1" ht="16.5" customHeight="1">
      <c r="B262" s="36"/>
      <c r="C262" s="251" t="s">
        <v>400</v>
      </c>
      <c r="D262" s="251" t="s">
        <v>287</v>
      </c>
      <c r="E262" s="252" t="s">
        <v>401</v>
      </c>
      <c r="F262" s="253" t="s">
        <v>402</v>
      </c>
      <c r="G262" s="254" t="s">
        <v>195</v>
      </c>
      <c r="H262" s="255">
        <v>1</v>
      </c>
      <c r="I262" s="256"/>
      <c r="J262" s="257">
        <f>ROUND(I262*H262,2)</f>
        <v>0</v>
      </c>
      <c r="K262" s="253" t="s">
        <v>1</v>
      </c>
      <c r="L262" s="258"/>
      <c r="M262" s="259" t="s">
        <v>1</v>
      </c>
      <c r="N262" s="260" t="s">
        <v>43</v>
      </c>
      <c r="O262" s="77"/>
      <c r="P262" s="213">
        <f>O262*H262</f>
        <v>0</v>
      </c>
      <c r="Q262" s="213">
        <v>0.0242</v>
      </c>
      <c r="R262" s="213">
        <f>Q262*H262</f>
        <v>0.0242</v>
      </c>
      <c r="S262" s="213">
        <v>0</v>
      </c>
      <c r="T262" s="214">
        <f>S262*H262</f>
        <v>0</v>
      </c>
      <c r="AR262" s="15" t="s">
        <v>168</v>
      </c>
      <c r="AT262" s="15" t="s">
        <v>287</v>
      </c>
      <c r="AU262" s="15" t="s">
        <v>82</v>
      </c>
      <c r="AY262" s="15" t="s">
        <v>122</v>
      </c>
      <c r="BE262" s="215">
        <f>IF(N262="základní",J262,0)</f>
        <v>0</v>
      </c>
      <c r="BF262" s="215">
        <f>IF(N262="snížená",J262,0)</f>
        <v>0</v>
      </c>
      <c r="BG262" s="215">
        <f>IF(N262="zákl. přenesená",J262,0)</f>
        <v>0</v>
      </c>
      <c r="BH262" s="215">
        <f>IF(N262="sníž. přenesená",J262,0)</f>
        <v>0</v>
      </c>
      <c r="BI262" s="215">
        <f>IF(N262="nulová",J262,0)</f>
        <v>0</v>
      </c>
      <c r="BJ262" s="15" t="s">
        <v>80</v>
      </c>
      <c r="BK262" s="215">
        <f>ROUND(I262*H262,2)</f>
        <v>0</v>
      </c>
      <c r="BL262" s="15" t="s">
        <v>129</v>
      </c>
      <c r="BM262" s="15" t="s">
        <v>403</v>
      </c>
    </row>
    <row r="263" spans="2:47" s="1" customFormat="1" ht="12">
      <c r="B263" s="36"/>
      <c r="C263" s="37"/>
      <c r="D263" s="218" t="s">
        <v>144</v>
      </c>
      <c r="E263" s="37"/>
      <c r="F263" s="238" t="s">
        <v>285</v>
      </c>
      <c r="G263" s="37"/>
      <c r="H263" s="37"/>
      <c r="I263" s="129"/>
      <c r="J263" s="37"/>
      <c r="K263" s="37"/>
      <c r="L263" s="41"/>
      <c r="M263" s="239"/>
      <c r="N263" s="77"/>
      <c r="O263" s="77"/>
      <c r="P263" s="77"/>
      <c r="Q263" s="77"/>
      <c r="R263" s="77"/>
      <c r="S263" s="77"/>
      <c r="T263" s="78"/>
      <c r="AT263" s="15" t="s">
        <v>144</v>
      </c>
      <c r="AU263" s="15" t="s">
        <v>82</v>
      </c>
    </row>
    <row r="264" spans="2:65" s="1" customFormat="1" ht="16.5" customHeight="1">
      <c r="B264" s="36"/>
      <c r="C264" s="204" t="s">
        <v>404</v>
      </c>
      <c r="D264" s="204" t="s">
        <v>124</v>
      </c>
      <c r="E264" s="205" t="s">
        <v>405</v>
      </c>
      <c r="F264" s="206" t="s">
        <v>382</v>
      </c>
      <c r="G264" s="207" t="s">
        <v>195</v>
      </c>
      <c r="H264" s="208">
        <v>1</v>
      </c>
      <c r="I264" s="209"/>
      <c r="J264" s="210">
        <f>ROUND(I264*H264,2)</f>
        <v>0</v>
      </c>
      <c r="K264" s="206" t="s">
        <v>1</v>
      </c>
      <c r="L264" s="41"/>
      <c r="M264" s="211" t="s">
        <v>1</v>
      </c>
      <c r="N264" s="212" t="s">
        <v>43</v>
      </c>
      <c r="O264" s="77"/>
      <c r="P264" s="213">
        <f>O264*H264</f>
        <v>0</v>
      </c>
      <c r="Q264" s="213">
        <v>0.00167</v>
      </c>
      <c r="R264" s="213">
        <f>Q264*H264</f>
        <v>0.00167</v>
      </c>
      <c r="S264" s="213">
        <v>0</v>
      </c>
      <c r="T264" s="214">
        <f>S264*H264</f>
        <v>0</v>
      </c>
      <c r="AR264" s="15" t="s">
        <v>129</v>
      </c>
      <c r="AT264" s="15" t="s">
        <v>124</v>
      </c>
      <c r="AU264" s="15" t="s">
        <v>82</v>
      </c>
      <c r="AY264" s="15" t="s">
        <v>122</v>
      </c>
      <c r="BE264" s="215">
        <f>IF(N264="základní",J264,0)</f>
        <v>0</v>
      </c>
      <c r="BF264" s="215">
        <f>IF(N264="snížená",J264,0)</f>
        <v>0</v>
      </c>
      <c r="BG264" s="215">
        <f>IF(N264="zákl. přenesená",J264,0)</f>
        <v>0</v>
      </c>
      <c r="BH264" s="215">
        <f>IF(N264="sníž. přenesená",J264,0)</f>
        <v>0</v>
      </c>
      <c r="BI264" s="215">
        <f>IF(N264="nulová",J264,0)</f>
        <v>0</v>
      </c>
      <c r="BJ264" s="15" t="s">
        <v>80</v>
      </c>
      <c r="BK264" s="215">
        <f>ROUND(I264*H264,2)</f>
        <v>0</v>
      </c>
      <c r="BL264" s="15" t="s">
        <v>129</v>
      </c>
      <c r="BM264" s="15" t="s">
        <v>406</v>
      </c>
    </row>
    <row r="265" spans="2:47" s="1" customFormat="1" ht="12">
      <c r="B265" s="36"/>
      <c r="C265" s="37"/>
      <c r="D265" s="218" t="s">
        <v>144</v>
      </c>
      <c r="E265" s="37"/>
      <c r="F265" s="238" t="s">
        <v>285</v>
      </c>
      <c r="G265" s="37"/>
      <c r="H265" s="37"/>
      <c r="I265" s="129"/>
      <c r="J265" s="37"/>
      <c r="K265" s="37"/>
      <c r="L265" s="41"/>
      <c r="M265" s="239"/>
      <c r="N265" s="77"/>
      <c r="O265" s="77"/>
      <c r="P265" s="77"/>
      <c r="Q265" s="77"/>
      <c r="R265" s="77"/>
      <c r="S265" s="77"/>
      <c r="T265" s="78"/>
      <c r="AT265" s="15" t="s">
        <v>144</v>
      </c>
      <c r="AU265" s="15" t="s">
        <v>82</v>
      </c>
    </row>
    <row r="266" spans="2:65" s="1" customFormat="1" ht="16.5" customHeight="1">
      <c r="B266" s="36"/>
      <c r="C266" s="251" t="s">
        <v>407</v>
      </c>
      <c r="D266" s="251" t="s">
        <v>287</v>
      </c>
      <c r="E266" s="252" t="s">
        <v>408</v>
      </c>
      <c r="F266" s="253" t="s">
        <v>409</v>
      </c>
      <c r="G266" s="254" t="s">
        <v>410</v>
      </c>
      <c r="H266" s="255">
        <v>1</v>
      </c>
      <c r="I266" s="256"/>
      <c r="J266" s="257">
        <f>ROUND(I266*H266,2)</f>
        <v>0</v>
      </c>
      <c r="K266" s="253" t="s">
        <v>1</v>
      </c>
      <c r="L266" s="258"/>
      <c r="M266" s="259" t="s">
        <v>1</v>
      </c>
      <c r="N266" s="260" t="s">
        <v>43</v>
      </c>
      <c r="O266" s="77"/>
      <c r="P266" s="213">
        <f>O266*H266</f>
        <v>0</v>
      </c>
      <c r="Q266" s="213">
        <v>0.0242</v>
      </c>
      <c r="R266" s="213">
        <f>Q266*H266</f>
        <v>0.0242</v>
      </c>
      <c r="S266" s="213">
        <v>0</v>
      </c>
      <c r="T266" s="214">
        <f>S266*H266</f>
        <v>0</v>
      </c>
      <c r="AR266" s="15" t="s">
        <v>168</v>
      </c>
      <c r="AT266" s="15" t="s">
        <v>287</v>
      </c>
      <c r="AU266" s="15" t="s">
        <v>82</v>
      </c>
      <c r="AY266" s="15" t="s">
        <v>122</v>
      </c>
      <c r="BE266" s="215">
        <f>IF(N266="základní",J266,0)</f>
        <v>0</v>
      </c>
      <c r="BF266" s="215">
        <f>IF(N266="snížená",J266,0)</f>
        <v>0</v>
      </c>
      <c r="BG266" s="215">
        <f>IF(N266="zákl. přenesená",J266,0)</f>
        <v>0</v>
      </c>
      <c r="BH266" s="215">
        <f>IF(N266="sníž. přenesená",J266,0)</f>
        <v>0</v>
      </c>
      <c r="BI266" s="215">
        <f>IF(N266="nulová",J266,0)</f>
        <v>0</v>
      </c>
      <c r="BJ266" s="15" t="s">
        <v>80</v>
      </c>
      <c r="BK266" s="215">
        <f>ROUND(I266*H266,2)</f>
        <v>0</v>
      </c>
      <c r="BL266" s="15" t="s">
        <v>129</v>
      </c>
      <c r="BM266" s="15" t="s">
        <v>411</v>
      </c>
    </row>
    <row r="267" spans="2:47" s="1" customFormat="1" ht="12">
      <c r="B267" s="36"/>
      <c r="C267" s="37"/>
      <c r="D267" s="218" t="s">
        <v>144</v>
      </c>
      <c r="E267" s="37"/>
      <c r="F267" s="238" t="s">
        <v>285</v>
      </c>
      <c r="G267" s="37"/>
      <c r="H267" s="37"/>
      <c r="I267" s="129"/>
      <c r="J267" s="37"/>
      <c r="K267" s="37"/>
      <c r="L267" s="41"/>
      <c r="M267" s="239"/>
      <c r="N267" s="77"/>
      <c r="O267" s="77"/>
      <c r="P267" s="77"/>
      <c r="Q267" s="77"/>
      <c r="R267" s="77"/>
      <c r="S267" s="77"/>
      <c r="T267" s="78"/>
      <c r="AT267" s="15" t="s">
        <v>144</v>
      </c>
      <c r="AU267" s="15" t="s">
        <v>82</v>
      </c>
    </row>
    <row r="268" spans="2:65" s="1" customFormat="1" ht="16.5" customHeight="1">
      <c r="B268" s="36"/>
      <c r="C268" s="204" t="s">
        <v>412</v>
      </c>
      <c r="D268" s="204" t="s">
        <v>124</v>
      </c>
      <c r="E268" s="205" t="s">
        <v>413</v>
      </c>
      <c r="F268" s="206" t="s">
        <v>414</v>
      </c>
      <c r="G268" s="207" t="s">
        <v>256</v>
      </c>
      <c r="H268" s="208">
        <v>1</v>
      </c>
      <c r="I268" s="209"/>
      <c r="J268" s="210">
        <f>ROUND(I268*H268,2)</f>
        <v>0</v>
      </c>
      <c r="K268" s="206" t="s">
        <v>1</v>
      </c>
      <c r="L268" s="41"/>
      <c r="M268" s="211" t="s">
        <v>1</v>
      </c>
      <c r="N268" s="212" t="s">
        <v>43</v>
      </c>
      <c r="O268" s="77"/>
      <c r="P268" s="213">
        <f>O268*H268</f>
        <v>0</v>
      </c>
      <c r="Q268" s="213">
        <v>0.00167</v>
      </c>
      <c r="R268" s="213">
        <f>Q268*H268</f>
        <v>0.00167</v>
      </c>
      <c r="S268" s="213">
        <v>0</v>
      </c>
      <c r="T268" s="214">
        <f>S268*H268</f>
        <v>0</v>
      </c>
      <c r="AR268" s="15" t="s">
        <v>129</v>
      </c>
      <c r="AT268" s="15" t="s">
        <v>124</v>
      </c>
      <c r="AU268" s="15" t="s">
        <v>82</v>
      </c>
      <c r="AY268" s="15" t="s">
        <v>122</v>
      </c>
      <c r="BE268" s="215">
        <f>IF(N268="základní",J268,0)</f>
        <v>0</v>
      </c>
      <c r="BF268" s="215">
        <f>IF(N268="snížená",J268,0)</f>
        <v>0</v>
      </c>
      <c r="BG268" s="215">
        <f>IF(N268="zákl. přenesená",J268,0)</f>
        <v>0</v>
      </c>
      <c r="BH268" s="215">
        <f>IF(N268="sníž. přenesená",J268,0)</f>
        <v>0</v>
      </c>
      <c r="BI268" s="215">
        <f>IF(N268="nulová",J268,0)</f>
        <v>0</v>
      </c>
      <c r="BJ268" s="15" t="s">
        <v>80</v>
      </c>
      <c r="BK268" s="215">
        <f>ROUND(I268*H268,2)</f>
        <v>0</v>
      </c>
      <c r="BL268" s="15" t="s">
        <v>129</v>
      </c>
      <c r="BM268" s="15" t="s">
        <v>415</v>
      </c>
    </row>
    <row r="269" spans="2:47" s="1" customFormat="1" ht="12">
      <c r="B269" s="36"/>
      <c r="C269" s="37"/>
      <c r="D269" s="218" t="s">
        <v>144</v>
      </c>
      <c r="E269" s="37"/>
      <c r="F269" s="238" t="s">
        <v>285</v>
      </c>
      <c r="G269" s="37"/>
      <c r="H269" s="37"/>
      <c r="I269" s="129"/>
      <c r="J269" s="37"/>
      <c r="K269" s="37"/>
      <c r="L269" s="41"/>
      <c r="M269" s="239"/>
      <c r="N269" s="77"/>
      <c r="O269" s="77"/>
      <c r="P269" s="77"/>
      <c r="Q269" s="77"/>
      <c r="R269" s="77"/>
      <c r="S269" s="77"/>
      <c r="T269" s="78"/>
      <c r="AT269" s="15" t="s">
        <v>144</v>
      </c>
      <c r="AU269" s="15" t="s">
        <v>82</v>
      </c>
    </row>
    <row r="270" spans="2:65" s="1" customFormat="1" ht="16.5" customHeight="1">
      <c r="B270" s="36"/>
      <c r="C270" s="251" t="s">
        <v>416</v>
      </c>
      <c r="D270" s="251" t="s">
        <v>287</v>
      </c>
      <c r="E270" s="252" t="s">
        <v>417</v>
      </c>
      <c r="F270" s="253" t="s">
        <v>395</v>
      </c>
      <c r="G270" s="254" t="s">
        <v>256</v>
      </c>
      <c r="H270" s="255">
        <v>2</v>
      </c>
      <c r="I270" s="256"/>
      <c r="J270" s="257">
        <f>ROUND(I270*H270,2)</f>
        <v>0</v>
      </c>
      <c r="K270" s="253" t="s">
        <v>1</v>
      </c>
      <c r="L270" s="258"/>
      <c r="M270" s="259" t="s">
        <v>1</v>
      </c>
      <c r="N270" s="260" t="s">
        <v>43</v>
      </c>
      <c r="O270" s="77"/>
      <c r="P270" s="213">
        <f>O270*H270</f>
        <v>0</v>
      </c>
      <c r="Q270" s="213">
        <v>0.0242</v>
      </c>
      <c r="R270" s="213">
        <f>Q270*H270</f>
        <v>0.0484</v>
      </c>
      <c r="S270" s="213">
        <v>0</v>
      </c>
      <c r="T270" s="214">
        <f>S270*H270</f>
        <v>0</v>
      </c>
      <c r="AR270" s="15" t="s">
        <v>168</v>
      </c>
      <c r="AT270" s="15" t="s">
        <v>287</v>
      </c>
      <c r="AU270" s="15" t="s">
        <v>82</v>
      </c>
      <c r="AY270" s="15" t="s">
        <v>122</v>
      </c>
      <c r="BE270" s="215">
        <f>IF(N270="základní",J270,0)</f>
        <v>0</v>
      </c>
      <c r="BF270" s="215">
        <f>IF(N270="snížená",J270,0)</f>
        <v>0</v>
      </c>
      <c r="BG270" s="215">
        <f>IF(N270="zákl. přenesená",J270,0)</f>
        <v>0</v>
      </c>
      <c r="BH270" s="215">
        <f>IF(N270="sníž. přenesená",J270,0)</f>
        <v>0</v>
      </c>
      <c r="BI270" s="215">
        <f>IF(N270="nulová",J270,0)</f>
        <v>0</v>
      </c>
      <c r="BJ270" s="15" t="s">
        <v>80</v>
      </c>
      <c r="BK270" s="215">
        <f>ROUND(I270*H270,2)</f>
        <v>0</v>
      </c>
      <c r="BL270" s="15" t="s">
        <v>129</v>
      </c>
      <c r="BM270" s="15" t="s">
        <v>418</v>
      </c>
    </row>
    <row r="271" spans="2:47" s="1" customFormat="1" ht="12">
      <c r="B271" s="36"/>
      <c r="C271" s="37"/>
      <c r="D271" s="218" t="s">
        <v>144</v>
      </c>
      <c r="E271" s="37"/>
      <c r="F271" s="238" t="s">
        <v>285</v>
      </c>
      <c r="G271" s="37"/>
      <c r="H271" s="37"/>
      <c r="I271" s="129"/>
      <c r="J271" s="37"/>
      <c r="K271" s="37"/>
      <c r="L271" s="41"/>
      <c r="M271" s="239"/>
      <c r="N271" s="77"/>
      <c r="O271" s="77"/>
      <c r="P271" s="77"/>
      <c r="Q271" s="77"/>
      <c r="R271" s="77"/>
      <c r="S271" s="77"/>
      <c r="T271" s="78"/>
      <c r="AT271" s="15" t="s">
        <v>144</v>
      </c>
      <c r="AU271" s="15" t="s">
        <v>82</v>
      </c>
    </row>
    <row r="272" spans="2:65" s="1" customFormat="1" ht="16.5" customHeight="1">
      <c r="B272" s="36"/>
      <c r="C272" s="204" t="s">
        <v>283</v>
      </c>
      <c r="D272" s="204" t="s">
        <v>124</v>
      </c>
      <c r="E272" s="205" t="s">
        <v>419</v>
      </c>
      <c r="F272" s="206" t="s">
        <v>414</v>
      </c>
      <c r="G272" s="207" t="s">
        <v>256</v>
      </c>
      <c r="H272" s="208">
        <v>1</v>
      </c>
      <c r="I272" s="209"/>
      <c r="J272" s="210">
        <f>ROUND(I272*H272,2)</f>
        <v>0</v>
      </c>
      <c r="K272" s="206" t="s">
        <v>1</v>
      </c>
      <c r="L272" s="41"/>
      <c r="M272" s="211" t="s">
        <v>1</v>
      </c>
      <c r="N272" s="212" t="s">
        <v>43</v>
      </c>
      <c r="O272" s="77"/>
      <c r="P272" s="213">
        <f>O272*H272</f>
        <v>0</v>
      </c>
      <c r="Q272" s="213">
        <v>0.00167</v>
      </c>
      <c r="R272" s="213">
        <f>Q272*H272</f>
        <v>0.00167</v>
      </c>
      <c r="S272" s="213">
        <v>0</v>
      </c>
      <c r="T272" s="214">
        <f>S272*H272</f>
        <v>0</v>
      </c>
      <c r="AR272" s="15" t="s">
        <v>129</v>
      </c>
      <c r="AT272" s="15" t="s">
        <v>124</v>
      </c>
      <c r="AU272" s="15" t="s">
        <v>82</v>
      </c>
      <c r="AY272" s="15" t="s">
        <v>122</v>
      </c>
      <c r="BE272" s="215">
        <f>IF(N272="základní",J272,0)</f>
        <v>0</v>
      </c>
      <c r="BF272" s="215">
        <f>IF(N272="snížená",J272,0)</f>
        <v>0</v>
      </c>
      <c r="BG272" s="215">
        <f>IF(N272="zákl. přenesená",J272,0)</f>
        <v>0</v>
      </c>
      <c r="BH272" s="215">
        <f>IF(N272="sníž. přenesená",J272,0)</f>
        <v>0</v>
      </c>
      <c r="BI272" s="215">
        <f>IF(N272="nulová",J272,0)</f>
        <v>0</v>
      </c>
      <c r="BJ272" s="15" t="s">
        <v>80</v>
      </c>
      <c r="BK272" s="215">
        <f>ROUND(I272*H272,2)</f>
        <v>0</v>
      </c>
      <c r="BL272" s="15" t="s">
        <v>129</v>
      </c>
      <c r="BM272" s="15" t="s">
        <v>420</v>
      </c>
    </row>
    <row r="273" spans="2:47" s="1" customFormat="1" ht="12">
      <c r="B273" s="36"/>
      <c r="C273" s="37"/>
      <c r="D273" s="218" t="s">
        <v>144</v>
      </c>
      <c r="E273" s="37"/>
      <c r="F273" s="238" t="s">
        <v>285</v>
      </c>
      <c r="G273" s="37"/>
      <c r="H273" s="37"/>
      <c r="I273" s="129"/>
      <c r="J273" s="37"/>
      <c r="K273" s="37"/>
      <c r="L273" s="41"/>
      <c r="M273" s="239"/>
      <c r="N273" s="77"/>
      <c r="O273" s="77"/>
      <c r="P273" s="77"/>
      <c r="Q273" s="77"/>
      <c r="R273" s="77"/>
      <c r="S273" s="77"/>
      <c r="T273" s="78"/>
      <c r="AT273" s="15" t="s">
        <v>144</v>
      </c>
      <c r="AU273" s="15" t="s">
        <v>82</v>
      </c>
    </row>
    <row r="274" spans="2:65" s="1" customFormat="1" ht="16.5" customHeight="1">
      <c r="B274" s="36"/>
      <c r="C274" s="251" t="s">
        <v>421</v>
      </c>
      <c r="D274" s="251" t="s">
        <v>287</v>
      </c>
      <c r="E274" s="252" t="s">
        <v>422</v>
      </c>
      <c r="F274" s="253" t="s">
        <v>395</v>
      </c>
      <c r="G274" s="254" t="s">
        <v>256</v>
      </c>
      <c r="H274" s="255">
        <v>1</v>
      </c>
      <c r="I274" s="256"/>
      <c r="J274" s="257">
        <f>ROUND(I274*H274,2)</f>
        <v>0</v>
      </c>
      <c r="K274" s="253" t="s">
        <v>1</v>
      </c>
      <c r="L274" s="258"/>
      <c r="M274" s="259" t="s">
        <v>1</v>
      </c>
      <c r="N274" s="260" t="s">
        <v>43</v>
      </c>
      <c r="O274" s="77"/>
      <c r="P274" s="213">
        <f>O274*H274</f>
        <v>0</v>
      </c>
      <c r="Q274" s="213">
        <v>0.0242</v>
      </c>
      <c r="R274" s="213">
        <f>Q274*H274</f>
        <v>0.0242</v>
      </c>
      <c r="S274" s="213">
        <v>0</v>
      </c>
      <c r="T274" s="214">
        <f>S274*H274</f>
        <v>0</v>
      </c>
      <c r="AR274" s="15" t="s">
        <v>168</v>
      </c>
      <c r="AT274" s="15" t="s">
        <v>287</v>
      </c>
      <c r="AU274" s="15" t="s">
        <v>82</v>
      </c>
      <c r="AY274" s="15" t="s">
        <v>122</v>
      </c>
      <c r="BE274" s="215">
        <f>IF(N274="základní",J274,0)</f>
        <v>0</v>
      </c>
      <c r="BF274" s="215">
        <f>IF(N274="snížená",J274,0)</f>
        <v>0</v>
      </c>
      <c r="BG274" s="215">
        <f>IF(N274="zákl. přenesená",J274,0)</f>
        <v>0</v>
      </c>
      <c r="BH274" s="215">
        <f>IF(N274="sníž. přenesená",J274,0)</f>
        <v>0</v>
      </c>
      <c r="BI274" s="215">
        <f>IF(N274="nulová",J274,0)</f>
        <v>0</v>
      </c>
      <c r="BJ274" s="15" t="s">
        <v>80</v>
      </c>
      <c r="BK274" s="215">
        <f>ROUND(I274*H274,2)</f>
        <v>0</v>
      </c>
      <c r="BL274" s="15" t="s">
        <v>129</v>
      </c>
      <c r="BM274" s="15" t="s">
        <v>423</v>
      </c>
    </row>
    <row r="275" spans="2:47" s="1" customFormat="1" ht="12">
      <c r="B275" s="36"/>
      <c r="C275" s="37"/>
      <c r="D275" s="218" t="s">
        <v>144</v>
      </c>
      <c r="E275" s="37"/>
      <c r="F275" s="238" t="s">
        <v>285</v>
      </c>
      <c r="G275" s="37"/>
      <c r="H275" s="37"/>
      <c r="I275" s="129"/>
      <c r="J275" s="37"/>
      <c r="K275" s="37"/>
      <c r="L275" s="41"/>
      <c r="M275" s="239"/>
      <c r="N275" s="77"/>
      <c r="O275" s="77"/>
      <c r="P275" s="77"/>
      <c r="Q275" s="77"/>
      <c r="R275" s="77"/>
      <c r="S275" s="77"/>
      <c r="T275" s="78"/>
      <c r="AT275" s="15" t="s">
        <v>144</v>
      </c>
      <c r="AU275" s="15" t="s">
        <v>82</v>
      </c>
    </row>
    <row r="276" spans="2:65" s="1" customFormat="1" ht="16.5" customHeight="1">
      <c r="B276" s="36"/>
      <c r="C276" s="204" t="s">
        <v>424</v>
      </c>
      <c r="D276" s="204" t="s">
        <v>124</v>
      </c>
      <c r="E276" s="205" t="s">
        <v>425</v>
      </c>
      <c r="F276" s="206" t="s">
        <v>414</v>
      </c>
      <c r="G276" s="207" t="s">
        <v>195</v>
      </c>
      <c r="H276" s="208">
        <v>1</v>
      </c>
      <c r="I276" s="209"/>
      <c r="J276" s="210">
        <f>ROUND(I276*H276,2)</f>
        <v>0</v>
      </c>
      <c r="K276" s="206" t="s">
        <v>1</v>
      </c>
      <c r="L276" s="41"/>
      <c r="M276" s="211" t="s">
        <v>1</v>
      </c>
      <c r="N276" s="212" t="s">
        <v>43</v>
      </c>
      <c r="O276" s="77"/>
      <c r="P276" s="213">
        <f>O276*H276</f>
        <v>0</v>
      </c>
      <c r="Q276" s="213">
        <v>0.00167</v>
      </c>
      <c r="R276" s="213">
        <f>Q276*H276</f>
        <v>0.00167</v>
      </c>
      <c r="S276" s="213">
        <v>0</v>
      </c>
      <c r="T276" s="214">
        <f>S276*H276</f>
        <v>0</v>
      </c>
      <c r="AR276" s="15" t="s">
        <v>129</v>
      </c>
      <c r="AT276" s="15" t="s">
        <v>124</v>
      </c>
      <c r="AU276" s="15" t="s">
        <v>82</v>
      </c>
      <c r="AY276" s="15" t="s">
        <v>122</v>
      </c>
      <c r="BE276" s="215">
        <f>IF(N276="základní",J276,0)</f>
        <v>0</v>
      </c>
      <c r="BF276" s="215">
        <f>IF(N276="snížená",J276,0)</f>
        <v>0</v>
      </c>
      <c r="BG276" s="215">
        <f>IF(N276="zákl. přenesená",J276,0)</f>
        <v>0</v>
      </c>
      <c r="BH276" s="215">
        <f>IF(N276="sníž. přenesená",J276,0)</f>
        <v>0</v>
      </c>
      <c r="BI276" s="215">
        <f>IF(N276="nulová",J276,0)</f>
        <v>0</v>
      </c>
      <c r="BJ276" s="15" t="s">
        <v>80</v>
      </c>
      <c r="BK276" s="215">
        <f>ROUND(I276*H276,2)</f>
        <v>0</v>
      </c>
      <c r="BL276" s="15" t="s">
        <v>129</v>
      </c>
      <c r="BM276" s="15" t="s">
        <v>426</v>
      </c>
    </row>
    <row r="277" spans="2:47" s="1" customFormat="1" ht="12">
      <c r="B277" s="36"/>
      <c r="C277" s="37"/>
      <c r="D277" s="218" t="s">
        <v>144</v>
      </c>
      <c r="E277" s="37"/>
      <c r="F277" s="238" t="s">
        <v>285</v>
      </c>
      <c r="G277" s="37"/>
      <c r="H277" s="37"/>
      <c r="I277" s="129"/>
      <c r="J277" s="37"/>
      <c r="K277" s="37"/>
      <c r="L277" s="41"/>
      <c r="M277" s="239"/>
      <c r="N277" s="77"/>
      <c r="O277" s="77"/>
      <c r="P277" s="77"/>
      <c r="Q277" s="77"/>
      <c r="R277" s="77"/>
      <c r="S277" s="77"/>
      <c r="T277" s="78"/>
      <c r="AT277" s="15" t="s">
        <v>144</v>
      </c>
      <c r="AU277" s="15" t="s">
        <v>82</v>
      </c>
    </row>
    <row r="278" spans="2:65" s="1" customFormat="1" ht="16.5" customHeight="1">
      <c r="B278" s="36"/>
      <c r="C278" s="251" t="s">
        <v>427</v>
      </c>
      <c r="D278" s="251" t="s">
        <v>287</v>
      </c>
      <c r="E278" s="252" t="s">
        <v>428</v>
      </c>
      <c r="F278" s="253" t="s">
        <v>429</v>
      </c>
      <c r="G278" s="254" t="s">
        <v>195</v>
      </c>
      <c r="H278" s="255">
        <v>1</v>
      </c>
      <c r="I278" s="256"/>
      <c r="J278" s="257">
        <f>ROUND(I278*H278,2)</f>
        <v>0</v>
      </c>
      <c r="K278" s="253" t="s">
        <v>1</v>
      </c>
      <c r="L278" s="258"/>
      <c r="M278" s="259" t="s">
        <v>1</v>
      </c>
      <c r="N278" s="260" t="s">
        <v>43</v>
      </c>
      <c r="O278" s="77"/>
      <c r="P278" s="213">
        <f>O278*H278</f>
        <v>0</v>
      </c>
      <c r="Q278" s="213">
        <v>0.015</v>
      </c>
      <c r="R278" s="213">
        <f>Q278*H278</f>
        <v>0.015</v>
      </c>
      <c r="S278" s="213">
        <v>0</v>
      </c>
      <c r="T278" s="214">
        <f>S278*H278</f>
        <v>0</v>
      </c>
      <c r="AR278" s="15" t="s">
        <v>168</v>
      </c>
      <c r="AT278" s="15" t="s">
        <v>287</v>
      </c>
      <c r="AU278" s="15" t="s">
        <v>82</v>
      </c>
      <c r="AY278" s="15" t="s">
        <v>122</v>
      </c>
      <c r="BE278" s="215">
        <f>IF(N278="základní",J278,0)</f>
        <v>0</v>
      </c>
      <c r="BF278" s="215">
        <f>IF(N278="snížená",J278,0)</f>
        <v>0</v>
      </c>
      <c r="BG278" s="215">
        <f>IF(N278="zákl. přenesená",J278,0)</f>
        <v>0</v>
      </c>
      <c r="BH278" s="215">
        <f>IF(N278="sníž. přenesená",J278,0)</f>
        <v>0</v>
      </c>
      <c r="BI278" s="215">
        <f>IF(N278="nulová",J278,0)</f>
        <v>0</v>
      </c>
      <c r="BJ278" s="15" t="s">
        <v>80</v>
      </c>
      <c r="BK278" s="215">
        <f>ROUND(I278*H278,2)</f>
        <v>0</v>
      </c>
      <c r="BL278" s="15" t="s">
        <v>129</v>
      </c>
      <c r="BM278" s="15" t="s">
        <v>430</v>
      </c>
    </row>
    <row r="279" spans="2:47" s="1" customFormat="1" ht="12">
      <c r="B279" s="36"/>
      <c r="C279" s="37"/>
      <c r="D279" s="218" t="s">
        <v>144</v>
      </c>
      <c r="E279" s="37"/>
      <c r="F279" s="238" t="s">
        <v>285</v>
      </c>
      <c r="G279" s="37"/>
      <c r="H279" s="37"/>
      <c r="I279" s="129"/>
      <c r="J279" s="37"/>
      <c r="K279" s="37"/>
      <c r="L279" s="41"/>
      <c r="M279" s="239"/>
      <c r="N279" s="77"/>
      <c r="O279" s="77"/>
      <c r="P279" s="77"/>
      <c r="Q279" s="77"/>
      <c r="R279" s="77"/>
      <c r="S279" s="77"/>
      <c r="T279" s="78"/>
      <c r="AT279" s="15" t="s">
        <v>144</v>
      </c>
      <c r="AU279" s="15" t="s">
        <v>82</v>
      </c>
    </row>
    <row r="280" spans="2:65" s="1" customFormat="1" ht="16.5" customHeight="1">
      <c r="B280" s="36"/>
      <c r="C280" s="204" t="s">
        <v>431</v>
      </c>
      <c r="D280" s="204" t="s">
        <v>124</v>
      </c>
      <c r="E280" s="205" t="s">
        <v>432</v>
      </c>
      <c r="F280" s="206" t="s">
        <v>414</v>
      </c>
      <c r="G280" s="207" t="s">
        <v>195</v>
      </c>
      <c r="H280" s="208">
        <v>3</v>
      </c>
      <c r="I280" s="209"/>
      <c r="J280" s="210">
        <f>ROUND(I280*H280,2)</f>
        <v>0</v>
      </c>
      <c r="K280" s="206" t="s">
        <v>1</v>
      </c>
      <c r="L280" s="41"/>
      <c r="M280" s="211" t="s">
        <v>1</v>
      </c>
      <c r="N280" s="212" t="s">
        <v>43</v>
      </c>
      <c r="O280" s="77"/>
      <c r="P280" s="213">
        <f>O280*H280</f>
        <v>0</v>
      </c>
      <c r="Q280" s="213">
        <v>0.00167</v>
      </c>
      <c r="R280" s="213">
        <f>Q280*H280</f>
        <v>0.0050100000000000006</v>
      </c>
      <c r="S280" s="213">
        <v>0</v>
      </c>
      <c r="T280" s="214">
        <f>S280*H280</f>
        <v>0</v>
      </c>
      <c r="AR280" s="15" t="s">
        <v>129</v>
      </c>
      <c r="AT280" s="15" t="s">
        <v>124</v>
      </c>
      <c r="AU280" s="15" t="s">
        <v>82</v>
      </c>
      <c r="AY280" s="15" t="s">
        <v>122</v>
      </c>
      <c r="BE280" s="215">
        <f>IF(N280="základní",J280,0)</f>
        <v>0</v>
      </c>
      <c r="BF280" s="215">
        <f>IF(N280="snížená",J280,0)</f>
        <v>0</v>
      </c>
      <c r="BG280" s="215">
        <f>IF(N280="zákl. přenesená",J280,0)</f>
        <v>0</v>
      </c>
      <c r="BH280" s="215">
        <f>IF(N280="sníž. přenesená",J280,0)</f>
        <v>0</v>
      </c>
      <c r="BI280" s="215">
        <f>IF(N280="nulová",J280,0)</f>
        <v>0</v>
      </c>
      <c r="BJ280" s="15" t="s">
        <v>80</v>
      </c>
      <c r="BK280" s="215">
        <f>ROUND(I280*H280,2)</f>
        <v>0</v>
      </c>
      <c r="BL280" s="15" t="s">
        <v>129</v>
      </c>
      <c r="BM280" s="15" t="s">
        <v>433</v>
      </c>
    </row>
    <row r="281" spans="2:47" s="1" customFormat="1" ht="12">
      <c r="B281" s="36"/>
      <c r="C281" s="37"/>
      <c r="D281" s="218" t="s">
        <v>144</v>
      </c>
      <c r="E281" s="37"/>
      <c r="F281" s="238" t="s">
        <v>285</v>
      </c>
      <c r="G281" s="37"/>
      <c r="H281" s="37"/>
      <c r="I281" s="129"/>
      <c r="J281" s="37"/>
      <c r="K281" s="37"/>
      <c r="L281" s="41"/>
      <c r="M281" s="239"/>
      <c r="N281" s="77"/>
      <c r="O281" s="77"/>
      <c r="P281" s="77"/>
      <c r="Q281" s="77"/>
      <c r="R281" s="77"/>
      <c r="S281" s="77"/>
      <c r="T281" s="78"/>
      <c r="AT281" s="15" t="s">
        <v>144</v>
      </c>
      <c r="AU281" s="15" t="s">
        <v>82</v>
      </c>
    </row>
    <row r="282" spans="2:65" s="1" customFormat="1" ht="16.5" customHeight="1">
      <c r="B282" s="36"/>
      <c r="C282" s="251" t="s">
        <v>434</v>
      </c>
      <c r="D282" s="251" t="s">
        <v>287</v>
      </c>
      <c r="E282" s="252" t="s">
        <v>435</v>
      </c>
      <c r="F282" s="253" t="s">
        <v>436</v>
      </c>
      <c r="G282" s="254" t="s">
        <v>195</v>
      </c>
      <c r="H282" s="255">
        <v>3</v>
      </c>
      <c r="I282" s="256"/>
      <c r="J282" s="257">
        <f>ROUND(I282*H282,2)</f>
        <v>0</v>
      </c>
      <c r="K282" s="253" t="s">
        <v>1</v>
      </c>
      <c r="L282" s="258"/>
      <c r="M282" s="259" t="s">
        <v>1</v>
      </c>
      <c r="N282" s="260" t="s">
        <v>43</v>
      </c>
      <c r="O282" s="77"/>
      <c r="P282" s="213">
        <f>O282*H282</f>
        <v>0</v>
      </c>
      <c r="Q282" s="213">
        <v>0.029</v>
      </c>
      <c r="R282" s="213">
        <f>Q282*H282</f>
        <v>0.08700000000000001</v>
      </c>
      <c r="S282" s="213">
        <v>0</v>
      </c>
      <c r="T282" s="214">
        <f>S282*H282</f>
        <v>0</v>
      </c>
      <c r="AR282" s="15" t="s">
        <v>168</v>
      </c>
      <c r="AT282" s="15" t="s">
        <v>287</v>
      </c>
      <c r="AU282" s="15" t="s">
        <v>82</v>
      </c>
      <c r="AY282" s="15" t="s">
        <v>122</v>
      </c>
      <c r="BE282" s="215">
        <f>IF(N282="základní",J282,0)</f>
        <v>0</v>
      </c>
      <c r="BF282" s="215">
        <f>IF(N282="snížená",J282,0)</f>
        <v>0</v>
      </c>
      <c r="BG282" s="215">
        <f>IF(N282="zákl. přenesená",J282,0)</f>
        <v>0</v>
      </c>
      <c r="BH282" s="215">
        <f>IF(N282="sníž. přenesená",J282,0)</f>
        <v>0</v>
      </c>
      <c r="BI282" s="215">
        <f>IF(N282="nulová",J282,0)</f>
        <v>0</v>
      </c>
      <c r="BJ282" s="15" t="s">
        <v>80</v>
      </c>
      <c r="BK282" s="215">
        <f>ROUND(I282*H282,2)</f>
        <v>0</v>
      </c>
      <c r="BL282" s="15" t="s">
        <v>129</v>
      </c>
      <c r="BM282" s="15" t="s">
        <v>437</v>
      </c>
    </row>
    <row r="283" spans="2:47" s="1" customFormat="1" ht="12">
      <c r="B283" s="36"/>
      <c r="C283" s="37"/>
      <c r="D283" s="218" t="s">
        <v>144</v>
      </c>
      <c r="E283" s="37"/>
      <c r="F283" s="238" t="s">
        <v>285</v>
      </c>
      <c r="G283" s="37"/>
      <c r="H283" s="37"/>
      <c r="I283" s="129"/>
      <c r="J283" s="37"/>
      <c r="K283" s="37"/>
      <c r="L283" s="41"/>
      <c r="M283" s="239"/>
      <c r="N283" s="77"/>
      <c r="O283" s="77"/>
      <c r="P283" s="77"/>
      <c r="Q283" s="77"/>
      <c r="R283" s="77"/>
      <c r="S283" s="77"/>
      <c r="T283" s="78"/>
      <c r="AT283" s="15" t="s">
        <v>144</v>
      </c>
      <c r="AU283" s="15" t="s">
        <v>82</v>
      </c>
    </row>
    <row r="284" spans="2:65" s="1" customFormat="1" ht="22.5" customHeight="1">
      <c r="B284" s="36"/>
      <c r="C284" s="204" t="s">
        <v>438</v>
      </c>
      <c r="D284" s="204" t="s">
        <v>124</v>
      </c>
      <c r="E284" s="205" t="s">
        <v>439</v>
      </c>
      <c r="F284" s="206" t="s">
        <v>440</v>
      </c>
      <c r="G284" s="207" t="s">
        <v>195</v>
      </c>
      <c r="H284" s="208">
        <v>3</v>
      </c>
      <c r="I284" s="209"/>
      <c r="J284" s="210">
        <f>ROUND(I284*H284,2)</f>
        <v>0</v>
      </c>
      <c r="K284" s="206" t="s">
        <v>128</v>
      </c>
      <c r="L284" s="41"/>
      <c r="M284" s="211" t="s">
        <v>1</v>
      </c>
      <c r="N284" s="212" t="s">
        <v>43</v>
      </c>
      <c r="O284" s="77"/>
      <c r="P284" s="213">
        <f>O284*H284</f>
        <v>0</v>
      </c>
      <c r="Q284" s="213">
        <v>0.00508</v>
      </c>
      <c r="R284" s="213">
        <f>Q284*H284</f>
        <v>0.01524</v>
      </c>
      <c r="S284" s="213">
        <v>0</v>
      </c>
      <c r="T284" s="214">
        <f>S284*H284</f>
        <v>0</v>
      </c>
      <c r="AR284" s="15" t="s">
        <v>129</v>
      </c>
      <c r="AT284" s="15" t="s">
        <v>124</v>
      </c>
      <c r="AU284" s="15" t="s">
        <v>82</v>
      </c>
      <c r="AY284" s="15" t="s">
        <v>122</v>
      </c>
      <c r="BE284" s="215">
        <f>IF(N284="základní",J284,0)</f>
        <v>0</v>
      </c>
      <c r="BF284" s="215">
        <f>IF(N284="snížená",J284,0)</f>
        <v>0</v>
      </c>
      <c r="BG284" s="215">
        <f>IF(N284="zákl. přenesená",J284,0)</f>
        <v>0</v>
      </c>
      <c r="BH284" s="215">
        <f>IF(N284="sníž. přenesená",J284,0)</f>
        <v>0</v>
      </c>
      <c r="BI284" s="215">
        <f>IF(N284="nulová",J284,0)</f>
        <v>0</v>
      </c>
      <c r="BJ284" s="15" t="s">
        <v>80</v>
      </c>
      <c r="BK284" s="215">
        <f>ROUND(I284*H284,2)</f>
        <v>0</v>
      </c>
      <c r="BL284" s="15" t="s">
        <v>129</v>
      </c>
      <c r="BM284" s="15" t="s">
        <v>441</v>
      </c>
    </row>
    <row r="285" spans="2:65" s="1" customFormat="1" ht="16.5" customHeight="1">
      <c r="B285" s="36"/>
      <c r="C285" s="204" t="s">
        <v>442</v>
      </c>
      <c r="D285" s="204" t="s">
        <v>124</v>
      </c>
      <c r="E285" s="205" t="s">
        <v>443</v>
      </c>
      <c r="F285" s="206" t="s">
        <v>444</v>
      </c>
      <c r="G285" s="207" t="s">
        <v>195</v>
      </c>
      <c r="H285" s="208">
        <v>4</v>
      </c>
      <c r="I285" s="209"/>
      <c r="J285" s="210">
        <f>ROUND(I285*H285,2)</f>
        <v>0</v>
      </c>
      <c r="K285" s="206" t="s">
        <v>128</v>
      </c>
      <c r="L285" s="41"/>
      <c r="M285" s="211" t="s">
        <v>1</v>
      </c>
      <c r="N285" s="212" t="s">
        <v>43</v>
      </c>
      <c r="O285" s="77"/>
      <c r="P285" s="213">
        <f>O285*H285</f>
        <v>0</v>
      </c>
      <c r="Q285" s="213">
        <v>0</v>
      </c>
      <c r="R285" s="213">
        <f>Q285*H285</f>
        <v>0</v>
      </c>
      <c r="S285" s="213">
        <v>0</v>
      </c>
      <c r="T285" s="214">
        <f>S285*H285</f>
        <v>0</v>
      </c>
      <c r="AR285" s="15" t="s">
        <v>129</v>
      </c>
      <c r="AT285" s="15" t="s">
        <v>124</v>
      </c>
      <c r="AU285" s="15" t="s">
        <v>82</v>
      </c>
      <c r="AY285" s="15" t="s">
        <v>122</v>
      </c>
      <c r="BE285" s="215">
        <f>IF(N285="základní",J285,0)</f>
        <v>0</v>
      </c>
      <c r="BF285" s="215">
        <f>IF(N285="snížená",J285,0)</f>
        <v>0</v>
      </c>
      <c r="BG285" s="215">
        <f>IF(N285="zákl. přenesená",J285,0)</f>
        <v>0</v>
      </c>
      <c r="BH285" s="215">
        <f>IF(N285="sníž. přenesená",J285,0)</f>
        <v>0</v>
      </c>
      <c r="BI285" s="215">
        <f>IF(N285="nulová",J285,0)</f>
        <v>0</v>
      </c>
      <c r="BJ285" s="15" t="s">
        <v>80</v>
      </c>
      <c r="BK285" s="215">
        <f>ROUND(I285*H285,2)</f>
        <v>0</v>
      </c>
      <c r="BL285" s="15" t="s">
        <v>129</v>
      </c>
      <c r="BM285" s="15" t="s">
        <v>445</v>
      </c>
    </row>
    <row r="286" spans="2:47" s="1" customFormat="1" ht="12">
      <c r="B286" s="36"/>
      <c r="C286" s="37"/>
      <c r="D286" s="218" t="s">
        <v>144</v>
      </c>
      <c r="E286" s="37"/>
      <c r="F286" s="238" t="s">
        <v>285</v>
      </c>
      <c r="G286" s="37"/>
      <c r="H286" s="37"/>
      <c r="I286" s="129"/>
      <c r="J286" s="37"/>
      <c r="K286" s="37"/>
      <c r="L286" s="41"/>
      <c r="M286" s="239"/>
      <c r="N286" s="77"/>
      <c r="O286" s="77"/>
      <c r="P286" s="77"/>
      <c r="Q286" s="77"/>
      <c r="R286" s="77"/>
      <c r="S286" s="77"/>
      <c r="T286" s="78"/>
      <c r="AT286" s="15" t="s">
        <v>144</v>
      </c>
      <c r="AU286" s="15" t="s">
        <v>82</v>
      </c>
    </row>
    <row r="287" spans="2:65" s="1" customFormat="1" ht="16.5" customHeight="1">
      <c r="B287" s="36"/>
      <c r="C287" s="251" t="s">
        <v>446</v>
      </c>
      <c r="D287" s="251" t="s">
        <v>287</v>
      </c>
      <c r="E287" s="252" t="s">
        <v>447</v>
      </c>
      <c r="F287" s="253" t="s">
        <v>429</v>
      </c>
      <c r="G287" s="254" t="s">
        <v>195</v>
      </c>
      <c r="H287" s="255">
        <v>3</v>
      </c>
      <c r="I287" s="256"/>
      <c r="J287" s="257">
        <f>ROUND(I287*H287,2)</f>
        <v>0</v>
      </c>
      <c r="K287" s="253" t="s">
        <v>1</v>
      </c>
      <c r="L287" s="258"/>
      <c r="M287" s="259" t="s">
        <v>1</v>
      </c>
      <c r="N287" s="260" t="s">
        <v>43</v>
      </c>
      <c r="O287" s="77"/>
      <c r="P287" s="213">
        <f>O287*H287</f>
        <v>0</v>
      </c>
      <c r="Q287" s="213">
        <v>0.015</v>
      </c>
      <c r="R287" s="213">
        <f>Q287*H287</f>
        <v>0.045</v>
      </c>
      <c r="S287" s="213">
        <v>0</v>
      </c>
      <c r="T287" s="214">
        <f>S287*H287</f>
        <v>0</v>
      </c>
      <c r="AR287" s="15" t="s">
        <v>168</v>
      </c>
      <c r="AT287" s="15" t="s">
        <v>287</v>
      </c>
      <c r="AU287" s="15" t="s">
        <v>82</v>
      </c>
      <c r="AY287" s="15" t="s">
        <v>122</v>
      </c>
      <c r="BE287" s="215">
        <f>IF(N287="základní",J287,0)</f>
        <v>0</v>
      </c>
      <c r="BF287" s="215">
        <f>IF(N287="snížená",J287,0)</f>
        <v>0</v>
      </c>
      <c r="BG287" s="215">
        <f>IF(N287="zákl. přenesená",J287,0)</f>
        <v>0</v>
      </c>
      <c r="BH287" s="215">
        <f>IF(N287="sníž. přenesená",J287,0)</f>
        <v>0</v>
      </c>
      <c r="BI287" s="215">
        <f>IF(N287="nulová",J287,0)</f>
        <v>0</v>
      </c>
      <c r="BJ287" s="15" t="s">
        <v>80</v>
      </c>
      <c r="BK287" s="215">
        <f>ROUND(I287*H287,2)</f>
        <v>0</v>
      </c>
      <c r="BL287" s="15" t="s">
        <v>129</v>
      </c>
      <c r="BM287" s="15" t="s">
        <v>448</v>
      </c>
    </row>
    <row r="288" spans="2:47" s="1" customFormat="1" ht="12">
      <c r="B288" s="36"/>
      <c r="C288" s="37"/>
      <c r="D288" s="218" t="s">
        <v>144</v>
      </c>
      <c r="E288" s="37"/>
      <c r="F288" s="238" t="s">
        <v>285</v>
      </c>
      <c r="G288" s="37"/>
      <c r="H288" s="37"/>
      <c r="I288" s="129"/>
      <c r="J288" s="37"/>
      <c r="K288" s="37"/>
      <c r="L288" s="41"/>
      <c r="M288" s="239"/>
      <c r="N288" s="77"/>
      <c r="O288" s="77"/>
      <c r="P288" s="77"/>
      <c r="Q288" s="77"/>
      <c r="R288" s="77"/>
      <c r="S288" s="77"/>
      <c r="T288" s="78"/>
      <c r="AT288" s="15" t="s">
        <v>144</v>
      </c>
      <c r="AU288" s="15" t="s">
        <v>82</v>
      </c>
    </row>
    <row r="289" spans="2:65" s="1" customFormat="1" ht="22.5" customHeight="1">
      <c r="B289" s="36"/>
      <c r="C289" s="204" t="s">
        <v>449</v>
      </c>
      <c r="D289" s="204" t="s">
        <v>124</v>
      </c>
      <c r="E289" s="205" t="s">
        <v>450</v>
      </c>
      <c r="F289" s="206" t="s">
        <v>451</v>
      </c>
      <c r="G289" s="207" t="s">
        <v>195</v>
      </c>
      <c r="H289" s="208">
        <v>1</v>
      </c>
      <c r="I289" s="209"/>
      <c r="J289" s="210">
        <f>ROUND(I289*H289,2)</f>
        <v>0</v>
      </c>
      <c r="K289" s="206" t="s">
        <v>128</v>
      </c>
      <c r="L289" s="41"/>
      <c r="M289" s="211" t="s">
        <v>1</v>
      </c>
      <c r="N289" s="212" t="s">
        <v>43</v>
      </c>
      <c r="O289" s="77"/>
      <c r="P289" s="213">
        <f>O289*H289</f>
        <v>0</v>
      </c>
      <c r="Q289" s="213">
        <v>0.00165</v>
      </c>
      <c r="R289" s="213">
        <f>Q289*H289</f>
        <v>0.00165</v>
      </c>
      <c r="S289" s="213">
        <v>0</v>
      </c>
      <c r="T289" s="214">
        <f>S289*H289</f>
        <v>0</v>
      </c>
      <c r="AR289" s="15" t="s">
        <v>129</v>
      </c>
      <c r="AT289" s="15" t="s">
        <v>124</v>
      </c>
      <c r="AU289" s="15" t="s">
        <v>82</v>
      </c>
      <c r="AY289" s="15" t="s">
        <v>122</v>
      </c>
      <c r="BE289" s="215">
        <f>IF(N289="základní",J289,0)</f>
        <v>0</v>
      </c>
      <c r="BF289" s="215">
        <f>IF(N289="snížená",J289,0)</f>
        <v>0</v>
      </c>
      <c r="BG289" s="215">
        <f>IF(N289="zákl. přenesená",J289,0)</f>
        <v>0</v>
      </c>
      <c r="BH289" s="215">
        <f>IF(N289="sníž. přenesená",J289,0)</f>
        <v>0</v>
      </c>
      <c r="BI289" s="215">
        <f>IF(N289="nulová",J289,0)</f>
        <v>0</v>
      </c>
      <c r="BJ289" s="15" t="s">
        <v>80</v>
      </c>
      <c r="BK289" s="215">
        <f>ROUND(I289*H289,2)</f>
        <v>0</v>
      </c>
      <c r="BL289" s="15" t="s">
        <v>129</v>
      </c>
      <c r="BM289" s="15" t="s">
        <v>452</v>
      </c>
    </row>
    <row r="290" spans="2:65" s="1" customFormat="1" ht="16.5" customHeight="1">
      <c r="B290" s="36"/>
      <c r="C290" s="251" t="s">
        <v>453</v>
      </c>
      <c r="D290" s="251" t="s">
        <v>287</v>
      </c>
      <c r="E290" s="252" t="s">
        <v>454</v>
      </c>
      <c r="F290" s="253" t="s">
        <v>429</v>
      </c>
      <c r="G290" s="254" t="s">
        <v>195</v>
      </c>
      <c r="H290" s="255">
        <v>1</v>
      </c>
      <c r="I290" s="256"/>
      <c r="J290" s="257">
        <f>ROUND(I290*H290,2)</f>
        <v>0</v>
      </c>
      <c r="K290" s="253" t="s">
        <v>1</v>
      </c>
      <c r="L290" s="258"/>
      <c r="M290" s="259" t="s">
        <v>1</v>
      </c>
      <c r="N290" s="260" t="s">
        <v>43</v>
      </c>
      <c r="O290" s="77"/>
      <c r="P290" s="213">
        <f>O290*H290</f>
        <v>0</v>
      </c>
      <c r="Q290" s="213">
        <v>0.015</v>
      </c>
      <c r="R290" s="213">
        <f>Q290*H290</f>
        <v>0.015</v>
      </c>
      <c r="S290" s="213">
        <v>0</v>
      </c>
      <c r="T290" s="214">
        <f>S290*H290</f>
        <v>0</v>
      </c>
      <c r="AR290" s="15" t="s">
        <v>168</v>
      </c>
      <c r="AT290" s="15" t="s">
        <v>287</v>
      </c>
      <c r="AU290" s="15" t="s">
        <v>82</v>
      </c>
      <c r="AY290" s="15" t="s">
        <v>122</v>
      </c>
      <c r="BE290" s="215">
        <f>IF(N290="základní",J290,0)</f>
        <v>0</v>
      </c>
      <c r="BF290" s="215">
        <f>IF(N290="snížená",J290,0)</f>
        <v>0</v>
      </c>
      <c r="BG290" s="215">
        <f>IF(N290="zákl. přenesená",J290,0)</f>
        <v>0</v>
      </c>
      <c r="BH290" s="215">
        <f>IF(N290="sníž. přenesená",J290,0)</f>
        <v>0</v>
      </c>
      <c r="BI290" s="215">
        <f>IF(N290="nulová",J290,0)</f>
        <v>0</v>
      </c>
      <c r="BJ290" s="15" t="s">
        <v>80</v>
      </c>
      <c r="BK290" s="215">
        <f>ROUND(I290*H290,2)</f>
        <v>0</v>
      </c>
      <c r="BL290" s="15" t="s">
        <v>129</v>
      </c>
      <c r="BM290" s="15" t="s">
        <v>455</v>
      </c>
    </row>
    <row r="291" spans="2:47" s="1" customFormat="1" ht="12">
      <c r="B291" s="36"/>
      <c r="C291" s="37"/>
      <c r="D291" s="218" t="s">
        <v>144</v>
      </c>
      <c r="E291" s="37"/>
      <c r="F291" s="238" t="s">
        <v>285</v>
      </c>
      <c r="G291" s="37"/>
      <c r="H291" s="37"/>
      <c r="I291" s="129"/>
      <c r="J291" s="37"/>
      <c r="K291" s="37"/>
      <c r="L291" s="41"/>
      <c r="M291" s="239"/>
      <c r="N291" s="77"/>
      <c r="O291" s="77"/>
      <c r="P291" s="77"/>
      <c r="Q291" s="77"/>
      <c r="R291" s="77"/>
      <c r="S291" s="77"/>
      <c r="T291" s="78"/>
      <c r="AT291" s="15" t="s">
        <v>144</v>
      </c>
      <c r="AU291" s="15" t="s">
        <v>82</v>
      </c>
    </row>
    <row r="292" spans="2:65" s="1" customFormat="1" ht="16.5" customHeight="1">
      <c r="B292" s="36"/>
      <c r="C292" s="204" t="s">
        <v>456</v>
      </c>
      <c r="D292" s="204" t="s">
        <v>124</v>
      </c>
      <c r="E292" s="205" t="s">
        <v>457</v>
      </c>
      <c r="F292" s="206" t="s">
        <v>458</v>
      </c>
      <c r="G292" s="207" t="s">
        <v>195</v>
      </c>
      <c r="H292" s="208">
        <v>1</v>
      </c>
      <c r="I292" s="209"/>
      <c r="J292" s="210">
        <f>ROUND(I292*H292,2)</f>
        <v>0</v>
      </c>
      <c r="K292" s="206" t="s">
        <v>1</v>
      </c>
      <c r="L292" s="41"/>
      <c r="M292" s="211" t="s">
        <v>1</v>
      </c>
      <c r="N292" s="212" t="s">
        <v>43</v>
      </c>
      <c r="O292" s="77"/>
      <c r="P292" s="213">
        <f>O292*H292</f>
        <v>0</v>
      </c>
      <c r="Q292" s="213">
        <v>0</v>
      </c>
      <c r="R292" s="213">
        <f>Q292*H292</f>
        <v>0</v>
      </c>
      <c r="S292" s="213">
        <v>0</v>
      </c>
      <c r="T292" s="214">
        <f>S292*H292</f>
        <v>0</v>
      </c>
      <c r="AR292" s="15" t="s">
        <v>207</v>
      </c>
      <c r="AT292" s="15" t="s">
        <v>124</v>
      </c>
      <c r="AU292" s="15" t="s">
        <v>82</v>
      </c>
      <c r="AY292" s="15" t="s">
        <v>122</v>
      </c>
      <c r="BE292" s="215">
        <f>IF(N292="základní",J292,0)</f>
        <v>0</v>
      </c>
      <c r="BF292" s="215">
        <f>IF(N292="snížená",J292,0)</f>
        <v>0</v>
      </c>
      <c r="BG292" s="215">
        <f>IF(N292="zákl. přenesená",J292,0)</f>
        <v>0</v>
      </c>
      <c r="BH292" s="215">
        <f>IF(N292="sníž. přenesená",J292,0)</f>
        <v>0</v>
      </c>
      <c r="BI292" s="215">
        <f>IF(N292="nulová",J292,0)</f>
        <v>0</v>
      </c>
      <c r="BJ292" s="15" t="s">
        <v>80</v>
      </c>
      <c r="BK292" s="215">
        <f>ROUND(I292*H292,2)</f>
        <v>0</v>
      </c>
      <c r="BL292" s="15" t="s">
        <v>207</v>
      </c>
      <c r="BM292" s="15" t="s">
        <v>459</v>
      </c>
    </row>
    <row r="293" spans="2:47" s="1" customFormat="1" ht="12">
      <c r="B293" s="36"/>
      <c r="C293" s="37"/>
      <c r="D293" s="218" t="s">
        <v>144</v>
      </c>
      <c r="E293" s="37"/>
      <c r="F293" s="238" t="s">
        <v>460</v>
      </c>
      <c r="G293" s="37"/>
      <c r="H293" s="37"/>
      <c r="I293" s="129"/>
      <c r="J293" s="37"/>
      <c r="K293" s="37"/>
      <c r="L293" s="41"/>
      <c r="M293" s="239"/>
      <c r="N293" s="77"/>
      <c r="O293" s="77"/>
      <c r="P293" s="77"/>
      <c r="Q293" s="77"/>
      <c r="R293" s="77"/>
      <c r="S293" s="77"/>
      <c r="T293" s="78"/>
      <c r="AT293" s="15" t="s">
        <v>144</v>
      </c>
      <c r="AU293" s="15" t="s">
        <v>82</v>
      </c>
    </row>
    <row r="294" spans="2:65" s="1" customFormat="1" ht="16.5" customHeight="1">
      <c r="B294" s="36"/>
      <c r="C294" s="204" t="s">
        <v>461</v>
      </c>
      <c r="D294" s="204" t="s">
        <v>124</v>
      </c>
      <c r="E294" s="205" t="s">
        <v>462</v>
      </c>
      <c r="F294" s="206" t="s">
        <v>463</v>
      </c>
      <c r="G294" s="207" t="s">
        <v>410</v>
      </c>
      <c r="H294" s="208">
        <v>3</v>
      </c>
      <c r="I294" s="209"/>
      <c r="J294" s="210">
        <f>ROUND(I294*H294,2)</f>
        <v>0</v>
      </c>
      <c r="K294" s="206" t="s">
        <v>1</v>
      </c>
      <c r="L294" s="41"/>
      <c r="M294" s="211" t="s">
        <v>1</v>
      </c>
      <c r="N294" s="212" t="s">
        <v>43</v>
      </c>
      <c r="O294" s="77"/>
      <c r="P294" s="213">
        <f>O294*H294</f>
        <v>0</v>
      </c>
      <c r="Q294" s="213">
        <v>0</v>
      </c>
      <c r="R294" s="213">
        <f>Q294*H294</f>
        <v>0</v>
      </c>
      <c r="S294" s="213">
        <v>0</v>
      </c>
      <c r="T294" s="214">
        <f>S294*H294</f>
        <v>0</v>
      </c>
      <c r="AR294" s="15" t="s">
        <v>129</v>
      </c>
      <c r="AT294" s="15" t="s">
        <v>124</v>
      </c>
      <c r="AU294" s="15" t="s">
        <v>82</v>
      </c>
      <c r="AY294" s="15" t="s">
        <v>122</v>
      </c>
      <c r="BE294" s="215">
        <f>IF(N294="základní",J294,0)</f>
        <v>0</v>
      </c>
      <c r="BF294" s="215">
        <f>IF(N294="snížená",J294,0)</f>
        <v>0</v>
      </c>
      <c r="BG294" s="215">
        <f>IF(N294="zákl. přenesená",J294,0)</f>
        <v>0</v>
      </c>
      <c r="BH294" s="215">
        <f>IF(N294="sníž. přenesená",J294,0)</f>
        <v>0</v>
      </c>
      <c r="BI294" s="215">
        <f>IF(N294="nulová",J294,0)</f>
        <v>0</v>
      </c>
      <c r="BJ294" s="15" t="s">
        <v>80</v>
      </c>
      <c r="BK294" s="215">
        <f>ROUND(I294*H294,2)</f>
        <v>0</v>
      </c>
      <c r="BL294" s="15" t="s">
        <v>129</v>
      </c>
      <c r="BM294" s="15" t="s">
        <v>464</v>
      </c>
    </row>
    <row r="295" spans="2:47" s="1" customFormat="1" ht="12">
      <c r="B295" s="36"/>
      <c r="C295" s="37"/>
      <c r="D295" s="218" t="s">
        <v>144</v>
      </c>
      <c r="E295" s="37"/>
      <c r="F295" s="238" t="s">
        <v>285</v>
      </c>
      <c r="G295" s="37"/>
      <c r="H295" s="37"/>
      <c r="I295" s="129"/>
      <c r="J295" s="37"/>
      <c r="K295" s="37"/>
      <c r="L295" s="41"/>
      <c r="M295" s="239"/>
      <c r="N295" s="77"/>
      <c r="O295" s="77"/>
      <c r="P295" s="77"/>
      <c r="Q295" s="77"/>
      <c r="R295" s="77"/>
      <c r="S295" s="77"/>
      <c r="T295" s="78"/>
      <c r="AT295" s="15" t="s">
        <v>144</v>
      </c>
      <c r="AU295" s="15" t="s">
        <v>82</v>
      </c>
    </row>
    <row r="296" spans="2:65" s="1" customFormat="1" ht="33.75" customHeight="1">
      <c r="B296" s="36"/>
      <c r="C296" s="204" t="s">
        <v>465</v>
      </c>
      <c r="D296" s="204" t="s">
        <v>124</v>
      </c>
      <c r="E296" s="205" t="s">
        <v>466</v>
      </c>
      <c r="F296" s="206" t="s">
        <v>467</v>
      </c>
      <c r="G296" s="207" t="s">
        <v>195</v>
      </c>
      <c r="H296" s="208">
        <v>3</v>
      </c>
      <c r="I296" s="209"/>
      <c r="J296" s="210">
        <f>ROUND(I296*H296,2)</f>
        <v>0</v>
      </c>
      <c r="K296" s="206" t="s">
        <v>1</v>
      </c>
      <c r="L296" s="41"/>
      <c r="M296" s="211" t="s">
        <v>1</v>
      </c>
      <c r="N296" s="212" t="s">
        <v>43</v>
      </c>
      <c r="O296" s="77"/>
      <c r="P296" s="213">
        <f>O296*H296</f>
        <v>0</v>
      </c>
      <c r="Q296" s="213">
        <v>0</v>
      </c>
      <c r="R296" s="213">
        <f>Q296*H296</f>
        <v>0</v>
      </c>
      <c r="S296" s="213">
        <v>0</v>
      </c>
      <c r="T296" s="214">
        <f>S296*H296</f>
        <v>0</v>
      </c>
      <c r="AR296" s="15" t="s">
        <v>129</v>
      </c>
      <c r="AT296" s="15" t="s">
        <v>124</v>
      </c>
      <c r="AU296" s="15" t="s">
        <v>82</v>
      </c>
      <c r="AY296" s="15" t="s">
        <v>122</v>
      </c>
      <c r="BE296" s="215">
        <f>IF(N296="základní",J296,0)</f>
        <v>0</v>
      </c>
      <c r="BF296" s="215">
        <f>IF(N296="snížená",J296,0)</f>
        <v>0</v>
      </c>
      <c r="BG296" s="215">
        <f>IF(N296="zákl. přenesená",J296,0)</f>
        <v>0</v>
      </c>
      <c r="BH296" s="215">
        <f>IF(N296="sníž. přenesená",J296,0)</f>
        <v>0</v>
      </c>
      <c r="BI296" s="215">
        <f>IF(N296="nulová",J296,0)</f>
        <v>0</v>
      </c>
      <c r="BJ296" s="15" t="s">
        <v>80</v>
      </c>
      <c r="BK296" s="215">
        <f>ROUND(I296*H296,2)</f>
        <v>0</v>
      </c>
      <c r="BL296" s="15" t="s">
        <v>129</v>
      </c>
      <c r="BM296" s="15" t="s">
        <v>468</v>
      </c>
    </row>
    <row r="297" spans="2:47" s="1" customFormat="1" ht="12">
      <c r="B297" s="36"/>
      <c r="C297" s="37"/>
      <c r="D297" s="218" t="s">
        <v>144</v>
      </c>
      <c r="E297" s="37"/>
      <c r="F297" s="238" t="s">
        <v>285</v>
      </c>
      <c r="G297" s="37"/>
      <c r="H297" s="37"/>
      <c r="I297" s="129"/>
      <c r="J297" s="37"/>
      <c r="K297" s="37"/>
      <c r="L297" s="41"/>
      <c r="M297" s="239"/>
      <c r="N297" s="77"/>
      <c r="O297" s="77"/>
      <c r="P297" s="77"/>
      <c r="Q297" s="77"/>
      <c r="R297" s="77"/>
      <c r="S297" s="77"/>
      <c r="T297" s="78"/>
      <c r="AT297" s="15" t="s">
        <v>144</v>
      </c>
      <c r="AU297" s="15" t="s">
        <v>82</v>
      </c>
    </row>
    <row r="298" spans="2:65" s="1" customFormat="1" ht="16.5" customHeight="1">
      <c r="B298" s="36"/>
      <c r="C298" s="204" t="s">
        <v>469</v>
      </c>
      <c r="D298" s="204" t="s">
        <v>124</v>
      </c>
      <c r="E298" s="205" t="s">
        <v>470</v>
      </c>
      <c r="F298" s="206" t="s">
        <v>471</v>
      </c>
      <c r="G298" s="207" t="s">
        <v>195</v>
      </c>
      <c r="H298" s="208">
        <v>1</v>
      </c>
      <c r="I298" s="209"/>
      <c r="J298" s="210">
        <f>ROUND(I298*H298,2)</f>
        <v>0</v>
      </c>
      <c r="K298" s="206" t="s">
        <v>1</v>
      </c>
      <c r="L298" s="41"/>
      <c r="M298" s="211" t="s">
        <v>1</v>
      </c>
      <c r="N298" s="212" t="s">
        <v>43</v>
      </c>
      <c r="O298" s="77"/>
      <c r="P298" s="213">
        <f>O298*H298</f>
        <v>0</v>
      </c>
      <c r="Q298" s="213">
        <v>0</v>
      </c>
      <c r="R298" s="213">
        <f>Q298*H298</f>
        <v>0</v>
      </c>
      <c r="S298" s="213">
        <v>0</v>
      </c>
      <c r="T298" s="214">
        <f>S298*H298</f>
        <v>0</v>
      </c>
      <c r="AR298" s="15" t="s">
        <v>129</v>
      </c>
      <c r="AT298" s="15" t="s">
        <v>124</v>
      </c>
      <c r="AU298" s="15" t="s">
        <v>82</v>
      </c>
      <c r="AY298" s="15" t="s">
        <v>122</v>
      </c>
      <c r="BE298" s="215">
        <f>IF(N298="základní",J298,0)</f>
        <v>0</v>
      </c>
      <c r="BF298" s="215">
        <f>IF(N298="snížená",J298,0)</f>
        <v>0</v>
      </c>
      <c r="BG298" s="215">
        <f>IF(N298="zákl. přenesená",J298,0)</f>
        <v>0</v>
      </c>
      <c r="BH298" s="215">
        <f>IF(N298="sníž. přenesená",J298,0)</f>
        <v>0</v>
      </c>
      <c r="BI298" s="215">
        <f>IF(N298="nulová",J298,0)</f>
        <v>0</v>
      </c>
      <c r="BJ298" s="15" t="s">
        <v>80</v>
      </c>
      <c r="BK298" s="215">
        <f>ROUND(I298*H298,2)</f>
        <v>0</v>
      </c>
      <c r="BL298" s="15" t="s">
        <v>129</v>
      </c>
      <c r="BM298" s="15" t="s">
        <v>472</v>
      </c>
    </row>
    <row r="299" spans="2:47" s="1" customFormat="1" ht="12">
      <c r="B299" s="36"/>
      <c r="C299" s="37"/>
      <c r="D299" s="218" t="s">
        <v>144</v>
      </c>
      <c r="E299" s="37"/>
      <c r="F299" s="238" t="s">
        <v>473</v>
      </c>
      <c r="G299" s="37"/>
      <c r="H299" s="37"/>
      <c r="I299" s="129"/>
      <c r="J299" s="37"/>
      <c r="K299" s="37"/>
      <c r="L299" s="41"/>
      <c r="M299" s="239"/>
      <c r="N299" s="77"/>
      <c r="O299" s="77"/>
      <c r="P299" s="77"/>
      <c r="Q299" s="77"/>
      <c r="R299" s="77"/>
      <c r="S299" s="77"/>
      <c r="T299" s="78"/>
      <c r="AT299" s="15" t="s">
        <v>144</v>
      </c>
      <c r="AU299" s="15" t="s">
        <v>82</v>
      </c>
    </row>
    <row r="300" spans="2:65" s="1" customFormat="1" ht="16.5" customHeight="1">
      <c r="B300" s="36"/>
      <c r="C300" s="204" t="s">
        <v>474</v>
      </c>
      <c r="D300" s="204" t="s">
        <v>124</v>
      </c>
      <c r="E300" s="205" t="s">
        <v>475</v>
      </c>
      <c r="F300" s="206" t="s">
        <v>476</v>
      </c>
      <c r="G300" s="207" t="s">
        <v>195</v>
      </c>
      <c r="H300" s="208">
        <v>3</v>
      </c>
      <c r="I300" s="209"/>
      <c r="J300" s="210">
        <f>ROUND(I300*H300,2)</f>
        <v>0</v>
      </c>
      <c r="K300" s="206" t="s">
        <v>1</v>
      </c>
      <c r="L300" s="41"/>
      <c r="M300" s="211" t="s">
        <v>1</v>
      </c>
      <c r="N300" s="212" t="s">
        <v>43</v>
      </c>
      <c r="O300" s="77"/>
      <c r="P300" s="213">
        <f>O300*H300</f>
        <v>0</v>
      </c>
      <c r="Q300" s="213">
        <v>0</v>
      </c>
      <c r="R300" s="213">
        <f>Q300*H300</f>
        <v>0</v>
      </c>
      <c r="S300" s="213">
        <v>0</v>
      </c>
      <c r="T300" s="214">
        <f>S300*H300</f>
        <v>0</v>
      </c>
      <c r="AR300" s="15" t="s">
        <v>129</v>
      </c>
      <c r="AT300" s="15" t="s">
        <v>124</v>
      </c>
      <c r="AU300" s="15" t="s">
        <v>82</v>
      </c>
      <c r="AY300" s="15" t="s">
        <v>122</v>
      </c>
      <c r="BE300" s="215">
        <f>IF(N300="základní",J300,0)</f>
        <v>0</v>
      </c>
      <c r="BF300" s="215">
        <f>IF(N300="snížená",J300,0)</f>
        <v>0</v>
      </c>
      <c r="BG300" s="215">
        <f>IF(N300="zákl. přenesená",J300,0)</f>
        <v>0</v>
      </c>
      <c r="BH300" s="215">
        <f>IF(N300="sníž. přenesená",J300,0)</f>
        <v>0</v>
      </c>
      <c r="BI300" s="215">
        <f>IF(N300="nulová",J300,0)</f>
        <v>0</v>
      </c>
      <c r="BJ300" s="15" t="s">
        <v>80</v>
      </c>
      <c r="BK300" s="215">
        <f>ROUND(I300*H300,2)</f>
        <v>0</v>
      </c>
      <c r="BL300" s="15" t="s">
        <v>129</v>
      </c>
      <c r="BM300" s="15" t="s">
        <v>477</v>
      </c>
    </row>
    <row r="301" spans="2:47" s="1" customFormat="1" ht="12">
      <c r="B301" s="36"/>
      <c r="C301" s="37"/>
      <c r="D301" s="218" t="s">
        <v>144</v>
      </c>
      <c r="E301" s="37"/>
      <c r="F301" s="238" t="s">
        <v>473</v>
      </c>
      <c r="G301" s="37"/>
      <c r="H301" s="37"/>
      <c r="I301" s="129"/>
      <c r="J301" s="37"/>
      <c r="K301" s="37"/>
      <c r="L301" s="41"/>
      <c r="M301" s="239"/>
      <c r="N301" s="77"/>
      <c r="O301" s="77"/>
      <c r="P301" s="77"/>
      <c r="Q301" s="77"/>
      <c r="R301" s="77"/>
      <c r="S301" s="77"/>
      <c r="T301" s="78"/>
      <c r="AT301" s="15" t="s">
        <v>144</v>
      </c>
      <c r="AU301" s="15" t="s">
        <v>82</v>
      </c>
    </row>
    <row r="302" spans="2:65" s="1" customFormat="1" ht="16.5" customHeight="1">
      <c r="B302" s="36"/>
      <c r="C302" s="204" t="s">
        <v>478</v>
      </c>
      <c r="D302" s="204" t="s">
        <v>124</v>
      </c>
      <c r="E302" s="205" t="s">
        <v>479</v>
      </c>
      <c r="F302" s="206" t="s">
        <v>480</v>
      </c>
      <c r="G302" s="207" t="s">
        <v>195</v>
      </c>
      <c r="H302" s="208">
        <v>3</v>
      </c>
      <c r="I302" s="209"/>
      <c r="J302" s="210">
        <f>ROUND(I302*H302,2)</f>
        <v>0</v>
      </c>
      <c r="K302" s="206" t="s">
        <v>1</v>
      </c>
      <c r="L302" s="41"/>
      <c r="M302" s="211" t="s">
        <v>1</v>
      </c>
      <c r="N302" s="212" t="s">
        <v>43</v>
      </c>
      <c r="O302" s="77"/>
      <c r="P302" s="213">
        <f>O302*H302</f>
        <v>0</v>
      </c>
      <c r="Q302" s="213">
        <v>0.02698</v>
      </c>
      <c r="R302" s="213">
        <f>Q302*H302</f>
        <v>0.08094</v>
      </c>
      <c r="S302" s="213">
        <v>0</v>
      </c>
      <c r="T302" s="214">
        <f>S302*H302</f>
        <v>0</v>
      </c>
      <c r="AR302" s="15" t="s">
        <v>129</v>
      </c>
      <c r="AT302" s="15" t="s">
        <v>124</v>
      </c>
      <c r="AU302" s="15" t="s">
        <v>82</v>
      </c>
      <c r="AY302" s="15" t="s">
        <v>122</v>
      </c>
      <c r="BE302" s="215">
        <f>IF(N302="základní",J302,0)</f>
        <v>0</v>
      </c>
      <c r="BF302" s="215">
        <f>IF(N302="snížená",J302,0)</f>
        <v>0</v>
      </c>
      <c r="BG302" s="215">
        <f>IF(N302="zákl. přenesená",J302,0)</f>
        <v>0</v>
      </c>
      <c r="BH302" s="215">
        <f>IF(N302="sníž. přenesená",J302,0)</f>
        <v>0</v>
      </c>
      <c r="BI302" s="215">
        <f>IF(N302="nulová",J302,0)</f>
        <v>0</v>
      </c>
      <c r="BJ302" s="15" t="s">
        <v>80</v>
      </c>
      <c r="BK302" s="215">
        <f>ROUND(I302*H302,2)</f>
        <v>0</v>
      </c>
      <c r="BL302" s="15" t="s">
        <v>129</v>
      </c>
      <c r="BM302" s="15" t="s">
        <v>481</v>
      </c>
    </row>
    <row r="303" spans="2:47" s="1" customFormat="1" ht="12">
      <c r="B303" s="36"/>
      <c r="C303" s="37"/>
      <c r="D303" s="218" t="s">
        <v>144</v>
      </c>
      <c r="E303" s="37"/>
      <c r="F303" s="238" t="s">
        <v>285</v>
      </c>
      <c r="G303" s="37"/>
      <c r="H303" s="37"/>
      <c r="I303" s="129"/>
      <c r="J303" s="37"/>
      <c r="K303" s="37"/>
      <c r="L303" s="41"/>
      <c r="M303" s="239"/>
      <c r="N303" s="77"/>
      <c r="O303" s="77"/>
      <c r="P303" s="77"/>
      <c r="Q303" s="77"/>
      <c r="R303" s="77"/>
      <c r="S303" s="77"/>
      <c r="T303" s="78"/>
      <c r="AT303" s="15" t="s">
        <v>144</v>
      </c>
      <c r="AU303" s="15" t="s">
        <v>82</v>
      </c>
    </row>
    <row r="304" spans="2:65" s="1" customFormat="1" ht="16.5" customHeight="1">
      <c r="B304" s="36"/>
      <c r="C304" s="251" t="s">
        <v>482</v>
      </c>
      <c r="D304" s="251" t="s">
        <v>287</v>
      </c>
      <c r="E304" s="252" t="s">
        <v>483</v>
      </c>
      <c r="F304" s="253" t="s">
        <v>484</v>
      </c>
      <c r="G304" s="254" t="s">
        <v>195</v>
      </c>
      <c r="H304" s="255">
        <v>3</v>
      </c>
      <c r="I304" s="256"/>
      <c r="J304" s="257">
        <f>ROUND(I304*H304,2)</f>
        <v>0</v>
      </c>
      <c r="K304" s="253" t="s">
        <v>1</v>
      </c>
      <c r="L304" s="258"/>
      <c r="M304" s="259" t="s">
        <v>1</v>
      </c>
      <c r="N304" s="260" t="s">
        <v>43</v>
      </c>
      <c r="O304" s="77"/>
      <c r="P304" s="213">
        <f>O304*H304</f>
        <v>0</v>
      </c>
      <c r="Q304" s="213">
        <v>0.035</v>
      </c>
      <c r="R304" s="213">
        <f>Q304*H304</f>
        <v>0.10500000000000001</v>
      </c>
      <c r="S304" s="213">
        <v>0</v>
      </c>
      <c r="T304" s="214">
        <f>S304*H304</f>
        <v>0</v>
      </c>
      <c r="AR304" s="15" t="s">
        <v>168</v>
      </c>
      <c r="AT304" s="15" t="s">
        <v>287</v>
      </c>
      <c r="AU304" s="15" t="s">
        <v>82</v>
      </c>
      <c r="AY304" s="15" t="s">
        <v>122</v>
      </c>
      <c r="BE304" s="215">
        <f>IF(N304="základní",J304,0)</f>
        <v>0</v>
      </c>
      <c r="BF304" s="215">
        <f>IF(N304="snížená",J304,0)</f>
        <v>0</v>
      </c>
      <c r="BG304" s="215">
        <f>IF(N304="zákl. přenesená",J304,0)</f>
        <v>0</v>
      </c>
      <c r="BH304" s="215">
        <f>IF(N304="sníž. přenesená",J304,0)</f>
        <v>0</v>
      </c>
      <c r="BI304" s="215">
        <f>IF(N304="nulová",J304,0)</f>
        <v>0</v>
      </c>
      <c r="BJ304" s="15" t="s">
        <v>80</v>
      </c>
      <c r="BK304" s="215">
        <f>ROUND(I304*H304,2)</f>
        <v>0</v>
      </c>
      <c r="BL304" s="15" t="s">
        <v>129</v>
      </c>
      <c r="BM304" s="15" t="s">
        <v>485</v>
      </c>
    </row>
    <row r="305" spans="2:47" s="1" customFormat="1" ht="12">
      <c r="B305" s="36"/>
      <c r="C305" s="37"/>
      <c r="D305" s="218" t="s">
        <v>144</v>
      </c>
      <c r="E305" s="37"/>
      <c r="F305" s="238" t="s">
        <v>285</v>
      </c>
      <c r="G305" s="37"/>
      <c r="H305" s="37"/>
      <c r="I305" s="129"/>
      <c r="J305" s="37"/>
      <c r="K305" s="37"/>
      <c r="L305" s="41"/>
      <c r="M305" s="239"/>
      <c r="N305" s="77"/>
      <c r="O305" s="77"/>
      <c r="P305" s="77"/>
      <c r="Q305" s="77"/>
      <c r="R305" s="77"/>
      <c r="S305" s="77"/>
      <c r="T305" s="78"/>
      <c r="AT305" s="15" t="s">
        <v>144</v>
      </c>
      <c r="AU305" s="15" t="s">
        <v>82</v>
      </c>
    </row>
    <row r="306" spans="2:65" s="1" customFormat="1" ht="16.5" customHeight="1">
      <c r="B306" s="36"/>
      <c r="C306" s="204" t="s">
        <v>486</v>
      </c>
      <c r="D306" s="204" t="s">
        <v>124</v>
      </c>
      <c r="E306" s="205" t="s">
        <v>487</v>
      </c>
      <c r="F306" s="206" t="s">
        <v>488</v>
      </c>
      <c r="G306" s="207" t="s">
        <v>195</v>
      </c>
      <c r="H306" s="208">
        <v>1</v>
      </c>
      <c r="I306" s="209"/>
      <c r="J306" s="210">
        <f>ROUND(I306*H306,2)</f>
        <v>0</v>
      </c>
      <c r="K306" s="206" t="s">
        <v>1</v>
      </c>
      <c r="L306" s="41"/>
      <c r="M306" s="211" t="s">
        <v>1</v>
      </c>
      <c r="N306" s="212" t="s">
        <v>43</v>
      </c>
      <c r="O306" s="77"/>
      <c r="P306" s="213">
        <f>O306*H306</f>
        <v>0</v>
      </c>
      <c r="Q306" s="213">
        <v>0.02698</v>
      </c>
      <c r="R306" s="213">
        <f>Q306*H306</f>
        <v>0.02698</v>
      </c>
      <c r="S306" s="213">
        <v>0</v>
      </c>
      <c r="T306" s="214">
        <f>S306*H306</f>
        <v>0</v>
      </c>
      <c r="AR306" s="15" t="s">
        <v>129</v>
      </c>
      <c r="AT306" s="15" t="s">
        <v>124</v>
      </c>
      <c r="AU306" s="15" t="s">
        <v>82</v>
      </c>
      <c r="AY306" s="15" t="s">
        <v>122</v>
      </c>
      <c r="BE306" s="215">
        <f>IF(N306="základní",J306,0)</f>
        <v>0</v>
      </c>
      <c r="BF306" s="215">
        <f>IF(N306="snížená",J306,0)</f>
        <v>0</v>
      </c>
      <c r="BG306" s="215">
        <f>IF(N306="zákl. přenesená",J306,0)</f>
        <v>0</v>
      </c>
      <c r="BH306" s="215">
        <f>IF(N306="sníž. přenesená",J306,0)</f>
        <v>0</v>
      </c>
      <c r="BI306" s="215">
        <f>IF(N306="nulová",J306,0)</f>
        <v>0</v>
      </c>
      <c r="BJ306" s="15" t="s">
        <v>80</v>
      </c>
      <c r="BK306" s="215">
        <f>ROUND(I306*H306,2)</f>
        <v>0</v>
      </c>
      <c r="BL306" s="15" t="s">
        <v>129</v>
      </c>
      <c r="BM306" s="15" t="s">
        <v>489</v>
      </c>
    </row>
    <row r="307" spans="2:47" s="1" customFormat="1" ht="12">
      <c r="B307" s="36"/>
      <c r="C307" s="37"/>
      <c r="D307" s="218" t="s">
        <v>144</v>
      </c>
      <c r="E307" s="37"/>
      <c r="F307" s="238" t="s">
        <v>285</v>
      </c>
      <c r="G307" s="37"/>
      <c r="H307" s="37"/>
      <c r="I307" s="129"/>
      <c r="J307" s="37"/>
      <c r="K307" s="37"/>
      <c r="L307" s="41"/>
      <c r="M307" s="239"/>
      <c r="N307" s="77"/>
      <c r="O307" s="77"/>
      <c r="P307" s="77"/>
      <c r="Q307" s="77"/>
      <c r="R307" s="77"/>
      <c r="S307" s="77"/>
      <c r="T307" s="78"/>
      <c r="AT307" s="15" t="s">
        <v>144</v>
      </c>
      <c r="AU307" s="15" t="s">
        <v>82</v>
      </c>
    </row>
    <row r="308" spans="2:65" s="1" customFormat="1" ht="16.5" customHeight="1">
      <c r="B308" s="36"/>
      <c r="C308" s="251" t="s">
        <v>490</v>
      </c>
      <c r="D308" s="251" t="s">
        <v>287</v>
      </c>
      <c r="E308" s="252" t="s">
        <v>491</v>
      </c>
      <c r="F308" s="253" t="s">
        <v>492</v>
      </c>
      <c r="G308" s="254" t="s">
        <v>195</v>
      </c>
      <c r="H308" s="255">
        <v>1</v>
      </c>
      <c r="I308" s="256"/>
      <c r="J308" s="257">
        <f>ROUND(I308*H308,2)</f>
        <v>0</v>
      </c>
      <c r="K308" s="253" t="s">
        <v>1</v>
      </c>
      <c r="L308" s="258"/>
      <c r="M308" s="259" t="s">
        <v>1</v>
      </c>
      <c r="N308" s="260" t="s">
        <v>43</v>
      </c>
      <c r="O308" s="77"/>
      <c r="P308" s="213">
        <f>O308*H308</f>
        <v>0</v>
      </c>
      <c r="Q308" s="213">
        <v>0.035</v>
      </c>
      <c r="R308" s="213">
        <f>Q308*H308</f>
        <v>0.035</v>
      </c>
      <c r="S308" s="213">
        <v>0</v>
      </c>
      <c r="T308" s="214">
        <f>S308*H308</f>
        <v>0</v>
      </c>
      <c r="AR308" s="15" t="s">
        <v>168</v>
      </c>
      <c r="AT308" s="15" t="s">
        <v>287</v>
      </c>
      <c r="AU308" s="15" t="s">
        <v>82</v>
      </c>
      <c r="AY308" s="15" t="s">
        <v>122</v>
      </c>
      <c r="BE308" s="215">
        <f>IF(N308="základní",J308,0)</f>
        <v>0</v>
      </c>
      <c r="BF308" s="215">
        <f>IF(N308="snížená",J308,0)</f>
        <v>0</v>
      </c>
      <c r="BG308" s="215">
        <f>IF(N308="zákl. přenesená",J308,0)</f>
        <v>0</v>
      </c>
      <c r="BH308" s="215">
        <f>IF(N308="sníž. přenesená",J308,0)</f>
        <v>0</v>
      </c>
      <c r="BI308" s="215">
        <f>IF(N308="nulová",J308,0)</f>
        <v>0</v>
      </c>
      <c r="BJ308" s="15" t="s">
        <v>80</v>
      </c>
      <c r="BK308" s="215">
        <f>ROUND(I308*H308,2)</f>
        <v>0</v>
      </c>
      <c r="BL308" s="15" t="s">
        <v>129</v>
      </c>
      <c r="BM308" s="15" t="s">
        <v>493</v>
      </c>
    </row>
    <row r="309" spans="2:47" s="1" customFormat="1" ht="12">
      <c r="B309" s="36"/>
      <c r="C309" s="37"/>
      <c r="D309" s="218" t="s">
        <v>144</v>
      </c>
      <c r="E309" s="37"/>
      <c r="F309" s="238" t="s">
        <v>285</v>
      </c>
      <c r="G309" s="37"/>
      <c r="H309" s="37"/>
      <c r="I309" s="129"/>
      <c r="J309" s="37"/>
      <c r="K309" s="37"/>
      <c r="L309" s="41"/>
      <c r="M309" s="239"/>
      <c r="N309" s="77"/>
      <c r="O309" s="77"/>
      <c r="P309" s="77"/>
      <c r="Q309" s="77"/>
      <c r="R309" s="77"/>
      <c r="S309" s="77"/>
      <c r="T309" s="78"/>
      <c r="AT309" s="15" t="s">
        <v>144</v>
      </c>
      <c r="AU309" s="15" t="s">
        <v>82</v>
      </c>
    </row>
    <row r="310" spans="2:65" s="1" customFormat="1" ht="16.5" customHeight="1">
      <c r="B310" s="36"/>
      <c r="C310" s="204" t="s">
        <v>494</v>
      </c>
      <c r="D310" s="204" t="s">
        <v>124</v>
      </c>
      <c r="E310" s="205" t="s">
        <v>495</v>
      </c>
      <c r="F310" s="206" t="s">
        <v>488</v>
      </c>
      <c r="G310" s="207" t="s">
        <v>195</v>
      </c>
      <c r="H310" s="208">
        <v>1</v>
      </c>
      <c r="I310" s="209"/>
      <c r="J310" s="210">
        <f>ROUND(I310*H310,2)</f>
        <v>0</v>
      </c>
      <c r="K310" s="206" t="s">
        <v>1</v>
      </c>
      <c r="L310" s="41"/>
      <c r="M310" s="211" t="s">
        <v>1</v>
      </c>
      <c r="N310" s="212" t="s">
        <v>43</v>
      </c>
      <c r="O310" s="77"/>
      <c r="P310" s="213">
        <f>O310*H310</f>
        <v>0</v>
      </c>
      <c r="Q310" s="213">
        <v>0.02698</v>
      </c>
      <c r="R310" s="213">
        <f>Q310*H310</f>
        <v>0.02698</v>
      </c>
      <c r="S310" s="213">
        <v>0</v>
      </c>
      <c r="T310" s="214">
        <f>S310*H310</f>
        <v>0</v>
      </c>
      <c r="AR310" s="15" t="s">
        <v>129</v>
      </c>
      <c r="AT310" s="15" t="s">
        <v>124</v>
      </c>
      <c r="AU310" s="15" t="s">
        <v>82</v>
      </c>
      <c r="AY310" s="15" t="s">
        <v>122</v>
      </c>
      <c r="BE310" s="215">
        <f>IF(N310="základní",J310,0)</f>
        <v>0</v>
      </c>
      <c r="BF310" s="215">
        <f>IF(N310="snížená",J310,0)</f>
        <v>0</v>
      </c>
      <c r="BG310" s="215">
        <f>IF(N310="zákl. přenesená",J310,0)</f>
        <v>0</v>
      </c>
      <c r="BH310" s="215">
        <f>IF(N310="sníž. přenesená",J310,0)</f>
        <v>0</v>
      </c>
      <c r="BI310" s="215">
        <f>IF(N310="nulová",J310,0)</f>
        <v>0</v>
      </c>
      <c r="BJ310" s="15" t="s">
        <v>80</v>
      </c>
      <c r="BK310" s="215">
        <f>ROUND(I310*H310,2)</f>
        <v>0</v>
      </c>
      <c r="BL310" s="15" t="s">
        <v>129</v>
      </c>
      <c r="BM310" s="15" t="s">
        <v>496</v>
      </c>
    </row>
    <row r="311" spans="2:47" s="1" customFormat="1" ht="12">
      <c r="B311" s="36"/>
      <c r="C311" s="37"/>
      <c r="D311" s="218" t="s">
        <v>144</v>
      </c>
      <c r="E311" s="37"/>
      <c r="F311" s="238" t="s">
        <v>285</v>
      </c>
      <c r="G311" s="37"/>
      <c r="H311" s="37"/>
      <c r="I311" s="129"/>
      <c r="J311" s="37"/>
      <c r="K311" s="37"/>
      <c r="L311" s="41"/>
      <c r="M311" s="239"/>
      <c r="N311" s="77"/>
      <c r="O311" s="77"/>
      <c r="P311" s="77"/>
      <c r="Q311" s="77"/>
      <c r="R311" s="77"/>
      <c r="S311" s="77"/>
      <c r="T311" s="78"/>
      <c r="AT311" s="15" t="s">
        <v>144</v>
      </c>
      <c r="AU311" s="15" t="s">
        <v>82</v>
      </c>
    </row>
    <row r="312" spans="2:65" s="1" customFormat="1" ht="16.5" customHeight="1">
      <c r="B312" s="36"/>
      <c r="C312" s="251" t="s">
        <v>497</v>
      </c>
      <c r="D312" s="251" t="s">
        <v>287</v>
      </c>
      <c r="E312" s="252" t="s">
        <v>498</v>
      </c>
      <c r="F312" s="253" t="s">
        <v>499</v>
      </c>
      <c r="G312" s="254" t="s">
        <v>410</v>
      </c>
      <c r="H312" s="255">
        <v>2</v>
      </c>
      <c r="I312" s="256"/>
      <c r="J312" s="257">
        <f>ROUND(I312*H312,2)</f>
        <v>0</v>
      </c>
      <c r="K312" s="253" t="s">
        <v>1</v>
      </c>
      <c r="L312" s="258"/>
      <c r="M312" s="259" t="s">
        <v>1</v>
      </c>
      <c r="N312" s="260" t="s">
        <v>43</v>
      </c>
      <c r="O312" s="77"/>
      <c r="P312" s="213">
        <f>O312*H312</f>
        <v>0</v>
      </c>
      <c r="Q312" s="213">
        <v>0.035</v>
      </c>
      <c r="R312" s="213">
        <f>Q312*H312</f>
        <v>0.07</v>
      </c>
      <c r="S312" s="213">
        <v>0</v>
      </c>
      <c r="T312" s="214">
        <f>S312*H312</f>
        <v>0</v>
      </c>
      <c r="AR312" s="15" t="s">
        <v>168</v>
      </c>
      <c r="AT312" s="15" t="s">
        <v>287</v>
      </c>
      <c r="AU312" s="15" t="s">
        <v>82</v>
      </c>
      <c r="AY312" s="15" t="s">
        <v>122</v>
      </c>
      <c r="BE312" s="215">
        <f>IF(N312="základní",J312,0)</f>
        <v>0</v>
      </c>
      <c r="BF312" s="215">
        <f>IF(N312="snížená",J312,0)</f>
        <v>0</v>
      </c>
      <c r="BG312" s="215">
        <f>IF(N312="zákl. přenesená",J312,0)</f>
        <v>0</v>
      </c>
      <c r="BH312" s="215">
        <f>IF(N312="sníž. přenesená",J312,0)</f>
        <v>0</v>
      </c>
      <c r="BI312" s="215">
        <f>IF(N312="nulová",J312,0)</f>
        <v>0</v>
      </c>
      <c r="BJ312" s="15" t="s">
        <v>80</v>
      </c>
      <c r="BK312" s="215">
        <f>ROUND(I312*H312,2)</f>
        <v>0</v>
      </c>
      <c r="BL312" s="15" t="s">
        <v>129</v>
      </c>
      <c r="BM312" s="15" t="s">
        <v>500</v>
      </c>
    </row>
    <row r="313" spans="2:47" s="1" customFormat="1" ht="12">
      <c r="B313" s="36"/>
      <c r="C313" s="37"/>
      <c r="D313" s="218" t="s">
        <v>144</v>
      </c>
      <c r="E313" s="37"/>
      <c r="F313" s="238" t="s">
        <v>501</v>
      </c>
      <c r="G313" s="37"/>
      <c r="H313" s="37"/>
      <c r="I313" s="129"/>
      <c r="J313" s="37"/>
      <c r="K313" s="37"/>
      <c r="L313" s="41"/>
      <c r="M313" s="239"/>
      <c r="N313" s="77"/>
      <c r="O313" s="77"/>
      <c r="P313" s="77"/>
      <c r="Q313" s="77"/>
      <c r="R313" s="77"/>
      <c r="S313" s="77"/>
      <c r="T313" s="78"/>
      <c r="AT313" s="15" t="s">
        <v>144</v>
      </c>
      <c r="AU313" s="15" t="s">
        <v>82</v>
      </c>
    </row>
    <row r="314" spans="2:65" s="1" customFormat="1" ht="16.5" customHeight="1">
      <c r="B314" s="36"/>
      <c r="C314" s="204" t="s">
        <v>502</v>
      </c>
      <c r="D314" s="204" t="s">
        <v>124</v>
      </c>
      <c r="E314" s="205" t="s">
        <v>503</v>
      </c>
      <c r="F314" s="206" t="s">
        <v>480</v>
      </c>
      <c r="G314" s="207" t="s">
        <v>195</v>
      </c>
      <c r="H314" s="208">
        <v>1</v>
      </c>
      <c r="I314" s="209"/>
      <c r="J314" s="210">
        <f>ROUND(I314*H314,2)</f>
        <v>0</v>
      </c>
      <c r="K314" s="206" t="s">
        <v>1</v>
      </c>
      <c r="L314" s="41"/>
      <c r="M314" s="211" t="s">
        <v>1</v>
      </c>
      <c r="N314" s="212" t="s">
        <v>43</v>
      </c>
      <c r="O314" s="77"/>
      <c r="P314" s="213">
        <f>O314*H314</f>
        <v>0</v>
      </c>
      <c r="Q314" s="213">
        <v>0.02698</v>
      </c>
      <c r="R314" s="213">
        <f>Q314*H314</f>
        <v>0.02698</v>
      </c>
      <c r="S314" s="213">
        <v>0</v>
      </c>
      <c r="T314" s="214">
        <f>S314*H314</f>
        <v>0</v>
      </c>
      <c r="AR314" s="15" t="s">
        <v>129</v>
      </c>
      <c r="AT314" s="15" t="s">
        <v>124</v>
      </c>
      <c r="AU314" s="15" t="s">
        <v>82</v>
      </c>
      <c r="AY314" s="15" t="s">
        <v>122</v>
      </c>
      <c r="BE314" s="215">
        <f>IF(N314="základní",J314,0)</f>
        <v>0</v>
      </c>
      <c r="BF314" s="215">
        <f>IF(N314="snížená",J314,0)</f>
        <v>0</v>
      </c>
      <c r="BG314" s="215">
        <f>IF(N314="zákl. přenesená",J314,0)</f>
        <v>0</v>
      </c>
      <c r="BH314" s="215">
        <f>IF(N314="sníž. přenesená",J314,0)</f>
        <v>0</v>
      </c>
      <c r="BI314" s="215">
        <f>IF(N314="nulová",J314,0)</f>
        <v>0</v>
      </c>
      <c r="BJ314" s="15" t="s">
        <v>80</v>
      </c>
      <c r="BK314" s="215">
        <f>ROUND(I314*H314,2)</f>
        <v>0</v>
      </c>
      <c r="BL314" s="15" t="s">
        <v>129</v>
      </c>
      <c r="BM314" s="15" t="s">
        <v>504</v>
      </c>
    </row>
    <row r="315" spans="2:47" s="1" customFormat="1" ht="12">
      <c r="B315" s="36"/>
      <c r="C315" s="37"/>
      <c r="D315" s="218" t="s">
        <v>144</v>
      </c>
      <c r="E315" s="37"/>
      <c r="F315" s="238" t="s">
        <v>285</v>
      </c>
      <c r="G315" s="37"/>
      <c r="H315" s="37"/>
      <c r="I315" s="129"/>
      <c r="J315" s="37"/>
      <c r="K315" s="37"/>
      <c r="L315" s="41"/>
      <c r="M315" s="239"/>
      <c r="N315" s="77"/>
      <c r="O315" s="77"/>
      <c r="P315" s="77"/>
      <c r="Q315" s="77"/>
      <c r="R315" s="77"/>
      <c r="S315" s="77"/>
      <c r="T315" s="78"/>
      <c r="AT315" s="15" t="s">
        <v>144</v>
      </c>
      <c r="AU315" s="15" t="s">
        <v>82</v>
      </c>
    </row>
    <row r="316" spans="2:65" s="1" customFormat="1" ht="16.5" customHeight="1">
      <c r="B316" s="36"/>
      <c r="C316" s="204" t="s">
        <v>505</v>
      </c>
      <c r="D316" s="204" t="s">
        <v>124</v>
      </c>
      <c r="E316" s="205" t="s">
        <v>506</v>
      </c>
      <c r="F316" s="206" t="s">
        <v>507</v>
      </c>
      <c r="G316" s="207" t="s">
        <v>195</v>
      </c>
      <c r="H316" s="208">
        <v>9</v>
      </c>
      <c r="I316" s="209"/>
      <c r="J316" s="210">
        <f>ROUND(I316*H316,2)</f>
        <v>0</v>
      </c>
      <c r="K316" s="206" t="s">
        <v>137</v>
      </c>
      <c r="L316" s="41"/>
      <c r="M316" s="211" t="s">
        <v>1</v>
      </c>
      <c r="N316" s="212" t="s">
        <v>43</v>
      </c>
      <c r="O316" s="77"/>
      <c r="P316" s="213">
        <f>O316*H316</f>
        <v>0</v>
      </c>
      <c r="Q316" s="213">
        <v>0.00702</v>
      </c>
      <c r="R316" s="213">
        <f>Q316*H316</f>
        <v>0.06318</v>
      </c>
      <c r="S316" s="213">
        <v>0</v>
      </c>
      <c r="T316" s="214">
        <f>S316*H316</f>
        <v>0</v>
      </c>
      <c r="AR316" s="15" t="s">
        <v>129</v>
      </c>
      <c r="AT316" s="15" t="s">
        <v>124</v>
      </c>
      <c r="AU316" s="15" t="s">
        <v>82</v>
      </c>
      <c r="AY316" s="15" t="s">
        <v>122</v>
      </c>
      <c r="BE316" s="215">
        <f>IF(N316="základní",J316,0)</f>
        <v>0</v>
      </c>
      <c r="BF316" s="215">
        <f>IF(N316="snížená",J316,0)</f>
        <v>0</v>
      </c>
      <c r="BG316" s="215">
        <f>IF(N316="zákl. přenesená",J316,0)</f>
        <v>0</v>
      </c>
      <c r="BH316" s="215">
        <f>IF(N316="sníž. přenesená",J316,0)</f>
        <v>0</v>
      </c>
      <c r="BI316" s="215">
        <f>IF(N316="nulová",J316,0)</f>
        <v>0</v>
      </c>
      <c r="BJ316" s="15" t="s">
        <v>80</v>
      </c>
      <c r="BK316" s="215">
        <f>ROUND(I316*H316,2)</f>
        <v>0</v>
      </c>
      <c r="BL316" s="15" t="s">
        <v>129</v>
      </c>
      <c r="BM316" s="15" t="s">
        <v>508</v>
      </c>
    </row>
    <row r="317" spans="2:47" s="1" customFormat="1" ht="12">
      <c r="B317" s="36"/>
      <c r="C317" s="37"/>
      <c r="D317" s="218" t="s">
        <v>144</v>
      </c>
      <c r="E317" s="37"/>
      <c r="F317" s="238" t="s">
        <v>509</v>
      </c>
      <c r="G317" s="37"/>
      <c r="H317" s="37"/>
      <c r="I317" s="129"/>
      <c r="J317" s="37"/>
      <c r="K317" s="37"/>
      <c r="L317" s="41"/>
      <c r="M317" s="239"/>
      <c r="N317" s="77"/>
      <c r="O317" s="77"/>
      <c r="P317" s="77"/>
      <c r="Q317" s="77"/>
      <c r="R317" s="77"/>
      <c r="S317" s="77"/>
      <c r="T317" s="78"/>
      <c r="AT317" s="15" t="s">
        <v>144</v>
      </c>
      <c r="AU317" s="15" t="s">
        <v>82</v>
      </c>
    </row>
    <row r="318" spans="2:51" s="12" customFormat="1" ht="12">
      <c r="B318" s="227"/>
      <c r="C318" s="228"/>
      <c r="D318" s="218" t="s">
        <v>131</v>
      </c>
      <c r="E318" s="229" t="s">
        <v>1</v>
      </c>
      <c r="F318" s="230" t="s">
        <v>172</v>
      </c>
      <c r="G318" s="228"/>
      <c r="H318" s="231">
        <v>9</v>
      </c>
      <c r="I318" s="232"/>
      <c r="J318" s="228"/>
      <c r="K318" s="228"/>
      <c r="L318" s="233"/>
      <c r="M318" s="234"/>
      <c r="N318" s="235"/>
      <c r="O318" s="235"/>
      <c r="P318" s="235"/>
      <c r="Q318" s="235"/>
      <c r="R318" s="235"/>
      <c r="S318" s="235"/>
      <c r="T318" s="236"/>
      <c r="AT318" s="237" t="s">
        <v>131</v>
      </c>
      <c r="AU318" s="237" t="s">
        <v>82</v>
      </c>
      <c r="AV318" s="12" t="s">
        <v>82</v>
      </c>
      <c r="AW318" s="12" t="s">
        <v>33</v>
      </c>
      <c r="AX318" s="12" t="s">
        <v>80</v>
      </c>
      <c r="AY318" s="237" t="s">
        <v>122</v>
      </c>
    </row>
    <row r="319" spans="2:65" s="1" customFormat="1" ht="16.5" customHeight="1">
      <c r="B319" s="36"/>
      <c r="C319" s="251" t="s">
        <v>510</v>
      </c>
      <c r="D319" s="251" t="s">
        <v>287</v>
      </c>
      <c r="E319" s="252" t="s">
        <v>511</v>
      </c>
      <c r="F319" s="253" t="s">
        <v>512</v>
      </c>
      <c r="G319" s="254" t="s">
        <v>195</v>
      </c>
      <c r="H319" s="255">
        <v>2</v>
      </c>
      <c r="I319" s="256"/>
      <c r="J319" s="257">
        <f>ROUND(I319*H319,2)</f>
        <v>0</v>
      </c>
      <c r="K319" s="253" t="s">
        <v>1</v>
      </c>
      <c r="L319" s="258"/>
      <c r="M319" s="259" t="s">
        <v>1</v>
      </c>
      <c r="N319" s="260" t="s">
        <v>43</v>
      </c>
      <c r="O319" s="77"/>
      <c r="P319" s="213">
        <f>O319*H319</f>
        <v>0</v>
      </c>
      <c r="Q319" s="213">
        <v>0.194</v>
      </c>
      <c r="R319" s="213">
        <f>Q319*H319</f>
        <v>0.388</v>
      </c>
      <c r="S319" s="213">
        <v>0</v>
      </c>
      <c r="T319" s="214">
        <f>S319*H319</f>
        <v>0</v>
      </c>
      <c r="AR319" s="15" t="s">
        <v>168</v>
      </c>
      <c r="AT319" s="15" t="s">
        <v>287</v>
      </c>
      <c r="AU319" s="15" t="s">
        <v>82</v>
      </c>
      <c r="AY319" s="15" t="s">
        <v>122</v>
      </c>
      <c r="BE319" s="215">
        <f>IF(N319="základní",J319,0)</f>
        <v>0</v>
      </c>
      <c r="BF319" s="215">
        <f>IF(N319="snížená",J319,0)</f>
        <v>0</v>
      </c>
      <c r="BG319" s="215">
        <f>IF(N319="zákl. přenesená",J319,0)</f>
        <v>0</v>
      </c>
      <c r="BH319" s="215">
        <f>IF(N319="sníž. přenesená",J319,0)</f>
        <v>0</v>
      </c>
      <c r="BI319" s="215">
        <f>IF(N319="nulová",J319,0)</f>
        <v>0</v>
      </c>
      <c r="BJ319" s="15" t="s">
        <v>80</v>
      </c>
      <c r="BK319" s="215">
        <f>ROUND(I319*H319,2)</f>
        <v>0</v>
      </c>
      <c r="BL319" s="15" t="s">
        <v>129</v>
      </c>
      <c r="BM319" s="15" t="s">
        <v>513</v>
      </c>
    </row>
    <row r="320" spans="2:47" s="1" customFormat="1" ht="12">
      <c r="B320" s="36"/>
      <c r="C320" s="37"/>
      <c r="D320" s="218" t="s">
        <v>144</v>
      </c>
      <c r="E320" s="37"/>
      <c r="F320" s="238" t="s">
        <v>509</v>
      </c>
      <c r="G320" s="37"/>
      <c r="H320" s="37"/>
      <c r="I320" s="129"/>
      <c r="J320" s="37"/>
      <c r="K320" s="37"/>
      <c r="L320" s="41"/>
      <c r="M320" s="239"/>
      <c r="N320" s="77"/>
      <c r="O320" s="77"/>
      <c r="P320" s="77"/>
      <c r="Q320" s="77"/>
      <c r="R320" s="77"/>
      <c r="S320" s="77"/>
      <c r="T320" s="78"/>
      <c r="AT320" s="15" t="s">
        <v>144</v>
      </c>
      <c r="AU320" s="15" t="s">
        <v>82</v>
      </c>
    </row>
    <row r="321" spans="2:65" s="1" customFormat="1" ht="16.5" customHeight="1">
      <c r="B321" s="36"/>
      <c r="C321" s="251" t="s">
        <v>514</v>
      </c>
      <c r="D321" s="251" t="s">
        <v>287</v>
      </c>
      <c r="E321" s="252" t="s">
        <v>515</v>
      </c>
      <c r="F321" s="253" t="s">
        <v>516</v>
      </c>
      <c r="G321" s="254" t="s">
        <v>195</v>
      </c>
      <c r="H321" s="255">
        <v>4</v>
      </c>
      <c r="I321" s="256"/>
      <c r="J321" s="257">
        <f>ROUND(I321*H321,2)</f>
        <v>0</v>
      </c>
      <c r="K321" s="253" t="s">
        <v>1</v>
      </c>
      <c r="L321" s="258"/>
      <c r="M321" s="259" t="s">
        <v>1</v>
      </c>
      <c r="N321" s="260" t="s">
        <v>43</v>
      </c>
      <c r="O321" s="77"/>
      <c r="P321" s="213">
        <f>O321*H321</f>
        <v>0</v>
      </c>
      <c r="Q321" s="213">
        <v>0.194</v>
      </c>
      <c r="R321" s="213">
        <f>Q321*H321</f>
        <v>0.776</v>
      </c>
      <c r="S321" s="213">
        <v>0</v>
      </c>
      <c r="T321" s="214">
        <f>S321*H321</f>
        <v>0</v>
      </c>
      <c r="AR321" s="15" t="s">
        <v>168</v>
      </c>
      <c r="AT321" s="15" t="s">
        <v>287</v>
      </c>
      <c r="AU321" s="15" t="s">
        <v>82</v>
      </c>
      <c r="AY321" s="15" t="s">
        <v>122</v>
      </c>
      <c r="BE321" s="215">
        <f>IF(N321="základní",J321,0)</f>
        <v>0</v>
      </c>
      <c r="BF321" s="215">
        <f>IF(N321="snížená",J321,0)</f>
        <v>0</v>
      </c>
      <c r="BG321" s="215">
        <f>IF(N321="zákl. přenesená",J321,0)</f>
        <v>0</v>
      </c>
      <c r="BH321" s="215">
        <f>IF(N321="sníž. přenesená",J321,0)</f>
        <v>0</v>
      </c>
      <c r="BI321" s="215">
        <f>IF(N321="nulová",J321,0)</f>
        <v>0</v>
      </c>
      <c r="BJ321" s="15" t="s">
        <v>80</v>
      </c>
      <c r="BK321" s="215">
        <f>ROUND(I321*H321,2)</f>
        <v>0</v>
      </c>
      <c r="BL321" s="15" t="s">
        <v>129</v>
      </c>
      <c r="BM321" s="15" t="s">
        <v>517</v>
      </c>
    </row>
    <row r="322" spans="2:47" s="1" customFormat="1" ht="12">
      <c r="B322" s="36"/>
      <c r="C322" s="37"/>
      <c r="D322" s="218" t="s">
        <v>144</v>
      </c>
      <c r="E322" s="37"/>
      <c r="F322" s="238" t="s">
        <v>509</v>
      </c>
      <c r="G322" s="37"/>
      <c r="H322" s="37"/>
      <c r="I322" s="129"/>
      <c r="J322" s="37"/>
      <c r="K322" s="37"/>
      <c r="L322" s="41"/>
      <c r="M322" s="239"/>
      <c r="N322" s="77"/>
      <c r="O322" s="77"/>
      <c r="P322" s="77"/>
      <c r="Q322" s="77"/>
      <c r="R322" s="77"/>
      <c r="S322" s="77"/>
      <c r="T322" s="78"/>
      <c r="AT322" s="15" t="s">
        <v>144</v>
      </c>
      <c r="AU322" s="15" t="s">
        <v>82</v>
      </c>
    </row>
    <row r="323" spans="2:51" s="12" customFormat="1" ht="12">
      <c r="B323" s="227"/>
      <c r="C323" s="228"/>
      <c r="D323" s="218" t="s">
        <v>131</v>
      </c>
      <c r="E323" s="229" t="s">
        <v>1</v>
      </c>
      <c r="F323" s="230" t="s">
        <v>129</v>
      </c>
      <c r="G323" s="228"/>
      <c r="H323" s="231">
        <v>4</v>
      </c>
      <c r="I323" s="232"/>
      <c r="J323" s="228"/>
      <c r="K323" s="228"/>
      <c r="L323" s="233"/>
      <c r="M323" s="234"/>
      <c r="N323" s="235"/>
      <c r="O323" s="235"/>
      <c r="P323" s="235"/>
      <c r="Q323" s="235"/>
      <c r="R323" s="235"/>
      <c r="S323" s="235"/>
      <c r="T323" s="236"/>
      <c r="AT323" s="237" t="s">
        <v>131</v>
      </c>
      <c r="AU323" s="237" t="s">
        <v>82</v>
      </c>
      <c r="AV323" s="12" t="s">
        <v>82</v>
      </c>
      <c r="AW323" s="12" t="s">
        <v>33</v>
      </c>
      <c r="AX323" s="12" t="s">
        <v>80</v>
      </c>
      <c r="AY323" s="237" t="s">
        <v>122</v>
      </c>
    </row>
    <row r="324" spans="2:65" s="1" customFormat="1" ht="16.5" customHeight="1">
      <c r="B324" s="36"/>
      <c r="C324" s="251" t="s">
        <v>518</v>
      </c>
      <c r="D324" s="251" t="s">
        <v>287</v>
      </c>
      <c r="E324" s="252" t="s">
        <v>519</v>
      </c>
      <c r="F324" s="253" t="s">
        <v>520</v>
      </c>
      <c r="G324" s="254" t="s">
        <v>195</v>
      </c>
      <c r="H324" s="255">
        <v>1</v>
      </c>
      <c r="I324" s="256"/>
      <c r="J324" s="257">
        <f>ROUND(I324*H324,2)</f>
        <v>0</v>
      </c>
      <c r="K324" s="253" t="s">
        <v>1</v>
      </c>
      <c r="L324" s="258"/>
      <c r="M324" s="259" t="s">
        <v>1</v>
      </c>
      <c r="N324" s="260" t="s">
        <v>43</v>
      </c>
      <c r="O324" s="77"/>
      <c r="P324" s="213">
        <f>O324*H324</f>
        <v>0</v>
      </c>
      <c r="Q324" s="213">
        <v>0.194</v>
      </c>
      <c r="R324" s="213">
        <f>Q324*H324</f>
        <v>0.194</v>
      </c>
      <c r="S324" s="213">
        <v>0</v>
      </c>
      <c r="T324" s="214">
        <f>S324*H324</f>
        <v>0</v>
      </c>
      <c r="AR324" s="15" t="s">
        <v>168</v>
      </c>
      <c r="AT324" s="15" t="s">
        <v>287</v>
      </c>
      <c r="AU324" s="15" t="s">
        <v>82</v>
      </c>
      <c r="AY324" s="15" t="s">
        <v>122</v>
      </c>
      <c r="BE324" s="215">
        <f>IF(N324="základní",J324,0)</f>
        <v>0</v>
      </c>
      <c r="BF324" s="215">
        <f>IF(N324="snížená",J324,0)</f>
        <v>0</v>
      </c>
      <c r="BG324" s="215">
        <f>IF(N324="zákl. přenesená",J324,0)</f>
        <v>0</v>
      </c>
      <c r="BH324" s="215">
        <f>IF(N324="sníž. přenesená",J324,0)</f>
        <v>0</v>
      </c>
      <c r="BI324" s="215">
        <f>IF(N324="nulová",J324,0)</f>
        <v>0</v>
      </c>
      <c r="BJ324" s="15" t="s">
        <v>80</v>
      </c>
      <c r="BK324" s="215">
        <f>ROUND(I324*H324,2)</f>
        <v>0</v>
      </c>
      <c r="BL324" s="15" t="s">
        <v>129</v>
      </c>
      <c r="BM324" s="15" t="s">
        <v>521</v>
      </c>
    </row>
    <row r="325" spans="2:47" s="1" customFormat="1" ht="12">
      <c r="B325" s="36"/>
      <c r="C325" s="37"/>
      <c r="D325" s="218" t="s">
        <v>144</v>
      </c>
      <c r="E325" s="37"/>
      <c r="F325" s="238" t="s">
        <v>509</v>
      </c>
      <c r="G325" s="37"/>
      <c r="H325" s="37"/>
      <c r="I325" s="129"/>
      <c r="J325" s="37"/>
      <c r="K325" s="37"/>
      <c r="L325" s="41"/>
      <c r="M325" s="239"/>
      <c r="N325" s="77"/>
      <c r="O325" s="77"/>
      <c r="P325" s="77"/>
      <c r="Q325" s="77"/>
      <c r="R325" s="77"/>
      <c r="S325" s="77"/>
      <c r="T325" s="78"/>
      <c r="AT325" s="15" t="s">
        <v>144</v>
      </c>
      <c r="AU325" s="15" t="s">
        <v>82</v>
      </c>
    </row>
    <row r="326" spans="2:65" s="1" customFormat="1" ht="16.5" customHeight="1">
      <c r="B326" s="36"/>
      <c r="C326" s="251" t="s">
        <v>522</v>
      </c>
      <c r="D326" s="251" t="s">
        <v>287</v>
      </c>
      <c r="E326" s="252" t="s">
        <v>523</v>
      </c>
      <c r="F326" s="253" t="s">
        <v>520</v>
      </c>
      <c r="G326" s="254" t="s">
        <v>195</v>
      </c>
      <c r="H326" s="255">
        <v>2</v>
      </c>
      <c r="I326" s="256"/>
      <c r="J326" s="257">
        <f>ROUND(I326*H326,2)</f>
        <v>0</v>
      </c>
      <c r="K326" s="253" t="s">
        <v>1</v>
      </c>
      <c r="L326" s="258"/>
      <c r="M326" s="259" t="s">
        <v>1</v>
      </c>
      <c r="N326" s="260" t="s">
        <v>43</v>
      </c>
      <c r="O326" s="77"/>
      <c r="P326" s="213">
        <f>O326*H326</f>
        <v>0</v>
      </c>
      <c r="Q326" s="213">
        <v>0.194</v>
      </c>
      <c r="R326" s="213">
        <f>Q326*H326</f>
        <v>0.388</v>
      </c>
      <c r="S326" s="213">
        <v>0</v>
      </c>
      <c r="T326" s="214">
        <f>S326*H326</f>
        <v>0</v>
      </c>
      <c r="AR326" s="15" t="s">
        <v>168</v>
      </c>
      <c r="AT326" s="15" t="s">
        <v>287</v>
      </c>
      <c r="AU326" s="15" t="s">
        <v>82</v>
      </c>
      <c r="AY326" s="15" t="s">
        <v>122</v>
      </c>
      <c r="BE326" s="215">
        <f>IF(N326="základní",J326,0)</f>
        <v>0</v>
      </c>
      <c r="BF326" s="215">
        <f>IF(N326="snížená",J326,0)</f>
        <v>0</v>
      </c>
      <c r="BG326" s="215">
        <f>IF(N326="zákl. přenesená",J326,0)</f>
        <v>0</v>
      </c>
      <c r="BH326" s="215">
        <f>IF(N326="sníž. přenesená",J326,0)</f>
        <v>0</v>
      </c>
      <c r="BI326" s="215">
        <f>IF(N326="nulová",J326,0)</f>
        <v>0</v>
      </c>
      <c r="BJ326" s="15" t="s">
        <v>80</v>
      </c>
      <c r="BK326" s="215">
        <f>ROUND(I326*H326,2)</f>
        <v>0</v>
      </c>
      <c r="BL326" s="15" t="s">
        <v>129</v>
      </c>
      <c r="BM326" s="15" t="s">
        <v>524</v>
      </c>
    </row>
    <row r="327" spans="2:47" s="1" customFormat="1" ht="12">
      <c r="B327" s="36"/>
      <c r="C327" s="37"/>
      <c r="D327" s="218" t="s">
        <v>144</v>
      </c>
      <c r="E327" s="37"/>
      <c r="F327" s="238" t="s">
        <v>509</v>
      </c>
      <c r="G327" s="37"/>
      <c r="H327" s="37"/>
      <c r="I327" s="129"/>
      <c r="J327" s="37"/>
      <c r="K327" s="37"/>
      <c r="L327" s="41"/>
      <c r="M327" s="239"/>
      <c r="N327" s="77"/>
      <c r="O327" s="77"/>
      <c r="P327" s="77"/>
      <c r="Q327" s="77"/>
      <c r="R327" s="77"/>
      <c r="S327" s="77"/>
      <c r="T327" s="78"/>
      <c r="AT327" s="15" t="s">
        <v>144</v>
      </c>
      <c r="AU327" s="15" t="s">
        <v>82</v>
      </c>
    </row>
    <row r="328" spans="2:65" s="1" customFormat="1" ht="16.5" customHeight="1">
      <c r="B328" s="36"/>
      <c r="C328" s="204" t="s">
        <v>525</v>
      </c>
      <c r="D328" s="204" t="s">
        <v>124</v>
      </c>
      <c r="E328" s="205" t="s">
        <v>526</v>
      </c>
      <c r="F328" s="206" t="s">
        <v>527</v>
      </c>
      <c r="G328" s="207" t="s">
        <v>256</v>
      </c>
      <c r="H328" s="208">
        <v>1</v>
      </c>
      <c r="I328" s="209"/>
      <c r="J328" s="210">
        <f>ROUND(I328*H328,2)</f>
        <v>0</v>
      </c>
      <c r="K328" s="206" t="s">
        <v>1</v>
      </c>
      <c r="L328" s="41"/>
      <c r="M328" s="211" t="s">
        <v>1</v>
      </c>
      <c r="N328" s="212" t="s">
        <v>43</v>
      </c>
      <c r="O328" s="77"/>
      <c r="P328" s="213">
        <f>O328*H328</f>
        <v>0</v>
      </c>
      <c r="Q328" s="213">
        <v>0.00702</v>
      </c>
      <c r="R328" s="213">
        <f>Q328*H328</f>
        <v>0.00702</v>
      </c>
      <c r="S328" s="213">
        <v>0</v>
      </c>
      <c r="T328" s="214">
        <f>S328*H328</f>
        <v>0</v>
      </c>
      <c r="AR328" s="15" t="s">
        <v>129</v>
      </c>
      <c r="AT328" s="15" t="s">
        <v>124</v>
      </c>
      <c r="AU328" s="15" t="s">
        <v>82</v>
      </c>
      <c r="AY328" s="15" t="s">
        <v>122</v>
      </c>
      <c r="BE328" s="215">
        <f>IF(N328="základní",J328,0)</f>
        <v>0</v>
      </c>
      <c r="BF328" s="215">
        <f>IF(N328="snížená",J328,0)</f>
        <v>0</v>
      </c>
      <c r="BG328" s="215">
        <f>IF(N328="zákl. přenesená",J328,0)</f>
        <v>0</v>
      </c>
      <c r="BH328" s="215">
        <f>IF(N328="sníž. přenesená",J328,0)</f>
        <v>0</v>
      </c>
      <c r="BI328" s="215">
        <f>IF(N328="nulová",J328,0)</f>
        <v>0</v>
      </c>
      <c r="BJ328" s="15" t="s">
        <v>80</v>
      </c>
      <c r="BK328" s="215">
        <f>ROUND(I328*H328,2)</f>
        <v>0</v>
      </c>
      <c r="BL328" s="15" t="s">
        <v>129</v>
      </c>
      <c r="BM328" s="15" t="s">
        <v>528</v>
      </c>
    </row>
    <row r="329" spans="2:47" s="1" customFormat="1" ht="12">
      <c r="B329" s="36"/>
      <c r="C329" s="37"/>
      <c r="D329" s="218" t="s">
        <v>144</v>
      </c>
      <c r="E329" s="37"/>
      <c r="F329" s="238" t="s">
        <v>529</v>
      </c>
      <c r="G329" s="37"/>
      <c r="H329" s="37"/>
      <c r="I329" s="129"/>
      <c r="J329" s="37"/>
      <c r="K329" s="37"/>
      <c r="L329" s="41"/>
      <c r="M329" s="239"/>
      <c r="N329" s="77"/>
      <c r="O329" s="77"/>
      <c r="P329" s="77"/>
      <c r="Q329" s="77"/>
      <c r="R329" s="77"/>
      <c r="S329" s="77"/>
      <c r="T329" s="78"/>
      <c r="AT329" s="15" t="s">
        <v>144</v>
      </c>
      <c r="AU329" s="15" t="s">
        <v>82</v>
      </c>
    </row>
    <row r="330" spans="2:65" s="1" customFormat="1" ht="16.5" customHeight="1">
      <c r="B330" s="36"/>
      <c r="C330" s="204" t="s">
        <v>530</v>
      </c>
      <c r="D330" s="204" t="s">
        <v>124</v>
      </c>
      <c r="E330" s="205" t="s">
        <v>531</v>
      </c>
      <c r="F330" s="206" t="s">
        <v>532</v>
      </c>
      <c r="G330" s="207" t="s">
        <v>195</v>
      </c>
      <c r="H330" s="208">
        <v>4</v>
      </c>
      <c r="I330" s="209"/>
      <c r="J330" s="210">
        <f>ROUND(I330*H330,2)</f>
        <v>0</v>
      </c>
      <c r="K330" s="206" t="s">
        <v>142</v>
      </c>
      <c r="L330" s="41"/>
      <c r="M330" s="211" t="s">
        <v>1</v>
      </c>
      <c r="N330" s="212" t="s">
        <v>43</v>
      </c>
      <c r="O330" s="77"/>
      <c r="P330" s="213">
        <f>O330*H330</f>
        <v>0</v>
      </c>
      <c r="Q330" s="213">
        <v>0.12303</v>
      </c>
      <c r="R330" s="213">
        <f>Q330*H330</f>
        <v>0.49212</v>
      </c>
      <c r="S330" s="213">
        <v>0</v>
      </c>
      <c r="T330" s="214">
        <f>S330*H330</f>
        <v>0</v>
      </c>
      <c r="AR330" s="15" t="s">
        <v>129</v>
      </c>
      <c r="AT330" s="15" t="s">
        <v>124</v>
      </c>
      <c r="AU330" s="15" t="s">
        <v>82</v>
      </c>
      <c r="AY330" s="15" t="s">
        <v>122</v>
      </c>
      <c r="BE330" s="215">
        <f>IF(N330="základní",J330,0)</f>
        <v>0</v>
      </c>
      <c r="BF330" s="215">
        <f>IF(N330="snížená",J330,0)</f>
        <v>0</v>
      </c>
      <c r="BG330" s="215">
        <f>IF(N330="zákl. přenesená",J330,0)</f>
        <v>0</v>
      </c>
      <c r="BH330" s="215">
        <f>IF(N330="sníž. přenesená",J330,0)</f>
        <v>0</v>
      </c>
      <c r="BI330" s="215">
        <f>IF(N330="nulová",J330,0)</f>
        <v>0</v>
      </c>
      <c r="BJ330" s="15" t="s">
        <v>80</v>
      </c>
      <c r="BK330" s="215">
        <f>ROUND(I330*H330,2)</f>
        <v>0</v>
      </c>
      <c r="BL330" s="15" t="s">
        <v>129</v>
      </c>
      <c r="BM330" s="15" t="s">
        <v>533</v>
      </c>
    </row>
    <row r="331" spans="2:47" s="1" customFormat="1" ht="12">
      <c r="B331" s="36"/>
      <c r="C331" s="37"/>
      <c r="D331" s="218" t="s">
        <v>144</v>
      </c>
      <c r="E331" s="37"/>
      <c r="F331" s="238" t="s">
        <v>285</v>
      </c>
      <c r="G331" s="37"/>
      <c r="H331" s="37"/>
      <c r="I331" s="129"/>
      <c r="J331" s="37"/>
      <c r="K331" s="37"/>
      <c r="L331" s="41"/>
      <c r="M331" s="239"/>
      <c r="N331" s="77"/>
      <c r="O331" s="77"/>
      <c r="P331" s="77"/>
      <c r="Q331" s="77"/>
      <c r="R331" s="77"/>
      <c r="S331" s="77"/>
      <c r="T331" s="78"/>
      <c r="AT331" s="15" t="s">
        <v>144</v>
      </c>
      <c r="AU331" s="15" t="s">
        <v>82</v>
      </c>
    </row>
    <row r="332" spans="2:65" s="1" customFormat="1" ht="16.5" customHeight="1">
      <c r="B332" s="36"/>
      <c r="C332" s="251" t="s">
        <v>534</v>
      </c>
      <c r="D332" s="251" t="s">
        <v>287</v>
      </c>
      <c r="E332" s="252" t="s">
        <v>535</v>
      </c>
      <c r="F332" s="253" t="s">
        <v>536</v>
      </c>
      <c r="G332" s="254" t="s">
        <v>195</v>
      </c>
      <c r="H332" s="255">
        <v>4</v>
      </c>
      <c r="I332" s="256"/>
      <c r="J332" s="257">
        <f>ROUND(I332*H332,2)</f>
        <v>0</v>
      </c>
      <c r="K332" s="253" t="s">
        <v>1</v>
      </c>
      <c r="L332" s="258"/>
      <c r="M332" s="259" t="s">
        <v>1</v>
      </c>
      <c r="N332" s="260" t="s">
        <v>43</v>
      </c>
      <c r="O332" s="77"/>
      <c r="P332" s="213">
        <f>O332*H332</f>
        <v>0</v>
      </c>
      <c r="Q332" s="213">
        <v>0.0133</v>
      </c>
      <c r="R332" s="213">
        <f>Q332*H332</f>
        <v>0.0532</v>
      </c>
      <c r="S332" s="213">
        <v>0</v>
      </c>
      <c r="T332" s="214">
        <f>S332*H332</f>
        <v>0</v>
      </c>
      <c r="AR332" s="15" t="s">
        <v>168</v>
      </c>
      <c r="AT332" s="15" t="s">
        <v>287</v>
      </c>
      <c r="AU332" s="15" t="s">
        <v>82</v>
      </c>
      <c r="AY332" s="15" t="s">
        <v>122</v>
      </c>
      <c r="BE332" s="215">
        <f>IF(N332="základní",J332,0)</f>
        <v>0</v>
      </c>
      <c r="BF332" s="215">
        <f>IF(N332="snížená",J332,0)</f>
        <v>0</v>
      </c>
      <c r="BG332" s="215">
        <f>IF(N332="zákl. přenesená",J332,0)</f>
        <v>0</v>
      </c>
      <c r="BH332" s="215">
        <f>IF(N332="sníž. přenesená",J332,0)</f>
        <v>0</v>
      </c>
      <c r="BI332" s="215">
        <f>IF(N332="nulová",J332,0)</f>
        <v>0</v>
      </c>
      <c r="BJ332" s="15" t="s">
        <v>80</v>
      </c>
      <c r="BK332" s="215">
        <f>ROUND(I332*H332,2)</f>
        <v>0</v>
      </c>
      <c r="BL332" s="15" t="s">
        <v>129</v>
      </c>
      <c r="BM332" s="15" t="s">
        <v>537</v>
      </c>
    </row>
    <row r="333" spans="2:47" s="1" customFormat="1" ht="12">
      <c r="B333" s="36"/>
      <c r="C333" s="37"/>
      <c r="D333" s="218" t="s">
        <v>144</v>
      </c>
      <c r="E333" s="37"/>
      <c r="F333" s="238" t="s">
        <v>285</v>
      </c>
      <c r="G333" s="37"/>
      <c r="H333" s="37"/>
      <c r="I333" s="129"/>
      <c r="J333" s="37"/>
      <c r="K333" s="37"/>
      <c r="L333" s="41"/>
      <c r="M333" s="239"/>
      <c r="N333" s="77"/>
      <c r="O333" s="77"/>
      <c r="P333" s="77"/>
      <c r="Q333" s="77"/>
      <c r="R333" s="77"/>
      <c r="S333" s="77"/>
      <c r="T333" s="78"/>
      <c r="AT333" s="15" t="s">
        <v>144</v>
      </c>
      <c r="AU333" s="15" t="s">
        <v>82</v>
      </c>
    </row>
    <row r="334" spans="2:65" s="1" customFormat="1" ht="16.5" customHeight="1">
      <c r="B334" s="36"/>
      <c r="C334" s="204" t="s">
        <v>538</v>
      </c>
      <c r="D334" s="204" t="s">
        <v>124</v>
      </c>
      <c r="E334" s="205" t="s">
        <v>539</v>
      </c>
      <c r="F334" s="206" t="s">
        <v>540</v>
      </c>
      <c r="G334" s="207" t="s">
        <v>256</v>
      </c>
      <c r="H334" s="208">
        <v>1</v>
      </c>
      <c r="I334" s="209"/>
      <c r="J334" s="210">
        <f>ROUND(I334*H334,2)</f>
        <v>0</v>
      </c>
      <c r="K334" s="206" t="s">
        <v>1</v>
      </c>
      <c r="L334" s="41"/>
      <c r="M334" s="211" t="s">
        <v>1</v>
      </c>
      <c r="N334" s="212" t="s">
        <v>43</v>
      </c>
      <c r="O334" s="77"/>
      <c r="P334" s="213">
        <f>O334*H334</f>
        <v>0</v>
      </c>
      <c r="Q334" s="213">
        <v>0.00702</v>
      </c>
      <c r="R334" s="213">
        <f>Q334*H334</f>
        <v>0.00702</v>
      </c>
      <c r="S334" s="213">
        <v>0</v>
      </c>
      <c r="T334" s="214">
        <f>S334*H334</f>
        <v>0</v>
      </c>
      <c r="AR334" s="15" t="s">
        <v>129</v>
      </c>
      <c r="AT334" s="15" t="s">
        <v>124</v>
      </c>
      <c r="AU334" s="15" t="s">
        <v>82</v>
      </c>
      <c r="AY334" s="15" t="s">
        <v>122</v>
      </c>
      <c r="BE334" s="215">
        <f>IF(N334="základní",J334,0)</f>
        <v>0</v>
      </c>
      <c r="BF334" s="215">
        <f>IF(N334="snížená",J334,0)</f>
        <v>0</v>
      </c>
      <c r="BG334" s="215">
        <f>IF(N334="zákl. přenesená",J334,0)</f>
        <v>0</v>
      </c>
      <c r="BH334" s="215">
        <f>IF(N334="sníž. přenesená",J334,0)</f>
        <v>0</v>
      </c>
      <c r="BI334" s="215">
        <f>IF(N334="nulová",J334,0)</f>
        <v>0</v>
      </c>
      <c r="BJ334" s="15" t="s">
        <v>80</v>
      </c>
      <c r="BK334" s="215">
        <f>ROUND(I334*H334,2)</f>
        <v>0</v>
      </c>
      <c r="BL334" s="15" t="s">
        <v>129</v>
      </c>
      <c r="BM334" s="15" t="s">
        <v>541</v>
      </c>
    </row>
    <row r="335" spans="2:65" s="1" customFormat="1" ht="16.5" customHeight="1">
      <c r="B335" s="36"/>
      <c r="C335" s="251" t="s">
        <v>542</v>
      </c>
      <c r="D335" s="251" t="s">
        <v>287</v>
      </c>
      <c r="E335" s="252" t="s">
        <v>543</v>
      </c>
      <c r="F335" s="253" t="s">
        <v>544</v>
      </c>
      <c r="G335" s="254" t="s">
        <v>195</v>
      </c>
      <c r="H335" s="255">
        <v>1</v>
      </c>
      <c r="I335" s="256"/>
      <c r="J335" s="257">
        <f>ROUND(I335*H335,2)</f>
        <v>0</v>
      </c>
      <c r="K335" s="253" t="s">
        <v>1</v>
      </c>
      <c r="L335" s="258"/>
      <c r="M335" s="259" t="s">
        <v>1</v>
      </c>
      <c r="N335" s="260" t="s">
        <v>43</v>
      </c>
      <c r="O335" s="77"/>
      <c r="P335" s="213">
        <f>O335*H335</f>
        <v>0</v>
      </c>
      <c r="Q335" s="213">
        <v>0.0133</v>
      </c>
      <c r="R335" s="213">
        <f>Q335*H335</f>
        <v>0.0133</v>
      </c>
      <c r="S335" s="213">
        <v>0</v>
      </c>
      <c r="T335" s="214">
        <f>S335*H335</f>
        <v>0</v>
      </c>
      <c r="AR335" s="15" t="s">
        <v>168</v>
      </c>
      <c r="AT335" s="15" t="s">
        <v>287</v>
      </c>
      <c r="AU335" s="15" t="s">
        <v>82</v>
      </c>
      <c r="AY335" s="15" t="s">
        <v>122</v>
      </c>
      <c r="BE335" s="215">
        <f>IF(N335="základní",J335,0)</f>
        <v>0</v>
      </c>
      <c r="BF335" s="215">
        <f>IF(N335="snížená",J335,0)</f>
        <v>0</v>
      </c>
      <c r="BG335" s="215">
        <f>IF(N335="zákl. přenesená",J335,0)</f>
        <v>0</v>
      </c>
      <c r="BH335" s="215">
        <f>IF(N335="sníž. přenesená",J335,0)</f>
        <v>0</v>
      </c>
      <c r="BI335" s="215">
        <f>IF(N335="nulová",J335,0)</f>
        <v>0</v>
      </c>
      <c r="BJ335" s="15" t="s">
        <v>80</v>
      </c>
      <c r="BK335" s="215">
        <f>ROUND(I335*H335,2)</f>
        <v>0</v>
      </c>
      <c r="BL335" s="15" t="s">
        <v>129</v>
      </c>
      <c r="BM335" s="15" t="s">
        <v>545</v>
      </c>
    </row>
    <row r="336" spans="2:47" s="1" customFormat="1" ht="12">
      <c r="B336" s="36"/>
      <c r="C336" s="37"/>
      <c r="D336" s="218" t="s">
        <v>144</v>
      </c>
      <c r="E336" s="37"/>
      <c r="F336" s="238" t="s">
        <v>285</v>
      </c>
      <c r="G336" s="37"/>
      <c r="H336" s="37"/>
      <c r="I336" s="129"/>
      <c r="J336" s="37"/>
      <c r="K336" s="37"/>
      <c r="L336" s="41"/>
      <c r="M336" s="239"/>
      <c r="N336" s="77"/>
      <c r="O336" s="77"/>
      <c r="P336" s="77"/>
      <c r="Q336" s="77"/>
      <c r="R336" s="77"/>
      <c r="S336" s="77"/>
      <c r="T336" s="78"/>
      <c r="AT336" s="15" t="s">
        <v>144</v>
      </c>
      <c r="AU336" s="15" t="s">
        <v>82</v>
      </c>
    </row>
    <row r="337" spans="2:65" s="1" customFormat="1" ht="16.5" customHeight="1">
      <c r="B337" s="36"/>
      <c r="C337" s="251" t="s">
        <v>546</v>
      </c>
      <c r="D337" s="251" t="s">
        <v>287</v>
      </c>
      <c r="E337" s="252" t="s">
        <v>547</v>
      </c>
      <c r="F337" s="253" t="s">
        <v>548</v>
      </c>
      <c r="G337" s="254" t="s">
        <v>195</v>
      </c>
      <c r="H337" s="255">
        <v>1</v>
      </c>
      <c r="I337" s="256"/>
      <c r="J337" s="257">
        <f>ROUND(I337*H337,2)</f>
        <v>0</v>
      </c>
      <c r="K337" s="253" t="s">
        <v>1</v>
      </c>
      <c r="L337" s="258"/>
      <c r="M337" s="259" t="s">
        <v>1</v>
      </c>
      <c r="N337" s="260" t="s">
        <v>43</v>
      </c>
      <c r="O337" s="77"/>
      <c r="P337" s="213">
        <f>O337*H337</f>
        <v>0</v>
      </c>
      <c r="Q337" s="213">
        <v>0.0133</v>
      </c>
      <c r="R337" s="213">
        <f>Q337*H337</f>
        <v>0.0133</v>
      </c>
      <c r="S337" s="213">
        <v>0</v>
      </c>
      <c r="T337" s="214">
        <f>S337*H337</f>
        <v>0</v>
      </c>
      <c r="AR337" s="15" t="s">
        <v>168</v>
      </c>
      <c r="AT337" s="15" t="s">
        <v>287</v>
      </c>
      <c r="AU337" s="15" t="s">
        <v>82</v>
      </c>
      <c r="AY337" s="15" t="s">
        <v>122</v>
      </c>
      <c r="BE337" s="215">
        <f>IF(N337="základní",J337,0)</f>
        <v>0</v>
      </c>
      <c r="BF337" s="215">
        <f>IF(N337="snížená",J337,0)</f>
        <v>0</v>
      </c>
      <c r="BG337" s="215">
        <f>IF(N337="zákl. přenesená",J337,0)</f>
        <v>0</v>
      </c>
      <c r="BH337" s="215">
        <f>IF(N337="sníž. přenesená",J337,0)</f>
        <v>0</v>
      </c>
      <c r="BI337" s="215">
        <f>IF(N337="nulová",J337,0)</f>
        <v>0</v>
      </c>
      <c r="BJ337" s="15" t="s">
        <v>80</v>
      </c>
      <c r="BK337" s="215">
        <f>ROUND(I337*H337,2)</f>
        <v>0</v>
      </c>
      <c r="BL337" s="15" t="s">
        <v>129</v>
      </c>
      <c r="BM337" s="15" t="s">
        <v>549</v>
      </c>
    </row>
    <row r="338" spans="2:47" s="1" customFormat="1" ht="12">
      <c r="B338" s="36"/>
      <c r="C338" s="37"/>
      <c r="D338" s="218" t="s">
        <v>144</v>
      </c>
      <c r="E338" s="37"/>
      <c r="F338" s="238" t="s">
        <v>285</v>
      </c>
      <c r="G338" s="37"/>
      <c r="H338" s="37"/>
      <c r="I338" s="129"/>
      <c r="J338" s="37"/>
      <c r="K338" s="37"/>
      <c r="L338" s="41"/>
      <c r="M338" s="239"/>
      <c r="N338" s="77"/>
      <c r="O338" s="77"/>
      <c r="P338" s="77"/>
      <c r="Q338" s="77"/>
      <c r="R338" s="77"/>
      <c r="S338" s="77"/>
      <c r="T338" s="78"/>
      <c r="AT338" s="15" t="s">
        <v>144</v>
      </c>
      <c r="AU338" s="15" t="s">
        <v>82</v>
      </c>
    </row>
    <row r="339" spans="2:65" s="1" customFormat="1" ht="16.5" customHeight="1">
      <c r="B339" s="36"/>
      <c r="C339" s="251" t="s">
        <v>550</v>
      </c>
      <c r="D339" s="251" t="s">
        <v>287</v>
      </c>
      <c r="E339" s="252" t="s">
        <v>551</v>
      </c>
      <c r="F339" s="253" t="s">
        <v>552</v>
      </c>
      <c r="G339" s="254" t="s">
        <v>195</v>
      </c>
      <c r="H339" s="255">
        <v>1</v>
      </c>
      <c r="I339" s="256"/>
      <c r="J339" s="257">
        <f>ROUND(I339*H339,2)</f>
        <v>0</v>
      </c>
      <c r="K339" s="253" t="s">
        <v>1</v>
      </c>
      <c r="L339" s="258"/>
      <c r="M339" s="259" t="s">
        <v>1</v>
      </c>
      <c r="N339" s="260" t="s">
        <v>43</v>
      </c>
      <c r="O339" s="77"/>
      <c r="P339" s="213">
        <f>O339*H339</f>
        <v>0</v>
      </c>
      <c r="Q339" s="213">
        <v>0.0133</v>
      </c>
      <c r="R339" s="213">
        <f>Q339*H339</f>
        <v>0.0133</v>
      </c>
      <c r="S339" s="213">
        <v>0</v>
      </c>
      <c r="T339" s="214">
        <f>S339*H339</f>
        <v>0</v>
      </c>
      <c r="AR339" s="15" t="s">
        <v>168</v>
      </c>
      <c r="AT339" s="15" t="s">
        <v>287</v>
      </c>
      <c r="AU339" s="15" t="s">
        <v>82</v>
      </c>
      <c r="AY339" s="15" t="s">
        <v>122</v>
      </c>
      <c r="BE339" s="215">
        <f>IF(N339="základní",J339,0)</f>
        <v>0</v>
      </c>
      <c r="BF339" s="215">
        <f>IF(N339="snížená",J339,0)</f>
        <v>0</v>
      </c>
      <c r="BG339" s="215">
        <f>IF(N339="zákl. přenesená",J339,0)</f>
        <v>0</v>
      </c>
      <c r="BH339" s="215">
        <f>IF(N339="sníž. přenesená",J339,0)</f>
        <v>0</v>
      </c>
      <c r="BI339" s="215">
        <f>IF(N339="nulová",J339,0)</f>
        <v>0</v>
      </c>
      <c r="BJ339" s="15" t="s">
        <v>80</v>
      </c>
      <c r="BK339" s="215">
        <f>ROUND(I339*H339,2)</f>
        <v>0</v>
      </c>
      <c r="BL339" s="15" t="s">
        <v>129</v>
      </c>
      <c r="BM339" s="15" t="s">
        <v>553</v>
      </c>
    </row>
    <row r="340" spans="2:47" s="1" customFormat="1" ht="12">
      <c r="B340" s="36"/>
      <c r="C340" s="37"/>
      <c r="D340" s="218" t="s">
        <v>144</v>
      </c>
      <c r="E340" s="37"/>
      <c r="F340" s="238" t="s">
        <v>285</v>
      </c>
      <c r="G340" s="37"/>
      <c r="H340" s="37"/>
      <c r="I340" s="129"/>
      <c r="J340" s="37"/>
      <c r="K340" s="37"/>
      <c r="L340" s="41"/>
      <c r="M340" s="239"/>
      <c r="N340" s="77"/>
      <c r="O340" s="77"/>
      <c r="P340" s="77"/>
      <c r="Q340" s="77"/>
      <c r="R340" s="77"/>
      <c r="S340" s="77"/>
      <c r="T340" s="78"/>
      <c r="AT340" s="15" t="s">
        <v>144</v>
      </c>
      <c r="AU340" s="15" t="s">
        <v>82</v>
      </c>
    </row>
    <row r="341" spans="2:63" s="10" customFormat="1" ht="22.8" customHeight="1">
      <c r="B341" s="188"/>
      <c r="C341" s="189"/>
      <c r="D341" s="190" t="s">
        <v>71</v>
      </c>
      <c r="E341" s="202" t="s">
        <v>172</v>
      </c>
      <c r="F341" s="202" t="s">
        <v>554</v>
      </c>
      <c r="G341" s="189"/>
      <c r="H341" s="189"/>
      <c r="I341" s="192"/>
      <c r="J341" s="203">
        <f>BK341</f>
        <v>0</v>
      </c>
      <c r="K341" s="189"/>
      <c r="L341" s="194"/>
      <c r="M341" s="195"/>
      <c r="N341" s="196"/>
      <c r="O341" s="196"/>
      <c r="P341" s="197">
        <f>SUM(P342:P353)</f>
        <v>0</v>
      </c>
      <c r="Q341" s="196"/>
      <c r="R341" s="197">
        <f>SUM(R342:R353)</f>
        <v>3.9E-05</v>
      </c>
      <c r="S341" s="196"/>
      <c r="T341" s="198">
        <f>SUM(T342:T353)</f>
        <v>0</v>
      </c>
      <c r="AR341" s="199" t="s">
        <v>80</v>
      </c>
      <c r="AT341" s="200" t="s">
        <v>71</v>
      </c>
      <c r="AU341" s="200" t="s">
        <v>80</v>
      </c>
      <c r="AY341" s="199" t="s">
        <v>122</v>
      </c>
      <c r="BK341" s="201">
        <f>SUM(BK342:BK353)</f>
        <v>0</v>
      </c>
    </row>
    <row r="342" spans="2:65" s="1" customFormat="1" ht="16.5" customHeight="1">
      <c r="B342" s="36"/>
      <c r="C342" s="204" t="s">
        <v>555</v>
      </c>
      <c r="D342" s="204" t="s">
        <v>124</v>
      </c>
      <c r="E342" s="205" t="s">
        <v>556</v>
      </c>
      <c r="F342" s="206" t="s">
        <v>557</v>
      </c>
      <c r="G342" s="207" t="s">
        <v>250</v>
      </c>
      <c r="H342" s="208">
        <v>3.9</v>
      </c>
      <c r="I342" s="209"/>
      <c r="J342" s="210">
        <f>ROUND(I342*H342,2)</f>
        <v>0</v>
      </c>
      <c r="K342" s="206" t="s">
        <v>1</v>
      </c>
      <c r="L342" s="41"/>
      <c r="M342" s="211" t="s">
        <v>1</v>
      </c>
      <c r="N342" s="212" t="s">
        <v>43</v>
      </c>
      <c r="O342" s="77"/>
      <c r="P342" s="213">
        <f>O342*H342</f>
        <v>0</v>
      </c>
      <c r="Q342" s="213">
        <v>1E-05</v>
      </c>
      <c r="R342" s="213">
        <f>Q342*H342</f>
        <v>3.9E-05</v>
      </c>
      <c r="S342" s="213">
        <v>0</v>
      </c>
      <c r="T342" s="214">
        <f>S342*H342</f>
        <v>0</v>
      </c>
      <c r="AR342" s="15" t="s">
        <v>129</v>
      </c>
      <c r="AT342" s="15" t="s">
        <v>124</v>
      </c>
      <c r="AU342" s="15" t="s">
        <v>82</v>
      </c>
      <c r="AY342" s="15" t="s">
        <v>122</v>
      </c>
      <c r="BE342" s="215">
        <f>IF(N342="základní",J342,0)</f>
        <v>0</v>
      </c>
      <c r="BF342" s="215">
        <f>IF(N342="snížená",J342,0)</f>
        <v>0</v>
      </c>
      <c r="BG342" s="215">
        <f>IF(N342="zákl. přenesená",J342,0)</f>
        <v>0</v>
      </c>
      <c r="BH342" s="215">
        <f>IF(N342="sníž. přenesená",J342,0)</f>
        <v>0</v>
      </c>
      <c r="BI342" s="215">
        <f>IF(N342="nulová",J342,0)</f>
        <v>0</v>
      </c>
      <c r="BJ342" s="15" t="s">
        <v>80</v>
      </c>
      <c r="BK342" s="215">
        <f>ROUND(I342*H342,2)</f>
        <v>0</v>
      </c>
      <c r="BL342" s="15" t="s">
        <v>129</v>
      </c>
      <c r="BM342" s="15" t="s">
        <v>558</v>
      </c>
    </row>
    <row r="343" spans="2:47" s="1" customFormat="1" ht="12">
      <c r="B343" s="36"/>
      <c r="C343" s="37"/>
      <c r="D343" s="218" t="s">
        <v>144</v>
      </c>
      <c r="E343" s="37"/>
      <c r="F343" s="238" t="s">
        <v>559</v>
      </c>
      <c r="G343" s="37"/>
      <c r="H343" s="37"/>
      <c r="I343" s="129"/>
      <c r="J343" s="37"/>
      <c r="K343" s="37"/>
      <c r="L343" s="41"/>
      <c r="M343" s="239"/>
      <c r="N343" s="77"/>
      <c r="O343" s="77"/>
      <c r="P343" s="77"/>
      <c r="Q343" s="77"/>
      <c r="R343" s="77"/>
      <c r="S343" s="77"/>
      <c r="T343" s="78"/>
      <c r="AT343" s="15" t="s">
        <v>144</v>
      </c>
      <c r="AU343" s="15" t="s">
        <v>82</v>
      </c>
    </row>
    <row r="344" spans="2:51" s="11" customFormat="1" ht="12">
      <c r="B344" s="216"/>
      <c r="C344" s="217"/>
      <c r="D344" s="218" t="s">
        <v>131</v>
      </c>
      <c r="E344" s="219" t="s">
        <v>1</v>
      </c>
      <c r="F344" s="220" t="s">
        <v>132</v>
      </c>
      <c r="G344" s="217"/>
      <c r="H344" s="219" t="s">
        <v>1</v>
      </c>
      <c r="I344" s="221"/>
      <c r="J344" s="217"/>
      <c r="K344" s="217"/>
      <c r="L344" s="222"/>
      <c r="M344" s="223"/>
      <c r="N344" s="224"/>
      <c r="O344" s="224"/>
      <c r="P344" s="224"/>
      <c r="Q344" s="224"/>
      <c r="R344" s="224"/>
      <c r="S344" s="224"/>
      <c r="T344" s="225"/>
      <c r="AT344" s="226" t="s">
        <v>131</v>
      </c>
      <c r="AU344" s="226" t="s">
        <v>82</v>
      </c>
      <c r="AV344" s="11" t="s">
        <v>80</v>
      </c>
      <c r="AW344" s="11" t="s">
        <v>33</v>
      </c>
      <c r="AX344" s="11" t="s">
        <v>72</v>
      </c>
      <c r="AY344" s="226" t="s">
        <v>122</v>
      </c>
    </row>
    <row r="345" spans="2:51" s="11" customFormat="1" ht="12">
      <c r="B345" s="216"/>
      <c r="C345" s="217"/>
      <c r="D345" s="218" t="s">
        <v>131</v>
      </c>
      <c r="E345" s="219" t="s">
        <v>1</v>
      </c>
      <c r="F345" s="220" t="s">
        <v>133</v>
      </c>
      <c r="G345" s="217"/>
      <c r="H345" s="219" t="s">
        <v>1</v>
      </c>
      <c r="I345" s="221"/>
      <c r="J345" s="217"/>
      <c r="K345" s="217"/>
      <c r="L345" s="222"/>
      <c r="M345" s="223"/>
      <c r="N345" s="224"/>
      <c r="O345" s="224"/>
      <c r="P345" s="224"/>
      <c r="Q345" s="224"/>
      <c r="R345" s="224"/>
      <c r="S345" s="224"/>
      <c r="T345" s="225"/>
      <c r="AT345" s="226" t="s">
        <v>131</v>
      </c>
      <c r="AU345" s="226" t="s">
        <v>82</v>
      </c>
      <c r="AV345" s="11" t="s">
        <v>80</v>
      </c>
      <c r="AW345" s="11" t="s">
        <v>33</v>
      </c>
      <c r="AX345" s="11" t="s">
        <v>72</v>
      </c>
      <c r="AY345" s="226" t="s">
        <v>122</v>
      </c>
    </row>
    <row r="346" spans="2:51" s="12" customFormat="1" ht="12">
      <c r="B346" s="227"/>
      <c r="C346" s="228"/>
      <c r="D346" s="218" t="s">
        <v>131</v>
      </c>
      <c r="E346" s="229" t="s">
        <v>1</v>
      </c>
      <c r="F346" s="230" t="s">
        <v>560</v>
      </c>
      <c r="G346" s="228"/>
      <c r="H346" s="231">
        <v>3.9</v>
      </c>
      <c r="I346" s="232"/>
      <c r="J346" s="228"/>
      <c r="K346" s="228"/>
      <c r="L346" s="233"/>
      <c r="M346" s="234"/>
      <c r="N346" s="235"/>
      <c r="O346" s="235"/>
      <c r="P346" s="235"/>
      <c r="Q346" s="235"/>
      <c r="R346" s="235"/>
      <c r="S346" s="235"/>
      <c r="T346" s="236"/>
      <c r="AT346" s="237" t="s">
        <v>131</v>
      </c>
      <c r="AU346" s="237" t="s">
        <v>82</v>
      </c>
      <c r="AV346" s="12" t="s">
        <v>82</v>
      </c>
      <c r="AW346" s="12" t="s">
        <v>33</v>
      </c>
      <c r="AX346" s="12" t="s">
        <v>80</v>
      </c>
      <c r="AY346" s="237" t="s">
        <v>122</v>
      </c>
    </row>
    <row r="347" spans="2:65" s="1" customFormat="1" ht="16.5" customHeight="1">
      <c r="B347" s="36"/>
      <c r="C347" s="204" t="s">
        <v>561</v>
      </c>
      <c r="D347" s="204" t="s">
        <v>124</v>
      </c>
      <c r="E347" s="205" t="s">
        <v>562</v>
      </c>
      <c r="F347" s="206" t="s">
        <v>563</v>
      </c>
      <c r="G347" s="207" t="s">
        <v>250</v>
      </c>
      <c r="H347" s="208">
        <v>3.9</v>
      </c>
      <c r="I347" s="209"/>
      <c r="J347" s="210">
        <f>ROUND(I347*H347,2)</f>
        <v>0</v>
      </c>
      <c r="K347" s="206" t="s">
        <v>137</v>
      </c>
      <c r="L347" s="41"/>
      <c r="M347" s="211" t="s">
        <v>1</v>
      </c>
      <c r="N347" s="212" t="s">
        <v>43</v>
      </c>
      <c r="O347" s="77"/>
      <c r="P347" s="213">
        <f>O347*H347</f>
        <v>0</v>
      </c>
      <c r="Q347" s="213">
        <v>0</v>
      </c>
      <c r="R347" s="213">
        <f>Q347*H347</f>
        <v>0</v>
      </c>
      <c r="S347" s="213">
        <v>0</v>
      </c>
      <c r="T347" s="214">
        <f>S347*H347</f>
        <v>0</v>
      </c>
      <c r="AR347" s="15" t="s">
        <v>129</v>
      </c>
      <c r="AT347" s="15" t="s">
        <v>124</v>
      </c>
      <c r="AU347" s="15" t="s">
        <v>82</v>
      </c>
      <c r="AY347" s="15" t="s">
        <v>122</v>
      </c>
      <c r="BE347" s="215">
        <f>IF(N347="základní",J347,0)</f>
        <v>0</v>
      </c>
      <c r="BF347" s="215">
        <f>IF(N347="snížená",J347,0)</f>
        <v>0</v>
      </c>
      <c r="BG347" s="215">
        <f>IF(N347="zákl. přenesená",J347,0)</f>
        <v>0</v>
      </c>
      <c r="BH347" s="215">
        <f>IF(N347="sníž. přenesená",J347,0)</f>
        <v>0</v>
      </c>
      <c r="BI347" s="215">
        <f>IF(N347="nulová",J347,0)</f>
        <v>0</v>
      </c>
      <c r="BJ347" s="15" t="s">
        <v>80</v>
      </c>
      <c r="BK347" s="215">
        <f>ROUND(I347*H347,2)</f>
        <v>0</v>
      </c>
      <c r="BL347" s="15" t="s">
        <v>129</v>
      </c>
      <c r="BM347" s="15" t="s">
        <v>564</v>
      </c>
    </row>
    <row r="348" spans="2:51" s="11" customFormat="1" ht="12">
      <c r="B348" s="216"/>
      <c r="C348" s="217"/>
      <c r="D348" s="218" t="s">
        <v>131</v>
      </c>
      <c r="E348" s="219" t="s">
        <v>1</v>
      </c>
      <c r="F348" s="220" t="s">
        <v>132</v>
      </c>
      <c r="G348" s="217"/>
      <c r="H348" s="219" t="s">
        <v>1</v>
      </c>
      <c r="I348" s="221"/>
      <c r="J348" s="217"/>
      <c r="K348" s="217"/>
      <c r="L348" s="222"/>
      <c r="M348" s="223"/>
      <c r="N348" s="224"/>
      <c r="O348" s="224"/>
      <c r="P348" s="224"/>
      <c r="Q348" s="224"/>
      <c r="R348" s="224"/>
      <c r="S348" s="224"/>
      <c r="T348" s="225"/>
      <c r="AT348" s="226" t="s">
        <v>131</v>
      </c>
      <c r="AU348" s="226" t="s">
        <v>82</v>
      </c>
      <c r="AV348" s="11" t="s">
        <v>80</v>
      </c>
      <c r="AW348" s="11" t="s">
        <v>33</v>
      </c>
      <c r="AX348" s="11" t="s">
        <v>72</v>
      </c>
      <c r="AY348" s="226" t="s">
        <v>122</v>
      </c>
    </row>
    <row r="349" spans="2:51" s="11" customFormat="1" ht="12">
      <c r="B349" s="216"/>
      <c r="C349" s="217"/>
      <c r="D349" s="218" t="s">
        <v>131</v>
      </c>
      <c r="E349" s="219" t="s">
        <v>1</v>
      </c>
      <c r="F349" s="220" t="s">
        <v>133</v>
      </c>
      <c r="G349" s="217"/>
      <c r="H349" s="219" t="s">
        <v>1</v>
      </c>
      <c r="I349" s="221"/>
      <c r="J349" s="217"/>
      <c r="K349" s="217"/>
      <c r="L349" s="222"/>
      <c r="M349" s="223"/>
      <c r="N349" s="224"/>
      <c r="O349" s="224"/>
      <c r="P349" s="224"/>
      <c r="Q349" s="224"/>
      <c r="R349" s="224"/>
      <c r="S349" s="224"/>
      <c r="T349" s="225"/>
      <c r="AT349" s="226" t="s">
        <v>131</v>
      </c>
      <c r="AU349" s="226" t="s">
        <v>82</v>
      </c>
      <c r="AV349" s="11" t="s">
        <v>80</v>
      </c>
      <c r="AW349" s="11" t="s">
        <v>33</v>
      </c>
      <c r="AX349" s="11" t="s">
        <v>72</v>
      </c>
      <c r="AY349" s="226" t="s">
        <v>122</v>
      </c>
    </row>
    <row r="350" spans="2:51" s="12" customFormat="1" ht="12">
      <c r="B350" s="227"/>
      <c r="C350" s="228"/>
      <c r="D350" s="218" t="s">
        <v>131</v>
      </c>
      <c r="E350" s="229" t="s">
        <v>1</v>
      </c>
      <c r="F350" s="230" t="s">
        <v>560</v>
      </c>
      <c r="G350" s="228"/>
      <c r="H350" s="231">
        <v>3.9</v>
      </c>
      <c r="I350" s="232"/>
      <c r="J350" s="228"/>
      <c r="K350" s="228"/>
      <c r="L350" s="233"/>
      <c r="M350" s="234"/>
      <c r="N350" s="235"/>
      <c r="O350" s="235"/>
      <c r="P350" s="235"/>
      <c r="Q350" s="235"/>
      <c r="R350" s="235"/>
      <c r="S350" s="235"/>
      <c r="T350" s="236"/>
      <c r="AT350" s="237" t="s">
        <v>131</v>
      </c>
      <c r="AU350" s="237" t="s">
        <v>82</v>
      </c>
      <c r="AV350" s="12" t="s">
        <v>82</v>
      </c>
      <c r="AW350" s="12" t="s">
        <v>33</v>
      </c>
      <c r="AX350" s="12" t="s">
        <v>80</v>
      </c>
      <c r="AY350" s="237" t="s">
        <v>122</v>
      </c>
    </row>
    <row r="351" spans="2:65" s="1" customFormat="1" ht="16.5" customHeight="1">
      <c r="B351" s="36"/>
      <c r="C351" s="204" t="s">
        <v>565</v>
      </c>
      <c r="D351" s="204" t="s">
        <v>124</v>
      </c>
      <c r="E351" s="205" t="s">
        <v>566</v>
      </c>
      <c r="F351" s="206" t="s">
        <v>567</v>
      </c>
      <c r="G351" s="207" t="s">
        <v>568</v>
      </c>
      <c r="H351" s="208">
        <v>1.231</v>
      </c>
      <c r="I351" s="209"/>
      <c r="J351" s="210">
        <f>ROUND(I351*H351,2)</f>
        <v>0</v>
      </c>
      <c r="K351" s="206" t="s">
        <v>1</v>
      </c>
      <c r="L351" s="41"/>
      <c r="M351" s="211" t="s">
        <v>1</v>
      </c>
      <c r="N351" s="212" t="s">
        <v>43</v>
      </c>
      <c r="O351" s="77"/>
      <c r="P351" s="213">
        <f>O351*H351</f>
        <v>0</v>
      </c>
      <c r="Q351" s="213">
        <v>0</v>
      </c>
      <c r="R351" s="213">
        <f>Q351*H351</f>
        <v>0</v>
      </c>
      <c r="S351" s="213">
        <v>0</v>
      </c>
      <c r="T351" s="214">
        <f>S351*H351</f>
        <v>0</v>
      </c>
      <c r="AR351" s="15" t="s">
        <v>129</v>
      </c>
      <c r="AT351" s="15" t="s">
        <v>124</v>
      </c>
      <c r="AU351" s="15" t="s">
        <v>82</v>
      </c>
      <c r="AY351" s="15" t="s">
        <v>122</v>
      </c>
      <c r="BE351" s="215">
        <f>IF(N351="základní",J351,0)</f>
        <v>0</v>
      </c>
      <c r="BF351" s="215">
        <f>IF(N351="snížená",J351,0)</f>
        <v>0</v>
      </c>
      <c r="BG351" s="215">
        <f>IF(N351="zákl. přenesená",J351,0)</f>
        <v>0</v>
      </c>
      <c r="BH351" s="215">
        <f>IF(N351="sníž. přenesená",J351,0)</f>
        <v>0</v>
      </c>
      <c r="BI351" s="215">
        <f>IF(N351="nulová",J351,0)</f>
        <v>0</v>
      </c>
      <c r="BJ351" s="15" t="s">
        <v>80</v>
      </c>
      <c r="BK351" s="215">
        <f>ROUND(I351*H351,2)</f>
        <v>0</v>
      </c>
      <c r="BL351" s="15" t="s">
        <v>129</v>
      </c>
      <c r="BM351" s="15" t="s">
        <v>569</v>
      </c>
    </row>
    <row r="352" spans="2:65" s="1" customFormat="1" ht="16.5" customHeight="1">
      <c r="B352" s="36"/>
      <c r="C352" s="204" t="s">
        <v>570</v>
      </c>
      <c r="D352" s="204" t="s">
        <v>124</v>
      </c>
      <c r="E352" s="205" t="s">
        <v>571</v>
      </c>
      <c r="F352" s="206" t="s">
        <v>572</v>
      </c>
      <c r="G352" s="207" t="s">
        <v>568</v>
      </c>
      <c r="H352" s="208">
        <v>39.392</v>
      </c>
      <c r="I352" s="209"/>
      <c r="J352" s="210">
        <f>ROUND(I352*H352,2)</f>
        <v>0</v>
      </c>
      <c r="K352" s="206" t="s">
        <v>1</v>
      </c>
      <c r="L352" s="41"/>
      <c r="M352" s="211" t="s">
        <v>1</v>
      </c>
      <c r="N352" s="212" t="s">
        <v>43</v>
      </c>
      <c r="O352" s="77"/>
      <c r="P352" s="213">
        <f>O352*H352</f>
        <v>0</v>
      </c>
      <c r="Q352" s="213">
        <v>0</v>
      </c>
      <c r="R352" s="213">
        <f>Q352*H352</f>
        <v>0</v>
      </c>
      <c r="S352" s="213">
        <v>0</v>
      </c>
      <c r="T352" s="214">
        <f>S352*H352</f>
        <v>0</v>
      </c>
      <c r="AR352" s="15" t="s">
        <v>129</v>
      </c>
      <c r="AT352" s="15" t="s">
        <v>124</v>
      </c>
      <c r="AU352" s="15" t="s">
        <v>82</v>
      </c>
      <c r="AY352" s="15" t="s">
        <v>122</v>
      </c>
      <c r="BE352" s="215">
        <f>IF(N352="základní",J352,0)</f>
        <v>0</v>
      </c>
      <c r="BF352" s="215">
        <f>IF(N352="snížená",J352,0)</f>
        <v>0</v>
      </c>
      <c r="BG352" s="215">
        <f>IF(N352="zákl. přenesená",J352,0)</f>
        <v>0</v>
      </c>
      <c r="BH352" s="215">
        <f>IF(N352="sníž. přenesená",J352,0)</f>
        <v>0</v>
      </c>
      <c r="BI352" s="215">
        <f>IF(N352="nulová",J352,0)</f>
        <v>0</v>
      </c>
      <c r="BJ352" s="15" t="s">
        <v>80</v>
      </c>
      <c r="BK352" s="215">
        <f>ROUND(I352*H352,2)</f>
        <v>0</v>
      </c>
      <c r="BL352" s="15" t="s">
        <v>129</v>
      </c>
      <c r="BM352" s="15" t="s">
        <v>573</v>
      </c>
    </row>
    <row r="353" spans="2:51" s="12" customFormat="1" ht="12">
      <c r="B353" s="227"/>
      <c r="C353" s="228"/>
      <c r="D353" s="218" t="s">
        <v>131</v>
      </c>
      <c r="E353" s="229" t="s">
        <v>1</v>
      </c>
      <c r="F353" s="230" t="s">
        <v>574</v>
      </c>
      <c r="G353" s="228"/>
      <c r="H353" s="231">
        <v>39.392</v>
      </c>
      <c r="I353" s="232"/>
      <c r="J353" s="228"/>
      <c r="K353" s="228"/>
      <c r="L353" s="233"/>
      <c r="M353" s="234"/>
      <c r="N353" s="235"/>
      <c r="O353" s="235"/>
      <c r="P353" s="235"/>
      <c r="Q353" s="235"/>
      <c r="R353" s="235"/>
      <c r="S353" s="235"/>
      <c r="T353" s="236"/>
      <c r="AT353" s="237" t="s">
        <v>131</v>
      </c>
      <c r="AU353" s="237" t="s">
        <v>82</v>
      </c>
      <c r="AV353" s="12" t="s">
        <v>82</v>
      </c>
      <c r="AW353" s="12" t="s">
        <v>33</v>
      </c>
      <c r="AX353" s="12" t="s">
        <v>80</v>
      </c>
      <c r="AY353" s="237" t="s">
        <v>122</v>
      </c>
    </row>
    <row r="354" spans="2:63" s="10" customFormat="1" ht="22.8" customHeight="1">
      <c r="B354" s="188"/>
      <c r="C354" s="189"/>
      <c r="D354" s="190" t="s">
        <v>71</v>
      </c>
      <c r="E354" s="202" t="s">
        <v>575</v>
      </c>
      <c r="F354" s="202" t="s">
        <v>576</v>
      </c>
      <c r="G354" s="189"/>
      <c r="H354" s="189"/>
      <c r="I354" s="192"/>
      <c r="J354" s="203">
        <f>BK354</f>
        <v>0</v>
      </c>
      <c r="K354" s="189"/>
      <c r="L354" s="194"/>
      <c r="M354" s="195"/>
      <c r="N354" s="196"/>
      <c r="O354" s="196"/>
      <c r="P354" s="197">
        <f>SUM(P355:P357)</f>
        <v>0</v>
      </c>
      <c r="Q354" s="196"/>
      <c r="R354" s="197">
        <f>SUM(R355:R357)</f>
        <v>0</v>
      </c>
      <c r="S354" s="196"/>
      <c r="T354" s="198">
        <f>SUM(T355:T357)</f>
        <v>0</v>
      </c>
      <c r="AR354" s="199" t="s">
        <v>80</v>
      </c>
      <c r="AT354" s="200" t="s">
        <v>71</v>
      </c>
      <c r="AU354" s="200" t="s">
        <v>80</v>
      </c>
      <c r="AY354" s="199" t="s">
        <v>122</v>
      </c>
      <c r="BK354" s="201">
        <f>SUM(BK355:BK357)</f>
        <v>0</v>
      </c>
    </row>
    <row r="355" spans="2:65" s="1" customFormat="1" ht="16.5" customHeight="1">
      <c r="B355" s="36"/>
      <c r="C355" s="204" t="s">
        <v>577</v>
      </c>
      <c r="D355" s="204" t="s">
        <v>124</v>
      </c>
      <c r="E355" s="205" t="s">
        <v>578</v>
      </c>
      <c r="F355" s="206" t="s">
        <v>579</v>
      </c>
      <c r="G355" s="207" t="s">
        <v>568</v>
      </c>
      <c r="H355" s="208">
        <v>0.481</v>
      </c>
      <c r="I355" s="209"/>
      <c r="J355" s="210">
        <f>ROUND(I355*H355,2)</f>
        <v>0</v>
      </c>
      <c r="K355" s="206" t="s">
        <v>142</v>
      </c>
      <c r="L355" s="41"/>
      <c r="M355" s="211" t="s">
        <v>1</v>
      </c>
      <c r="N355" s="212" t="s">
        <v>43</v>
      </c>
      <c r="O355" s="77"/>
      <c r="P355" s="213">
        <f>O355*H355</f>
        <v>0</v>
      </c>
      <c r="Q355" s="213">
        <v>0</v>
      </c>
      <c r="R355" s="213">
        <f>Q355*H355</f>
        <v>0</v>
      </c>
      <c r="S355" s="213">
        <v>0</v>
      </c>
      <c r="T355" s="214">
        <f>S355*H355</f>
        <v>0</v>
      </c>
      <c r="AR355" s="15" t="s">
        <v>129</v>
      </c>
      <c r="AT355" s="15" t="s">
        <v>124</v>
      </c>
      <c r="AU355" s="15" t="s">
        <v>82</v>
      </c>
      <c r="AY355" s="15" t="s">
        <v>122</v>
      </c>
      <c r="BE355" s="215">
        <f>IF(N355="základní",J355,0)</f>
        <v>0</v>
      </c>
      <c r="BF355" s="215">
        <f>IF(N355="snížená",J355,0)</f>
        <v>0</v>
      </c>
      <c r="BG355" s="215">
        <f>IF(N355="zákl. přenesená",J355,0)</f>
        <v>0</v>
      </c>
      <c r="BH355" s="215">
        <f>IF(N355="sníž. přenesená",J355,0)</f>
        <v>0</v>
      </c>
      <c r="BI355" s="215">
        <f>IF(N355="nulová",J355,0)</f>
        <v>0</v>
      </c>
      <c r="BJ355" s="15" t="s">
        <v>80</v>
      </c>
      <c r="BK355" s="215">
        <f>ROUND(I355*H355,2)</f>
        <v>0</v>
      </c>
      <c r="BL355" s="15" t="s">
        <v>129</v>
      </c>
      <c r="BM355" s="15" t="s">
        <v>580</v>
      </c>
    </row>
    <row r="356" spans="2:51" s="12" customFormat="1" ht="12">
      <c r="B356" s="227"/>
      <c r="C356" s="228"/>
      <c r="D356" s="218" t="s">
        <v>131</v>
      </c>
      <c r="E356" s="229" t="s">
        <v>1</v>
      </c>
      <c r="F356" s="230" t="s">
        <v>581</v>
      </c>
      <c r="G356" s="228"/>
      <c r="H356" s="231">
        <v>0.481</v>
      </c>
      <c r="I356" s="232"/>
      <c r="J356" s="228"/>
      <c r="K356" s="228"/>
      <c r="L356" s="233"/>
      <c r="M356" s="234"/>
      <c r="N356" s="235"/>
      <c r="O356" s="235"/>
      <c r="P356" s="235"/>
      <c r="Q356" s="235"/>
      <c r="R356" s="235"/>
      <c r="S356" s="235"/>
      <c r="T356" s="236"/>
      <c r="AT356" s="237" t="s">
        <v>131</v>
      </c>
      <c r="AU356" s="237" t="s">
        <v>82</v>
      </c>
      <c r="AV356" s="12" t="s">
        <v>82</v>
      </c>
      <c r="AW356" s="12" t="s">
        <v>33</v>
      </c>
      <c r="AX356" s="12" t="s">
        <v>80</v>
      </c>
      <c r="AY356" s="237" t="s">
        <v>122</v>
      </c>
    </row>
    <row r="357" spans="2:65" s="1" customFormat="1" ht="22.5" customHeight="1">
      <c r="B357" s="36"/>
      <c r="C357" s="204" t="s">
        <v>582</v>
      </c>
      <c r="D357" s="204" t="s">
        <v>124</v>
      </c>
      <c r="E357" s="205" t="s">
        <v>583</v>
      </c>
      <c r="F357" s="206" t="s">
        <v>584</v>
      </c>
      <c r="G357" s="207" t="s">
        <v>568</v>
      </c>
      <c r="H357" s="208">
        <v>0.75</v>
      </c>
      <c r="I357" s="209"/>
      <c r="J357" s="210">
        <f>ROUND(I357*H357,2)</f>
        <v>0</v>
      </c>
      <c r="K357" s="206" t="s">
        <v>128</v>
      </c>
      <c r="L357" s="41"/>
      <c r="M357" s="211" t="s">
        <v>1</v>
      </c>
      <c r="N357" s="212" t="s">
        <v>43</v>
      </c>
      <c r="O357" s="77"/>
      <c r="P357" s="213">
        <f>O357*H357</f>
        <v>0</v>
      </c>
      <c r="Q357" s="213">
        <v>0</v>
      </c>
      <c r="R357" s="213">
        <f>Q357*H357</f>
        <v>0</v>
      </c>
      <c r="S357" s="213">
        <v>0</v>
      </c>
      <c r="T357" s="214">
        <f>S357*H357</f>
        <v>0</v>
      </c>
      <c r="AR357" s="15" t="s">
        <v>129</v>
      </c>
      <c r="AT357" s="15" t="s">
        <v>124</v>
      </c>
      <c r="AU357" s="15" t="s">
        <v>82</v>
      </c>
      <c r="AY357" s="15" t="s">
        <v>122</v>
      </c>
      <c r="BE357" s="215">
        <f>IF(N357="základní",J357,0)</f>
        <v>0</v>
      </c>
      <c r="BF357" s="215">
        <f>IF(N357="snížená",J357,0)</f>
        <v>0</v>
      </c>
      <c r="BG357" s="215">
        <f>IF(N357="zákl. přenesená",J357,0)</f>
        <v>0</v>
      </c>
      <c r="BH357" s="215">
        <f>IF(N357="sníž. přenesená",J357,0)</f>
        <v>0</v>
      </c>
      <c r="BI357" s="215">
        <f>IF(N357="nulová",J357,0)</f>
        <v>0</v>
      </c>
      <c r="BJ357" s="15" t="s">
        <v>80</v>
      </c>
      <c r="BK357" s="215">
        <f>ROUND(I357*H357,2)</f>
        <v>0</v>
      </c>
      <c r="BL357" s="15" t="s">
        <v>129</v>
      </c>
      <c r="BM357" s="15" t="s">
        <v>585</v>
      </c>
    </row>
    <row r="358" spans="2:63" s="10" customFormat="1" ht="22.8" customHeight="1">
      <c r="B358" s="188"/>
      <c r="C358" s="189"/>
      <c r="D358" s="190" t="s">
        <v>71</v>
      </c>
      <c r="E358" s="202" t="s">
        <v>586</v>
      </c>
      <c r="F358" s="202" t="s">
        <v>587</v>
      </c>
      <c r="G358" s="189"/>
      <c r="H358" s="189"/>
      <c r="I358" s="192"/>
      <c r="J358" s="203">
        <f>BK358</f>
        <v>0</v>
      </c>
      <c r="K358" s="189"/>
      <c r="L358" s="194"/>
      <c r="M358" s="195"/>
      <c r="N358" s="196"/>
      <c r="O358" s="196"/>
      <c r="P358" s="197">
        <f>SUM(P359:P362)</f>
        <v>0</v>
      </c>
      <c r="Q358" s="196"/>
      <c r="R358" s="197">
        <f>SUM(R359:R362)</f>
        <v>0</v>
      </c>
      <c r="S358" s="196"/>
      <c r="T358" s="198">
        <f>SUM(T359:T362)</f>
        <v>0</v>
      </c>
      <c r="AR358" s="199" t="s">
        <v>80</v>
      </c>
      <c r="AT358" s="200" t="s">
        <v>71</v>
      </c>
      <c r="AU358" s="200" t="s">
        <v>80</v>
      </c>
      <c r="AY358" s="199" t="s">
        <v>122</v>
      </c>
      <c r="BK358" s="201">
        <f>SUM(BK359:BK362)</f>
        <v>0</v>
      </c>
    </row>
    <row r="359" spans="2:65" s="1" customFormat="1" ht="16.5" customHeight="1">
      <c r="B359" s="36"/>
      <c r="C359" s="204" t="s">
        <v>588</v>
      </c>
      <c r="D359" s="204" t="s">
        <v>124</v>
      </c>
      <c r="E359" s="205" t="s">
        <v>589</v>
      </c>
      <c r="F359" s="206" t="s">
        <v>590</v>
      </c>
      <c r="G359" s="207" t="s">
        <v>591</v>
      </c>
      <c r="H359" s="208">
        <v>1</v>
      </c>
      <c r="I359" s="209"/>
      <c r="J359" s="210">
        <f>ROUND(I359*H359,2)</f>
        <v>0</v>
      </c>
      <c r="K359" s="206" t="s">
        <v>1</v>
      </c>
      <c r="L359" s="41"/>
      <c r="M359" s="211" t="s">
        <v>1</v>
      </c>
      <c r="N359" s="212" t="s">
        <v>43</v>
      </c>
      <c r="O359" s="77"/>
      <c r="P359" s="213">
        <f>O359*H359</f>
        <v>0</v>
      </c>
      <c r="Q359" s="213">
        <v>0</v>
      </c>
      <c r="R359" s="213">
        <f>Q359*H359</f>
        <v>0</v>
      </c>
      <c r="S359" s="213">
        <v>0</v>
      </c>
      <c r="T359" s="214">
        <f>S359*H359</f>
        <v>0</v>
      </c>
      <c r="AR359" s="15" t="s">
        <v>129</v>
      </c>
      <c r="AT359" s="15" t="s">
        <v>124</v>
      </c>
      <c r="AU359" s="15" t="s">
        <v>82</v>
      </c>
      <c r="AY359" s="15" t="s">
        <v>122</v>
      </c>
      <c r="BE359" s="215">
        <f>IF(N359="základní",J359,0)</f>
        <v>0</v>
      </c>
      <c r="BF359" s="215">
        <f>IF(N359="snížená",J359,0)</f>
        <v>0</v>
      </c>
      <c r="BG359" s="215">
        <f>IF(N359="zákl. přenesená",J359,0)</f>
        <v>0</v>
      </c>
      <c r="BH359" s="215">
        <f>IF(N359="sníž. přenesená",J359,0)</f>
        <v>0</v>
      </c>
      <c r="BI359" s="215">
        <f>IF(N359="nulová",J359,0)</f>
        <v>0</v>
      </c>
      <c r="BJ359" s="15" t="s">
        <v>80</v>
      </c>
      <c r="BK359" s="215">
        <f>ROUND(I359*H359,2)</f>
        <v>0</v>
      </c>
      <c r="BL359" s="15" t="s">
        <v>129</v>
      </c>
      <c r="BM359" s="15" t="s">
        <v>592</v>
      </c>
    </row>
    <row r="360" spans="2:51" s="12" customFormat="1" ht="12">
      <c r="B360" s="227"/>
      <c r="C360" s="228"/>
      <c r="D360" s="218" t="s">
        <v>131</v>
      </c>
      <c r="E360" s="229" t="s">
        <v>1</v>
      </c>
      <c r="F360" s="230" t="s">
        <v>80</v>
      </c>
      <c r="G360" s="228"/>
      <c r="H360" s="231">
        <v>1</v>
      </c>
      <c r="I360" s="232"/>
      <c r="J360" s="228"/>
      <c r="K360" s="228"/>
      <c r="L360" s="233"/>
      <c r="M360" s="234"/>
      <c r="N360" s="235"/>
      <c r="O360" s="235"/>
      <c r="P360" s="235"/>
      <c r="Q360" s="235"/>
      <c r="R360" s="235"/>
      <c r="S360" s="235"/>
      <c r="T360" s="236"/>
      <c r="AT360" s="237" t="s">
        <v>131</v>
      </c>
      <c r="AU360" s="237" t="s">
        <v>82</v>
      </c>
      <c r="AV360" s="12" t="s">
        <v>82</v>
      </c>
      <c r="AW360" s="12" t="s">
        <v>33</v>
      </c>
      <c r="AX360" s="12" t="s">
        <v>80</v>
      </c>
      <c r="AY360" s="237" t="s">
        <v>122</v>
      </c>
    </row>
    <row r="361" spans="2:51" s="12" customFormat="1" ht="12">
      <c r="B361" s="227"/>
      <c r="C361" s="228"/>
      <c r="D361" s="218" t="s">
        <v>131</v>
      </c>
      <c r="E361" s="229" t="s">
        <v>1</v>
      </c>
      <c r="F361" s="230" t="s">
        <v>593</v>
      </c>
      <c r="G361" s="228"/>
      <c r="H361" s="231">
        <v>110019.45</v>
      </c>
      <c r="I361" s="232"/>
      <c r="J361" s="228"/>
      <c r="K361" s="228"/>
      <c r="L361" s="233"/>
      <c r="M361" s="234"/>
      <c r="N361" s="235"/>
      <c r="O361" s="235"/>
      <c r="P361" s="235"/>
      <c r="Q361" s="235"/>
      <c r="R361" s="235"/>
      <c r="S361" s="235"/>
      <c r="T361" s="236"/>
      <c r="AT361" s="237" t="s">
        <v>131</v>
      </c>
      <c r="AU361" s="237" t="s">
        <v>82</v>
      </c>
      <c r="AV361" s="12" t="s">
        <v>82</v>
      </c>
      <c r="AW361" s="12" t="s">
        <v>33</v>
      </c>
      <c r="AX361" s="12" t="s">
        <v>72</v>
      </c>
      <c r="AY361" s="237" t="s">
        <v>122</v>
      </c>
    </row>
    <row r="362" spans="2:65" s="1" customFormat="1" ht="16.5" customHeight="1">
      <c r="B362" s="36"/>
      <c r="C362" s="204" t="s">
        <v>594</v>
      </c>
      <c r="D362" s="204" t="s">
        <v>124</v>
      </c>
      <c r="E362" s="205" t="s">
        <v>595</v>
      </c>
      <c r="F362" s="206" t="s">
        <v>596</v>
      </c>
      <c r="G362" s="207" t="s">
        <v>568</v>
      </c>
      <c r="H362" s="208">
        <v>3.131</v>
      </c>
      <c r="I362" s="209"/>
      <c r="J362" s="210">
        <f>ROUND(I362*H362,2)</f>
        <v>0</v>
      </c>
      <c r="K362" s="206" t="s">
        <v>137</v>
      </c>
      <c r="L362" s="41"/>
      <c r="M362" s="211" t="s">
        <v>1</v>
      </c>
      <c r="N362" s="212" t="s">
        <v>43</v>
      </c>
      <c r="O362" s="77"/>
      <c r="P362" s="213">
        <f>O362*H362</f>
        <v>0</v>
      </c>
      <c r="Q362" s="213">
        <v>0</v>
      </c>
      <c r="R362" s="213">
        <f>Q362*H362</f>
        <v>0</v>
      </c>
      <c r="S362" s="213">
        <v>0</v>
      </c>
      <c r="T362" s="214">
        <f>S362*H362</f>
        <v>0</v>
      </c>
      <c r="AR362" s="15" t="s">
        <v>207</v>
      </c>
      <c r="AT362" s="15" t="s">
        <v>124</v>
      </c>
      <c r="AU362" s="15" t="s">
        <v>82</v>
      </c>
      <c r="AY362" s="15" t="s">
        <v>122</v>
      </c>
      <c r="BE362" s="215">
        <f>IF(N362="základní",J362,0)</f>
        <v>0</v>
      </c>
      <c r="BF362" s="215">
        <f>IF(N362="snížená",J362,0)</f>
        <v>0</v>
      </c>
      <c r="BG362" s="215">
        <f>IF(N362="zákl. přenesená",J362,0)</f>
        <v>0</v>
      </c>
      <c r="BH362" s="215">
        <f>IF(N362="sníž. přenesená",J362,0)</f>
        <v>0</v>
      </c>
      <c r="BI362" s="215">
        <f>IF(N362="nulová",J362,0)</f>
        <v>0</v>
      </c>
      <c r="BJ362" s="15" t="s">
        <v>80</v>
      </c>
      <c r="BK362" s="215">
        <f>ROUND(I362*H362,2)</f>
        <v>0</v>
      </c>
      <c r="BL362" s="15" t="s">
        <v>207</v>
      </c>
      <c r="BM362" s="15" t="s">
        <v>597</v>
      </c>
    </row>
    <row r="363" spans="2:63" s="10" customFormat="1" ht="25.9" customHeight="1">
      <c r="B363" s="188"/>
      <c r="C363" s="189"/>
      <c r="D363" s="190" t="s">
        <v>71</v>
      </c>
      <c r="E363" s="191" t="s">
        <v>598</v>
      </c>
      <c r="F363" s="191" t="s">
        <v>599</v>
      </c>
      <c r="G363" s="189"/>
      <c r="H363" s="189"/>
      <c r="I363" s="192"/>
      <c r="J363" s="193">
        <f>BK363</f>
        <v>0</v>
      </c>
      <c r="K363" s="189"/>
      <c r="L363" s="194"/>
      <c r="M363" s="195"/>
      <c r="N363" s="196"/>
      <c r="O363" s="196"/>
      <c r="P363" s="197">
        <f>P364</f>
        <v>0</v>
      </c>
      <c r="Q363" s="196"/>
      <c r="R363" s="197">
        <f>R364</f>
        <v>0.1659</v>
      </c>
      <c r="S363" s="196"/>
      <c r="T363" s="198">
        <f>T364</f>
        <v>0</v>
      </c>
      <c r="AR363" s="199" t="s">
        <v>82</v>
      </c>
      <c r="AT363" s="200" t="s">
        <v>71</v>
      </c>
      <c r="AU363" s="200" t="s">
        <v>72</v>
      </c>
      <c r="AY363" s="199" t="s">
        <v>122</v>
      </c>
      <c r="BK363" s="201">
        <f>BK364</f>
        <v>0</v>
      </c>
    </row>
    <row r="364" spans="2:63" s="10" customFormat="1" ht="22.8" customHeight="1">
      <c r="B364" s="188"/>
      <c r="C364" s="189"/>
      <c r="D364" s="190" t="s">
        <v>71</v>
      </c>
      <c r="E364" s="202" t="s">
        <v>600</v>
      </c>
      <c r="F364" s="202" t="s">
        <v>601</v>
      </c>
      <c r="G364" s="189"/>
      <c r="H364" s="189"/>
      <c r="I364" s="192"/>
      <c r="J364" s="203">
        <f>BK364</f>
        <v>0</v>
      </c>
      <c r="K364" s="189"/>
      <c r="L364" s="194"/>
      <c r="M364" s="195"/>
      <c r="N364" s="196"/>
      <c r="O364" s="196"/>
      <c r="P364" s="197">
        <f>SUM(P365:P379)</f>
        <v>0</v>
      </c>
      <c r="Q364" s="196"/>
      <c r="R364" s="197">
        <f>SUM(R365:R379)</f>
        <v>0.1659</v>
      </c>
      <c r="S364" s="196"/>
      <c r="T364" s="198">
        <f>SUM(T365:T379)</f>
        <v>0</v>
      </c>
      <c r="AR364" s="199" t="s">
        <v>82</v>
      </c>
      <c r="AT364" s="200" t="s">
        <v>71</v>
      </c>
      <c r="AU364" s="200" t="s">
        <v>80</v>
      </c>
      <c r="AY364" s="199" t="s">
        <v>122</v>
      </c>
      <c r="BK364" s="201">
        <f>SUM(BK365:BK379)</f>
        <v>0</v>
      </c>
    </row>
    <row r="365" spans="2:65" s="1" customFormat="1" ht="16.5" customHeight="1">
      <c r="B365" s="36"/>
      <c r="C365" s="204" t="s">
        <v>602</v>
      </c>
      <c r="D365" s="204" t="s">
        <v>124</v>
      </c>
      <c r="E365" s="205" t="s">
        <v>603</v>
      </c>
      <c r="F365" s="206" t="s">
        <v>604</v>
      </c>
      <c r="G365" s="207" t="s">
        <v>195</v>
      </c>
      <c r="H365" s="208">
        <v>2</v>
      </c>
      <c r="I365" s="209"/>
      <c r="J365" s="210">
        <f>ROUND(I365*H365,2)</f>
        <v>0</v>
      </c>
      <c r="K365" s="206" t="s">
        <v>128</v>
      </c>
      <c r="L365" s="41"/>
      <c r="M365" s="211" t="s">
        <v>1</v>
      </c>
      <c r="N365" s="212" t="s">
        <v>43</v>
      </c>
      <c r="O365" s="77"/>
      <c r="P365" s="213">
        <f>O365*H365</f>
        <v>0</v>
      </c>
      <c r="Q365" s="213">
        <v>0</v>
      </c>
      <c r="R365" s="213">
        <f>Q365*H365</f>
        <v>0</v>
      </c>
      <c r="S365" s="213">
        <v>0</v>
      </c>
      <c r="T365" s="214">
        <f>S365*H365</f>
        <v>0</v>
      </c>
      <c r="AR365" s="15" t="s">
        <v>207</v>
      </c>
      <c r="AT365" s="15" t="s">
        <v>124</v>
      </c>
      <c r="AU365" s="15" t="s">
        <v>82</v>
      </c>
      <c r="AY365" s="15" t="s">
        <v>122</v>
      </c>
      <c r="BE365" s="215">
        <f>IF(N365="základní",J365,0)</f>
        <v>0</v>
      </c>
      <c r="BF365" s="215">
        <f>IF(N365="snížená",J365,0)</f>
        <v>0</v>
      </c>
      <c r="BG365" s="215">
        <f>IF(N365="zákl. přenesená",J365,0)</f>
        <v>0</v>
      </c>
      <c r="BH365" s="215">
        <f>IF(N365="sníž. přenesená",J365,0)</f>
        <v>0</v>
      </c>
      <c r="BI365" s="215">
        <f>IF(N365="nulová",J365,0)</f>
        <v>0</v>
      </c>
      <c r="BJ365" s="15" t="s">
        <v>80</v>
      </c>
      <c r="BK365" s="215">
        <f>ROUND(I365*H365,2)</f>
        <v>0</v>
      </c>
      <c r="BL365" s="15" t="s">
        <v>207</v>
      </c>
      <c r="BM365" s="15" t="s">
        <v>605</v>
      </c>
    </row>
    <row r="366" spans="2:47" s="1" customFormat="1" ht="12">
      <c r="B366" s="36"/>
      <c r="C366" s="37"/>
      <c r="D366" s="218" t="s">
        <v>144</v>
      </c>
      <c r="E366" s="37"/>
      <c r="F366" s="238" t="s">
        <v>285</v>
      </c>
      <c r="G366" s="37"/>
      <c r="H366" s="37"/>
      <c r="I366" s="129"/>
      <c r="J366" s="37"/>
      <c r="K366" s="37"/>
      <c r="L366" s="41"/>
      <c r="M366" s="239"/>
      <c r="N366" s="77"/>
      <c r="O366" s="77"/>
      <c r="P366" s="77"/>
      <c r="Q366" s="77"/>
      <c r="R366" s="77"/>
      <c r="S366" s="77"/>
      <c r="T366" s="78"/>
      <c r="AT366" s="15" t="s">
        <v>144</v>
      </c>
      <c r="AU366" s="15" t="s">
        <v>82</v>
      </c>
    </row>
    <row r="367" spans="2:65" s="1" customFormat="1" ht="16.5" customHeight="1">
      <c r="B367" s="36"/>
      <c r="C367" s="251" t="s">
        <v>606</v>
      </c>
      <c r="D367" s="251" t="s">
        <v>287</v>
      </c>
      <c r="E367" s="252" t="s">
        <v>607</v>
      </c>
      <c r="F367" s="253" t="s">
        <v>608</v>
      </c>
      <c r="G367" s="254" t="s">
        <v>250</v>
      </c>
      <c r="H367" s="255">
        <v>5.9</v>
      </c>
      <c r="I367" s="256"/>
      <c r="J367" s="257">
        <f>ROUND(I367*H367,2)</f>
        <v>0</v>
      </c>
      <c r="K367" s="253" t="s">
        <v>1</v>
      </c>
      <c r="L367" s="258"/>
      <c r="M367" s="259" t="s">
        <v>1</v>
      </c>
      <c r="N367" s="260" t="s">
        <v>43</v>
      </c>
      <c r="O367" s="77"/>
      <c r="P367" s="213">
        <f>O367*H367</f>
        <v>0</v>
      </c>
      <c r="Q367" s="213">
        <v>0.021</v>
      </c>
      <c r="R367" s="213">
        <f>Q367*H367</f>
        <v>0.12390000000000001</v>
      </c>
      <c r="S367" s="213">
        <v>0</v>
      </c>
      <c r="T367" s="214">
        <f>S367*H367</f>
        <v>0</v>
      </c>
      <c r="AR367" s="15" t="s">
        <v>168</v>
      </c>
      <c r="AT367" s="15" t="s">
        <v>287</v>
      </c>
      <c r="AU367" s="15" t="s">
        <v>82</v>
      </c>
      <c r="AY367" s="15" t="s">
        <v>122</v>
      </c>
      <c r="BE367" s="215">
        <f>IF(N367="základní",J367,0)</f>
        <v>0</v>
      </c>
      <c r="BF367" s="215">
        <f>IF(N367="snížená",J367,0)</f>
        <v>0</v>
      </c>
      <c r="BG367" s="215">
        <f>IF(N367="zákl. přenesená",J367,0)</f>
        <v>0</v>
      </c>
      <c r="BH367" s="215">
        <f>IF(N367="sníž. přenesená",J367,0)</f>
        <v>0</v>
      </c>
      <c r="BI367" s="215">
        <f>IF(N367="nulová",J367,0)</f>
        <v>0</v>
      </c>
      <c r="BJ367" s="15" t="s">
        <v>80</v>
      </c>
      <c r="BK367" s="215">
        <f>ROUND(I367*H367,2)</f>
        <v>0</v>
      </c>
      <c r="BL367" s="15" t="s">
        <v>129</v>
      </c>
      <c r="BM367" s="15" t="s">
        <v>609</v>
      </c>
    </row>
    <row r="368" spans="2:47" s="1" customFormat="1" ht="12">
      <c r="B368" s="36"/>
      <c r="C368" s="37"/>
      <c r="D368" s="218" t="s">
        <v>144</v>
      </c>
      <c r="E368" s="37"/>
      <c r="F368" s="238" t="s">
        <v>285</v>
      </c>
      <c r="G368" s="37"/>
      <c r="H368" s="37"/>
      <c r="I368" s="129"/>
      <c r="J368" s="37"/>
      <c r="K368" s="37"/>
      <c r="L368" s="41"/>
      <c r="M368" s="239"/>
      <c r="N368" s="77"/>
      <c r="O368" s="77"/>
      <c r="P368" s="77"/>
      <c r="Q368" s="77"/>
      <c r="R368" s="77"/>
      <c r="S368" s="77"/>
      <c r="T368" s="78"/>
      <c r="AT368" s="15" t="s">
        <v>144</v>
      </c>
      <c r="AU368" s="15" t="s">
        <v>82</v>
      </c>
    </row>
    <row r="369" spans="2:51" s="11" customFormat="1" ht="12">
      <c r="B369" s="216"/>
      <c r="C369" s="217"/>
      <c r="D369" s="218" t="s">
        <v>131</v>
      </c>
      <c r="E369" s="219" t="s">
        <v>1</v>
      </c>
      <c r="F369" s="220" t="s">
        <v>610</v>
      </c>
      <c r="G369" s="217"/>
      <c r="H369" s="219" t="s">
        <v>1</v>
      </c>
      <c r="I369" s="221"/>
      <c r="J369" s="217"/>
      <c r="K369" s="217"/>
      <c r="L369" s="222"/>
      <c r="M369" s="223"/>
      <c r="N369" s="224"/>
      <c r="O369" s="224"/>
      <c r="P369" s="224"/>
      <c r="Q369" s="224"/>
      <c r="R369" s="224"/>
      <c r="S369" s="224"/>
      <c r="T369" s="225"/>
      <c r="AT369" s="226" t="s">
        <v>131</v>
      </c>
      <c r="AU369" s="226" t="s">
        <v>82</v>
      </c>
      <c r="AV369" s="11" t="s">
        <v>80</v>
      </c>
      <c r="AW369" s="11" t="s">
        <v>33</v>
      </c>
      <c r="AX369" s="11" t="s">
        <v>72</v>
      </c>
      <c r="AY369" s="226" t="s">
        <v>122</v>
      </c>
    </row>
    <row r="370" spans="2:51" s="12" customFormat="1" ht="12">
      <c r="B370" s="227"/>
      <c r="C370" s="228"/>
      <c r="D370" s="218" t="s">
        <v>131</v>
      </c>
      <c r="E370" s="229" t="s">
        <v>1</v>
      </c>
      <c r="F370" s="230" t="s">
        <v>611</v>
      </c>
      <c r="G370" s="228"/>
      <c r="H370" s="231">
        <v>3.8</v>
      </c>
      <c r="I370" s="232"/>
      <c r="J370" s="228"/>
      <c r="K370" s="228"/>
      <c r="L370" s="233"/>
      <c r="M370" s="234"/>
      <c r="N370" s="235"/>
      <c r="O370" s="235"/>
      <c r="P370" s="235"/>
      <c r="Q370" s="235"/>
      <c r="R370" s="235"/>
      <c r="S370" s="235"/>
      <c r="T370" s="236"/>
      <c r="AT370" s="237" t="s">
        <v>131</v>
      </c>
      <c r="AU370" s="237" t="s">
        <v>82</v>
      </c>
      <c r="AV370" s="12" t="s">
        <v>82</v>
      </c>
      <c r="AW370" s="12" t="s">
        <v>33</v>
      </c>
      <c r="AX370" s="12" t="s">
        <v>72</v>
      </c>
      <c r="AY370" s="237" t="s">
        <v>122</v>
      </c>
    </row>
    <row r="371" spans="2:51" s="11" customFormat="1" ht="12">
      <c r="B371" s="216"/>
      <c r="C371" s="217"/>
      <c r="D371" s="218" t="s">
        <v>131</v>
      </c>
      <c r="E371" s="219" t="s">
        <v>1</v>
      </c>
      <c r="F371" s="220" t="s">
        <v>612</v>
      </c>
      <c r="G371" s="217"/>
      <c r="H371" s="219" t="s">
        <v>1</v>
      </c>
      <c r="I371" s="221"/>
      <c r="J371" s="217"/>
      <c r="K371" s="217"/>
      <c r="L371" s="222"/>
      <c r="M371" s="223"/>
      <c r="N371" s="224"/>
      <c r="O371" s="224"/>
      <c r="P371" s="224"/>
      <c r="Q371" s="224"/>
      <c r="R371" s="224"/>
      <c r="S371" s="224"/>
      <c r="T371" s="225"/>
      <c r="AT371" s="226" t="s">
        <v>131</v>
      </c>
      <c r="AU371" s="226" t="s">
        <v>82</v>
      </c>
      <c r="AV371" s="11" t="s">
        <v>80</v>
      </c>
      <c r="AW371" s="11" t="s">
        <v>33</v>
      </c>
      <c r="AX371" s="11" t="s">
        <v>72</v>
      </c>
      <c r="AY371" s="226" t="s">
        <v>122</v>
      </c>
    </row>
    <row r="372" spans="2:51" s="12" customFormat="1" ht="12">
      <c r="B372" s="227"/>
      <c r="C372" s="228"/>
      <c r="D372" s="218" t="s">
        <v>131</v>
      </c>
      <c r="E372" s="229" t="s">
        <v>1</v>
      </c>
      <c r="F372" s="230" t="s">
        <v>613</v>
      </c>
      <c r="G372" s="228"/>
      <c r="H372" s="231">
        <v>2.1</v>
      </c>
      <c r="I372" s="232"/>
      <c r="J372" s="228"/>
      <c r="K372" s="228"/>
      <c r="L372" s="233"/>
      <c r="M372" s="234"/>
      <c r="N372" s="235"/>
      <c r="O372" s="235"/>
      <c r="P372" s="235"/>
      <c r="Q372" s="235"/>
      <c r="R372" s="235"/>
      <c r="S372" s="235"/>
      <c r="T372" s="236"/>
      <c r="AT372" s="237" t="s">
        <v>131</v>
      </c>
      <c r="AU372" s="237" t="s">
        <v>82</v>
      </c>
      <c r="AV372" s="12" t="s">
        <v>82</v>
      </c>
      <c r="AW372" s="12" t="s">
        <v>33</v>
      </c>
      <c r="AX372" s="12" t="s">
        <v>72</v>
      </c>
      <c r="AY372" s="237" t="s">
        <v>122</v>
      </c>
    </row>
    <row r="373" spans="2:51" s="13" customFormat="1" ht="12">
      <c r="B373" s="240"/>
      <c r="C373" s="241"/>
      <c r="D373" s="218" t="s">
        <v>131</v>
      </c>
      <c r="E373" s="242" t="s">
        <v>1</v>
      </c>
      <c r="F373" s="243" t="s">
        <v>232</v>
      </c>
      <c r="G373" s="241"/>
      <c r="H373" s="244">
        <v>5.9</v>
      </c>
      <c r="I373" s="245"/>
      <c r="J373" s="241"/>
      <c r="K373" s="241"/>
      <c r="L373" s="246"/>
      <c r="M373" s="247"/>
      <c r="N373" s="248"/>
      <c r="O373" s="248"/>
      <c r="P373" s="248"/>
      <c r="Q373" s="248"/>
      <c r="R373" s="248"/>
      <c r="S373" s="248"/>
      <c r="T373" s="249"/>
      <c r="AT373" s="250" t="s">
        <v>131</v>
      </c>
      <c r="AU373" s="250" t="s">
        <v>82</v>
      </c>
      <c r="AV373" s="13" t="s">
        <v>129</v>
      </c>
      <c r="AW373" s="13" t="s">
        <v>33</v>
      </c>
      <c r="AX373" s="13" t="s">
        <v>80</v>
      </c>
      <c r="AY373" s="250" t="s">
        <v>122</v>
      </c>
    </row>
    <row r="374" spans="2:65" s="1" customFormat="1" ht="16.5" customHeight="1">
      <c r="B374" s="36"/>
      <c r="C374" s="204" t="s">
        <v>614</v>
      </c>
      <c r="D374" s="204" t="s">
        <v>124</v>
      </c>
      <c r="E374" s="205" t="s">
        <v>615</v>
      </c>
      <c r="F374" s="206" t="s">
        <v>616</v>
      </c>
      <c r="G374" s="207" t="s">
        <v>195</v>
      </c>
      <c r="H374" s="208">
        <v>2</v>
      </c>
      <c r="I374" s="209"/>
      <c r="J374" s="210">
        <f>ROUND(I374*H374,2)</f>
        <v>0</v>
      </c>
      <c r="K374" s="206" t="s">
        <v>128</v>
      </c>
      <c r="L374" s="41"/>
      <c r="M374" s="211" t="s">
        <v>1</v>
      </c>
      <c r="N374" s="212" t="s">
        <v>43</v>
      </c>
      <c r="O374" s="77"/>
      <c r="P374" s="213">
        <f>O374*H374</f>
        <v>0</v>
      </c>
      <c r="Q374" s="213">
        <v>0</v>
      </c>
      <c r="R374" s="213">
        <f>Q374*H374</f>
        <v>0</v>
      </c>
      <c r="S374" s="213">
        <v>0</v>
      </c>
      <c r="T374" s="214">
        <f>S374*H374</f>
        <v>0</v>
      </c>
      <c r="AR374" s="15" t="s">
        <v>207</v>
      </c>
      <c r="AT374" s="15" t="s">
        <v>124</v>
      </c>
      <c r="AU374" s="15" t="s">
        <v>82</v>
      </c>
      <c r="AY374" s="15" t="s">
        <v>122</v>
      </c>
      <c r="BE374" s="215">
        <f>IF(N374="základní",J374,0)</f>
        <v>0</v>
      </c>
      <c r="BF374" s="215">
        <f>IF(N374="snížená",J374,0)</f>
        <v>0</v>
      </c>
      <c r="BG374" s="215">
        <f>IF(N374="zákl. přenesená",J374,0)</f>
        <v>0</v>
      </c>
      <c r="BH374" s="215">
        <f>IF(N374="sníž. přenesená",J374,0)</f>
        <v>0</v>
      </c>
      <c r="BI374" s="215">
        <f>IF(N374="nulová",J374,0)</f>
        <v>0</v>
      </c>
      <c r="BJ374" s="15" t="s">
        <v>80</v>
      </c>
      <c r="BK374" s="215">
        <f>ROUND(I374*H374,2)</f>
        <v>0</v>
      </c>
      <c r="BL374" s="15" t="s">
        <v>207</v>
      </c>
      <c r="BM374" s="15" t="s">
        <v>617</v>
      </c>
    </row>
    <row r="375" spans="2:47" s="1" customFormat="1" ht="12">
      <c r="B375" s="36"/>
      <c r="C375" s="37"/>
      <c r="D375" s="218" t="s">
        <v>144</v>
      </c>
      <c r="E375" s="37"/>
      <c r="F375" s="238" t="s">
        <v>285</v>
      </c>
      <c r="G375" s="37"/>
      <c r="H375" s="37"/>
      <c r="I375" s="129"/>
      <c r="J375" s="37"/>
      <c r="K375" s="37"/>
      <c r="L375" s="41"/>
      <c r="M375" s="239"/>
      <c r="N375" s="77"/>
      <c r="O375" s="77"/>
      <c r="P375" s="77"/>
      <c r="Q375" s="77"/>
      <c r="R375" s="77"/>
      <c r="S375" s="77"/>
      <c r="T375" s="78"/>
      <c r="AT375" s="15" t="s">
        <v>144</v>
      </c>
      <c r="AU375" s="15" t="s">
        <v>82</v>
      </c>
    </row>
    <row r="376" spans="2:65" s="1" customFormat="1" ht="16.5" customHeight="1">
      <c r="B376" s="36"/>
      <c r="C376" s="251" t="s">
        <v>618</v>
      </c>
      <c r="D376" s="251" t="s">
        <v>287</v>
      </c>
      <c r="E376" s="252" t="s">
        <v>619</v>
      </c>
      <c r="F376" s="253" t="s">
        <v>620</v>
      </c>
      <c r="G376" s="254" t="s">
        <v>195</v>
      </c>
      <c r="H376" s="255">
        <v>1</v>
      </c>
      <c r="I376" s="256"/>
      <c r="J376" s="257">
        <f>ROUND(I376*H376,2)</f>
        <v>0</v>
      </c>
      <c r="K376" s="253" t="s">
        <v>1</v>
      </c>
      <c r="L376" s="258"/>
      <c r="M376" s="259" t="s">
        <v>1</v>
      </c>
      <c r="N376" s="260" t="s">
        <v>43</v>
      </c>
      <c r="O376" s="77"/>
      <c r="P376" s="213">
        <f>O376*H376</f>
        <v>0</v>
      </c>
      <c r="Q376" s="213">
        <v>0.021</v>
      </c>
      <c r="R376" s="213">
        <f>Q376*H376</f>
        <v>0.021</v>
      </c>
      <c r="S376" s="213">
        <v>0</v>
      </c>
      <c r="T376" s="214">
        <f>S376*H376</f>
        <v>0</v>
      </c>
      <c r="AR376" s="15" t="s">
        <v>168</v>
      </c>
      <c r="AT376" s="15" t="s">
        <v>287</v>
      </c>
      <c r="AU376" s="15" t="s">
        <v>82</v>
      </c>
      <c r="AY376" s="15" t="s">
        <v>122</v>
      </c>
      <c r="BE376" s="215">
        <f>IF(N376="základní",J376,0)</f>
        <v>0</v>
      </c>
      <c r="BF376" s="215">
        <f>IF(N376="snížená",J376,0)</f>
        <v>0</v>
      </c>
      <c r="BG376" s="215">
        <f>IF(N376="zákl. přenesená",J376,0)</f>
        <v>0</v>
      </c>
      <c r="BH376" s="215">
        <f>IF(N376="sníž. přenesená",J376,0)</f>
        <v>0</v>
      </c>
      <c r="BI376" s="215">
        <f>IF(N376="nulová",J376,0)</f>
        <v>0</v>
      </c>
      <c r="BJ376" s="15" t="s">
        <v>80</v>
      </c>
      <c r="BK376" s="215">
        <f>ROUND(I376*H376,2)</f>
        <v>0</v>
      </c>
      <c r="BL376" s="15" t="s">
        <v>129</v>
      </c>
      <c r="BM376" s="15" t="s">
        <v>621</v>
      </c>
    </row>
    <row r="377" spans="2:47" s="1" customFormat="1" ht="12">
      <c r="B377" s="36"/>
      <c r="C377" s="37"/>
      <c r="D377" s="218" t="s">
        <v>144</v>
      </c>
      <c r="E377" s="37"/>
      <c r="F377" s="238" t="s">
        <v>285</v>
      </c>
      <c r="G377" s="37"/>
      <c r="H377" s="37"/>
      <c r="I377" s="129"/>
      <c r="J377" s="37"/>
      <c r="K377" s="37"/>
      <c r="L377" s="41"/>
      <c r="M377" s="239"/>
      <c r="N377" s="77"/>
      <c r="O377" s="77"/>
      <c r="P377" s="77"/>
      <c r="Q377" s="77"/>
      <c r="R377" s="77"/>
      <c r="S377" s="77"/>
      <c r="T377" s="78"/>
      <c r="AT377" s="15" t="s">
        <v>144</v>
      </c>
      <c r="AU377" s="15" t="s">
        <v>82</v>
      </c>
    </row>
    <row r="378" spans="2:65" s="1" customFormat="1" ht="16.5" customHeight="1">
      <c r="B378" s="36"/>
      <c r="C378" s="251" t="s">
        <v>622</v>
      </c>
      <c r="D378" s="251" t="s">
        <v>287</v>
      </c>
      <c r="E378" s="252" t="s">
        <v>623</v>
      </c>
      <c r="F378" s="253" t="s">
        <v>624</v>
      </c>
      <c r="G378" s="254" t="s">
        <v>195</v>
      </c>
      <c r="H378" s="255">
        <v>1</v>
      </c>
      <c r="I378" s="256"/>
      <c r="J378" s="257">
        <f>ROUND(I378*H378,2)</f>
        <v>0</v>
      </c>
      <c r="K378" s="253" t="s">
        <v>1</v>
      </c>
      <c r="L378" s="258"/>
      <c r="M378" s="259" t="s">
        <v>1</v>
      </c>
      <c r="N378" s="260" t="s">
        <v>43</v>
      </c>
      <c r="O378" s="77"/>
      <c r="P378" s="213">
        <f>O378*H378</f>
        <v>0</v>
      </c>
      <c r="Q378" s="213">
        <v>0.021</v>
      </c>
      <c r="R378" s="213">
        <f>Q378*H378</f>
        <v>0.021</v>
      </c>
      <c r="S378" s="213">
        <v>0</v>
      </c>
      <c r="T378" s="214">
        <f>S378*H378</f>
        <v>0</v>
      </c>
      <c r="AR378" s="15" t="s">
        <v>168</v>
      </c>
      <c r="AT378" s="15" t="s">
        <v>287</v>
      </c>
      <c r="AU378" s="15" t="s">
        <v>82</v>
      </c>
      <c r="AY378" s="15" t="s">
        <v>122</v>
      </c>
      <c r="BE378" s="215">
        <f>IF(N378="základní",J378,0)</f>
        <v>0</v>
      </c>
      <c r="BF378" s="215">
        <f>IF(N378="snížená",J378,0)</f>
        <v>0</v>
      </c>
      <c r="BG378" s="215">
        <f>IF(N378="zákl. přenesená",J378,0)</f>
        <v>0</v>
      </c>
      <c r="BH378" s="215">
        <f>IF(N378="sníž. přenesená",J378,0)</f>
        <v>0</v>
      </c>
      <c r="BI378" s="215">
        <f>IF(N378="nulová",J378,0)</f>
        <v>0</v>
      </c>
      <c r="BJ378" s="15" t="s">
        <v>80</v>
      </c>
      <c r="BK378" s="215">
        <f>ROUND(I378*H378,2)</f>
        <v>0</v>
      </c>
      <c r="BL378" s="15" t="s">
        <v>129</v>
      </c>
      <c r="BM378" s="15" t="s">
        <v>625</v>
      </c>
    </row>
    <row r="379" spans="2:47" s="1" customFormat="1" ht="12">
      <c r="B379" s="36"/>
      <c r="C379" s="37"/>
      <c r="D379" s="218" t="s">
        <v>144</v>
      </c>
      <c r="E379" s="37"/>
      <c r="F379" s="238" t="s">
        <v>285</v>
      </c>
      <c r="G379" s="37"/>
      <c r="H379" s="37"/>
      <c r="I379" s="129"/>
      <c r="J379" s="37"/>
      <c r="K379" s="37"/>
      <c r="L379" s="41"/>
      <c r="M379" s="261"/>
      <c r="N379" s="262"/>
      <c r="O379" s="262"/>
      <c r="P379" s="262"/>
      <c r="Q379" s="262"/>
      <c r="R379" s="262"/>
      <c r="S379" s="262"/>
      <c r="T379" s="263"/>
      <c r="AT379" s="15" t="s">
        <v>144</v>
      </c>
      <c r="AU379" s="15" t="s">
        <v>82</v>
      </c>
    </row>
    <row r="380" spans="2:12" s="1" customFormat="1" ht="6.95" customHeight="1">
      <c r="B380" s="55"/>
      <c r="C380" s="56"/>
      <c r="D380" s="56"/>
      <c r="E380" s="56"/>
      <c r="F380" s="56"/>
      <c r="G380" s="56"/>
      <c r="H380" s="56"/>
      <c r="I380" s="153"/>
      <c r="J380" s="56"/>
      <c r="K380" s="56"/>
      <c r="L380" s="41"/>
    </row>
  </sheetData>
  <sheetProtection password="CC35" sheet="1" objects="1" scenarios="1" formatColumns="0" formatRows="0" autoFilter="0"/>
  <autoFilter ref="C90:K379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85</v>
      </c>
    </row>
    <row r="3" spans="2:46" ht="6.95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82</v>
      </c>
    </row>
    <row r="4" spans="2:46" ht="24.95" customHeight="1">
      <c r="B4" s="18"/>
      <c r="D4" s="126" t="s">
        <v>86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27" t="s">
        <v>16</v>
      </c>
      <c r="L6" s="18"/>
    </row>
    <row r="7" spans="2:12" ht="16.5" customHeight="1">
      <c r="B7" s="18"/>
      <c r="E7" s="128" t="str">
        <f>'Rekapitulace stavby'!K6</f>
        <v>Rekonstrukce ČSZa Pekárnou P2, Kolín V</v>
      </c>
      <c r="F7" s="127"/>
      <c r="G7" s="127"/>
      <c r="H7" s="127"/>
      <c r="L7" s="18"/>
    </row>
    <row r="8" spans="2:12" s="1" customFormat="1" ht="12" customHeight="1">
      <c r="B8" s="41"/>
      <c r="D8" s="127" t="s">
        <v>87</v>
      </c>
      <c r="I8" s="129"/>
      <c r="L8" s="41"/>
    </row>
    <row r="9" spans="2:12" s="1" customFormat="1" ht="36.95" customHeight="1">
      <c r="B9" s="41"/>
      <c r="E9" s="130" t="s">
        <v>626</v>
      </c>
      <c r="F9" s="1"/>
      <c r="G9" s="1"/>
      <c r="H9" s="1"/>
      <c r="I9" s="129"/>
      <c r="L9" s="41"/>
    </row>
    <row r="10" spans="2:12" s="1" customFormat="1" ht="12">
      <c r="B10" s="41"/>
      <c r="I10" s="129"/>
      <c r="L10" s="41"/>
    </row>
    <row r="11" spans="2:12" s="1" customFormat="1" ht="12" customHeight="1">
      <c r="B11" s="41"/>
      <c r="D11" s="127" t="s">
        <v>18</v>
      </c>
      <c r="F11" s="15" t="s">
        <v>19</v>
      </c>
      <c r="I11" s="131" t="s">
        <v>20</v>
      </c>
      <c r="J11" s="15" t="s">
        <v>1</v>
      </c>
      <c r="L11" s="41"/>
    </row>
    <row r="12" spans="2:12" s="1" customFormat="1" ht="12" customHeight="1">
      <c r="B12" s="41"/>
      <c r="D12" s="127" t="s">
        <v>21</v>
      </c>
      <c r="F12" s="15" t="s">
        <v>22</v>
      </c>
      <c r="I12" s="131" t="s">
        <v>23</v>
      </c>
      <c r="J12" s="132" t="str">
        <f>'Rekapitulace stavby'!AN8</f>
        <v>27. 6. 2019</v>
      </c>
      <c r="L12" s="41"/>
    </row>
    <row r="13" spans="2:12" s="1" customFormat="1" ht="10.8" customHeight="1">
      <c r="B13" s="41"/>
      <c r="I13" s="129"/>
      <c r="L13" s="41"/>
    </row>
    <row r="14" spans="2:12" s="1" customFormat="1" ht="12" customHeight="1">
      <c r="B14" s="41"/>
      <c r="D14" s="127" t="s">
        <v>25</v>
      </c>
      <c r="I14" s="131" t="s">
        <v>26</v>
      </c>
      <c r="J14" s="15" t="s">
        <v>1</v>
      </c>
      <c r="L14" s="41"/>
    </row>
    <row r="15" spans="2:12" s="1" customFormat="1" ht="18" customHeight="1">
      <c r="B15" s="41"/>
      <c r="E15" s="15" t="s">
        <v>27</v>
      </c>
      <c r="I15" s="131" t="s">
        <v>28</v>
      </c>
      <c r="J15" s="15" t="s">
        <v>1</v>
      </c>
      <c r="L15" s="41"/>
    </row>
    <row r="16" spans="2:12" s="1" customFormat="1" ht="6.95" customHeight="1">
      <c r="B16" s="41"/>
      <c r="I16" s="129"/>
      <c r="L16" s="41"/>
    </row>
    <row r="17" spans="2:12" s="1" customFormat="1" ht="12" customHeight="1">
      <c r="B17" s="41"/>
      <c r="D17" s="127" t="s">
        <v>29</v>
      </c>
      <c r="I17" s="131" t="s">
        <v>26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28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29"/>
      <c r="L19" s="41"/>
    </row>
    <row r="20" spans="2:12" s="1" customFormat="1" ht="12" customHeight="1">
      <c r="B20" s="41"/>
      <c r="D20" s="127" t="s">
        <v>31</v>
      </c>
      <c r="I20" s="131" t="s">
        <v>26</v>
      </c>
      <c r="J20" s="15" t="s">
        <v>1</v>
      </c>
      <c r="L20" s="41"/>
    </row>
    <row r="21" spans="2:12" s="1" customFormat="1" ht="18" customHeight="1">
      <c r="B21" s="41"/>
      <c r="E21" s="15" t="s">
        <v>89</v>
      </c>
      <c r="I21" s="131" t="s">
        <v>28</v>
      </c>
      <c r="J21" s="15" t="s">
        <v>1</v>
      </c>
      <c r="L21" s="41"/>
    </row>
    <row r="22" spans="2:12" s="1" customFormat="1" ht="6.95" customHeight="1">
      <c r="B22" s="41"/>
      <c r="I22" s="129"/>
      <c r="L22" s="41"/>
    </row>
    <row r="23" spans="2:12" s="1" customFormat="1" ht="12" customHeight="1">
      <c r="B23" s="41"/>
      <c r="D23" s="127" t="s">
        <v>34</v>
      </c>
      <c r="I23" s="131" t="s">
        <v>26</v>
      </c>
      <c r="J23" s="15" t="s">
        <v>1</v>
      </c>
      <c r="L23" s="41"/>
    </row>
    <row r="24" spans="2:12" s="1" customFormat="1" ht="18" customHeight="1">
      <c r="B24" s="41"/>
      <c r="E24" s="15" t="s">
        <v>35</v>
      </c>
      <c r="I24" s="131" t="s">
        <v>28</v>
      </c>
      <c r="J24" s="15" t="s">
        <v>1</v>
      </c>
      <c r="L24" s="41"/>
    </row>
    <row r="25" spans="2:12" s="1" customFormat="1" ht="6.95" customHeight="1">
      <c r="B25" s="41"/>
      <c r="I25" s="129"/>
      <c r="L25" s="41"/>
    </row>
    <row r="26" spans="2:12" s="1" customFormat="1" ht="12" customHeight="1">
      <c r="B26" s="41"/>
      <c r="D26" s="127" t="s">
        <v>36</v>
      </c>
      <c r="I26" s="129"/>
      <c r="L26" s="41"/>
    </row>
    <row r="27" spans="2:12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pans="2:12" s="1" customFormat="1" ht="6.95" customHeight="1">
      <c r="B28" s="41"/>
      <c r="I28" s="129"/>
      <c r="L28" s="41"/>
    </row>
    <row r="29" spans="2:12" s="1" customFormat="1" ht="6.95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pans="2:12" s="1" customFormat="1" ht="25.4" customHeight="1">
      <c r="B30" s="41"/>
      <c r="D30" s="137" t="s">
        <v>38</v>
      </c>
      <c r="I30" s="129"/>
      <c r="J30" s="138">
        <f>ROUND(J81,2)</f>
        <v>0</v>
      </c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pans="2:12" s="1" customFormat="1" ht="14.4" customHeight="1">
      <c r="B32" s="41"/>
      <c r="F32" s="139" t="s">
        <v>40</v>
      </c>
      <c r="I32" s="140" t="s">
        <v>39</v>
      </c>
      <c r="J32" s="139" t="s">
        <v>41</v>
      </c>
      <c r="L32" s="41"/>
    </row>
    <row r="33" spans="2:12" s="1" customFormat="1" ht="14.4" customHeight="1">
      <c r="B33" s="41"/>
      <c r="D33" s="127" t="s">
        <v>42</v>
      </c>
      <c r="E33" s="127" t="s">
        <v>43</v>
      </c>
      <c r="F33" s="141">
        <f>ROUND((SUM(BE81:BE90)),2)</f>
        <v>0</v>
      </c>
      <c r="I33" s="142">
        <v>0.21</v>
      </c>
      <c r="J33" s="141">
        <f>ROUND(((SUM(BE81:BE90))*I33),2)</f>
        <v>0</v>
      </c>
      <c r="L33" s="41"/>
    </row>
    <row r="34" spans="2:12" s="1" customFormat="1" ht="14.4" customHeight="1">
      <c r="B34" s="41"/>
      <c r="E34" s="127" t="s">
        <v>44</v>
      </c>
      <c r="F34" s="141">
        <f>ROUND((SUM(BF81:BF90)),2)</f>
        <v>0</v>
      </c>
      <c r="I34" s="142">
        <v>0.15</v>
      </c>
      <c r="J34" s="141">
        <f>ROUND(((SUM(BF81:BF90))*I34),2)</f>
        <v>0</v>
      </c>
      <c r="L34" s="41"/>
    </row>
    <row r="35" spans="2:12" s="1" customFormat="1" ht="14.4" customHeight="1" hidden="1">
      <c r="B35" s="41"/>
      <c r="E35" s="127" t="s">
        <v>45</v>
      </c>
      <c r="F35" s="141">
        <f>ROUND((SUM(BG81:BG90)),2)</f>
        <v>0</v>
      </c>
      <c r="I35" s="142">
        <v>0.21</v>
      </c>
      <c r="J35" s="141">
        <f>0</f>
        <v>0</v>
      </c>
      <c r="L35" s="41"/>
    </row>
    <row r="36" spans="2:12" s="1" customFormat="1" ht="14.4" customHeight="1" hidden="1">
      <c r="B36" s="41"/>
      <c r="E36" s="127" t="s">
        <v>46</v>
      </c>
      <c r="F36" s="141">
        <f>ROUND((SUM(BH81:BH90)),2)</f>
        <v>0</v>
      </c>
      <c r="I36" s="142">
        <v>0.15</v>
      </c>
      <c r="J36" s="141">
        <f>0</f>
        <v>0</v>
      </c>
      <c r="L36" s="41"/>
    </row>
    <row r="37" spans="2:12" s="1" customFormat="1" ht="14.4" customHeight="1" hidden="1">
      <c r="B37" s="41"/>
      <c r="E37" s="127" t="s">
        <v>47</v>
      </c>
      <c r="F37" s="141">
        <f>ROUND((SUM(BI81:BI90)),2)</f>
        <v>0</v>
      </c>
      <c r="I37" s="142">
        <v>0</v>
      </c>
      <c r="J37" s="141">
        <f>0</f>
        <v>0</v>
      </c>
      <c r="L37" s="41"/>
    </row>
    <row r="38" spans="2:12" s="1" customFormat="1" ht="6.95" customHeight="1">
      <c r="B38" s="41"/>
      <c r="I38" s="129"/>
      <c r="L38" s="41"/>
    </row>
    <row r="39" spans="2:12" s="1" customFormat="1" ht="25.4" customHeight="1">
      <c r="B39" s="41"/>
      <c r="C39" s="143"/>
      <c r="D39" s="144" t="s">
        <v>48</v>
      </c>
      <c r="E39" s="145"/>
      <c r="F39" s="145"/>
      <c r="G39" s="146" t="s">
        <v>49</v>
      </c>
      <c r="H39" s="147" t="s">
        <v>50</v>
      </c>
      <c r="I39" s="148"/>
      <c r="J39" s="149">
        <f>SUM(J30:J37)</f>
        <v>0</v>
      </c>
      <c r="K39" s="150"/>
      <c r="L39" s="41"/>
    </row>
    <row r="40" spans="2:12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pans="2:12" s="1" customFormat="1" ht="6.95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pans="2:12" s="1" customFormat="1" ht="24.95" customHeight="1">
      <c r="B45" s="36"/>
      <c r="C45" s="21" t="s">
        <v>90</v>
      </c>
      <c r="D45" s="37"/>
      <c r="E45" s="37"/>
      <c r="F45" s="37"/>
      <c r="G45" s="37"/>
      <c r="H45" s="37"/>
      <c r="I45" s="129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pans="2:12" s="1" customFormat="1" ht="16.5" customHeight="1">
      <c r="B48" s="36"/>
      <c r="C48" s="37"/>
      <c r="D48" s="37"/>
      <c r="E48" s="157" t="str">
        <f>E7</f>
        <v>Rekonstrukce ČSZa Pekárnou P2, Kolín V</v>
      </c>
      <c r="F48" s="30"/>
      <c r="G48" s="30"/>
      <c r="H48" s="30"/>
      <c r="I48" s="129"/>
      <c r="J48" s="37"/>
      <c r="K48" s="37"/>
      <c r="L48" s="41"/>
    </row>
    <row r="49" spans="2:12" s="1" customFormat="1" ht="12" customHeight="1">
      <c r="B49" s="36"/>
      <c r="C49" s="30" t="s">
        <v>87</v>
      </c>
      <c r="D49" s="37"/>
      <c r="E49" s="37"/>
      <c r="F49" s="37"/>
      <c r="G49" s="37"/>
      <c r="H49" s="37"/>
      <c r="I49" s="129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>VONCSZaPekarnou - Rekonstrukce ČS Za Pekárnou P2, Kolín V</v>
      </c>
      <c r="F50" s="37"/>
      <c r="G50" s="37"/>
      <c r="H50" s="37"/>
      <c r="I50" s="129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pans="2:12" s="1" customFormat="1" ht="12" customHeight="1">
      <c r="B52" s="36"/>
      <c r="C52" s="30" t="s">
        <v>21</v>
      </c>
      <c r="D52" s="37"/>
      <c r="E52" s="37"/>
      <c r="F52" s="25" t="str">
        <f>F12</f>
        <v>Kolín</v>
      </c>
      <c r="G52" s="37"/>
      <c r="H52" s="37"/>
      <c r="I52" s="131" t="s">
        <v>23</v>
      </c>
      <c r="J52" s="65" t="str">
        <f>IF(J12="","",J12)</f>
        <v>27. 6. 2019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pans="2:12" s="1" customFormat="1" ht="13.65" customHeight="1">
      <c r="B54" s="36"/>
      <c r="C54" s="30" t="s">
        <v>25</v>
      </c>
      <c r="D54" s="37"/>
      <c r="E54" s="37"/>
      <c r="F54" s="25" t="str">
        <f>E15</f>
        <v>Město Kolín</v>
      </c>
      <c r="G54" s="37"/>
      <c r="H54" s="37"/>
      <c r="I54" s="131" t="s">
        <v>31</v>
      </c>
      <c r="J54" s="34" t="str">
        <f>E21</f>
        <v>Vodos s.r.o.</v>
      </c>
      <c r="K54" s="37"/>
      <c r="L54" s="41"/>
    </row>
    <row r="55" spans="2:12" s="1" customFormat="1" ht="13.65" customHeight="1">
      <c r="B55" s="36"/>
      <c r="C55" s="30" t="s">
        <v>29</v>
      </c>
      <c r="D55" s="37"/>
      <c r="E55" s="37"/>
      <c r="F55" s="25" t="str">
        <f>IF(E18="","",E18)</f>
        <v>Vyplň údaj</v>
      </c>
      <c r="G55" s="37"/>
      <c r="H55" s="37"/>
      <c r="I55" s="131" t="s">
        <v>34</v>
      </c>
      <c r="J55" s="34" t="str">
        <f>E24</f>
        <v>Roman Pešek DiS.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pans="2:12" s="1" customFormat="1" ht="29.25" customHeight="1">
      <c r="B57" s="36"/>
      <c r="C57" s="158" t="s">
        <v>91</v>
      </c>
      <c r="D57" s="159"/>
      <c r="E57" s="159"/>
      <c r="F57" s="159"/>
      <c r="G57" s="159"/>
      <c r="H57" s="159"/>
      <c r="I57" s="160"/>
      <c r="J57" s="161" t="s">
        <v>92</v>
      </c>
      <c r="K57" s="159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pans="2:47" s="1" customFormat="1" ht="22.8" customHeight="1">
      <c r="B59" s="36"/>
      <c r="C59" s="162" t="s">
        <v>93</v>
      </c>
      <c r="D59" s="37"/>
      <c r="E59" s="37"/>
      <c r="F59" s="37"/>
      <c r="G59" s="37"/>
      <c r="H59" s="37"/>
      <c r="I59" s="129"/>
      <c r="J59" s="96">
        <f>J81</f>
        <v>0</v>
      </c>
      <c r="K59" s="37"/>
      <c r="L59" s="41"/>
      <c r="AU59" s="15" t="s">
        <v>94</v>
      </c>
    </row>
    <row r="60" spans="2:12" s="7" customFormat="1" ht="24.95" customHeight="1">
      <c r="B60" s="163"/>
      <c r="C60" s="164"/>
      <c r="D60" s="165" t="s">
        <v>627</v>
      </c>
      <c r="E60" s="166"/>
      <c r="F60" s="166"/>
      <c r="G60" s="166"/>
      <c r="H60" s="166"/>
      <c r="I60" s="167"/>
      <c r="J60" s="168">
        <f>J82</f>
        <v>0</v>
      </c>
      <c r="K60" s="164"/>
      <c r="L60" s="169"/>
    </row>
    <row r="61" spans="2:12" s="8" customFormat="1" ht="19.9" customHeight="1">
      <c r="B61" s="170"/>
      <c r="C61" s="171"/>
      <c r="D61" s="172" t="s">
        <v>628</v>
      </c>
      <c r="E61" s="173"/>
      <c r="F61" s="173"/>
      <c r="G61" s="173"/>
      <c r="H61" s="173"/>
      <c r="I61" s="174"/>
      <c r="J61" s="175">
        <f>J84</f>
        <v>0</v>
      </c>
      <c r="K61" s="171"/>
      <c r="L61" s="176"/>
    </row>
    <row r="62" spans="2:12" s="1" customFormat="1" ht="21.8" customHeight="1">
      <c r="B62" s="36"/>
      <c r="C62" s="37"/>
      <c r="D62" s="37"/>
      <c r="E62" s="37"/>
      <c r="F62" s="37"/>
      <c r="G62" s="37"/>
      <c r="H62" s="37"/>
      <c r="I62" s="129"/>
      <c r="J62" s="37"/>
      <c r="K62" s="37"/>
      <c r="L62" s="41"/>
    </row>
    <row r="63" spans="2:12" s="1" customFormat="1" ht="6.95" customHeight="1">
      <c r="B63" s="55"/>
      <c r="C63" s="56"/>
      <c r="D63" s="56"/>
      <c r="E63" s="56"/>
      <c r="F63" s="56"/>
      <c r="G63" s="56"/>
      <c r="H63" s="56"/>
      <c r="I63" s="153"/>
      <c r="J63" s="56"/>
      <c r="K63" s="56"/>
      <c r="L63" s="41"/>
    </row>
    <row r="67" spans="2:12" s="1" customFormat="1" ht="6.95" customHeight="1">
      <c r="B67" s="57"/>
      <c r="C67" s="58"/>
      <c r="D67" s="58"/>
      <c r="E67" s="58"/>
      <c r="F67" s="58"/>
      <c r="G67" s="58"/>
      <c r="H67" s="58"/>
      <c r="I67" s="156"/>
      <c r="J67" s="58"/>
      <c r="K67" s="58"/>
      <c r="L67" s="41"/>
    </row>
    <row r="68" spans="2:12" s="1" customFormat="1" ht="24.95" customHeight="1">
      <c r="B68" s="36"/>
      <c r="C68" s="21" t="s">
        <v>107</v>
      </c>
      <c r="D68" s="37"/>
      <c r="E68" s="37"/>
      <c r="F68" s="37"/>
      <c r="G68" s="37"/>
      <c r="H68" s="37"/>
      <c r="I68" s="129"/>
      <c r="J68" s="37"/>
      <c r="K68" s="37"/>
      <c r="L68" s="41"/>
    </row>
    <row r="69" spans="2:12" s="1" customFormat="1" ht="6.95" customHeight="1">
      <c r="B69" s="36"/>
      <c r="C69" s="37"/>
      <c r="D69" s="37"/>
      <c r="E69" s="37"/>
      <c r="F69" s="37"/>
      <c r="G69" s="37"/>
      <c r="H69" s="37"/>
      <c r="I69" s="129"/>
      <c r="J69" s="37"/>
      <c r="K69" s="37"/>
      <c r="L69" s="41"/>
    </row>
    <row r="70" spans="2:12" s="1" customFormat="1" ht="12" customHeight="1">
      <c r="B70" s="36"/>
      <c r="C70" s="30" t="s">
        <v>16</v>
      </c>
      <c r="D70" s="37"/>
      <c r="E70" s="37"/>
      <c r="F70" s="37"/>
      <c r="G70" s="37"/>
      <c r="H70" s="37"/>
      <c r="I70" s="129"/>
      <c r="J70" s="37"/>
      <c r="K70" s="37"/>
      <c r="L70" s="41"/>
    </row>
    <row r="71" spans="2:12" s="1" customFormat="1" ht="16.5" customHeight="1">
      <c r="B71" s="36"/>
      <c r="C71" s="37"/>
      <c r="D71" s="37"/>
      <c r="E71" s="157" t="str">
        <f>E7</f>
        <v>Rekonstrukce ČSZa Pekárnou P2, Kolín V</v>
      </c>
      <c r="F71" s="30"/>
      <c r="G71" s="30"/>
      <c r="H71" s="30"/>
      <c r="I71" s="129"/>
      <c r="J71" s="37"/>
      <c r="K71" s="37"/>
      <c r="L71" s="41"/>
    </row>
    <row r="72" spans="2:12" s="1" customFormat="1" ht="12" customHeight="1">
      <c r="B72" s="36"/>
      <c r="C72" s="30" t="s">
        <v>87</v>
      </c>
      <c r="D72" s="37"/>
      <c r="E72" s="37"/>
      <c r="F72" s="37"/>
      <c r="G72" s="37"/>
      <c r="H72" s="37"/>
      <c r="I72" s="129"/>
      <c r="J72" s="37"/>
      <c r="K72" s="37"/>
      <c r="L72" s="41"/>
    </row>
    <row r="73" spans="2:12" s="1" customFormat="1" ht="16.5" customHeight="1">
      <c r="B73" s="36"/>
      <c r="C73" s="37"/>
      <c r="D73" s="37"/>
      <c r="E73" s="62" t="str">
        <f>E9</f>
        <v>VONCSZaPekarnou - Rekonstrukce ČS Za Pekárnou P2, Kolín V</v>
      </c>
      <c r="F73" s="37"/>
      <c r="G73" s="37"/>
      <c r="H73" s="37"/>
      <c r="I73" s="129"/>
      <c r="J73" s="37"/>
      <c r="K73" s="37"/>
      <c r="L73" s="41"/>
    </row>
    <row r="74" spans="2:12" s="1" customFormat="1" ht="6.95" customHeight="1">
      <c r="B74" s="36"/>
      <c r="C74" s="37"/>
      <c r="D74" s="37"/>
      <c r="E74" s="37"/>
      <c r="F74" s="37"/>
      <c r="G74" s="37"/>
      <c r="H74" s="37"/>
      <c r="I74" s="129"/>
      <c r="J74" s="37"/>
      <c r="K74" s="37"/>
      <c r="L74" s="41"/>
    </row>
    <row r="75" spans="2:12" s="1" customFormat="1" ht="12" customHeight="1">
      <c r="B75" s="36"/>
      <c r="C75" s="30" t="s">
        <v>21</v>
      </c>
      <c r="D75" s="37"/>
      <c r="E75" s="37"/>
      <c r="F75" s="25" t="str">
        <f>F12</f>
        <v>Kolín</v>
      </c>
      <c r="G75" s="37"/>
      <c r="H75" s="37"/>
      <c r="I75" s="131" t="s">
        <v>23</v>
      </c>
      <c r="J75" s="65" t="str">
        <f>IF(J12="","",J12)</f>
        <v>27. 6. 2019</v>
      </c>
      <c r="K75" s="37"/>
      <c r="L75" s="41"/>
    </row>
    <row r="76" spans="2:12" s="1" customFormat="1" ht="6.95" customHeight="1">
      <c r="B76" s="36"/>
      <c r="C76" s="37"/>
      <c r="D76" s="37"/>
      <c r="E76" s="37"/>
      <c r="F76" s="37"/>
      <c r="G76" s="37"/>
      <c r="H76" s="37"/>
      <c r="I76" s="129"/>
      <c r="J76" s="37"/>
      <c r="K76" s="37"/>
      <c r="L76" s="41"/>
    </row>
    <row r="77" spans="2:12" s="1" customFormat="1" ht="13.65" customHeight="1">
      <c r="B77" s="36"/>
      <c r="C77" s="30" t="s">
        <v>25</v>
      </c>
      <c r="D77" s="37"/>
      <c r="E77" s="37"/>
      <c r="F77" s="25" t="str">
        <f>E15</f>
        <v>Město Kolín</v>
      </c>
      <c r="G77" s="37"/>
      <c r="H77" s="37"/>
      <c r="I77" s="131" t="s">
        <v>31</v>
      </c>
      <c r="J77" s="34" t="str">
        <f>E21</f>
        <v>Vodos s.r.o.</v>
      </c>
      <c r="K77" s="37"/>
      <c r="L77" s="41"/>
    </row>
    <row r="78" spans="2:12" s="1" customFormat="1" ht="13.65" customHeight="1">
      <c r="B78" s="36"/>
      <c r="C78" s="30" t="s">
        <v>29</v>
      </c>
      <c r="D78" s="37"/>
      <c r="E78" s="37"/>
      <c r="F78" s="25" t="str">
        <f>IF(E18="","",E18)</f>
        <v>Vyplň údaj</v>
      </c>
      <c r="G78" s="37"/>
      <c r="H78" s="37"/>
      <c r="I78" s="131" t="s">
        <v>34</v>
      </c>
      <c r="J78" s="34" t="str">
        <f>E24</f>
        <v>Roman Pešek DiS.</v>
      </c>
      <c r="K78" s="37"/>
      <c r="L78" s="41"/>
    </row>
    <row r="79" spans="2:12" s="1" customFormat="1" ht="10.3" customHeight="1">
      <c r="B79" s="36"/>
      <c r="C79" s="37"/>
      <c r="D79" s="37"/>
      <c r="E79" s="37"/>
      <c r="F79" s="37"/>
      <c r="G79" s="37"/>
      <c r="H79" s="37"/>
      <c r="I79" s="129"/>
      <c r="J79" s="37"/>
      <c r="K79" s="37"/>
      <c r="L79" s="41"/>
    </row>
    <row r="80" spans="2:20" s="9" customFormat="1" ht="29.25" customHeight="1">
      <c r="B80" s="177"/>
      <c r="C80" s="178" t="s">
        <v>108</v>
      </c>
      <c r="D80" s="179" t="s">
        <v>57</v>
      </c>
      <c r="E80" s="179" t="s">
        <v>53</v>
      </c>
      <c r="F80" s="179" t="s">
        <v>54</v>
      </c>
      <c r="G80" s="179" t="s">
        <v>109</v>
      </c>
      <c r="H80" s="179" t="s">
        <v>110</v>
      </c>
      <c r="I80" s="180" t="s">
        <v>111</v>
      </c>
      <c r="J80" s="181" t="s">
        <v>92</v>
      </c>
      <c r="K80" s="182" t="s">
        <v>112</v>
      </c>
      <c r="L80" s="183"/>
      <c r="M80" s="86" t="s">
        <v>1</v>
      </c>
      <c r="N80" s="87" t="s">
        <v>42</v>
      </c>
      <c r="O80" s="87" t="s">
        <v>113</v>
      </c>
      <c r="P80" s="87" t="s">
        <v>114</v>
      </c>
      <c r="Q80" s="87" t="s">
        <v>115</v>
      </c>
      <c r="R80" s="87" t="s">
        <v>116</v>
      </c>
      <c r="S80" s="87" t="s">
        <v>117</v>
      </c>
      <c r="T80" s="88" t="s">
        <v>118</v>
      </c>
    </row>
    <row r="81" spans="2:63" s="1" customFormat="1" ht="22.8" customHeight="1">
      <c r="B81" s="36"/>
      <c r="C81" s="93" t="s">
        <v>119</v>
      </c>
      <c r="D81" s="37"/>
      <c r="E81" s="37"/>
      <c r="F81" s="37"/>
      <c r="G81" s="37"/>
      <c r="H81" s="37"/>
      <c r="I81" s="129"/>
      <c r="J81" s="184">
        <f>BK81</f>
        <v>0</v>
      </c>
      <c r="K81" s="37"/>
      <c r="L81" s="41"/>
      <c r="M81" s="89"/>
      <c r="N81" s="90"/>
      <c r="O81" s="90"/>
      <c r="P81" s="185">
        <f>P82</f>
        <v>0</v>
      </c>
      <c r="Q81" s="90"/>
      <c r="R81" s="185">
        <f>R82</f>
        <v>0</v>
      </c>
      <c r="S81" s="90"/>
      <c r="T81" s="186">
        <f>T82</f>
        <v>0</v>
      </c>
      <c r="AT81" s="15" t="s">
        <v>71</v>
      </c>
      <c r="AU81" s="15" t="s">
        <v>94</v>
      </c>
      <c r="BK81" s="187">
        <f>BK82</f>
        <v>0</v>
      </c>
    </row>
    <row r="82" spans="2:63" s="10" customFormat="1" ht="25.9" customHeight="1">
      <c r="B82" s="188"/>
      <c r="C82" s="189"/>
      <c r="D82" s="190" t="s">
        <v>71</v>
      </c>
      <c r="E82" s="191" t="s">
        <v>629</v>
      </c>
      <c r="F82" s="191" t="s">
        <v>630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P83+P84</f>
        <v>0</v>
      </c>
      <c r="Q82" s="196"/>
      <c r="R82" s="197">
        <f>R83+R84</f>
        <v>0</v>
      </c>
      <c r="S82" s="196"/>
      <c r="T82" s="198">
        <f>T83+T84</f>
        <v>0</v>
      </c>
      <c r="AR82" s="199" t="s">
        <v>152</v>
      </c>
      <c r="AT82" s="200" t="s">
        <v>71</v>
      </c>
      <c r="AU82" s="200" t="s">
        <v>72</v>
      </c>
      <c r="AY82" s="199" t="s">
        <v>122</v>
      </c>
      <c r="BK82" s="201">
        <f>BK83+BK84</f>
        <v>0</v>
      </c>
    </row>
    <row r="83" spans="2:65" s="1" customFormat="1" ht="16.5" customHeight="1">
      <c r="B83" s="36"/>
      <c r="C83" s="204" t="s">
        <v>80</v>
      </c>
      <c r="D83" s="204" t="s">
        <v>124</v>
      </c>
      <c r="E83" s="205" t="s">
        <v>631</v>
      </c>
      <c r="F83" s="206" t="s">
        <v>632</v>
      </c>
      <c r="G83" s="207" t="s">
        <v>591</v>
      </c>
      <c r="H83" s="208">
        <v>1</v>
      </c>
      <c r="I83" s="209"/>
      <c r="J83" s="210">
        <f>ROUND(I83*H83,2)</f>
        <v>0</v>
      </c>
      <c r="K83" s="206" t="s">
        <v>128</v>
      </c>
      <c r="L83" s="41"/>
      <c r="M83" s="211" t="s">
        <v>1</v>
      </c>
      <c r="N83" s="212" t="s">
        <v>43</v>
      </c>
      <c r="O83" s="77"/>
      <c r="P83" s="213">
        <f>O83*H83</f>
        <v>0</v>
      </c>
      <c r="Q83" s="213">
        <v>0</v>
      </c>
      <c r="R83" s="213">
        <f>Q83*H83</f>
        <v>0</v>
      </c>
      <c r="S83" s="213">
        <v>0</v>
      </c>
      <c r="T83" s="214">
        <f>S83*H83</f>
        <v>0</v>
      </c>
      <c r="AR83" s="15" t="s">
        <v>633</v>
      </c>
      <c r="AT83" s="15" t="s">
        <v>124</v>
      </c>
      <c r="AU83" s="15" t="s">
        <v>80</v>
      </c>
      <c r="AY83" s="15" t="s">
        <v>122</v>
      </c>
      <c r="BE83" s="215">
        <f>IF(N83="základní",J83,0)</f>
        <v>0</v>
      </c>
      <c r="BF83" s="215">
        <f>IF(N83="snížená",J83,0)</f>
        <v>0</v>
      </c>
      <c r="BG83" s="215">
        <f>IF(N83="zákl. přenesená",J83,0)</f>
        <v>0</v>
      </c>
      <c r="BH83" s="215">
        <f>IF(N83="sníž. přenesená",J83,0)</f>
        <v>0</v>
      </c>
      <c r="BI83" s="215">
        <f>IF(N83="nulová",J83,0)</f>
        <v>0</v>
      </c>
      <c r="BJ83" s="15" t="s">
        <v>80</v>
      </c>
      <c r="BK83" s="215">
        <f>ROUND(I83*H83,2)</f>
        <v>0</v>
      </c>
      <c r="BL83" s="15" t="s">
        <v>633</v>
      </c>
      <c r="BM83" s="15" t="s">
        <v>634</v>
      </c>
    </row>
    <row r="84" spans="2:63" s="10" customFormat="1" ht="22.8" customHeight="1">
      <c r="B84" s="188"/>
      <c r="C84" s="189"/>
      <c r="D84" s="190" t="s">
        <v>71</v>
      </c>
      <c r="E84" s="202" t="s">
        <v>635</v>
      </c>
      <c r="F84" s="202" t="s">
        <v>636</v>
      </c>
      <c r="G84" s="189"/>
      <c r="H84" s="189"/>
      <c r="I84" s="192"/>
      <c r="J84" s="203">
        <f>BK84</f>
        <v>0</v>
      </c>
      <c r="K84" s="189"/>
      <c r="L84" s="194"/>
      <c r="M84" s="195"/>
      <c r="N84" s="196"/>
      <c r="O84" s="196"/>
      <c r="P84" s="197">
        <f>SUM(P85:P90)</f>
        <v>0</v>
      </c>
      <c r="Q84" s="196"/>
      <c r="R84" s="197">
        <f>SUM(R85:R90)</f>
        <v>0</v>
      </c>
      <c r="S84" s="196"/>
      <c r="T84" s="198">
        <f>SUM(T85:T90)</f>
        <v>0</v>
      </c>
      <c r="AR84" s="199" t="s">
        <v>152</v>
      </c>
      <c r="AT84" s="200" t="s">
        <v>71</v>
      </c>
      <c r="AU84" s="200" t="s">
        <v>80</v>
      </c>
      <c r="AY84" s="199" t="s">
        <v>122</v>
      </c>
      <c r="BK84" s="201">
        <f>SUM(BK85:BK90)</f>
        <v>0</v>
      </c>
    </row>
    <row r="85" spans="2:65" s="1" customFormat="1" ht="16.5" customHeight="1">
      <c r="B85" s="36"/>
      <c r="C85" s="204" t="s">
        <v>82</v>
      </c>
      <c r="D85" s="204" t="s">
        <v>124</v>
      </c>
      <c r="E85" s="205" t="s">
        <v>637</v>
      </c>
      <c r="F85" s="206" t="s">
        <v>638</v>
      </c>
      <c r="G85" s="207" t="s">
        <v>591</v>
      </c>
      <c r="H85" s="208">
        <v>1</v>
      </c>
      <c r="I85" s="209"/>
      <c r="J85" s="210">
        <f>ROUND(I85*H85,2)</f>
        <v>0</v>
      </c>
      <c r="K85" s="206" t="s">
        <v>1</v>
      </c>
      <c r="L85" s="41"/>
      <c r="M85" s="211" t="s">
        <v>1</v>
      </c>
      <c r="N85" s="212" t="s">
        <v>43</v>
      </c>
      <c r="O85" s="77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AR85" s="15" t="s">
        <v>633</v>
      </c>
      <c r="AT85" s="15" t="s">
        <v>124</v>
      </c>
      <c r="AU85" s="15" t="s">
        <v>82</v>
      </c>
      <c r="AY85" s="15" t="s">
        <v>122</v>
      </c>
      <c r="BE85" s="215">
        <f>IF(N85="základní",J85,0)</f>
        <v>0</v>
      </c>
      <c r="BF85" s="215">
        <f>IF(N85="snížená",J85,0)</f>
        <v>0</v>
      </c>
      <c r="BG85" s="215">
        <f>IF(N85="zákl. přenesená",J85,0)</f>
        <v>0</v>
      </c>
      <c r="BH85" s="215">
        <f>IF(N85="sníž. přenesená",J85,0)</f>
        <v>0</v>
      </c>
      <c r="BI85" s="215">
        <f>IF(N85="nulová",J85,0)</f>
        <v>0</v>
      </c>
      <c r="BJ85" s="15" t="s">
        <v>80</v>
      </c>
      <c r="BK85" s="215">
        <f>ROUND(I85*H85,2)</f>
        <v>0</v>
      </c>
      <c r="BL85" s="15" t="s">
        <v>633</v>
      </c>
      <c r="BM85" s="15" t="s">
        <v>639</v>
      </c>
    </row>
    <row r="86" spans="2:65" s="1" customFormat="1" ht="16.5" customHeight="1">
      <c r="B86" s="36"/>
      <c r="C86" s="204" t="s">
        <v>139</v>
      </c>
      <c r="D86" s="204" t="s">
        <v>124</v>
      </c>
      <c r="E86" s="205" t="s">
        <v>640</v>
      </c>
      <c r="F86" s="206" t="s">
        <v>641</v>
      </c>
      <c r="G86" s="207" t="s">
        <v>591</v>
      </c>
      <c r="H86" s="208">
        <v>1</v>
      </c>
      <c r="I86" s="209"/>
      <c r="J86" s="210">
        <f>ROUND(I86*H86,2)</f>
        <v>0</v>
      </c>
      <c r="K86" s="206" t="s">
        <v>1</v>
      </c>
      <c r="L86" s="41"/>
      <c r="M86" s="211" t="s">
        <v>1</v>
      </c>
      <c r="N86" s="212" t="s">
        <v>43</v>
      </c>
      <c r="O86" s="77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AR86" s="15" t="s">
        <v>633</v>
      </c>
      <c r="AT86" s="15" t="s">
        <v>124</v>
      </c>
      <c r="AU86" s="15" t="s">
        <v>82</v>
      </c>
      <c r="AY86" s="15" t="s">
        <v>122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5" t="s">
        <v>80</v>
      </c>
      <c r="BK86" s="215">
        <f>ROUND(I86*H86,2)</f>
        <v>0</v>
      </c>
      <c r="BL86" s="15" t="s">
        <v>633</v>
      </c>
      <c r="BM86" s="15" t="s">
        <v>642</v>
      </c>
    </row>
    <row r="87" spans="2:65" s="1" customFormat="1" ht="16.5" customHeight="1">
      <c r="B87" s="36"/>
      <c r="C87" s="204" t="s">
        <v>129</v>
      </c>
      <c r="D87" s="204" t="s">
        <v>124</v>
      </c>
      <c r="E87" s="205" t="s">
        <v>643</v>
      </c>
      <c r="F87" s="206" t="s">
        <v>644</v>
      </c>
      <c r="G87" s="207" t="s">
        <v>591</v>
      </c>
      <c r="H87" s="208">
        <v>1</v>
      </c>
      <c r="I87" s="209"/>
      <c r="J87" s="210">
        <f>ROUND(I87*H87,2)</f>
        <v>0</v>
      </c>
      <c r="K87" s="206" t="s">
        <v>1</v>
      </c>
      <c r="L87" s="41"/>
      <c r="M87" s="211" t="s">
        <v>1</v>
      </c>
      <c r="N87" s="212" t="s">
        <v>43</v>
      </c>
      <c r="O87" s="77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AR87" s="15" t="s">
        <v>633</v>
      </c>
      <c r="AT87" s="15" t="s">
        <v>124</v>
      </c>
      <c r="AU87" s="15" t="s">
        <v>82</v>
      </c>
      <c r="AY87" s="15" t="s">
        <v>122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5" t="s">
        <v>80</v>
      </c>
      <c r="BK87" s="215">
        <f>ROUND(I87*H87,2)</f>
        <v>0</v>
      </c>
      <c r="BL87" s="15" t="s">
        <v>633</v>
      </c>
      <c r="BM87" s="15" t="s">
        <v>645</v>
      </c>
    </row>
    <row r="88" spans="2:65" s="1" customFormat="1" ht="16.5" customHeight="1">
      <c r="B88" s="36"/>
      <c r="C88" s="204" t="s">
        <v>152</v>
      </c>
      <c r="D88" s="204" t="s">
        <v>124</v>
      </c>
      <c r="E88" s="205" t="s">
        <v>646</v>
      </c>
      <c r="F88" s="206" t="s">
        <v>647</v>
      </c>
      <c r="G88" s="207" t="s">
        <v>591</v>
      </c>
      <c r="H88" s="208">
        <v>1</v>
      </c>
      <c r="I88" s="209"/>
      <c r="J88" s="210">
        <f>ROUND(I88*H88,2)</f>
        <v>0</v>
      </c>
      <c r="K88" s="206" t="s">
        <v>1</v>
      </c>
      <c r="L88" s="41"/>
      <c r="M88" s="211" t="s">
        <v>1</v>
      </c>
      <c r="N88" s="212" t="s">
        <v>43</v>
      </c>
      <c r="O88" s="77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AR88" s="15" t="s">
        <v>633</v>
      </c>
      <c r="AT88" s="15" t="s">
        <v>124</v>
      </c>
      <c r="AU88" s="15" t="s">
        <v>82</v>
      </c>
      <c r="AY88" s="15" t="s">
        <v>122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5" t="s">
        <v>80</v>
      </c>
      <c r="BK88" s="215">
        <f>ROUND(I88*H88,2)</f>
        <v>0</v>
      </c>
      <c r="BL88" s="15" t="s">
        <v>633</v>
      </c>
      <c r="BM88" s="15" t="s">
        <v>648</v>
      </c>
    </row>
    <row r="89" spans="2:65" s="1" customFormat="1" ht="16.5" customHeight="1">
      <c r="B89" s="36"/>
      <c r="C89" s="204" t="s">
        <v>163</v>
      </c>
      <c r="D89" s="204" t="s">
        <v>124</v>
      </c>
      <c r="E89" s="205" t="s">
        <v>649</v>
      </c>
      <c r="F89" s="206" t="s">
        <v>650</v>
      </c>
      <c r="G89" s="207" t="s">
        <v>591</v>
      </c>
      <c r="H89" s="208">
        <v>1</v>
      </c>
      <c r="I89" s="209"/>
      <c r="J89" s="210">
        <f>ROUND(I89*H89,2)</f>
        <v>0</v>
      </c>
      <c r="K89" s="206" t="s">
        <v>128</v>
      </c>
      <c r="L89" s="41"/>
      <c r="M89" s="211" t="s">
        <v>1</v>
      </c>
      <c r="N89" s="212" t="s">
        <v>43</v>
      </c>
      <c r="O89" s="77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15" t="s">
        <v>633</v>
      </c>
      <c r="AT89" s="15" t="s">
        <v>124</v>
      </c>
      <c r="AU89" s="15" t="s">
        <v>82</v>
      </c>
      <c r="AY89" s="15" t="s">
        <v>122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5" t="s">
        <v>80</v>
      </c>
      <c r="BK89" s="215">
        <f>ROUND(I89*H89,2)</f>
        <v>0</v>
      </c>
      <c r="BL89" s="15" t="s">
        <v>633</v>
      </c>
      <c r="BM89" s="15" t="s">
        <v>651</v>
      </c>
    </row>
    <row r="90" spans="2:65" s="1" customFormat="1" ht="16.5" customHeight="1">
      <c r="B90" s="36"/>
      <c r="C90" s="204" t="s">
        <v>168</v>
      </c>
      <c r="D90" s="204" t="s">
        <v>124</v>
      </c>
      <c r="E90" s="205" t="s">
        <v>652</v>
      </c>
      <c r="F90" s="206" t="s">
        <v>653</v>
      </c>
      <c r="G90" s="207" t="s">
        <v>591</v>
      </c>
      <c r="H90" s="208">
        <v>1</v>
      </c>
      <c r="I90" s="209"/>
      <c r="J90" s="210">
        <f>ROUND(I90*H90,2)</f>
        <v>0</v>
      </c>
      <c r="K90" s="206" t="s">
        <v>1</v>
      </c>
      <c r="L90" s="41"/>
      <c r="M90" s="264" t="s">
        <v>1</v>
      </c>
      <c r="N90" s="265" t="s">
        <v>43</v>
      </c>
      <c r="O90" s="262"/>
      <c r="P90" s="266">
        <f>O90*H90</f>
        <v>0</v>
      </c>
      <c r="Q90" s="266">
        <v>0</v>
      </c>
      <c r="R90" s="266">
        <f>Q90*H90</f>
        <v>0</v>
      </c>
      <c r="S90" s="266">
        <v>0</v>
      </c>
      <c r="T90" s="267">
        <f>S90*H90</f>
        <v>0</v>
      </c>
      <c r="AR90" s="15" t="s">
        <v>633</v>
      </c>
      <c r="AT90" s="15" t="s">
        <v>124</v>
      </c>
      <c r="AU90" s="15" t="s">
        <v>82</v>
      </c>
      <c r="AY90" s="15" t="s">
        <v>122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5" t="s">
        <v>80</v>
      </c>
      <c r="BK90" s="215">
        <f>ROUND(I90*H90,2)</f>
        <v>0</v>
      </c>
      <c r="BL90" s="15" t="s">
        <v>633</v>
      </c>
      <c r="BM90" s="15" t="s">
        <v>654</v>
      </c>
    </row>
    <row r="91" spans="2:12" s="1" customFormat="1" ht="6.95" customHeight="1">
      <c r="B91" s="55"/>
      <c r="C91" s="56"/>
      <c r="D91" s="56"/>
      <c r="E91" s="56"/>
      <c r="F91" s="56"/>
      <c r="G91" s="56"/>
      <c r="H91" s="56"/>
      <c r="I91" s="153"/>
      <c r="J91" s="56"/>
      <c r="K91" s="56"/>
      <c r="L91" s="41"/>
    </row>
  </sheetData>
  <sheetProtection password="CC35" sheet="1" objects="1" scenarios="1" formatColumns="0" formatRows="0" autoFilter="0"/>
  <autoFilter ref="C80:K9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Pavlíková</dc:creator>
  <cp:keywords/>
  <dc:description/>
  <cp:lastModifiedBy>Jitka Pavlíková</cp:lastModifiedBy>
  <dcterms:created xsi:type="dcterms:W3CDTF">2019-07-30T07:14:45Z</dcterms:created>
  <dcterms:modified xsi:type="dcterms:W3CDTF">2019-07-30T07:14:48Z</dcterms:modified>
  <cp:category/>
  <cp:version/>
  <cp:contentType/>
  <cp:contentStatus/>
</cp:coreProperties>
</file>