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00 OŠKS\2.1_Výběrová řízení\nad 250 000,-\2019\06.11_7.ZŠ Masarykova - 8148 výměna PVC v 8 učebnách\1.Návrh usnesení RN v E-jednání\"/>
    </mc:Choice>
  </mc:AlternateContent>
  <bookViews>
    <workbookView xWindow="480" yWindow="105" windowWidth="22995" windowHeight="9975" activeTab="3"/>
  </bookViews>
  <sheets>
    <sheet name="Stavba" sheetId="7" r:id="rId1"/>
    <sheet name="III.NP. 4-učebny" sheetId="1" r:id="rId2"/>
    <sheet name="II.NP. 4-učebny" sheetId="4" r:id="rId3"/>
    <sheet name="Rekapitulace" sheetId="8" r:id="rId4"/>
  </sheets>
  <externalReferences>
    <externalReference r:id="rId5"/>
    <externalReference r:id="rId6"/>
  </externalReferences>
  <definedNames>
    <definedName name="CelkemDPHVypocet" localSheetId="0">Stavba!#REF!</definedName>
    <definedName name="CenaCelkem">Stavba!$G$27</definedName>
    <definedName name="CenaCelkemBezDPH">Stavba!#REF!</definedName>
    <definedName name="CenaCelkemVypocet" localSheetId="3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2">'II.NP. 4-učebny'!$A$1:$G$30</definedName>
    <definedName name="_xlnm.Print_Area" localSheetId="1">'III.NP. 4-učebny'!$A$1:$G$30</definedName>
    <definedName name="_xlnm.Print_Area" localSheetId="3">Rekapitulace!$A$1:$G$23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3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3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</workbook>
</file>

<file path=xl/calcChain.xml><?xml version="1.0" encoding="utf-8"?>
<calcChain xmlns="http://schemas.openxmlformats.org/spreadsheetml/2006/main">
  <c r="F13" i="8" l="1"/>
  <c r="F12" i="8"/>
  <c r="F11" i="8"/>
  <c r="F9" i="8"/>
  <c r="F8" i="8"/>
  <c r="F7" i="8"/>
  <c r="G19" i="4" l="1"/>
  <c r="G29" i="4"/>
  <c r="G28" i="4"/>
  <c r="G27" i="4"/>
  <c r="G26" i="4"/>
  <c r="G25" i="4"/>
  <c r="G23" i="4"/>
  <c r="G22" i="4"/>
  <c r="E20" i="4"/>
  <c r="G20" i="4" s="1"/>
  <c r="G16" i="4"/>
  <c r="G14" i="4"/>
  <c r="G11" i="4"/>
  <c r="G9" i="4"/>
  <c r="G8" i="4"/>
  <c r="G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G6" i="4"/>
  <c r="E15" i="4" s="1"/>
  <c r="G15" i="4" s="1"/>
  <c r="G19" i="1"/>
  <c r="G14" i="1"/>
  <c r="E20" i="1"/>
  <c r="E21" i="1" s="1"/>
  <c r="G21" i="1" s="1"/>
  <c r="G9" i="1"/>
  <c r="G16" i="1" s="1"/>
  <c r="G8" i="1"/>
  <c r="G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17" i="4" l="1"/>
  <c r="G17" i="4" s="1"/>
  <c r="E24" i="4"/>
  <c r="G24" i="4" s="1"/>
  <c r="E21" i="4"/>
  <c r="G21" i="4" s="1"/>
  <c r="E10" i="4"/>
  <c r="G10" i="4" s="1"/>
  <c r="E13" i="4"/>
  <c r="G13" i="4" s="1"/>
  <c r="E12" i="4"/>
  <c r="G12" i="4" s="1"/>
  <c r="G28" i="1"/>
  <c r="G6" i="1"/>
  <c r="G29" i="1"/>
  <c r="G23" i="1"/>
  <c r="G22" i="1"/>
  <c r="G11" i="1"/>
  <c r="E18" i="4" l="1"/>
  <c r="G18" i="4" s="1"/>
  <c r="E24" i="1"/>
  <c r="G24" i="1" s="1"/>
  <c r="E15" i="1"/>
  <c r="G15" i="1" s="1"/>
  <c r="E17" i="1"/>
  <c r="E18" i="1" s="1"/>
  <c r="G18" i="1" s="1"/>
  <c r="G30" i="4"/>
  <c r="F10" i="8" s="1"/>
  <c r="G25" i="1"/>
  <c r="E10" i="1"/>
  <c r="G10" i="1" s="1"/>
  <c r="G26" i="1"/>
  <c r="E12" i="1"/>
  <c r="G12" i="1" s="1"/>
  <c r="E13" i="1"/>
  <c r="G13" i="1" s="1"/>
  <c r="G20" i="1"/>
  <c r="G27" i="1"/>
  <c r="G17" i="1" l="1"/>
  <c r="G30" i="1" s="1"/>
  <c r="F6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A29" i="1" l="1"/>
  <c r="F14" i="8"/>
  <c r="I16" i="7" s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<sst xmlns="http://schemas.openxmlformats.org/spreadsheetml/2006/main" count="207" uniqueCount="110">
  <si>
    <t/>
  </si>
  <si>
    <t>m2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</si>
  <si>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</si>
  <si>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</si>
  <si>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</si>
  <si>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</si>
  <si>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</si>
  <si>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</si>
  <si>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</si>
  <si>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</si>
  <si>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</si>
  <si>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</si>
  <si>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</si>
  <si>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</si>
  <si>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</si>
  <si>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</si>
  <si>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</si>
  <si>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</si>
  <si>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</si>
  <si>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</si>
  <si>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</si>
  <si>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</si>
  <si>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</si>
  <si>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</si>
  <si>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</si>
  <si>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</si>
  <si>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</si>
  <si>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</si>
  <si>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</si>
  <si>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</si>
  <si>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</si>
  <si>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</si>
  <si>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</si>
  <si>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</si>
  <si>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</si>
  <si>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</si>
  <si>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</si>
  <si>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</si>
  <si>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</si>
  <si>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</si>
  <si>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</si>
  <si>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</si>
  <si>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</si>
  <si>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</si>
  <si>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</si>
  <si>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</si>
  <si>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</si>
  <si>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2</t>
  </si>
  <si>
    <t>list 3</t>
  </si>
  <si>
    <t>V Kolíně dne</t>
  </si>
  <si>
    <t>dne</t>
  </si>
  <si>
    <t>objednatel:</t>
  </si>
  <si>
    <t>zhotovitel:</t>
  </si>
  <si>
    <t>město Kolín</t>
  </si>
  <si>
    <t>zast. Ing. Josefem Michalčíkem,</t>
  </si>
  <si>
    <t>vedoucím odboru OSBN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</si>
  <si>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</si>
  <si>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</si>
  <si>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</si>
  <si>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</si>
  <si>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</si>
  <si>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</si>
  <si>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</si>
  <si>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</si>
  <si>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</si>
  <si>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</si>
  <si>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Další náklady neuvedené ve výkazu výměr</t>
  </si>
  <si>
    <t>firma</t>
  </si>
  <si>
    <t>zast.: jednatel,</t>
  </si>
  <si>
    <t>číslo</t>
  </si>
  <si>
    <t>CZ číslo</t>
  </si>
  <si>
    <t>7.ZŠ Masarykova – výměna PVC v 8 učebnách</t>
  </si>
  <si>
    <t>7.ZŠ Masarykova 412, Kolín III.</t>
  </si>
  <si>
    <t>Demontáž stávajícího PVC, vč. soklových lišt</t>
  </si>
  <si>
    <t>Likvidace a odvoz starých PVC</t>
  </si>
  <si>
    <t>Broušení podkladu</t>
  </si>
  <si>
    <t>Vystěhování skříní, lavic a židlí na chodbu před učebnu</t>
  </si>
  <si>
    <t>Obalový materiál na stěhování (streč-folie, balicí papír, …)</t>
  </si>
  <si>
    <t>Zakrývání oken, svítidel, projektoru, … (vč. materiálu)</t>
  </si>
  <si>
    <t>Vysátí podkladu vč. penetrace</t>
  </si>
  <si>
    <t>Vyrovnání podkladu (nivelační stěrka, opravný tmel, …)</t>
  </si>
  <si>
    <t>Celoplošná pokládka PVC</t>
  </si>
  <si>
    <t>Lištování</t>
  </si>
  <si>
    <t>mb</t>
  </si>
  <si>
    <t>Montáž přechodové / prahové lišty</t>
  </si>
  <si>
    <t>Režijní náklady, dopravné</t>
  </si>
  <si>
    <t>Lak penetrační (dle použité stěrky - doložit katalogový list)</t>
  </si>
  <si>
    <t>Nivelační stěrka (dle podkladu - doložit katalogový list)</t>
  </si>
  <si>
    <t>Lepidlo (dle podkladu - doložit katalogový list)</t>
  </si>
  <si>
    <t>PVC (třída zátěže min. 42, tl. min. 2,00 mm,  nášlapná vrstva tl. min. 0,6 mm, vysoká odolnost na obrus a poškrábání, barevně stálé, prosté formaldehydů - vhodné pro školy a školky, doporuč. s PUR úpravou, světlé barvy dle odsouhlaseného vzorku - doložit katalogový list); předpokl. 15% prořez</t>
  </si>
  <si>
    <t xml:space="preserve">PVC soklová lišta (barva dle odsouhlaseného vzorku); předpokl. 10% prořez </t>
  </si>
  <si>
    <t>Přechodová lišta 40 mm (barva dle odsouhlaseného vzorku)</t>
  </si>
  <si>
    <t>Oprava stěn a stropu, penetrace + 2-násobná výmalba (bílá)</t>
  </si>
  <si>
    <t>Úklid po malířích a stavbě</t>
  </si>
  <si>
    <t>Zpětné stěhování skříní, lavic a židlí z chodby do učebny</t>
  </si>
  <si>
    <t>Úklid po stavbě na chodbách a společných prostorech</t>
  </si>
  <si>
    <t>7.ZŠ Kmochova, 3.NP učebna č.3.08 (výkres)</t>
  </si>
  <si>
    <t>3.NP výměna PVC ve 4 učebnách 3.08 + 3.07 + 3.06 + 3.05</t>
  </si>
  <si>
    <t>7.ZŠ Kmochova, 3.NP učebna č.3.07 (výkres)</t>
  </si>
  <si>
    <t>7.ZŠ Kmochova, 3.NP učebna č.3.06 (výkres)</t>
  </si>
  <si>
    <t>7.ZŠ Kmochova, 3.NP učebna č.3.05 (výkres)</t>
  </si>
  <si>
    <t>2.NP výměna PVC ve 4 učebnách 2.10 + 2.09 + 2.08 + 2.07</t>
  </si>
  <si>
    <t>7.ZŠ Kmochova, 2.NP učebna č.2.10 (výkres)</t>
  </si>
  <si>
    <t>7.ZŠ Kmochova, 2.NP učebna č.2.09 (výkres)</t>
  </si>
  <si>
    <t>7.ZŠ Kmochova, 2.NP učebna č.2.08 (výkres)</t>
  </si>
  <si>
    <t>7.ZŠ Kmochova, 2.NP učebna č.2.07 (výkres)</t>
  </si>
  <si>
    <t>učebna č. 3.08 + 3.07 + 3.06 + 3.05 (výkres)</t>
  </si>
  <si>
    <t>učebna č. 2.10 + 2.09 + 2.08 + 2.07 (výkres)</t>
  </si>
  <si>
    <t>7.ZŠ Kmochova, 3.NP učebna č. 3.08 + 3.07 + 3.06 + 3.05 (výkres), každá jednotlivě za</t>
  </si>
  <si>
    <t>7.ZŠ Kmochova, 2.NP učebna č. 2.10 + 2.09 + 2.08 + 2.07 (výkres), každá jednotlivě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</si>
</sst>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x&quot;"/>
    <numFmt numFmtId="165" formatCode="#,##0.00&quot;  m&quot;"/>
    <numFmt numFmtId="166" formatCode="&quot;=  &quot;#,##0.00&quot;  m2&quot;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0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49" fontId="15" fillId="5" borderId="0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4" fontId="2" fillId="3" borderId="7" xfId="0" applyNumberFormat="1" applyFont="1" applyFill="1" applyBorder="1" applyAlignment="1" applyProtection="1">
      <alignment horizontal="right" vertical="center" shrinkToFit="1"/>
      <protection locked="0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" fontId="2" fillId="0" borderId="7" xfId="0" applyNumberFormat="1" applyFont="1" applyBorder="1" applyAlignment="1">
      <alignment horizontal="right" vertical="center" indent="1" shrinkToFit="1"/>
    </xf>
    <xf numFmtId="164" fontId="16" fillId="6" borderId="0" xfId="0" applyNumberFormat="1" applyFont="1" applyFill="1" applyAlignment="1">
      <alignment vertical="center"/>
    </xf>
    <xf numFmtId="165" fontId="16" fillId="6" borderId="0" xfId="0" applyNumberFormat="1" applyFont="1" applyFill="1" applyAlignment="1">
      <alignment horizontal="left" vertical="center" indent="1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166" fontId="16" fillId="6" borderId="0" xfId="0" applyNumberFormat="1" applyFont="1" applyFill="1" applyAlignment="1">
      <alignment horizontal="right" vertical="center" indent="1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horizontal="right" vertical="center" indent="1"/>
    </xf>
    <xf numFmtId="49" fontId="1" fillId="5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5" borderId="18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2" xfId="0" applyNumberFormat="1" applyFont="1" applyFill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49" fontId="1" fillId="0" borderId="2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49" fontId="16" fillId="6" borderId="0" xfId="0" applyNumberFormat="1" applyFont="1" applyFill="1" applyAlignment="1">
      <alignment horizontal="center" vertical="center"/>
    </xf>
    <xf numFmtId="4" fontId="12" fillId="0" borderId="34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indent="1"/>
    </xf>
    <xf numFmtId="49" fontId="12" fillId="0" borderId="7" xfId="0" applyNumberFormat="1" applyFont="1" applyBorder="1" applyAlignment="1">
      <alignment horizontal="left" vertical="center" indent="1"/>
    </xf>
    <xf numFmtId="49" fontId="12" fillId="0" borderId="4" xfId="0" applyNumberFormat="1" applyFont="1" applyBorder="1" applyAlignment="1">
      <alignment horizontal="left" vertical="center" indent="1"/>
    </xf>
    <xf numFmtId="4" fontId="14" fillId="4" borderId="4" xfId="0" applyNumberFormat="1" applyFont="1" applyFill="1" applyBorder="1" applyAlignment="1">
      <alignment horizontal="right" vertical="center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%20O&#352;KS/2.1_V&#253;b&#283;rov&#225;%20&#345;&#237;zen&#237;/do%20250%20000,-/2019/04.xx_4.Z&#352;%20Lipansk&#225;%20-%208130%20WC%20d&#237;vky/1.V&#253;zva/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topLeftCell="B1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10</v>
      </c>
      <c r="B1" s="119" t="s">
        <v>43</v>
      </c>
      <c r="C1" s="120"/>
      <c r="D1" s="120"/>
      <c r="E1" s="120"/>
      <c r="F1" s="120"/>
      <c r="G1" s="120"/>
      <c r="H1" s="120"/>
      <c r="I1" s="120"/>
      <c r="J1" s="121"/>
    </row>
    <row r="2" spans="1:15" ht="23.25" customHeight="1" x14ac:dyDescent="0.2">
      <c r="A2" s="7"/>
      <c r="B2" s="8" t="s">
        <v>11</v>
      </c>
      <c r="C2" s="9"/>
      <c r="D2" s="122" t="s">
        <v>71</v>
      </c>
      <c r="E2" s="123"/>
      <c r="F2" s="123"/>
      <c r="G2" s="123"/>
      <c r="H2" s="123"/>
      <c r="I2" s="123"/>
      <c r="J2" s="124"/>
      <c r="O2" s="10"/>
    </row>
    <row r="3" spans="1:15" ht="23.25" customHeight="1" x14ac:dyDescent="0.2">
      <c r="A3" s="7"/>
      <c r="B3" s="11" t="s">
        <v>12</v>
      </c>
      <c r="C3" s="12"/>
      <c r="D3" s="125" t="s">
        <v>72</v>
      </c>
      <c r="E3" s="126"/>
      <c r="F3" s="126"/>
      <c r="G3" s="126"/>
      <c r="H3" s="126"/>
      <c r="I3" s="126"/>
      <c r="J3" s="127"/>
    </row>
    <row r="4" spans="1:15" ht="18" customHeight="1" x14ac:dyDescent="0.2">
      <c r="A4" s="7"/>
      <c r="B4" s="13" t="s">
        <v>13</v>
      </c>
      <c r="C4" s="14"/>
      <c r="D4" s="15" t="s">
        <v>14</v>
      </c>
      <c r="E4" s="79"/>
      <c r="F4" s="79"/>
      <c r="G4" s="79"/>
      <c r="H4" s="17" t="s">
        <v>15</v>
      </c>
      <c r="I4" s="15" t="s">
        <v>56</v>
      </c>
      <c r="J4" s="18"/>
    </row>
    <row r="5" spans="1:15" ht="15" customHeight="1" x14ac:dyDescent="0.2">
      <c r="A5" s="7"/>
      <c r="B5" s="19"/>
      <c r="C5" s="79"/>
      <c r="D5" s="15" t="s">
        <v>16</v>
      </c>
      <c r="E5" s="79"/>
      <c r="F5" s="79"/>
      <c r="G5" s="79"/>
      <c r="H5" s="17" t="s">
        <v>17</v>
      </c>
      <c r="I5" s="15" t="s">
        <v>57</v>
      </c>
      <c r="J5" s="18"/>
    </row>
    <row r="6" spans="1:15" ht="15" customHeight="1" x14ac:dyDescent="0.2">
      <c r="A6" s="7"/>
      <c r="B6" s="130" t="s">
        <v>58</v>
      </c>
      <c r="C6" s="131"/>
      <c r="D6" s="20" t="s">
        <v>18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19</v>
      </c>
      <c r="C7" s="14"/>
      <c r="D7" s="24"/>
      <c r="E7" s="14"/>
      <c r="F7" s="14"/>
      <c r="G7" s="25"/>
      <c r="H7" s="17" t="s">
        <v>15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17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20</v>
      </c>
      <c r="C10" s="14"/>
      <c r="D10" s="132" t="s">
        <v>61</v>
      </c>
      <c r="E10" s="132"/>
      <c r="F10" s="132"/>
      <c r="G10" s="132"/>
      <c r="H10" s="17" t="s">
        <v>15</v>
      </c>
      <c r="I10" s="85" t="s">
        <v>69</v>
      </c>
      <c r="J10" s="18"/>
    </row>
    <row r="11" spans="1:15" ht="15" customHeight="1" x14ac:dyDescent="0.2">
      <c r="A11" s="7"/>
      <c r="B11" s="19"/>
      <c r="C11" s="16"/>
      <c r="D11" s="133" t="s">
        <v>62</v>
      </c>
      <c r="E11" s="133"/>
      <c r="F11" s="133"/>
      <c r="G11" s="133"/>
      <c r="H11" s="17" t="s">
        <v>17</v>
      </c>
      <c r="I11" s="85" t="s">
        <v>70</v>
      </c>
      <c r="J11" s="18"/>
    </row>
    <row r="12" spans="1:15" ht="15" customHeight="1" x14ac:dyDescent="0.2">
      <c r="A12" s="7"/>
      <c r="B12" s="128" t="s">
        <v>60</v>
      </c>
      <c r="C12" s="129"/>
      <c r="D12" s="134" t="s">
        <v>63</v>
      </c>
      <c r="E12" s="134"/>
      <c r="F12" s="134"/>
      <c r="G12" s="134"/>
      <c r="H12" s="22"/>
      <c r="I12" s="21"/>
      <c r="J12" s="23"/>
    </row>
    <row r="13" spans="1:15" ht="18" customHeight="1" x14ac:dyDescent="0.2">
      <c r="A13" s="7"/>
      <c r="B13" s="33" t="s">
        <v>21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22</v>
      </c>
      <c r="C14" s="39"/>
      <c r="D14" s="31"/>
      <c r="E14" s="116"/>
      <c r="F14" s="116"/>
      <c r="G14" s="117"/>
      <c r="H14" s="117"/>
      <c r="I14" s="117" t="s">
        <v>3</v>
      </c>
      <c r="J14" s="118"/>
    </row>
    <row r="15" spans="1:15" ht="23.25" customHeight="1" x14ac:dyDescent="0.2">
      <c r="A15" s="40" t="s">
        <v>23</v>
      </c>
      <c r="B15" s="41" t="s">
        <v>23</v>
      </c>
      <c r="C15" s="42"/>
      <c r="D15" s="43"/>
      <c r="E15" s="108"/>
      <c r="F15" s="109"/>
      <c r="G15" s="108"/>
      <c r="H15" s="109"/>
      <c r="I15" s="108">
        <v>0</v>
      </c>
      <c r="J15" s="110"/>
    </row>
    <row r="16" spans="1:15" ht="23.25" customHeight="1" x14ac:dyDescent="0.2">
      <c r="A16" s="40" t="s">
        <v>24</v>
      </c>
      <c r="B16" s="41" t="s">
        <v>24</v>
      </c>
      <c r="C16" s="42"/>
      <c r="D16" s="43"/>
      <c r="E16" s="108"/>
      <c r="F16" s="109"/>
      <c r="G16" s="108"/>
      <c r="H16" s="109"/>
      <c r="I16" s="108">
        <f>Rekapitulace!F14</f>
        <v>0</v>
      </c>
      <c r="J16" s="110"/>
    </row>
    <row r="17" spans="1:52" ht="23.25" customHeight="1" x14ac:dyDescent="0.2">
      <c r="A17" s="40" t="s">
        <v>25</v>
      </c>
      <c r="B17" s="41" t="s">
        <v>25</v>
      </c>
      <c r="C17" s="42"/>
      <c r="D17" s="43"/>
      <c r="E17" s="108"/>
      <c r="F17" s="109"/>
      <c r="G17" s="108"/>
      <c r="H17" s="109"/>
      <c r="I17" s="108">
        <v>0</v>
      </c>
      <c r="J17" s="110"/>
    </row>
    <row r="18" spans="1:52" ht="23.25" customHeight="1" x14ac:dyDescent="0.2">
      <c r="A18" s="40" t="s">
        <v>26</v>
      </c>
      <c r="B18" s="41" t="s">
        <v>27</v>
      </c>
      <c r="C18" s="42"/>
      <c r="D18" s="43"/>
      <c r="E18" s="108"/>
      <c r="F18" s="109"/>
      <c r="G18" s="108"/>
      <c r="H18" s="109"/>
      <c r="I18" s="108">
        <v>0</v>
      </c>
      <c r="J18" s="110"/>
    </row>
    <row r="19" spans="1:52" ht="23.25" customHeight="1" x14ac:dyDescent="0.2">
      <c r="A19" s="40" t="s">
        <v>28</v>
      </c>
      <c r="B19" s="41" t="s">
        <v>29</v>
      </c>
      <c r="C19" s="42"/>
      <c r="D19" s="43"/>
      <c r="E19" s="108"/>
      <c r="F19" s="109"/>
      <c r="G19" s="108"/>
      <c r="H19" s="109"/>
      <c r="I19" s="108">
        <v>0</v>
      </c>
      <c r="J19" s="110"/>
    </row>
    <row r="20" spans="1:52" ht="23.25" customHeight="1" x14ac:dyDescent="0.2">
      <c r="A20" s="7"/>
      <c r="B20" s="44" t="s">
        <v>3</v>
      </c>
      <c r="C20" s="45"/>
      <c r="D20" s="46"/>
      <c r="E20" s="111"/>
      <c r="F20" s="112"/>
      <c r="G20" s="111"/>
      <c r="H20" s="112"/>
      <c r="I20" s="111">
        <f>SUM(I15:J19)</f>
        <v>0</v>
      </c>
      <c r="J20" s="113"/>
    </row>
    <row r="21" spans="1:52" ht="33" customHeight="1" x14ac:dyDescent="0.2">
      <c r="A21" s="7"/>
      <c r="B21" s="47" t="s">
        <v>30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31</v>
      </c>
      <c r="C22" s="42"/>
      <c r="D22" s="43"/>
      <c r="E22" s="53">
        <v>15</v>
      </c>
      <c r="F22" s="49" t="s">
        <v>32</v>
      </c>
      <c r="G22" s="106">
        <f>0</f>
        <v>0</v>
      </c>
      <c r="H22" s="107"/>
      <c r="I22" s="107"/>
      <c r="J22" s="51" t="str">
        <f t="shared" ref="J22:J26" si="0">Mena</f>
        <v>CZK</v>
      </c>
    </row>
    <row r="23" spans="1:52" ht="23.25" customHeight="1" x14ac:dyDescent="0.2">
      <c r="A23" s="7"/>
      <c r="B23" s="52" t="s">
        <v>33</v>
      </c>
      <c r="C23" s="42"/>
      <c r="D23" s="43"/>
      <c r="E23" s="53">
        <f>SazbaDPH1</f>
        <v>15</v>
      </c>
      <c r="F23" s="49" t="s">
        <v>32</v>
      </c>
      <c r="G23" s="114">
        <f>ZakladDPHSni*SazbaDPH1/100</f>
        <v>0</v>
      </c>
      <c r="H23" s="115"/>
      <c r="I23" s="115"/>
      <c r="J23" s="51" t="str">
        <f t="shared" si="0"/>
        <v>CZK</v>
      </c>
    </row>
    <row r="24" spans="1:52" ht="23.25" customHeight="1" x14ac:dyDescent="0.2">
      <c r="A24" s="7"/>
      <c r="B24" s="52" t="s">
        <v>34</v>
      </c>
      <c r="C24" s="42"/>
      <c r="D24" s="43"/>
      <c r="E24" s="53">
        <v>21</v>
      </c>
      <c r="F24" s="49" t="s">
        <v>32</v>
      </c>
      <c r="G24" s="106">
        <f>I20</f>
        <v>0</v>
      </c>
      <c r="H24" s="107"/>
      <c r="I24" s="107"/>
      <c r="J24" s="51" t="str">
        <f t="shared" si="0"/>
        <v>CZK</v>
      </c>
    </row>
    <row r="25" spans="1:52" ht="23.25" customHeight="1" x14ac:dyDescent="0.2">
      <c r="A25" s="7"/>
      <c r="B25" s="54" t="s">
        <v>35</v>
      </c>
      <c r="C25" s="55"/>
      <c r="D25" s="56"/>
      <c r="E25" s="57">
        <f>SazbaDPH2</f>
        <v>21</v>
      </c>
      <c r="F25" s="58" t="s">
        <v>32</v>
      </c>
      <c r="G25" s="102">
        <f>ZakladDPHZakl*0.21</f>
        <v>0</v>
      </c>
      <c r="H25" s="103"/>
      <c r="I25" s="103"/>
      <c r="J25" s="59" t="str">
        <f t="shared" si="0"/>
        <v>CZK</v>
      </c>
    </row>
    <row r="26" spans="1:52" ht="23.25" customHeight="1" thickBot="1" x14ac:dyDescent="0.25">
      <c r="A26" s="7"/>
      <c r="B26" s="60" t="s">
        <v>36</v>
      </c>
      <c r="C26" s="61"/>
      <c r="D26" s="62"/>
      <c r="E26" s="61"/>
      <c r="F26" s="63"/>
      <c r="G26" s="104">
        <f>ROUND(DPHZakl,0)-DPHZakl</f>
        <v>0</v>
      </c>
      <c r="H26" s="104"/>
      <c r="I26" s="104"/>
      <c r="J26" s="64" t="str">
        <f t="shared" si="0"/>
        <v>CZK</v>
      </c>
    </row>
    <row r="27" spans="1:52" ht="27.75" customHeight="1" thickBot="1" x14ac:dyDescent="0.25">
      <c r="A27" s="7"/>
      <c r="B27" s="65" t="s">
        <v>37</v>
      </c>
      <c r="C27" s="66"/>
      <c r="D27" s="66"/>
      <c r="E27" s="66"/>
      <c r="F27" s="66"/>
      <c r="G27" s="105">
        <f>ZakladDPHSni+DPHSni+ZakladDPHZakl+DPHZakl+Zaokrouhleni</f>
        <v>0</v>
      </c>
      <c r="H27" s="105"/>
      <c r="I27" s="105"/>
      <c r="J27" s="67" t="s">
        <v>38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01"/>
      <c r="C32" s="101"/>
      <c r="D32" s="101"/>
      <c r="E32" s="101"/>
      <c r="F32" s="101"/>
      <c r="G32" s="101"/>
      <c r="H32" s="101"/>
      <c r="I32" s="101"/>
      <c r="J32" s="101"/>
      <c r="AZ32" s="74">
        <f>B32</f>
        <v>0</v>
      </c>
    </row>
    <row r="33" spans="2:52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AZ33" s="74">
        <f>B33</f>
        <v>0</v>
      </c>
    </row>
    <row r="34" spans="2:52" x14ac:dyDescent="0.2">
      <c r="B34" s="101"/>
      <c r="C34" s="101"/>
      <c r="D34" s="101"/>
      <c r="E34" s="101"/>
      <c r="F34" s="101"/>
      <c r="G34" s="101"/>
      <c r="H34" s="101"/>
      <c r="I34" s="101"/>
      <c r="J34" s="101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1:J1"/>
    <mergeCell ref="D2:J2"/>
    <mergeCell ref="D3:J3"/>
    <mergeCell ref="B12:C12"/>
    <mergeCell ref="B6:C6"/>
    <mergeCell ref="D10:G10"/>
    <mergeCell ref="D11:G11"/>
    <mergeCell ref="D12:G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B34:J34"/>
    <mergeCell ref="G25:I25"/>
    <mergeCell ref="G26:I26"/>
    <mergeCell ref="G27:I27"/>
    <mergeCell ref="B32:J32"/>
    <mergeCell ref="B33:J33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30"/>
  <sheetViews>
    <sheetView workbookViewId="0">
      <selection activeCell="A31" sqref="A31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3" t="s">
        <v>43</v>
      </c>
      <c r="B1" s="144"/>
      <c r="C1" s="144"/>
      <c r="D1" s="144"/>
      <c r="E1" s="144"/>
      <c r="F1" s="145" t="s">
        <v>44</v>
      </c>
      <c r="G1" s="146"/>
      <c r="H1" s="2"/>
      <c r="I1" s="2"/>
    </row>
    <row r="2" spans="1:19" ht="15" customHeight="1" x14ac:dyDescent="0.2">
      <c r="A2" s="80"/>
      <c r="B2" s="78"/>
      <c r="C2" s="140" t="s">
        <v>97</v>
      </c>
      <c r="D2" s="141"/>
      <c r="E2" s="141"/>
      <c r="F2" s="141"/>
      <c r="G2" s="142"/>
      <c r="H2" s="2"/>
      <c r="I2" s="2"/>
    </row>
    <row r="3" spans="1:19" ht="15" customHeight="1" x14ac:dyDescent="0.2">
      <c r="A3" s="81"/>
      <c r="B3" s="82"/>
      <c r="C3" s="138" t="s">
        <v>72</v>
      </c>
      <c r="D3" s="138"/>
      <c r="E3" s="138"/>
      <c r="F3" s="138"/>
      <c r="G3" s="139"/>
      <c r="H3" s="2"/>
      <c r="I3" s="2"/>
      <c r="S3" t="s">
        <v>9</v>
      </c>
    </row>
    <row r="4" spans="1:19" s="89" customFormat="1" ht="4.5" customHeight="1" x14ac:dyDescent="0.2">
      <c r="A4" s="135"/>
      <c r="B4" s="135"/>
      <c r="C4" s="135"/>
      <c r="D4" s="135"/>
      <c r="E4" s="135"/>
      <c r="F4" s="135"/>
      <c r="G4" s="135"/>
    </row>
    <row r="5" spans="1:19" s="99" customFormat="1" ht="21" customHeight="1" x14ac:dyDescent="0.2">
      <c r="A5" s="95" t="s">
        <v>8</v>
      </c>
      <c r="B5" s="147" t="s">
        <v>7</v>
      </c>
      <c r="C5" s="148"/>
      <c r="D5" s="95" t="s">
        <v>6</v>
      </c>
      <c r="E5" s="95" t="s">
        <v>5</v>
      </c>
      <c r="F5" s="96" t="s">
        <v>4</v>
      </c>
      <c r="G5" s="97" t="s">
        <v>64</v>
      </c>
      <c r="H5" s="98"/>
      <c r="I5" s="98"/>
    </row>
    <row r="6" spans="1:19" ht="21" customHeight="1" x14ac:dyDescent="0.2">
      <c r="A6" s="152" t="s">
        <v>106</v>
      </c>
      <c r="B6" s="152"/>
      <c r="C6" s="152"/>
      <c r="D6" s="152"/>
      <c r="E6" s="91">
        <v>7.3</v>
      </c>
      <c r="F6" s="92">
        <v>8.4</v>
      </c>
      <c r="G6" s="100">
        <f>E6*F6</f>
        <v>61.32</v>
      </c>
      <c r="H6" s="2"/>
      <c r="I6" s="2"/>
    </row>
    <row r="7" spans="1:19" x14ac:dyDescent="0.2">
      <c r="A7" s="5">
        <f>1+0</f>
        <v>1</v>
      </c>
      <c r="B7" s="136" t="s">
        <v>76</v>
      </c>
      <c r="C7" s="137"/>
      <c r="D7" s="86" t="s">
        <v>65</v>
      </c>
      <c r="E7" s="90">
        <v>1</v>
      </c>
      <c r="F7" s="87"/>
      <c r="G7" s="88">
        <f>ROUND(E7*F7,0)</f>
        <v>0</v>
      </c>
      <c r="S7" t="s">
        <v>2</v>
      </c>
    </row>
    <row r="8" spans="1:19" x14ac:dyDescent="0.2">
      <c r="A8" s="5">
        <f>1+A7</f>
        <v>2</v>
      </c>
      <c r="B8" s="136" t="s">
        <v>77</v>
      </c>
      <c r="C8" s="137"/>
      <c r="D8" s="86" t="s">
        <v>65</v>
      </c>
      <c r="E8" s="90">
        <v>1</v>
      </c>
      <c r="F8" s="87"/>
      <c r="G8" s="88">
        <f t="shared" ref="G8:G9" si="0">ROUND(E8*F8,0)</f>
        <v>0</v>
      </c>
    </row>
    <row r="9" spans="1:19" x14ac:dyDescent="0.2">
      <c r="A9" s="5">
        <f t="shared" ref="A9" si="1">1+A8</f>
        <v>3</v>
      </c>
      <c r="B9" s="136" t="s">
        <v>78</v>
      </c>
      <c r="C9" s="137"/>
      <c r="D9" s="86" t="s">
        <v>65</v>
      </c>
      <c r="E9" s="90">
        <v>1</v>
      </c>
      <c r="F9" s="87"/>
      <c r="G9" s="88">
        <f t="shared" si="0"/>
        <v>0</v>
      </c>
    </row>
    <row r="10" spans="1:19" x14ac:dyDescent="0.2">
      <c r="A10" s="5">
        <f>1+A9</f>
        <v>4</v>
      </c>
      <c r="B10" s="136" t="s">
        <v>73</v>
      </c>
      <c r="C10" s="137"/>
      <c r="D10" s="86" t="s">
        <v>1</v>
      </c>
      <c r="E10" s="90">
        <f>G6</f>
        <v>61.32</v>
      </c>
      <c r="F10" s="87"/>
      <c r="G10" s="88">
        <f>ROUND(E10*F10,0)</f>
        <v>0</v>
      </c>
      <c r="S10" t="s">
        <v>2</v>
      </c>
    </row>
    <row r="11" spans="1:19" x14ac:dyDescent="0.2">
      <c r="A11" s="5">
        <f t="shared" ref="A11:A28" si="2">1+A10</f>
        <v>5</v>
      </c>
      <c r="B11" s="136" t="s">
        <v>74</v>
      </c>
      <c r="C11" s="137"/>
      <c r="D11" s="86" t="s">
        <v>65</v>
      </c>
      <c r="E11" s="90">
        <v>1</v>
      </c>
      <c r="F11" s="87"/>
      <c r="G11" s="88">
        <f t="shared" ref="G11:G29" si="3">ROUND(E11*F11,0)</f>
        <v>0</v>
      </c>
    </row>
    <row r="12" spans="1:19" x14ac:dyDescent="0.2">
      <c r="A12" s="5">
        <f t="shared" si="2"/>
        <v>6</v>
      </c>
      <c r="B12" s="136" t="s">
        <v>75</v>
      </c>
      <c r="C12" s="137"/>
      <c r="D12" s="86" t="s">
        <v>1</v>
      </c>
      <c r="E12" s="90">
        <f>G6</f>
        <v>61.32</v>
      </c>
      <c r="F12" s="87"/>
      <c r="G12" s="88">
        <f t="shared" si="3"/>
        <v>0</v>
      </c>
    </row>
    <row r="13" spans="1:19" x14ac:dyDescent="0.2">
      <c r="A13" s="5">
        <f t="shared" si="2"/>
        <v>7</v>
      </c>
      <c r="B13" s="136" t="s">
        <v>79</v>
      </c>
      <c r="C13" s="137"/>
      <c r="D13" s="86" t="s">
        <v>1</v>
      </c>
      <c r="E13" s="90">
        <f>G6</f>
        <v>61.32</v>
      </c>
      <c r="F13" s="87"/>
      <c r="G13" s="88">
        <f t="shared" si="3"/>
        <v>0</v>
      </c>
    </row>
    <row r="14" spans="1:19" x14ac:dyDescent="0.2">
      <c r="A14" s="5">
        <f t="shared" si="2"/>
        <v>8</v>
      </c>
      <c r="B14" s="136" t="s">
        <v>86</v>
      </c>
      <c r="C14" s="137"/>
      <c r="D14" s="86" t="s">
        <v>65</v>
      </c>
      <c r="E14" s="90">
        <v>1</v>
      </c>
      <c r="F14" s="87"/>
      <c r="G14" s="88">
        <f t="shared" ref="G14" si="4">ROUND(E14*F14,0)</f>
        <v>0</v>
      </c>
    </row>
    <row r="15" spans="1:19" ht="12.75" customHeight="1" x14ac:dyDescent="0.2">
      <c r="A15" s="5">
        <f t="shared" si="2"/>
        <v>9</v>
      </c>
      <c r="B15" s="136" t="s">
        <v>80</v>
      </c>
      <c r="C15" s="137"/>
      <c r="D15" s="86" t="s">
        <v>1</v>
      </c>
      <c r="E15" s="90">
        <f>G6</f>
        <v>61.32</v>
      </c>
      <c r="F15" s="87"/>
      <c r="G15" s="88">
        <f t="shared" si="3"/>
        <v>0</v>
      </c>
    </row>
    <row r="16" spans="1:19" x14ac:dyDescent="0.2">
      <c r="A16" s="5">
        <f t="shared" si="2"/>
        <v>10</v>
      </c>
      <c r="B16" s="136" t="s">
        <v>87</v>
      </c>
      <c r="C16" s="137"/>
      <c r="D16" s="86" t="s">
        <v>65</v>
      </c>
      <c r="E16" s="90">
        <v>1</v>
      </c>
      <c r="F16" s="87"/>
      <c r="G16" s="88">
        <f t="shared" si="3"/>
        <v>0</v>
      </c>
    </row>
    <row r="17" spans="1:7" x14ac:dyDescent="0.2">
      <c r="A17" s="5">
        <f t="shared" si="2"/>
        <v>11</v>
      </c>
      <c r="B17" s="136" t="s">
        <v>81</v>
      </c>
      <c r="C17" s="137"/>
      <c r="D17" s="86" t="s">
        <v>1</v>
      </c>
      <c r="E17" s="90">
        <f>G6</f>
        <v>61.32</v>
      </c>
      <c r="F17" s="87"/>
      <c r="G17" s="88">
        <f t="shared" si="3"/>
        <v>0</v>
      </c>
    </row>
    <row r="18" spans="1:7" ht="60.75" customHeight="1" x14ac:dyDescent="0.2">
      <c r="A18" s="5">
        <f t="shared" si="2"/>
        <v>12</v>
      </c>
      <c r="B18" s="136" t="s">
        <v>89</v>
      </c>
      <c r="C18" s="137"/>
      <c r="D18" s="86" t="s">
        <v>1</v>
      </c>
      <c r="E18" s="90">
        <f>CEILING(1.15*E17,1)</f>
        <v>71</v>
      </c>
      <c r="F18" s="87"/>
      <c r="G18" s="88">
        <f t="shared" ref="G18:G19" si="5">ROUND(E18*F18,0)</f>
        <v>0</v>
      </c>
    </row>
    <row r="19" spans="1:7" x14ac:dyDescent="0.2">
      <c r="A19" s="5">
        <f t="shared" si="2"/>
        <v>13</v>
      </c>
      <c r="B19" s="136" t="s">
        <v>88</v>
      </c>
      <c r="C19" s="137"/>
      <c r="D19" s="86" t="s">
        <v>65</v>
      </c>
      <c r="E19" s="90">
        <v>1</v>
      </c>
      <c r="F19" s="87"/>
      <c r="G19" s="88">
        <f t="shared" si="5"/>
        <v>0</v>
      </c>
    </row>
    <row r="20" spans="1:7" x14ac:dyDescent="0.2">
      <c r="A20" s="5">
        <f t="shared" si="2"/>
        <v>14</v>
      </c>
      <c r="B20" s="136" t="s">
        <v>82</v>
      </c>
      <c r="C20" s="137"/>
      <c r="D20" s="86" t="s">
        <v>83</v>
      </c>
      <c r="E20" s="90">
        <f>ROUND(2*(E6+F6),1)</f>
        <v>31.4</v>
      </c>
      <c r="F20" s="87"/>
      <c r="G20" s="88">
        <f t="shared" si="3"/>
        <v>0</v>
      </c>
    </row>
    <row r="21" spans="1:7" ht="24" customHeight="1" x14ac:dyDescent="0.2">
      <c r="A21" s="5">
        <f t="shared" si="2"/>
        <v>15</v>
      </c>
      <c r="B21" s="136" t="s">
        <v>90</v>
      </c>
      <c r="C21" s="137"/>
      <c r="D21" s="86" t="s">
        <v>83</v>
      </c>
      <c r="E21" s="90">
        <f>CEILING(1.1*E20,1)</f>
        <v>35</v>
      </c>
      <c r="F21" s="87"/>
      <c r="G21" s="88">
        <f t="shared" ref="G21" si="6">ROUND(E21*F21,0)</f>
        <v>0</v>
      </c>
    </row>
    <row r="22" spans="1:7" x14ac:dyDescent="0.2">
      <c r="A22" s="5">
        <f t="shared" si="2"/>
        <v>16</v>
      </c>
      <c r="B22" s="136" t="s">
        <v>84</v>
      </c>
      <c r="C22" s="137"/>
      <c r="D22" s="86" t="s">
        <v>65</v>
      </c>
      <c r="E22" s="90">
        <v>1</v>
      </c>
      <c r="F22" s="87"/>
      <c r="G22" s="88">
        <f t="shared" si="3"/>
        <v>0</v>
      </c>
    </row>
    <row r="23" spans="1:7" x14ac:dyDescent="0.2">
      <c r="A23" s="5">
        <f t="shared" si="2"/>
        <v>17</v>
      </c>
      <c r="B23" s="136" t="s">
        <v>91</v>
      </c>
      <c r="C23" s="137"/>
      <c r="D23" s="86" t="s">
        <v>65</v>
      </c>
      <c r="E23" s="90">
        <v>1</v>
      </c>
      <c r="F23" s="87"/>
      <c r="G23" s="88">
        <f t="shared" si="3"/>
        <v>0</v>
      </c>
    </row>
    <row r="24" spans="1:7" ht="12.75" customHeight="1" x14ac:dyDescent="0.2">
      <c r="A24" s="5">
        <f t="shared" si="2"/>
        <v>18</v>
      </c>
      <c r="B24" s="136" t="s">
        <v>92</v>
      </c>
      <c r="C24" s="137"/>
      <c r="D24" s="86" t="s">
        <v>1</v>
      </c>
      <c r="E24" s="90">
        <f>ROUND(G6+3.5*2*(E6+F6),1)</f>
        <v>171.2</v>
      </c>
      <c r="F24" s="87"/>
      <c r="G24" s="88">
        <f t="shared" si="3"/>
        <v>0</v>
      </c>
    </row>
    <row r="25" spans="1:7" ht="12.75" customHeight="1" x14ac:dyDescent="0.2">
      <c r="A25" s="5">
        <f t="shared" si="2"/>
        <v>19</v>
      </c>
      <c r="B25" s="136" t="s">
        <v>93</v>
      </c>
      <c r="C25" s="137"/>
      <c r="D25" s="86" t="s">
        <v>65</v>
      </c>
      <c r="E25" s="90">
        <v>1</v>
      </c>
      <c r="F25" s="87"/>
      <c r="G25" s="88">
        <f t="shared" si="3"/>
        <v>0</v>
      </c>
    </row>
    <row r="26" spans="1:7" x14ac:dyDescent="0.2">
      <c r="A26" s="5">
        <f t="shared" si="2"/>
        <v>20</v>
      </c>
      <c r="B26" s="136" t="s">
        <v>94</v>
      </c>
      <c r="C26" s="137"/>
      <c r="D26" s="86" t="s">
        <v>65</v>
      </c>
      <c r="E26" s="90">
        <v>1</v>
      </c>
      <c r="F26" s="87"/>
      <c r="G26" s="88">
        <f t="shared" si="3"/>
        <v>0</v>
      </c>
    </row>
    <row r="27" spans="1:7" x14ac:dyDescent="0.2">
      <c r="A27" s="5">
        <f t="shared" si="2"/>
        <v>21</v>
      </c>
      <c r="B27" s="136" t="s">
        <v>95</v>
      </c>
      <c r="C27" s="137"/>
      <c r="D27" s="86" t="s">
        <v>65</v>
      </c>
      <c r="E27" s="90">
        <v>1</v>
      </c>
      <c r="F27" s="87"/>
      <c r="G27" s="88">
        <f t="shared" si="3"/>
        <v>0</v>
      </c>
    </row>
    <row r="28" spans="1:7" x14ac:dyDescent="0.2">
      <c r="A28" s="5">
        <f t="shared" si="2"/>
        <v>22</v>
      </c>
      <c r="B28" s="136" t="s">
        <v>85</v>
      </c>
      <c r="C28" s="137"/>
      <c r="D28" s="86" t="s">
        <v>65</v>
      </c>
      <c r="E28" s="90">
        <v>1</v>
      </c>
      <c r="F28" s="87"/>
      <c r="G28" s="88">
        <f t="shared" si="3"/>
        <v>0</v>
      </c>
    </row>
    <row r="29" spans="1:7" x14ac:dyDescent="0.2">
      <c r="A29" s="5">
        <f t="shared" ref="A29" si="7">1+A28</f>
        <v>23</v>
      </c>
      <c r="B29" s="136" t="s">
        <v>66</v>
      </c>
      <c r="C29" s="137"/>
      <c r="D29" s="86" t="s">
        <v>65</v>
      </c>
      <c r="E29" s="90">
        <v>1</v>
      </c>
      <c r="F29" s="87"/>
      <c r="G29" s="88">
        <f t="shared" si="3"/>
        <v>0</v>
      </c>
    </row>
    <row r="30" spans="1:7" s="94" customFormat="1" ht="24" customHeight="1" x14ac:dyDescent="0.2">
      <c r="A30" s="149" t="s">
        <v>108</v>
      </c>
      <c r="B30" s="150"/>
      <c r="C30" s="150"/>
      <c r="D30" s="150"/>
      <c r="E30" s="150"/>
      <c r="F30" s="151"/>
      <c r="G30" s="93">
        <f>SUMIF(G10:G29,"&lt;&gt;NOR",G10:G29)</f>
        <v>0</v>
      </c>
    </row>
  </sheetData>
  <mergeCells count="31">
    <mergeCell ref="A30:F30"/>
    <mergeCell ref="A6:D6"/>
    <mergeCell ref="B25:C25"/>
    <mergeCell ref="B26:C26"/>
    <mergeCell ref="B27:C27"/>
    <mergeCell ref="B28:C28"/>
    <mergeCell ref="B29:C29"/>
    <mergeCell ref="B10:C10"/>
    <mergeCell ref="B11:C11"/>
    <mergeCell ref="B12:C12"/>
    <mergeCell ref="B13:C13"/>
    <mergeCell ref="B15:C15"/>
    <mergeCell ref="B17:C17"/>
    <mergeCell ref="B20:C20"/>
    <mergeCell ref="B22:C22"/>
    <mergeCell ref="B23:C23"/>
    <mergeCell ref="A4:G4"/>
    <mergeCell ref="B24:C24"/>
    <mergeCell ref="C3:G3"/>
    <mergeCell ref="C2:G2"/>
    <mergeCell ref="A1:E1"/>
    <mergeCell ref="F1:G1"/>
    <mergeCell ref="B5:C5"/>
    <mergeCell ref="B7:C7"/>
    <mergeCell ref="B8:C8"/>
    <mergeCell ref="B9:C9"/>
    <mergeCell ref="B14:C14"/>
    <mergeCell ref="B16:C16"/>
    <mergeCell ref="B18:C18"/>
    <mergeCell ref="B19:C19"/>
    <mergeCell ref="B21:C21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30"/>
  <sheetViews>
    <sheetView topLeftCell="A22" workbookViewId="0">
      <selection activeCell="A31" sqref="A31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3" t="s">
        <v>43</v>
      </c>
      <c r="B1" s="144"/>
      <c r="C1" s="144"/>
      <c r="D1" s="144"/>
      <c r="E1" s="144"/>
      <c r="F1" s="145" t="s">
        <v>46</v>
      </c>
      <c r="G1" s="146"/>
      <c r="H1" s="2"/>
      <c r="I1" s="2"/>
    </row>
    <row r="2" spans="1:19" ht="15" customHeight="1" x14ac:dyDescent="0.2">
      <c r="A2" s="80"/>
      <c r="B2" s="78"/>
      <c r="C2" s="140" t="s">
        <v>101</v>
      </c>
      <c r="D2" s="141"/>
      <c r="E2" s="141"/>
      <c r="F2" s="141"/>
      <c r="G2" s="142"/>
      <c r="H2" s="2"/>
      <c r="I2" s="2"/>
    </row>
    <row r="3" spans="1:19" ht="15" customHeight="1" x14ac:dyDescent="0.2">
      <c r="A3" s="81"/>
      <c r="B3" s="82"/>
      <c r="C3" s="138" t="s">
        <v>72</v>
      </c>
      <c r="D3" s="138"/>
      <c r="E3" s="138"/>
      <c r="F3" s="138"/>
      <c r="G3" s="139"/>
      <c r="H3" s="2"/>
      <c r="I3" s="2"/>
      <c r="S3" t="s">
        <v>9</v>
      </c>
    </row>
    <row r="4" spans="1:19" s="89" customFormat="1" ht="4.5" customHeight="1" x14ac:dyDescent="0.2">
      <c r="A4" s="135"/>
      <c r="B4" s="135"/>
      <c r="C4" s="135"/>
      <c r="D4" s="135"/>
      <c r="E4" s="135"/>
      <c r="F4" s="135"/>
      <c r="G4" s="135"/>
    </row>
    <row r="5" spans="1:19" s="99" customFormat="1" ht="21" customHeight="1" x14ac:dyDescent="0.2">
      <c r="A5" s="95" t="s">
        <v>8</v>
      </c>
      <c r="B5" s="147" t="s">
        <v>7</v>
      </c>
      <c r="C5" s="148"/>
      <c r="D5" s="95" t="s">
        <v>6</v>
      </c>
      <c r="E5" s="95" t="s">
        <v>5</v>
      </c>
      <c r="F5" s="96" t="s">
        <v>4</v>
      </c>
      <c r="G5" s="97" t="s">
        <v>64</v>
      </c>
      <c r="H5" s="98"/>
      <c r="I5" s="98"/>
    </row>
    <row r="6" spans="1:19" ht="21" customHeight="1" x14ac:dyDescent="0.2">
      <c r="A6" s="152" t="s">
        <v>107</v>
      </c>
      <c r="B6" s="152"/>
      <c r="C6" s="152"/>
      <c r="D6" s="152"/>
      <c r="E6" s="91">
        <v>7.3</v>
      </c>
      <c r="F6" s="92">
        <v>8.6999999999999993</v>
      </c>
      <c r="G6" s="100">
        <f>E6*F6</f>
        <v>63.509999999999991</v>
      </c>
      <c r="H6" s="2"/>
      <c r="I6" s="2"/>
    </row>
    <row r="7" spans="1:19" x14ac:dyDescent="0.2">
      <c r="A7" s="5">
        <f>1+0</f>
        <v>1</v>
      </c>
      <c r="B7" s="136" t="s">
        <v>76</v>
      </c>
      <c r="C7" s="137"/>
      <c r="D7" s="86" t="s">
        <v>65</v>
      </c>
      <c r="E7" s="90">
        <v>1</v>
      </c>
      <c r="F7" s="87"/>
      <c r="G7" s="88">
        <f>ROUND(E7*F7,0)</f>
        <v>0</v>
      </c>
      <c r="S7" t="s">
        <v>2</v>
      </c>
    </row>
    <row r="8" spans="1:19" x14ac:dyDescent="0.2">
      <c r="A8" s="5">
        <f>1+A7</f>
        <v>2</v>
      </c>
      <c r="B8" s="136" t="s">
        <v>77</v>
      </c>
      <c r="C8" s="137"/>
      <c r="D8" s="86" t="s">
        <v>65</v>
      </c>
      <c r="E8" s="90">
        <v>1</v>
      </c>
      <c r="F8" s="87"/>
      <c r="G8" s="88">
        <f t="shared" ref="G8:G9" si="0">ROUND(E8*F8,0)</f>
        <v>0</v>
      </c>
    </row>
    <row r="9" spans="1:19" x14ac:dyDescent="0.2">
      <c r="A9" s="5">
        <f t="shared" ref="A9" si="1">1+A8</f>
        <v>3</v>
      </c>
      <c r="B9" s="136" t="s">
        <v>78</v>
      </c>
      <c r="C9" s="137"/>
      <c r="D9" s="86" t="s">
        <v>65</v>
      </c>
      <c r="E9" s="90">
        <v>1</v>
      </c>
      <c r="F9" s="87"/>
      <c r="G9" s="88">
        <f t="shared" si="0"/>
        <v>0</v>
      </c>
    </row>
    <row r="10" spans="1:19" x14ac:dyDescent="0.2">
      <c r="A10" s="5">
        <f>1+A9</f>
        <v>4</v>
      </c>
      <c r="B10" s="136" t="s">
        <v>73</v>
      </c>
      <c r="C10" s="137"/>
      <c r="D10" s="86" t="s">
        <v>1</v>
      </c>
      <c r="E10" s="90">
        <f>G6</f>
        <v>63.509999999999991</v>
      </c>
      <c r="F10" s="87"/>
      <c r="G10" s="88">
        <f>ROUND(E10*F10,0)</f>
        <v>0</v>
      </c>
      <c r="S10" t="s">
        <v>2</v>
      </c>
    </row>
    <row r="11" spans="1:19" x14ac:dyDescent="0.2">
      <c r="A11" s="5">
        <f t="shared" ref="A11:A29" si="2">1+A10</f>
        <v>5</v>
      </c>
      <c r="B11" s="136" t="s">
        <v>74</v>
      </c>
      <c r="C11" s="137"/>
      <c r="D11" s="86" t="s">
        <v>65</v>
      </c>
      <c r="E11" s="90">
        <v>1</v>
      </c>
      <c r="F11" s="87"/>
      <c r="G11" s="88">
        <f t="shared" ref="G11:G29" si="3">ROUND(E11*F11,0)</f>
        <v>0</v>
      </c>
    </row>
    <row r="12" spans="1:19" x14ac:dyDescent="0.2">
      <c r="A12" s="5">
        <f t="shared" si="2"/>
        <v>6</v>
      </c>
      <c r="B12" s="136" t="s">
        <v>75</v>
      </c>
      <c r="C12" s="137"/>
      <c r="D12" s="86" t="s">
        <v>1</v>
      </c>
      <c r="E12" s="90">
        <f>G6</f>
        <v>63.509999999999991</v>
      </c>
      <c r="F12" s="87"/>
      <c r="G12" s="88">
        <f t="shared" si="3"/>
        <v>0</v>
      </c>
    </row>
    <row r="13" spans="1:19" x14ac:dyDescent="0.2">
      <c r="A13" s="5">
        <f t="shared" si="2"/>
        <v>7</v>
      </c>
      <c r="B13" s="136" t="s">
        <v>79</v>
      </c>
      <c r="C13" s="137"/>
      <c r="D13" s="86" t="s">
        <v>1</v>
      </c>
      <c r="E13" s="90">
        <f>G6</f>
        <v>63.509999999999991</v>
      </c>
      <c r="F13" s="87"/>
      <c r="G13" s="88">
        <f t="shared" si="3"/>
        <v>0</v>
      </c>
    </row>
    <row r="14" spans="1:19" x14ac:dyDescent="0.2">
      <c r="A14" s="5">
        <f t="shared" si="2"/>
        <v>8</v>
      </c>
      <c r="B14" s="136" t="s">
        <v>86</v>
      </c>
      <c r="C14" s="137"/>
      <c r="D14" s="86" t="s">
        <v>65</v>
      </c>
      <c r="E14" s="90">
        <v>1</v>
      </c>
      <c r="F14" s="87"/>
      <c r="G14" s="88">
        <f t="shared" si="3"/>
        <v>0</v>
      </c>
    </row>
    <row r="15" spans="1:19" ht="12.75" customHeight="1" x14ac:dyDescent="0.2">
      <c r="A15" s="5">
        <f t="shared" si="2"/>
        <v>9</v>
      </c>
      <c r="B15" s="136" t="s">
        <v>80</v>
      </c>
      <c r="C15" s="137"/>
      <c r="D15" s="86" t="s">
        <v>1</v>
      </c>
      <c r="E15" s="90">
        <f>G6</f>
        <v>63.509999999999991</v>
      </c>
      <c r="F15" s="87"/>
      <c r="G15" s="88">
        <f t="shared" si="3"/>
        <v>0</v>
      </c>
    </row>
    <row r="16" spans="1:19" x14ac:dyDescent="0.2">
      <c r="A16" s="5">
        <f t="shared" si="2"/>
        <v>10</v>
      </c>
      <c r="B16" s="136" t="s">
        <v>87</v>
      </c>
      <c r="C16" s="137"/>
      <c r="D16" s="86" t="s">
        <v>65</v>
      </c>
      <c r="E16" s="90">
        <v>1</v>
      </c>
      <c r="F16" s="87"/>
      <c r="G16" s="88">
        <f t="shared" si="3"/>
        <v>0</v>
      </c>
    </row>
    <row r="17" spans="1:7" x14ac:dyDescent="0.2">
      <c r="A17" s="5">
        <f t="shared" si="2"/>
        <v>11</v>
      </c>
      <c r="B17" s="136" t="s">
        <v>81</v>
      </c>
      <c r="C17" s="137"/>
      <c r="D17" s="86" t="s">
        <v>1</v>
      </c>
      <c r="E17" s="90">
        <f>G6</f>
        <v>63.509999999999991</v>
      </c>
      <c r="F17" s="87"/>
      <c r="G17" s="88">
        <f t="shared" si="3"/>
        <v>0</v>
      </c>
    </row>
    <row r="18" spans="1:7" ht="60.75" customHeight="1" x14ac:dyDescent="0.2">
      <c r="A18" s="5">
        <f t="shared" si="2"/>
        <v>12</v>
      </c>
      <c r="B18" s="136" t="s">
        <v>89</v>
      </c>
      <c r="C18" s="137"/>
      <c r="D18" s="86" t="s">
        <v>1</v>
      </c>
      <c r="E18" s="90">
        <f>CEILING(1.15*E17,1)</f>
        <v>74</v>
      </c>
      <c r="F18" s="87"/>
      <c r="G18" s="88">
        <f t="shared" si="3"/>
        <v>0</v>
      </c>
    </row>
    <row r="19" spans="1:7" x14ac:dyDescent="0.2">
      <c r="A19" s="5">
        <f t="shared" si="2"/>
        <v>13</v>
      </c>
      <c r="B19" s="136" t="s">
        <v>88</v>
      </c>
      <c r="C19" s="137"/>
      <c r="D19" s="86" t="s">
        <v>65</v>
      </c>
      <c r="E19" s="90">
        <v>1</v>
      </c>
      <c r="F19" s="87"/>
      <c r="G19" s="88">
        <f t="shared" si="3"/>
        <v>0</v>
      </c>
    </row>
    <row r="20" spans="1:7" x14ac:dyDescent="0.2">
      <c r="A20" s="5">
        <f t="shared" si="2"/>
        <v>14</v>
      </c>
      <c r="B20" s="136" t="s">
        <v>82</v>
      </c>
      <c r="C20" s="137"/>
      <c r="D20" s="86" t="s">
        <v>83</v>
      </c>
      <c r="E20" s="90">
        <f>ROUND(2*(E6+F6),1)</f>
        <v>32</v>
      </c>
      <c r="F20" s="87"/>
      <c r="G20" s="88">
        <f t="shared" si="3"/>
        <v>0</v>
      </c>
    </row>
    <row r="21" spans="1:7" ht="24" customHeight="1" x14ac:dyDescent="0.2">
      <c r="A21" s="5">
        <f t="shared" si="2"/>
        <v>15</v>
      </c>
      <c r="B21" s="136" t="s">
        <v>90</v>
      </c>
      <c r="C21" s="137"/>
      <c r="D21" s="86" t="s">
        <v>83</v>
      </c>
      <c r="E21" s="90">
        <f>CEILING(1.1*E20,1)</f>
        <v>36</v>
      </c>
      <c r="F21" s="87"/>
      <c r="G21" s="88">
        <f t="shared" si="3"/>
        <v>0</v>
      </c>
    </row>
    <row r="22" spans="1:7" x14ac:dyDescent="0.2">
      <c r="A22" s="5">
        <f t="shared" si="2"/>
        <v>16</v>
      </c>
      <c r="B22" s="136" t="s">
        <v>84</v>
      </c>
      <c r="C22" s="137"/>
      <c r="D22" s="86" t="s">
        <v>65</v>
      </c>
      <c r="E22" s="90">
        <v>1</v>
      </c>
      <c r="F22" s="87"/>
      <c r="G22" s="88">
        <f t="shared" si="3"/>
        <v>0</v>
      </c>
    </row>
    <row r="23" spans="1:7" x14ac:dyDescent="0.2">
      <c r="A23" s="5">
        <f t="shared" si="2"/>
        <v>17</v>
      </c>
      <c r="B23" s="136" t="s">
        <v>91</v>
      </c>
      <c r="C23" s="137"/>
      <c r="D23" s="86" t="s">
        <v>65</v>
      </c>
      <c r="E23" s="90">
        <v>1</v>
      </c>
      <c r="F23" s="87"/>
      <c r="G23" s="88">
        <f t="shared" si="3"/>
        <v>0</v>
      </c>
    </row>
    <row r="24" spans="1:7" ht="12.75" customHeight="1" x14ac:dyDescent="0.2">
      <c r="A24" s="5">
        <f t="shared" si="2"/>
        <v>18</v>
      </c>
      <c r="B24" s="136" t="s">
        <v>92</v>
      </c>
      <c r="C24" s="137"/>
      <c r="D24" s="86" t="s">
        <v>1</v>
      </c>
      <c r="E24" s="90">
        <f>ROUND(G6+3.5*2*(E6+F6),1)</f>
        <v>175.5</v>
      </c>
      <c r="F24" s="87"/>
      <c r="G24" s="88">
        <f t="shared" si="3"/>
        <v>0</v>
      </c>
    </row>
    <row r="25" spans="1:7" ht="12.75" customHeight="1" x14ac:dyDescent="0.2">
      <c r="A25" s="5">
        <f t="shared" si="2"/>
        <v>19</v>
      </c>
      <c r="B25" s="136" t="s">
        <v>93</v>
      </c>
      <c r="C25" s="137"/>
      <c r="D25" s="86" t="s">
        <v>65</v>
      </c>
      <c r="E25" s="90">
        <v>1</v>
      </c>
      <c r="F25" s="87"/>
      <c r="G25" s="88">
        <f t="shared" si="3"/>
        <v>0</v>
      </c>
    </row>
    <row r="26" spans="1:7" x14ac:dyDescent="0.2">
      <c r="A26" s="5">
        <f t="shared" si="2"/>
        <v>20</v>
      </c>
      <c r="B26" s="136" t="s">
        <v>94</v>
      </c>
      <c r="C26" s="137"/>
      <c r="D26" s="86" t="s">
        <v>65</v>
      </c>
      <c r="E26" s="90">
        <v>1</v>
      </c>
      <c r="F26" s="87"/>
      <c r="G26" s="88">
        <f t="shared" si="3"/>
        <v>0</v>
      </c>
    </row>
    <row r="27" spans="1:7" x14ac:dyDescent="0.2">
      <c r="A27" s="5">
        <f t="shared" si="2"/>
        <v>21</v>
      </c>
      <c r="B27" s="136" t="s">
        <v>95</v>
      </c>
      <c r="C27" s="137"/>
      <c r="D27" s="86" t="s">
        <v>65</v>
      </c>
      <c r="E27" s="90">
        <v>1</v>
      </c>
      <c r="F27" s="87"/>
      <c r="G27" s="88">
        <f t="shared" si="3"/>
        <v>0</v>
      </c>
    </row>
    <row r="28" spans="1:7" x14ac:dyDescent="0.2">
      <c r="A28" s="5">
        <f t="shared" si="2"/>
        <v>22</v>
      </c>
      <c r="B28" s="136" t="s">
        <v>85</v>
      </c>
      <c r="C28" s="137"/>
      <c r="D28" s="86" t="s">
        <v>65</v>
      </c>
      <c r="E28" s="90">
        <v>1</v>
      </c>
      <c r="F28" s="87"/>
      <c r="G28" s="88">
        <f t="shared" si="3"/>
        <v>0</v>
      </c>
    </row>
    <row r="29" spans="1:7" x14ac:dyDescent="0.2">
      <c r="A29" s="5">
        <f t="shared" si="2"/>
        <v>23</v>
      </c>
      <c r="B29" s="136" t="s">
        <v>66</v>
      </c>
      <c r="C29" s="137"/>
      <c r="D29" s="86" t="s">
        <v>65</v>
      </c>
      <c r="E29" s="90">
        <v>1</v>
      </c>
      <c r="F29" s="87"/>
      <c r="G29" s="88">
        <f t="shared" si="3"/>
        <v>0</v>
      </c>
    </row>
    <row r="30" spans="1:7" s="94" customFormat="1" ht="24" customHeight="1" x14ac:dyDescent="0.2">
      <c r="A30" s="149" t="s">
        <v>109</v>
      </c>
      <c r="B30" s="150"/>
      <c r="C30" s="150"/>
      <c r="D30" s="150"/>
      <c r="E30" s="150"/>
      <c r="F30" s="151"/>
      <c r="G30" s="93">
        <f>SUMIF(G10:G29,"&lt;&gt;NOR",G10:G29)</f>
        <v>0</v>
      </c>
    </row>
  </sheetData>
  <mergeCells count="31">
    <mergeCell ref="B26:C26"/>
    <mergeCell ref="B16:C16"/>
    <mergeCell ref="B19:C19"/>
    <mergeCell ref="B20:C20"/>
    <mergeCell ref="B21:C21"/>
    <mergeCell ref="B15:C15"/>
    <mergeCell ref="B22:C22"/>
    <mergeCell ref="B23:C23"/>
    <mergeCell ref="B24:C24"/>
    <mergeCell ref="B25:C25"/>
    <mergeCell ref="A1:E1"/>
    <mergeCell ref="F1:G1"/>
    <mergeCell ref="B5:C5"/>
    <mergeCell ref="A4:G4"/>
    <mergeCell ref="A6:D6"/>
    <mergeCell ref="B27:C27"/>
    <mergeCell ref="B28:C28"/>
    <mergeCell ref="B29:C29"/>
    <mergeCell ref="A30:F30"/>
    <mergeCell ref="C2:G2"/>
    <mergeCell ref="C3:G3"/>
    <mergeCell ref="B17:C17"/>
    <mergeCell ref="B18:C18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workbookViewId="0">
      <selection activeCell="A19" sqref="A19:D22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20" ht="18" customHeight="1" x14ac:dyDescent="0.25">
      <c r="A1" s="143" t="s">
        <v>43</v>
      </c>
      <c r="B1" s="144"/>
      <c r="C1" s="144"/>
      <c r="D1" s="144"/>
      <c r="E1" s="144"/>
      <c r="F1" s="145" t="s">
        <v>45</v>
      </c>
      <c r="G1" s="146"/>
      <c r="H1" s="2"/>
    </row>
    <row r="2" spans="1:20" ht="15" customHeight="1" x14ac:dyDescent="0.2">
      <c r="A2" s="168" t="s">
        <v>71</v>
      </c>
      <c r="B2" s="169"/>
      <c r="C2" s="169"/>
      <c r="D2" s="169"/>
      <c r="E2" s="169"/>
      <c r="F2" s="169"/>
      <c r="G2" s="170"/>
      <c r="H2" s="2"/>
    </row>
    <row r="3" spans="1:20" ht="15.75" x14ac:dyDescent="0.25">
      <c r="A3" s="162" t="s">
        <v>42</v>
      </c>
      <c r="B3" s="163"/>
      <c r="C3" s="163"/>
      <c r="D3" s="155" t="s">
        <v>72</v>
      </c>
      <c r="E3" s="155"/>
      <c r="F3" s="155"/>
      <c r="G3" s="171"/>
    </row>
    <row r="4" spans="1:20" s="89" customFormat="1" ht="4.5" customHeight="1" x14ac:dyDescent="0.2">
      <c r="A4" s="135"/>
      <c r="B4" s="135"/>
      <c r="C4" s="135"/>
      <c r="D4" s="135"/>
      <c r="E4" s="135"/>
      <c r="F4" s="135"/>
      <c r="G4" s="135"/>
    </row>
    <row r="5" spans="1:20" ht="25.5" customHeight="1" x14ac:dyDescent="0.2">
      <c r="A5" s="75" t="s">
        <v>39</v>
      </c>
      <c r="B5" s="165" t="s">
        <v>40</v>
      </c>
      <c r="C5" s="166"/>
      <c r="D5" s="166"/>
      <c r="E5" s="167"/>
      <c r="F5" s="172" t="s">
        <v>3</v>
      </c>
      <c r="G5" s="172"/>
    </row>
    <row r="6" spans="1:20" ht="25.5" customHeight="1" x14ac:dyDescent="0.2">
      <c r="A6" s="173" t="s">
        <v>47</v>
      </c>
      <c r="B6" s="164" t="s">
        <v>96</v>
      </c>
      <c r="C6" s="164"/>
      <c r="D6" s="164"/>
      <c r="E6" s="164"/>
      <c r="F6" s="153">
        <f>'III.NP. 4-učebny'!G30</f>
        <v>0</v>
      </c>
      <c r="G6" s="153"/>
    </row>
    <row r="7" spans="1:20" ht="25.5" customHeight="1" x14ac:dyDescent="0.2">
      <c r="A7" s="174"/>
      <c r="B7" s="164" t="s">
        <v>98</v>
      </c>
      <c r="C7" s="164"/>
      <c r="D7" s="164"/>
      <c r="E7" s="164"/>
      <c r="F7" s="153">
        <f>F6</f>
        <v>0</v>
      </c>
      <c r="G7" s="153"/>
    </row>
    <row r="8" spans="1:20" ht="25.5" customHeight="1" x14ac:dyDescent="0.2">
      <c r="A8" s="174"/>
      <c r="B8" s="164" t="s">
        <v>99</v>
      </c>
      <c r="C8" s="164"/>
      <c r="D8" s="164"/>
      <c r="E8" s="164"/>
      <c r="F8" s="153">
        <f>F6</f>
        <v>0</v>
      </c>
      <c r="G8" s="153"/>
    </row>
    <row r="9" spans="1:20" ht="25.5" customHeight="1" x14ac:dyDescent="0.2">
      <c r="A9" s="175"/>
      <c r="B9" s="164" t="s">
        <v>100</v>
      </c>
      <c r="C9" s="164"/>
      <c r="D9" s="164"/>
      <c r="E9" s="164"/>
      <c r="F9" s="153">
        <f>F6</f>
        <v>0</v>
      </c>
      <c r="G9" s="153"/>
    </row>
    <row r="10" spans="1:20" ht="25.5" customHeight="1" x14ac:dyDescent="0.2">
      <c r="A10" s="173" t="s">
        <v>48</v>
      </c>
      <c r="B10" s="164" t="s">
        <v>102</v>
      </c>
      <c r="C10" s="164"/>
      <c r="D10" s="164"/>
      <c r="E10" s="164"/>
      <c r="F10" s="153">
        <f>'II.NP. 4-učebny'!G30</f>
        <v>0</v>
      </c>
      <c r="G10" s="153"/>
    </row>
    <row r="11" spans="1:20" ht="25.5" customHeight="1" x14ac:dyDescent="0.2">
      <c r="A11" s="174"/>
      <c r="B11" s="164" t="s">
        <v>103</v>
      </c>
      <c r="C11" s="164"/>
      <c r="D11" s="164"/>
      <c r="E11" s="164"/>
      <c r="F11" s="153">
        <f>F10</f>
        <v>0</v>
      </c>
      <c r="G11" s="153"/>
    </row>
    <row r="12" spans="1:20" ht="25.5" customHeight="1" x14ac:dyDescent="0.2">
      <c r="A12" s="174"/>
      <c r="B12" s="164" t="s">
        <v>104</v>
      </c>
      <c r="C12" s="164"/>
      <c r="D12" s="164"/>
      <c r="E12" s="164"/>
      <c r="F12" s="153">
        <f>F10</f>
        <v>0</v>
      </c>
      <c r="G12" s="153"/>
    </row>
    <row r="13" spans="1:20" ht="25.5" customHeight="1" x14ac:dyDescent="0.2">
      <c r="A13" s="175"/>
      <c r="B13" s="164" t="s">
        <v>105</v>
      </c>
      <c r="C13" s="164"/>
      <c r="D13" s="164"/>
      <c r="E13" s="164"/>
      <c r="F13" s="153">
        <f>F10</f>
        <v>0</v>
      </c>
      <c r="G13" s="153"/>
    </row>
    <row r="14" spans="1:20" ht="25.5" customHeight="1" x14ac:dyDescent="0.2">
      <c r="A14" s="177" t="s">
        <v>41</v>
      </c>
      <c r="B14" s="178"/>
      <c r="C14" s="178"/>
      <c r="D14" s="178"/>
      <c r="E14" s="179"/>
      <c r="F14" s="176">
        <f>SUM(F6:G13)</f>
        <v>0</v>
      </c>
      <c r="G14" s="176"/>
    </row>
    <row r="15" spans="1:20" x14ac:dyDescent="0.2">
      <c r="E15" s="76"/>
      <c r="F15" s="77"/>
      <c r="G15" s="77"/>
    </row>
    <row r="16" spans="1:20" x14ac:dyDescent="0.2">
      <c r="A16" s="2"/>
      <c r="B16" s="4" t="s">
        <v>0</v>
      </c>
      <c r="C16" s="3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30" ht="25.5" customHeight="1" x14ac:dyDescent="0.2">
      <c r="A17" s="25" t="s">
        <v>49</v>
      </c>
      <c r="B17" s="159"/>
      <c r="C17" s="159"/>
      <c r="D17" s="83" t="s">
        <v>50</v>
      </c>
      <c r="E17" s="155"/>
      <c r="F17" s="155"/>
      <c r="G17" s="8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30" ht="85.5" customHeight="1" x14ac:dyDescent="0.2">
      <c r="A18" s="2"/>
      <c r="B18" s="160"/>
      <c r="C18" s="160"/>
      <c r="D18" s="2"/>
      <c r="E18" s="156"/>
      <c r="F18" s="156"/>
      <c r="G18" s="8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30" x14ac:dyDescent="0.2">
      <c r="A19" s="161" t="s">
        <v>51</v>
      </c>
      <c r="B19" s="161"/>
      <c r="C19" s="161"/>
      <c r="D19" s="161"/>
      <c r="E19" s="158" t="s">
        <v>52</v>
      </c>
      <c r="F19" s="158"/>
      <c r="G19" s="158"/>
      <c r="AD19" t="s">
        <v>2</v>
      </c>
    </row>
    <row r="20" spans="1:30" x14ac:dyDescent="0.2">
      <c r="A20" s="161" t="s">
        <v>53</v>
      </c>
      <c r="B20" s="161"/>
      <c r="C20" s="161"/>
      <c r="D20" s="161"/>
      <c r="E20" s="157" t="s">
        <v>67</v>
      </c>
      <c r="F20" s="157"/>
      <c r="G20" s="157"/>
    </row>
    <row r="21" spans="1:30" x14ac:dyDescent="0.2">
      <c r="A21" s="161" t="s">
        <v>54</v>
      </c>
      <c r="B21" s="161"/>
      <c r="C21" s="161"/>
      <c r="D21" s="161"/>
      <c r="E21" s="157" t="s">
        <v>68</v>
      </c>
      <c r="F21" s="157"/>
      <c r="G21" s="157"/>
    </row>
    <row r="22" spans="1:30" x14ac:dyDescent="0.2">
      <c r="A22" s="161" t="s">
        <v>55</v>
      </c>
      <c r="B22" s="161"/>
      <c r="C22" s="161"/>
      <c r="D22" s="161"/>
      <c r="E22" s="158" t="s">
        <v>59</v>
      </c>
      <c r="F22" s="158"/>
      <c r="G22" s="158"/>
    </row>
    <row r="23" spans="1:30" x14ac:dyDescent="0.2">
      <c r="A23" s="154"/>
      <c r="B23" s="154"/>
      <c r="C23" s="154"/>
      <c r="D23" s="154"/>
      <c r="E23" s="154"/>
      <c r="F23" s="154"/>
      <c r="G23" s="154"/>
    </row>
    <row r="24" spans="1:30" x14ac:dyDescent="0.2">
      <c r="E24" s="76"/>
      <c r="F24" s="77"/>
      <c r="G24" s="77"/>
    </row>
  </sheetData>
  <mergeCells count="41">
    <mergeCell ref="A19:D19"/>
    <mergeCell ref="A20:D20"/>
    <mergeCell ref="A21:D21"/>
    <mergeCell ref="A22:D22"/>
    <mergeCell ref="B10:E10"/>
    <mergeCell ref="A14:E14"/>
    <mergeCell ref="A10:A13"/>
    <mergeCell ref="B11:E11"/>
    <mergeCell ref="F11:G11"/>
    <mergeCell ref="B12:E12"/>
    <mergeCell ref="F12:G12"/>
    <mergeCell ref="B13:E13"/>
    <mergeCell ref="F13:G13"/>
    <mergeCell ref="F1:G1"/>
    <mergeCell ref="A1:E1"/>
    <mergeCell ref="A3:C3"/>
    <mergeCell ref="B6:E6"/>
    <mergeCell ref="B5:E5"/>
    <mergeCell ref="A2:G2"/>
    <mergeCell ref="D3:G3"/>
    <mergeCell ref="F5:G5"/>
    <mergeCell ref="F6:G6"/>
    <mergeCell ref="A6:A9"/>
    <mergeCell ref="A4:G4"/>
    <mergeCell ref="B7:E7"/>
    <mergeCell ref="F7:G7"/>
    <mergeCell ref="B8:E8"/>
    <mergeCell ref="F8:G8"/>
    <mergeCell ref="B9:E9"/>
    <mergeCell ref="F9:G9"/>
    <mergeCell ref="A23:G23"/>
    <mergeCell ref="E17:F17"/>
    <mergeCell ref="E18:F18"/>
    <mergeCell ref="E21:G21"/>
    <mergeCell ref="E22:G22"/>
    <mergeCell ref="B17:C17"/>
    <mergeCell ref="B18:C18"/>
    <mergeCell ref="E19:G19"/>
    <mergeCell ref="E20:G20"/>
    <mergeCell ref="F14:G14"/>
    <mergeCell ref="F10:G10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38</vt:i4>
      </vt:variant>
    </vt:vector>
  </HeadingPairs>
  <TitlesOfParts>
    <vt:vector size="42" baseType="lpstr">
      <vt:lpstr>Stavba</vt:lpstr>
      <vt:lpstr>III.NP. 4-učebny</vt:lpstr>
      <vt:lpstr>II.NP. 4-učebny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'II.NP. 4-učebny'!Oblast_tisku</vt:lpstr>
      <vt:lpstr>'III.NP. 4-učebny'!Oblast_tisku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2019-05-14T11:15:04Z</cp:lastPrinted>
  <dcterms:created xsi:type="dcterms:W3CDTF">2019-02-07T14:45:20Z</dcterms:created>
  <dcterms:modified xsi:type="dcterms:W3CDTF">2019-06-04T14:31:30Z</dcterms:modified>
</cp:coreProperties>
</file>