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145" yWindow="1110" windowWidth="17385" windowHeight="10185" activeTab="1"/>
  </bookViews>
  <sheets>
    <sheet name="Krycí list" sheetId="5" r:id="rId1"/>
    <sheet name="SO 101-0-430" sheetId="3" r:id="rId2"/>
    <sheet name="SO 101-VRN" sheetId="4" r:id="rId3"/>
  </sheets>
  <externalReferences>
    <externalReference r:id="rId6"/>
    <externalReference r:id="rId7"/>
    <externalReference r:id="rId8"/>
    <externalReference r:id="rId9"/>
  </externalReferences>
  <definedNames>
    <definedName name="blbec" localSheetId="1">#REF!</definedName>
    <definedName name="blbec" localSheetId="2">#REF!</definedName>
    <definedName name="blbec">#REF!</definedName>
    <definedName name="cisloobjektu" localSheetId="0">'[2]Krycí list'!$A$5</definedName>
    <definedName name="cisloobjektu">'[3]Krycí list'!$A$5</definedName>
    <definedName name="cislostavby" localSheetId="0">'[2]Krycí list'!$A$7</definedName>
    <definedName name="cislostavby">'[3]Krycí list'!$A$7</definedName>
    <definedName name="Dil" localSheetId="1">#REF!</definedName>
    <definedName name="Dil" localSheetId="2">#REF!</definedName>
    <definedName name="Dil">#REF!</definedName>
    <definedName name="Dodavka" localSheetId="0">'[2]Rekapitulace'!$G$8</definedName>
    <definedName name="Dodavka">'[3]Rekapitulace'!$G$8</definedName>
    <definedName name="Dodavka0" localSheetId="0">#REF!</definedName>
    <definedName name="Dodavka0" localSheetId="1">#REF!</definedName>
    <definedName name="Dodavka0" localSheetId="2">#REF!</definedName>
    <definedName name="Dodavka0">#REF!</definedName>
    <definedName name="HSV" localSheetId="0">'[2]Rekapitulace'!$E$8</definedName>
    <definedName name="HSV">'[3]Rekapitulace'!$E$8</definedName>
    <definedName name="HSV0" localSheetId="0">#REF!</definedName>
    <definedName name="HSV0" localSheetId="1">#REF!</definedName>
    <definedName name="HSV0" localSheetId="2">#REF!</definedName>
    <definedName name="HSV0">#REF!</definedName>
    <definedName name="HZS" localSheetId="0">'[2]Rekapitulace'!$I$8</definedName>
    <definedName name="HZS">'[3]Rekapitulace'!$I$8</definedName>
    <definedName name="HZS0" localSheetId="0">#REF!</definedName>
    <definedName name="HZS0" localSheetId="1">#REF!</definedName>
    <definedName name="HZS0" localSheetId="2">#REF!</definedName>
    <definedName name="HZS0">#REF!</definedName>
    <definedName name="Mont" localSheetId="0">'[2]Rekapitulace'!$H$8</definedName>
    <definedName name="Mont">'[3]Rekapitulace'!$H$8</definedName>
    <definedName name="Montaz0" localSheetId="0">#REF!</definedName>
    <definedName name="Montaz0" localSheetId="1">#REF!</definedName>
    <definedName name="Montaz0" localSheetId="2">#REF!</definedName>
    <definedName name="Montaz0">#REF!</definedName>
    <definedName name="nazevobjektu" localSheetId="0">'[2]Krycí list'!$C$5</definedName>
    <definedName name="nazevobjektu">'[3]Krycí list'!$C$5</definedName>
    <definedName name="nazevstavby" localSheetId="0">'[2]Krycí list'!$C$7</definedName>
    <definedName name="nazevstavby">'[3]Krycí list'!$C$7</definedName>
    <definedName name="_xlnm.Print_Area" localSheetId="0">'Krycí list'!$A$1:$F$53</definedName>
    <definedName name="_xlnm.Print_Area" localSheetId="1">'SO 101-0-430'!$A$1:$I$78</definedName>
    <definedName name="_xlnm.Print_Area" localSheetId="2">'SO 101-VRN'!$A$1:$G$23</definedName>
    <definedName name="PocetMJ" localSheetId="0">'[2]Krycí list'!$G$6</definedName>
    <definedName name="PocetMJ">'[3]Krycí list'!$G$6</definedName>
    <definedName name="Projektant" localSheetId="0">'[2]Krycí list'!$C$8</definedName>
    <definedName name="Projektant">'[3]Krycí list'!$C$8</definedName>
    <definedName name="PSV" localSheetId="0">'[2]Rekapitulace'!$F$8</definedName>
    <definedName name="PSV">'[3]Rekapitulace'!$F$8</definedName>
    <definedName name="PSV0" localSheetId="0">#REF!</definedName>
    <definedName name="PSV0" localSheetId="1">#REF!</definedName>
    <definedName name="PSV0" localSheetId="2">#REF!</definedName>
    <definedName name="PSV0">#REF!</definedName>
    <definedName name="SazbaDPH1" localSheetId="0">'[2]Krycí list'!$C$30</definedName>
    <definedName name="SazbaDPH1">'[3]Krycí list'!$C$30</definedName>
    <definedName name="SazbaDPH2" localSheetId="0">'[2]Krycí list'!$C$32</definedName>
    <definedName name="SazbaDPH2">'[3]Krycí list'!$C$32</definedName>
    <definedName name="SloupecCC" localSheetId="1">#REF!</definedName>
    <definedName name="SloupecCC" localSheetId="2">#REF!</definedName>
    <definedName name="SloupecCC">#REF!</definedName>
    <definedName name="SloupecCisloPol" localSheetId="1">#REF!</definedName>
    <definedName name="SloupecCisloPol" localSheetId="2">#REF!</definedName>
    <definedName name="SloupecCisloPol">#REF!</definedName>
    <definedName name="SloupecJC" localSheetId="1">#REF!</definedName>
    <definedName name="SloupecJC" localSheetId="2">#REF!</definedName>
    <definedName name="SloupecJC">#REF!</definedName>
    <definedName name="SloupecMJ" localSheetId="1">#REF!</definedName>
    <definedName name="SloupecMJ" localSheetId="2">#REF!</definedName>
    <definedName name="SloupecMJ">#REF!</definedName>
    <definedName name="SloupecMnozstvi" localSheetId="1">#REF!</definedName>
    <definedName name="SloupecMnozstvi" localSheetId="2">#REF!</definedName>
    <definedName name="SloupecMnozstvi">#REF!</definedName>
    <definedName name="SloupecNazPol" localSheetId="1">#REF!</definedName>
    <definedName name="SloupecNazPol" localSheetId="2">#REF!</definedName>
    <definedName name="SloupecNazPol">#REF!</definedName>
    <definedName name="SloupecPC" localSheetId="1">#REF!</definedName>
    <definedName name="SloupecPC" localSheetId="2">#REF!</definedName>
    <definedName name="SloupecPC">#REF!</definedName>
    <definedName name="Typ" localSheetId="0">#REF!</definedName>
    <definedName name="Typ" localSheetId="1">#REF!</definedName>
    <definedName name="Typ" localSheetId="2">#REF!</definedName>
    <definedName name="Typ">#REF!</definedName>
    <definedName name="VRN" localSheetId="0">'[2]Rekapitulace'!$H$14</definedName>
    <definedName name="VRN">'[3]Rekapitulace'!$H$14</definedName>
    <definedName name="VRNKc" localSheetId="1">#REF!</definedName>
    <definedName name="VRNKc" localSheetId="2">#REF!</definedName>
    <definedName name="VRNKc">#REF!</definedName>
    <definedName name="VRNnazev" localSheetId="1">#REF!</definedName>
    <definedName name="VRNnazev" localSheetId="2">#REF!</definedName>
    <definedName name="VRNnazev">#REF!</definedName>
    <definedName name="VRNproc" localSheetId="1">#REF!</definedName>
    <definedName name="VRNproc" localSheetId="2">#REF!</definedName>
    <definedName name="VRNproc">#REF!</definedName>
    <definedName name="VRNzakl" localSheetId="1">#REF!</definedName>
    <definedName name="VRNzakl" localSheetId="2">#REF!</definedName>
    <definedName name="VRNzakl">#REF!</definedName>
  </definedNames>
  <calcPr calcId="162913"/>
</workbook>
</file>

<file path=xl/sharedStrings.xml><?xml version="1.0" encoding="utf-8"?>
<sst xmlns="http://schemas.openxmlformats.org/spreadsheetml/2006/main" count="261" uniqueCount="185">
  <si>
    <t>18130-1101</t>
  </si>
  <si>
    <t>Rozprostření a urovnání ornice v rovině do 500 m2 tl. do100mm</t>
  </si>
  <si>
    <t>m2</t>
  </si>
  <si>
    <t>m3</t>
  </si>
  <si>
    <t>12220-2202</t>
  </si>
  <si>
    <t xml:space="preserve">Odkopávky a prokopávky nezapažené v horninách tř.3 přes 100 do 1000 m3 s naložením </t>
  </si>
  <si>
    <t>12220-2209</t>
  </si>
  <si>
    <t xml:space="preserve">příplatek za lepivost </t>
  </si>
  <si>
    <t>12000-1101</t>
  </si>
  <si>
    <t>Příplatek za ztížení vykopávky v blízkosti podzemního vedení</t>
  </si>
  <si>
    <t>16270-1105</t>
  </si>
  <si>
    <t xml:space="preserve">Vodorovné přemístění výkopku z horniny tř. 1 až 4 bez naložení přes 9 000 do 10 000m </t>
  </si>
  <si>
    <t>17120-1201</t>
  </si>
  <si>
    <t xml:space="preserve">Uložení sypaniny na skládky </t>
  </si>
  <si>
    <t>17120-1211</t>
  </si>
  <si>
    <t>Poplatek za uložení odpadu ze sypaniny na skládce (skládkovné)</t>
  </si>
  <si>
    <t>t</t>
  </si>
  <si>
    <t>18195-1102</t>
  </si>
  <si>
    <t xml:space="preserve">Úprava pláně vyrovnáním v hor 1 až 4 se zhutněním </t>
  </si>
  <si>
    <t>11310-7212</t>
  </si>
  <si>
    <t>Odstranění podkladů v ploše přes 200m2 z kameniva těženého tl přes 100 do 200mm s naložením</t>
  </si>
  <si>
    <t xml:space="preserve">Rozebrání dlažeb ze zámkové dlažby </t>
  </si>
  <si>
    <t xml:space="preserve">m </t>
  </si>
  <si>
    <t>56485-1111</t>
  </si>
  <si>
    <t xml:space="preserve">Podklad ze štěrkodrti s rozprostřením a zhutněním tl. 150mm </t>
  </si>
  <si>
    <t>56513-5121</t>
  </si>
  <si>
    <t>Asfaltový beton vrstva podkladní ACP 16 přes 3m tl. 50mm</t>
  </si>
  <si>
    <t>57323-1111</t>
  </si>
  <si>
    <t xml:space="preserve">Postřik živičný spojovací ze silniční emulze od 0,50 do 0,80 kg/m2 </t>
  </si>
  <si>
    <t>Postřik živičný infiltrační z asfaltu silničního 1,0 kg/m2</t>
  </si>
  <si>
    <t>57715-5142</t>
  </si>
  <si>
    <t>Asfaltový beton vrstva ložná ACL 16 s rozprostřením a se zhut z modifik asfaltu přes 3 m tl. 60mm</t>
  </si>
  <si>
    <t>57713-4141</t>
  </si>
  <si>
    <t>Asfaltový beton vrstva obrusná ACO 11 s rozprostřením a se zhut z modifik asfaltu přes 3 m tl. 40mm</t>
  </si>
  <si>
    <t>59621-1113</t>
  </si>
  <si>
    <t>Kladení dlažby betonové zámkové tl 60mm chodníků s ložem z kameniva tl 40mm, skupiny A, přes 300m2</t>
  </si>
  <si>
    <t>59245212</t>
  </si>
  <si>
    <t xml:space="preserve">Dlažba zámková betonová tl 60mm přírodní </t>
  </si>
  <si>
    <t>Dlažba zámková betonová tl 60mm slepecká, barevná</t>
  </si>
  <si>
    <t>Dlažba zámková betonová tl 80mm přírodní</t>
  </si>
  <si>
    <t>89943-1111</t>
  </si>
  <si>
    <t xml:space="preserve">Výšková úprava uličního vstupu nebo vpusti do 200mm zvýšením krycího hrnce </t>
  </si>
  <si>
    <t>ks</t>
  </si>
  <si>
    <t>m</t>
  </si>
  <si>
    <t xml:space="preserve">Osazení chodníkového obrubníku betonového stojatého s boční opěrou z betonu </t>
  </si>
  <si>
    <t>91613-1213</t>
  </si>
  <si>
    <t>Osazení silničního obrubníku betonového stojatého s boční opěrou z betonu do lože z betonu</t>
  </si>
  <si>
    <t>Betonový obrubník silniční 100x15x25</t>
  </si>
  <si>
    <t>Betonový obrubník přechodový 100x15x15-25</t>
  </si>
  <si>
    <t>Betonový obrubník nájezdový 100x15x15</t>
  </si>
  <si>
    <t>91411-1111</t>
  </si>
  <si>
    <t xml:space="preserve">Montáž svislé dopravní značky základní, velikosti do 1m2, objímkami na sloupky </t>
  </si>
  <si>
    <t>Dopravní značka svislá retroreflexivní</t>
  </si>
  <si>
    <t>91451-1112</t>
  </si>
  <si>
    <t>Montáž sloupku dopravních značek délky do 3,5 m do hliníkové patky</t>
  </si>
  <si>
    <t xml:space="preserve">Sloupek ocelový délky 3,5 m s víčkem </t>
  </si>
  <si>
    <t>96600-6211</t>
  </si>
  <si>
    <t xml:space="preserve">Demontáž svislých dopr značek s naložením </t>
  </si>
  <si>
    <t>96600-6221</t>
  </si>
  <si>
    <t>Odstranění trubkového nástavce dopr značky</t>
  </si>
  <si>
    <t>91973-5112</t>
  </si>
  <si>
    <t>Řezání stávajícího živičného krytu hloubky přes 50 do 100mm</t>
  </si>
  <si>
    <t>91912-2112</t>
  </si>
  <si>
    <t xml:space="preserve">Utěsnění dilatační spáry zálivkou s těs profilem š 10 mm hl 25 mm </t>
  </si>
  <si>
    <t>99722-1551</t>
  </si>
  <si>
    <t xml:space="preserve">Vodorovná doprava vybouraných hmot sypkých se složením do 1 km </t>
  </si>
  <si>
    <t>99722-1559</t>
  </si>
  <si>
    <t>Příplatek k ceně za každý další i započatý 1km přes 1km</t>
  </si>
  <si>
    <t>99722-1561</t>
  </si>
  <si>
    <t xml:space="preserve">Vodorovná doprava vybouraných hmot kusových se složením do 1 km </t>
  </si>
  <si>
    <t>99722-1569</t>
  </si>
  <si>
    <t>99722-1815</t>
  </si>
  <si>
    <t xml:space="preserve">Poplatek za uložení odpadu na skládce betonového </t>
  </si>
  <si>
    <t>99722-1855</t>
  </si>
  <si>
    <t xml:space="preserve">Poplatek za uložení odpadu na skládce z kameniva </t>
  </si>
  <si>
    <t>99722-1845</t>
  </si>
  <si>
    <t>Poplatek za uložení odpadu na skládce z asfaltových povrchů</t>
  </si>
  <si>
    <t>99822-3011</t>
  </si>
  <si>
    <t xml:space="preserve">Přesun hmot pro komunikace dlážděné do 200m </t>
  </si>
  <si>
    <t>99822-5111</t>
  </si>
  <si>
    <t xml:space="preserve">Přesun hmot pro komunikace živičné do 200m </t>
  </si>
  <si>
    <t xml:space="preserve">Položkový rozpočet </t>
  </si>
  <si>
    <t>Stavba :</t>
  </si>
  <si>
    <t>Rozpočet:</t>
  </si>
  <si>
    <t>Objekt :</t>
  </si>
  <si>
    <t>Cenová soustava:</t>
  </si>
  <si>
    <t xml:space="preserve">JKSO: </t>
  </si>
  <si>
    <t>822 27 7 5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</si>
  <si>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</si>
  <si>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</si>
  <si>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</si>
  <si>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</si>
  <si>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</si>
  <si>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</si>
  <si>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</si>
  <si>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jedn. hmotnost</t>
  </si>
  <si>
    <t>celkem hmotnost</t>
  </si>
  <si>
    <t>1</t>
  </si>
  <si>
    <t xml:space="preserve">Zemní práce </t>
  </si>
  <si>
    <t>11</t>
  </si>
  <si>
    <t xml:space="preserve">Přípravné a přidružené práce </t>
  </si>
  <si>
    <t>56</t>
  </si>
  <si>
    <t xml:space="preserve">Podkladní vrstvy komunikací </t>
  </si>
  <si>
    <t>59</t>
  </si>
  <si>
    <t xml:space="preserve">Kryty pozemních komunikací </t>
  </si>
  <si>
    <t>8</t>
  </si>
  <si>
    <t>Trubní vedení</t>
  </si>
  <si>
    <t>91</t>
  </si>
  <si>
    <t>Doplňující konstrukce a práce</t>
  </si>
  <si>
    <t>3,6 (ben/--)</t>
  </si>
  <si>
    <t>99</t>
  </si>
  <si>
    <t xml:space="preserve">Přesun hmot </t>
  </si>
  <si>
    <t>Celkem bez DPH</t>
  </si>
  <si>
    <t>URS 2019</t>
  </si>
  <si>
    <t>Rekonstrukce komunikace v ulici K Vinici</t>
  </si>
  <si>
    <t>SO 101 - komunikace</t>
  </si>
  <si>
    <t>Frézování živ krytu s nalož plochy přes 1000 do 10000m2 s přek šířky přes 1m do 2m tl 50mm</t>
  </si>
  <si>
    <t xml:space="preserve">Podklad ze štěrkodrti s rozprostřením a zhutněním tl. 200mm </t>
  </si>
  <si>
    <t>56486-1111</t>
  </si>
  <si>
    <t>11320-2111</t>
  </si>
  <si>
    <t xml:space="preserve">Vytrhání obrub silničních stojatých s vybouráním lože s naložením </t>
  </si>
  <si>
    <t>11320-4111</t>
  </si>
  <si>
    <t xml:space="preserve">Vytrhání obrub záhonových s vybouráním lože s naložením </t>
  </si>
  <si>
    <t>11310-6123</t>
  </si>
  <si>
    <t>11315-4363</t>
  </si>
  <si>
    <t>57311-1112</t>
  </si>
  <si>
    <t>59245006</t>
  </si>
  <si>
    <t>59621-1210</t>
  </si>
  <si>
    <t>Kladení dlažby beton zámk tl 80mm chodníků s ložem z kam tl 40mm, skupiny A, do 50 m2</t>
  </si>
  <si>
    <t>592 45213</t>
  </si>
  <si>
    <t>91623-1213</t>
  </si>
  <si>
    <t>592 17031</t>
  </si>
  <si>
    <t>592 17030</t>
  </si>
  <si>
    <t>592 17029</t>
  </si>
  <si>
    <t>Betonový obrubník chodníkový 100x8x25</t>
  </si>
  <si>
    <t>592 17016</t>
  </si>
  <si>
    <t>404 45230</t>
  </si>
  <si>
    <t>404 45481</t>
  </si>
  <si>
    <t>404 45256</t>
  </si>
  <si>
    <t xml:space="preserve">Svorka upínací na sloupek </t>
  </si>
  <si>
    <t>404 45241</t>
  </si>
  <si>
    <t>Patka pro sloupek</t>
  </si>
  <si>
    <t>SO 101 - VRN</t>
  </si>
  <si>
    <t>Vedlejší rozpočtové náklady</t>
  </si>
  <si>
    <t>kpl</t>
  </si>
  <si>
    <t>Dopravní opatření</t>
  </si>
  <si>
    <t>Vytýčení inženýrských sítí</t>
  </si>
  <si>
    <t>Zařízení staveniště</t>
  </si>
  <si>
    <t>Geodetické práce</t>
  </si>
  <si>
    <t>Provádění zkoušek</t>
  </si>
  <si>
    <t>Územní vlivy</t>
  </si>
  <si>
    <t>KRYCÍ LIST ROZPOČTU</t>
  </si>
  <si>
    <t xml:space="preserve">Stavba: </t>
  </si>
  <si>
    <t xml:space="preserve">Projektant: </t>
  </si>
  <si>
    <t>Ing. Miloslav Bárta</t>
  </si>
  <si>
    <t>JKSO:</t>
  </si>
  <si>
    <t>822 2935</t>
  </si>
  <si>
    <t xml:space="preserve">SKP: </t>
  </si>
  <si>
    <t>Počet m.j.:</t>
  </si>
  <si>
    <t>Objednatel:</t>
  </si>
  <si>
    <t>Náklady na m.j.:</t>
  </si>
  <si>
    <t>Zakázkové číslo:</t>
  </si>
  <si>
    <t xml:space="preserve">Počet listů: </t>
  </si>
  <si>
    <t xml:space="preserve">Zhotovitel: </t>
  </si>
  <si>
    <t xml:space="preserve">Náklady hlavy II. a III. </t>
  </si>
  <si>
    <t>Náklady hlavy VI.</t>
  </si>
  <si>
    <t>HSV celkem</t>
  </si>
  <si>
    <t>VRN celkem</t>
  </si>
  <si>
    <t xml:space="preserve">PSV celkem </t>
  </si>
  <si>
    <t>ZRN celkem</t>
  </si>
  <si>
    <t xml:space="preserve">HZS celkem </t>
  </si>
  <si>
    <t>ZRN + HZS</t>
  </si>
  <si>
    <t>ZRN+HZS+VRN</t>
  </si>
  <si>
    <t xml:space="preserve">Vypracoval: </t>
  </si>
  <si>
    <t xml:space="preserve">Za zhotovitele: </t>
  </si>
  <si>
    <t xml:space="preserve">Za objednatele: </t>
  </si>
  <si>
    <t xml:space="preserve">Jméno: </t>
  </si>
  <si>
    <t xml:space="preserve">Datum: </t>
  </si>
  <si>
    <t xml:space="preserve">Podpis: </t>
  </si>
  <si>
    <t>Základ pro DPH</t>
  </si>
  <si>
    <t>DPH</t>
  </si>
  <si>
    <t xml:space="preserve">CENA ZA STAVBU CELKEM </t>
  </si>
  <si>
    <t xml:space="preserve">Poznámka: </t>
  </si>
  <si>
    <t>Město Kolín</t>
  </si>
  <si>
    <t xml:space="preserve">Dokumentace skutečného provedení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</si>
</sst>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[$-405]mmmm\ yy;@"/>
    <numFmt numFmtId="166" formatCode="#,##0.000"/>
    <numFmt numFmtId="167" formatCode="#,##0.00000"/>
    <numFmt numFmtId="168" formatCode="#,##0.0"/>
    <numFmt numFmtId="169" formatCode="#,##0.00\ &quot;Kč&quot;"/>
  </numFmts>
  <fonts count="23">
    <font>
      <sz val="10"/>
      <color theme="1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sz val="10"/>
      <name val="Arial CE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0" tint="-0.3499799966812134"/>
      <name val="Arial CE"/>
      <family val="2"/>
    </font>
    <font>
      <sz val="10"/>
      <color theme="0" tint="-0.3499799966812134"/>
      <name val="Arial Narrow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Trebuchet MS"/>
      <family val="2"/>
    </font>
    <font>
      <sz val="8"/>
      <name val="MS Sans Serif"/>
      <family val="2"/>
    </font>
    <font>
      <sz val="11"/>
      <color rgb="FF000000"/>
      <name val="Segoe U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3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left"/>
      <protection/>
    </xf>
    <xf numFmtId="0" fontId="4" fillId="0" borderId="1" xfId="21" applyFont="1" applyFill="1" applyBorder="1" applyAlignment="1" applyProtection="1">
      <alignment horizontal="left" wrapText="1"/>
      <protection locked="0"/>
    </xf>
    <xf numFmtId="0" fontId="4" fillId="0" borderId="1" xfId="21" applyFont="1" applyBorder="1" applyAlignment="1" applyProtection="1">
      <alignment horizontal="center" wrapText="1"/>
      <protection locked="0"/>
    </xf>
    <xf numFmtId="49" fontId="4" fillId="0" borderId="1" xfId="20" applyNumberFormat="1" applyFont="1" applyBorder="1" applyAlignment="1">
      <alignment horizontal="center" shrinkToFit="1"/>
      <protection/>
    </xf>
    <xf numFmtId="0" fontId="4" fillId="0" borderId="1" xfId="20" applyFont="1" applyFill="1" applyBorder="1" applyAlignment="1">
      <alignment vertical="top" wrapText="1"/>
      <protection/>
    </xf>
    <xf numFmtId="0" fontId="4" fillId="0" borderId="0" xfId="0" applyFont="1"/>
    <xf numFmtId="0" fontId="4" fillId="0" borderId="1" xfId="0" applyFont="1" applyBorder="1"/>
    <xf numFmtId="0" fontId="4" fillId="0" borderId="1" xfId="20" applyFont="1" applyFill="1" applyBorder="1" applyAlignment="1">
      <alignment wrapText="1"/>
      <protection/>
    </xf>
    <xf numFmtId="0" fontId="3" fillId="0" borderId="0" xfId="20">
      <alignment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/>
      <protection/>
    </xf>
    <xf numFmtId="0" fontId="9" fillId="0" borderId="2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 applyAlignment="1">
      <alignment horizontal="left"/>
      <protection/>
    </xf>
    <xf numFmtId="165" fontId="4" fillId="0" borderId="2" xfId="20" applyNumberFormat="1" applyFont="1" applyBorder="1" applyAlignment="1">
      <alignment horizontal="left"/>
      <protection/>
    </xf>
    <xf numFmtId="165" fontId="4" fillId="0" borderId="4" xfId="20" applyNumberFormat="1" applyFont="1" applyBorder="1" applyAlignment="1">
      <alignment horizontal="left"/>
      <protection/>
    </xf>
    <xf numFmtId="0" fontId="9" fillId="0" borderId="5" xfId="20" applyFont="1" applyBorder="1">
      <alignment/>
      <protection/>
    </xf>
    <xf numFmtId="0" fontId="4" fillId="0" borderId="5" xfId="20" applyFont="1" applyBorder="1">
      <alignment/>
      <protection/>
    </xf>
    <xf numFmtId="4" fontId="9" fillId="0" borderId="6" xfId="20" applyNumberFormat="1" applyFont="1" applyBorder="1" applyAlignment="1">
      <alignment shrinkToFit="1"/>
      <protection/>
    </xf>
    <xf numFmtId="49" fontId="1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0" fontId="1" fillId="0" borderId="0" xfId="20" applyFont="1" applyBorder="1" applyAlignment="1">
      <alignment/>
      <protection/>
    </xf>
    <xf numFmtId="4" fontId="4" fillId="0" borderId="0" xfId="20" applyNumberFormat="1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" fillId="0" borderId="0" xfId="20" applyAlignment="1">
      <alignment/>
      <protection/>
    </xf>
    <xf numFmtId="0" fontId="11" fillId="0" borderId="0" xfId="20" applyFo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right"/>
      <protection/>
    </xf>
    <xf numFmtId="49" fontId="11" fillId="2" borderId="1" xfId="20" applyNumberFormat="1" applyFont="1" applyFill="1" applyBorder="1">
      <alignment/>
      <protection/>
    </xf>
    <xf numFmtId="0" fontId="11" fillId="2" borderId="7" xfId="20" applyFont="1" applyFill="1" applyBorder="1" applyAlignment="1">
      <alignment horizontal="center"/>
      <protection/>
    </xf>
    <xf numFmtId="0" fontId="11" fillId="2" borderId="7" xfId="20" applyNumberFormat="1" applyFont="1" applyFill="1" applyBorder="1" applyAlignment="1">
      <alignment horizontal="center"/>
      <protection/>
    </xf>
    <xf numFmtId="0" fontId="11" fillId="2" borderId="1" xfId="20" applyFont="1" applyFill="1" applyBorder="1" applyAlignment="1">
      <alignment horizontal="center"/>
      <protection/>
    </xf>
    <xf numFmtId="0" fontId="0" fillId="3" borderId="1" xfId="22" applyFont="1" applyFill="1" applyBorder="1" applyAlignment="1">
      <alignment horizontal="center" wrapText="1"/>
      <protection/>
    </xf>
    <xf numFmtId="0" fontId="4" fillId="0" borderId="8" xfId="20" applyFont="1" applyBorder="1" applyAlignment="1">
      <alignment horizontal="center"/>
      <protection/>
    </xf>
    <xf numFmtId="49" fontId="4" fillId="0" borderId="9" xfId="20" applyNumberFormat="1" applyFont="1" applyBorder="1" applyAlignment="1">
      <alignment horizontal="left"/>
      <protection/>
    </xf>
    <xf numFmtId="0" fontId="4" fillId="0" borderId="9" xfId="20" applyFont="1" applyBorder="1" applyAlignment="1">
      <alignment wrapText="1"/>
      <protection/>
    </xf>
    <xf numFmtId="49" fontId="4" fillId="0" borderId="9" xfId="20" applyNumberFormat="1" applyFont="1" applyBorder="1" applyAlignment="1">
      <alignment horizontal="center" shrinkToFit="1"/>
      <protection/>
    </xf>
    <xf numFmtId="4" fontId="4" fillId="0" borderId="9" xfId="20" applyNumberFormat="1" applyFont="1" applyFill="1" applyBorder="1" applyAlignment="1">
      <alignment horizontal="right"/>
      <protection/>
    </xf>
    <xf numFmtId="4" fontId="4" fillId="0" borderId="9" xfId="20" applyNumberFormat="1" applyFont="1" applyBorder="1" applyAlignment="1">
      <alignment horizontal="right"/>
      <protection/>
    </xf>
    <xf numFmtId="4" fontId="4" fillId="0" borderId="9" xfId="20" applyNumberFormat="1" applyFont="1" applyBorder="1" applyAlignment="1">
      <alignment/>
      <protection/>
    </xf>
    <xf numFmtId="0" fontId="4" fillId="0" borderId="9" xfId="20" applyFont="1" applyBorder="1" applyAlignment="1">
      <alignment/>
      <protection/>
    </xf>
    <xf numFmtId="0" fontId="4" fillId="0" borderId="10" xfId="20" applyFont="1" applyBorder="1" applyAlignment="1">
      <alignment/>
      <protection/>
    </xf>
    <xf numFmtId="0" fontId="13" fillId="0" borderId="0" xfId="20" applyFont="1" applyAlignment="1">
      <alignment/>
      <protection/>
    </xf>
    <xf numFmtId="0" fontId="4" fillId="0" borderId="11" xfId="20" applyFont="1" applyBorder="1" applyAlignment="1">
      <alignment horizontal="center"/>
      <protection/>
    </xf>
    <xf numFmtId="49" fontId="9" fillId="0" borderId="12" xfId="20" applyNumberFormat="1" applyFont="1" applyBorder="1" applyAlignment="1">
      <alignment horizontal="left"/>
      <protection/>
    </xf>
    <xf numFmtId="0" fontId="9" fillId="0" borderId="12" xfId="20" applyFont="1" applyBorder="1" applyAlignment="1">
      <alignment wrapText="1"/>
      <protection/>
    </xf>
    <xf numFmtId="0" fontId="4" fillId="0" borderId="12" xfId="20" applyFont="1" applyBorder="1" applyAlignment="1">
      <alignment horizontal="center"/>
      <protection/>
    </xf>
    <xf numFmtId="166" fontId="4" fillId="0" borderId="12" xfId="20" applyNumberFormat="1" applyFont="1" applyFill="1" applyBorder="1">
      <alignment/>
      <protection/>
    </xf>
    <xf numFmtId="4" fontId="4" fillId="0" borderId="12" xfId="20" applyNumberFormat="1" applyFont="1" applyBorder="1">
      <alignment/>
      <protection/>
    </xf>
    <xf numFmtId="4" fontId="9" fillId="0" borderId="12" xfId="21" applyNumberFormat="1" applyFont="1" applyBorder="1" applyAlignment="1" applyProtection="1">
      <alignment horizontal="right" vertical="center" wrapText="1"/>
      <protection/>
    </xf>
    <xf numFmtId="167" fontId="4" fillId="0" borderId="12" xfId="20" applyNumberFormat="1" applyFont="1" applyBorder="1">
      <alignment/>
      <protection/>
    </xf>
    <xf numFmtId="167" fontId="4" fillId="0" borderId="13" xfId="20" applyNumberFormat="1" applyFont="1" applyBorder="1">
      <alignment/>
      <protection/>
    </xf>
    <xf numFmtId="166" fontId="4" fillId="0" borderId="1" xfId="20" applyNumberFormat="1" applyFont="1" applyFill="1" applyBorder="1">
      <alignment/>
      <protection/>
    </xf>
    <xf numFmtId="4" fontId="4" fillId="0" borderId="1" xfId="20" applyNumberFormat="1" applyFont="1" applyBorder="1">
      <alignment/>
      <protection/>
    </xf>
    <xf numFmtId="167" fontId="4" fillId="0" borderId="1" xfId="20" applyNumberFormat="1" applyFont="1" applyBorder="1">
      <alignment/>
      <protection/>
    </xf>
    <xf numFmtId="167" fontId="4" fillId="0" borderId="1" xfId="20" applyNumberFormat="1" applyFont="1" applyBorder="1" applyAlignment="1">
      <alignment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166" fontId="4" fillId="0" borderId="1" xfId="21" applyNumberFormat="1" applyFont="1" applyFill="1" applyBorder="1" applyAlignment="1" applyProtection="1">
      <alignment horizontal="right"/>
      <protection locked="0"/>
    </xf>
    <xf numFmtId="4" fontId="4" fillId="0" borderId="1" xfId="21" applyNumberFormat="1" applyFont="1" applyBorder="1" applyAlignment="1" applyProtection="1">
      <alignment horizontal="right"/>
      <protection locked="0"/>
    </xf>
    <xf numFmtId="166" fontId="4" fillId="0" borderId="1" xfId="20" applyNumberFormat="1" applyFont="1" applyFill="1" applyBorder="1" applyAlignment="1">
      <alignment horizontal="right"/>
      <protection/>
    </xf>
    <xf numFmtId="4" fontId="4" fillId="0" borderId="1" xfId="20" applyNumberFormat="1" applyFont="1" applyBorder="1" applyAlignment="1">
      <alignment horizontal="right"/>
      <protection/>
    </xf>
    <xf numFmtId="0" fontId="4" fillId="0" borderId="14" xfId="20" applyFont="1" applyBorder="1" applyAlignment="1">
      <alignment horizontal="center"/>
      <protection/>
    </xf>
    <xf numFmtId="49" fontId="4" fillId="0" borderId="9" xfId="20" applyNumberFormat="1" applyFont="1" applyFill="1" applyBorder="1" applyAlignment="1">
      <alignment horizontal="left"/>
      <protection/>
    </xf>
    <xf numFmtId="0" fontId="4" fillId="0" borderId="0" xfId="21" applyFont="1" applyFill="1" applyBorder="1" applyAlignment="1" applyProtection="1">
      <alignment horizontal="left" wrapText="1"/>
      <protection locked="0"/>
    </xf>
    <xf numFmtId="0" fontId="4" fillId="0" borderId="0" xfId="21" applyFont="1" applyBorder="1" applyAlignment="1" applyProtection="1">
      <alignment horizontal="center" wrapText="1"/>
      <protection locked="0"/>
    </xf>
    <xf numFmtId="4" fontId="4" fillId="0" borderId="0" xfId="21" applyNumberFormat="1" applyFont="1" applyFill="1" applyBorder="1" applyAlignment="1" applyProtection="1">
      <alignment horizontal="right"/>
      <protection locked="0"/>
    </xf>
    <xf numFmtId="4" fontId="4" fillId="0" borderId="0" xfId="21" applyNumberFormat="1" applyFont="1" applyBorder="1" applyAlignment="1" applyProtection="1">
      <alignment horizontal="right"/>
      <protection locked="0"/>
    </xf>
    <xf numFmtId="4" fontId="4" fillId="0" borderId="0" xfId="20" applyNumberFormat="1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15" xfId="20" applyFont="1" applyBorder="1" applyAlignment="1">
      <alignment/>
      <protection/>
    </xf>
    <xf numFmtId="0" fontId="4" fillId="0" borderId="16" xfId="20" applyFont="1" applyBorder="1" applyAlignment="1">
      <alignment horizontal="center"/>
      <protection/>
    </xf>
    <xf numFmtId="49" fontId="9" fillId="0" borderId="12" xfId="20" applyNumberFormat="1" applyFont="1" applyFill="1" applyBorder="1" applyAlignment="1">
      <alignment horizontal="left"/>
      <protection/>
    </xf>
    <xf numFmtId="0" fontId="9" fillId="0" borderId="12" xfId="20" applyFont="1" applyFill="1" applyBorder="1">
      <alignment/>
      <protection/>
    </xf>
    <xf numFmtId="0" fontId="4" fillId="0" borderId="12" xfId="21" applyFont="1" applyBorder="1" applyAlignment="1" applyProtection="1">
      <alignment horizontal="center" wrapText="1"/>
      <protection locked="0"/>
    </xf>
    <xf numFmtId="4" fontId="4" fillId="0" borderId="12" xfId="21" applyNumberFormat="1" applyFont="1" applyFill="1" applyBorder="1" applyAlignment="1" applyProtection="1">
      <alignment horizontal="right"/>
      <protection locked="0"/>
    </xf>
    <xf numFmtId="4" fontId="4" fillId="0" borderId="12" xfId="21" applyNumberFormat="1" applyFont="1" applyBorder="1" applyAlignment="1" applyProtection="1">
      <alignment horizontal="right"/>
      <protection locked="0"/>
    </xf>
    <xf numFmtId="4" fontId="9" fillId="0" borderId="12" xfId="20" applyNumberFormat="1" applyFont="1" applyBorder="1" applyAlignment="1">
      <alignment/>
      <protection/>
    </xf>
    <xf numFmtId="167" fontId="4" fillId="0" borderId="15" xfId="20" applyNumberFormat="1" applyFont="1" applyBorder="1" applyAlignment="1">
      <alignment/>
      <protection/>
    </xf>
    <xf numFmtId="4" fontId="4" fillId="0" borderId="1" xfId="20" applyNumberFormat="1" applyFont="1" applyBorder="1" applyAlignment="1">
      <alignment/>
      <protection/>
    </xf>
    <xf numFmtId="0" fontId="4" fillId="0" borderId="0" xfId="20" applyFont="1" applyAlignment="1">
      <alignment horizontal="left"/>
      <protection/>
    </xf>
    <xf numFmtId="164" fontId="4" fillId="0" borderId="0" xfId="20" applyNumberFormat="1" applyFont="1" applyFill="1" applyAlignment="1">
      <alignment horizontal="right"/>
      <protection/>
    </xf>
    <xf numFmtId="164" fontId="4" fillId="0" borderId="1" xfId="20" applyNumberFormat="1" applyFont="1" applyFill="1" applyBorder="1" applyAlignment="1">
      <alignment/>
      <protection/>
    </xf>
    <xf numFmtId="167" fontId="4" fillId="0" borderId="17" xfId="20" applyNumberFormat="1" applyFont="1" applyBorder="1" applyAlignment="1">
      <alignment/>
      <protection/>
    </xf>
    <xf numFmtId="0" fontId="14" fillId="0" borderId="0" xfId="20" applyFont="1" applyAlignment="1">
      <alignment horizontal="left"/>
      <protection/>
    </xf>
    <xf numFmtId="0" fontId="4" fillId="0" borderId="9" xfId="21" applyFont="1" applyBorder="1" applyAlignment="1" applyProtection="1">
      <alignment horizontal="center" wrapText="1"/>
      <protection locked="0"/>
    </xf>
    <xf numFmtId="164" fontId="4" fillId="0" borderId="9" xfId="20" applyNumberFormat="1" applyFont="1" applyFill="1" applyBorder="1" applyAlignment="1">
      <alignment/>
      <protection/>
    </xf>
    <xf numFmtId="4" fontId="4" fillId="0" borderId="9" xfId="21" applyNumberFormat="1" applyFont="1" applyBorder="1" applyAlignment="1" applyProtection="1">
      <alignment horizontal="right"/>
      <protection locked="0"/>
    </xf>
    <xf numFmtId="167" fontId="4" fillId="0" borderId="0" xfId="20" applyNumberFormat="1" applyFont="1" applyBorder="1" applyAlignment="1">
      <alignment/>
      <protection/>
    </xf>
    <xf numFmtId="167" fontId="4" fillId="0" borderId="13" xfId="20" applyNumberFormat="1" applyFont="1" applyBorder="1" applyAlignment="1">
      <alignment/>
      <protection/>
    </xf>
    <xf numFmtId="164" fontId="4" fillId="0" borderId="0" xfId="20" applyNumberFormat="1" applyFont="1" applyBorder="1" applyAlignment="1">
      <alignment horizontal="right"/>
      <protection/>
    </xf>
    <xf numFmtId="166" fontId="4" fillId="0" borderId="0" xfId="21" applyNumberFormat="1" applyFont="1" applyFill="1" applyBorder="1" applyAlignment="1" applyProtection="1">
      <alignment horizontal="right"/>
      <protection locked="0"/>
    </xf>
    <xf numFmtId="0" fontId="3" fillId="0" borderId="0" xfId="20" applyBorder="1" applyAlignment="1">
      <alignment/>
      <protection/>
    </xf>
    <xf numFmtId="0" fontId="4" fillId="0" borderId="12" xfId="20" applyFont="1" applyBorder="1">
      <alignment/>
      <protection/>
    </xf>
    <xf numFmtId="166" fontId="4" fillId="0" borderId="0" xfId="20" applyNumberFormat="1" applyFont="1" applyFill="1" applyBorder="1">
      <alignment/>
      <protection/>
    </xf>
    <xf numFmtId="4" fontId="4" fillId="0" borderId="0" xfId="20" applyNumberFormat="1" applyFont="1" applyBorder="1">
      <alignment/>
      <protection/>
    </xf>
    <xf numFmtId="167" fontId="4" fillId="0" borderId="0" xfId="20" applyNumberFormat="1" applyFont="1" applyBorder="1">
      <alignment/>
      <protection/>
    </xf>
    <xf numFmtId="167" fontId="4" fillId="0" borderId="15" xfId="20" applyNumberFormat="1" applyFont="1" applyFill="1" applyBorder="1" applyAlignment="1">
      <alignment/>
      <protection/>
    </xf>
    <xf numFmtId="0" fontId="4" fillId="0" borderId="18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4" fillId="0" borderId="0" xfId="20" applyFont="1" applyFill="1" applyBorder="1" applyAlignment="1">
      <alignment horizontal="center"/>
      <protection/>
    </xf>
    <xf numFmtId="4" fontId="4" fillId="0" borderId="0" xfId="20" applyNumberFormat="1" applyFont="1" applyFill="1" applyBorder="1">
      <alignment/>
      <protection/>
    </xf>
    <xf numFmtId="167" fontId="4" fillId="0" borderId="0" xfId="20" applyNumberFormat="1" applyFont="1" applyFill="1" applyBorder="1">
      <alignment/>
      <protection/>
    </xf>
    <xf numFmtId="0" fontId="3" fillId="0" borderId="0" xfId="20" applyFill="1" applyAlignment="1">
      <alignment/>
      <protection/>
    </xf>
    <xf numFmtId="0" fontId="3" fillId="0" borderId="0" xfId="20" applyFont="1" applyFill="1" applyAlignment="1">
      <alignment/>
      <protection/>
    </xf>
    <xf numFmtId="0" fontId="13" fillId="0" borderId="0" xfId="20" applyFont="1" applyFill="1" applyAlignment="1">
      <alignment/>
      <protection/>
    </xf>
    <xf numFmtId="0" fontId="9" fillId="0" borderId="0" xfId="20" applyFont="1" applyFill="1" applyBorder="1">
      <alignment/>
      <protection/>
    </xf>
    <xf numFmtId="166" fontId="4" fillId="0" borderId="0" xfId="20" applyNumberFormat="1" applyFont="1" applyFill="1" applyBorder="1" applyAlignment="1">
      <alignment horizontal="right"/>
      <protection/>
    </xf>
    <xf numFmtId="4" fontId="9" fillId="0" borderId="0" xfId="20" applyNumberFormat="1" applyFont="1" applyBorder="1">
      <alignment/>
      <protection/>
    </xf>
    <xf numFmtId="0" fontId="4" fillId="0" borderId="18" xfId="20" applyFont="1" applyBorder="1" applyAlignment="1">
      <alignment horizontal="center"/>
      <protection/>
    </xf>
    <xf numFmtId="49" fontId="4" fillId="0" borderId="0" xfId="20" applyNumberFormat="1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wrapText="1"/>
      <protection/>
    </xf>
    <xf numFmtId="0" fontId="9" fillId="0" borderId="0" xfId="21" applyFont="1" applyFill="1" applyBorder="1" applyAlignment="1" applyProtection="1">
      <alignment horizontal="left" wrapText="1"/>
      <protection locked="0"/>
    </xf>
    <xf numFmtId="0" fontId="9" fillId="0" borderId="12" xfId="20" applyFont="1" applyFill="1" applyBorder="1" applyAlignment="1">
      <alignment wrapText="1"/>
      <protection/>
    </xf>
    <xf numFmtId="0" fontId="5" fillId="0" borderId="1" xfId="20" applyFont="1" applyBorder="1" applyAlignment="1">
      <alignment horizontal="center"/>
      <protection/>
    </xf>
    <xf numFmtId="166" fontId="5" fillId="0" borderId="1" xfId="20" applyNumberFormat="1" applyFont="1" applyFill="1" applyBorder="1">
      <alignment/>
      <protection/>
    </xf>
    <xf numFmtId="4" fontId="5" fillId="0" borderId="1" xfId="20" applyNumberFormat="1" applyFont="1" applyBorder="1">
      <alignment/>
      <protection/>
    </xf>
    <xf numFmtId="4" fontId="5" fillId="0" borderId="1" xfId="20" applyNumberFormat="1" applyFont="1" applyBorder="1" applyAlignment="1">
      <alignment/>
      <protection/>
    </xf>
    <xf numFmtId="167" fontId="5" fillId="0" borderId="1" xfId="20" applyNumberFormat="1" applyFont="1" applyBorder="1">
      <alignment/>
      <protection/>
    </xf>
    <xf numFmtId="167" fontId="5" fillId="0" borderId="1" xfId="20" applyNumberFormat="1" applyFont="1" applyBorder="1" applyAlignment="1">
      <alignment/>
      <protection/>
    </xf>
    <xf numFmtId="166" fontId="4" fillId="0" borderId="0" xfId="20" applyNumberFormat="1" applyFont="1" applyFill="1" applyAlignment="1">
      <alignment/>
      <protection/>
    </xf>
    <xf numFmtId="164" fontId="4" fillId="0" borderId="0" xfId="20" applyNumberFormat="1" applyFont="1" applyBorder="1" applyAlignment="1">
      <alignment/>
      <protection/>
    </xf>
    <xf numFmtId="0" fontId="4" fillId="0" borderId="9" xfId="21" applyFont="1" applyFill="1" applyBorder="1" applyAlignment="1" applyProtection="1">
      <alignment horizontal="left" wrapText="1"/>
      <protection locked="0"/>
    </xf>
    <xf numFmtId="4" fontId="4" fillId="0" borderId="9" xfId="21" applyNumberFormat="1" applyFont="1" applyFill="1" applyBorder="1" applyAlignment="1" applyProtection="1">
      <alignment horizontal="right"/>
      <protection locked="0"/>
    </xf>
    <xf numFmtId="4" fontId="4" fillId="0" borderId="9" xfId="20" applyNumberFormat="1" applyFont="1" applyBorder="1">
      <alignment/>
      <protection/>
    </xf>
    <xf numFmtId="167" fontId="4" fillId="0" borderId="9" xfId="20" applyNumberFormat="1" applyFont="1" applyBorder="1">
      <alignment/>
      <protection/>
    </xf>
    <xf numFmtId="0" fontId="3" fillId="0" borderId="10" xfId="20" applyFont="1" applyBorder="1" applyAlignment="1">
      <alignment/>
      <protection/>
    </xf>
    <xf numFmtId="0" fontId="9" fillId="0" borderId="12" xfId="21" applyFont="1" applyFill="1" applyBorder="1" applyAlignment="1" applyProtection="1">
      <alignment horizontal="left" wrapText="1"/>
      <protection locked="0"/>
    </xf>
    <xf numFmtId="166" fontId="4" fillId="0" borderId="12" xfId="21" applyNumberFormat="1" applyFont="1" applyFill="1" applyBorder="1" applyAlignment="1" applyProtection="1">
      <alignment horizontal="right"/>
      <protection locked="0"/>
    </xf>
    <xf numFmtId="167" fontId="4" fillId="0" borderId="12" xfId="20" applyNumberFormat="1" applyFont="1" applyBorder="1" applyAlignment="1">
      <alignment/>
      <protection/>
    </xf>
    <xf numFmtId="0" fontId="4" fillId="0" borderId="9" xfId="20" applyFont="1" applyBorder="1" applyAlignment="1">
      <alignment horizontal="center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4" fontId="9" fillId="0" borderId="0" xfId="20" applyNumberFormat="1" applyFont="1">
      <alignment/>
      <protection/>
    </xf>
    <xf numFmtId="0" fontId="14" fillId="0" borderId="0" xfId="20" applyFont="1">
      <alignment/>
      <protection/>
    </xf>
    <xf numFmtId="168" fontId="14" fillId="0" borderId="0" xfId="20" applyNumberFormat="1" applyFont="1">
      <alignment/>
      <protection/>
    </xf>
    <xf numFmtId="4" fontId="4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168" fontId="4" fillId="0" borderId="0" xfId="20" applyNumberFormat="1" applyFont="1">
      <alignment/>
      <protection/>
    </xf>
    <xf numFmtId="0" fontId="15" fillId="0" borderId="0" xfId="20" applyFont="1" applyAlignment="1">
      <alignment/>
      <protection/>
    </xf>
    <xf numFmtId="0" fontId="3" fillId="0" borderId="0" xfId="20" applyAlignment="1">
      <alignment horizontal="right"/>
      <protection/>
    </xf>
    <xf numFmtId="0" fontId="3" fillId="0" borderId="0" xfId="20" applyBorder="1">
      <alignment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0" fontId="15" fillId="0" borderId="0" xfId="20" applyFont="1" applyBorder="1" applyAlignment="1">
      <alignment/>
      <protection/>
    </xf>
    <xf numFmtId="0" fontId="3" fillId="0" borderId="0" xfId="20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4" fillId="0" borderId="1" xfId="21" applyFont="1" applyBorder="1" applyAlignment="1" applyProtection="1">
      <alignment horizontal="center" vertical="center" wrapText="1"/>
      <protection locked="0"/>
    </xf>
    <xf numFmtId="0" fontId="4" fillId="0" borderId="1" xfId="21" applyFont="1" applyFill="1" applyBorder="1" applyAlignment="1" applyProtection="1">
      <alignment vertical="center" wrapText="1"/>
      <protection/>
    </xf>
    <xf numFmtId="49" fontId="4" fillId="0" borderId="1" xfId="20" applyNumberFormat="1" applyFont="1" applyFill="1" applyBorder="1" applyAlignment="1">
      <alignment horizontal="left" vertical="top"/>
      <protection/>
    </xf>
    <xf numFmtId="0" fontId="4" fillId="0" borderId="1" xfId="20" applyFont="1" applyFill="1" applyBorder="1">
      <alignment/>
      <protection/>
    </xf>
    <xf numFmtId="0" fontId="5" fillId="0" borderId="1" xfId="20" applyFont="1" applyFill="1" applyBorder="1" applyAlignment="1">
      <alignment wrapText="1"/>
      <protection/>
    </xf>
    <xf numFmtId="49" fontId="4" fillId="0" borderId="1" xfId="20" applyNumberFormat="1" applyFont="1" applyBorder="1" applyAlignment="1">
      <alignment horizontal="left"/>
      <protection/>
    </xf>
    <xf numFmtId="0" fontId="5" fillId="0" borderId="1" xfId="20" applyFont="1" applyBorder="1" applyAlignment="1">
      <alignment wrapText="1"/>
      <protection/>
    </xf>
    <xf numFmtId="49" fontId="5" fillId="0" borderId="1" xfId="20" applyNumberFormat="1" applyFont="1" applyFill="1" applyBorder="1" applyAlignment="1">
      <alignment horizontal="left"/>
      <protection/>
    </xf>
    <xf numFmtId="0" fontId="19" fillId="0" borderId="0" xfId="0" applyFont="1"/>
    <xf numFmtId="0" fontId="4" fillId="0" borderId="1" xfId="21" applyFont="1" applyFill="1" applyBorder="1" applyAlignment="1" applyProtection="1">
      <alignment horizontal="left" vertical="center" wrapText="1"/>
      <protection locked="0"/>
    </xf>
    <xf numFmtId="4" fontId="9" fillId="0" borderId="0" xfId="20" applyNumberFormat="1" applyFont="1" applyFill="1" applyBorder="1" applyAlignment="1">
      <alignment/>
      <protection/>
    </xf>
    <xf numFmtId="49" fontId="4" fillId="0" borderId="1" xfId="20" applyNumberFormat="1" applyFont="1" applyFill="1" applyBorder="1" applyAlignment="1">
      <alignment horizontal="left" vertical="center"/>
      <protection/>
    </xf>
    <xf numFmtId="164" fontId="4" fillId="0" borderId="1" xfId="20" applyNumberFormat="1" applyFont="1" applyFill="1" applyBorder="1" applyAlignment="1">
      <alignment horizontal="right" vertical="center"/>
      <protection/>
    </xf>
    <xf numFmtId="4" fontId="4" fillId="0" borderId="1" xfId="21" applyNumberFormat="1" applyFont="1" applyBorder="1" applyAlignment="1" applyProtection="1">
      <alignment horizontal="right" vertical="center"/>
      <protection locked="0"/>
    </xf>
    <xf numFmtId="4" fontId="4" fillId="0" borderId="1" xfId="20" applyNumberFormat="1" applyFont="1" applyBorder="1" applyAlignment="1">
      <alignment horizontal="right" vertical="center"/>
      <protection/>
    </xf>
    <xf numFmtId="167" fontId="4" fillId="0" borderId="1" xfId="20" applyNumberFormat="1" applyFont="1" applyBorder="1" applyAlignment="1">
      <alignment horizontal="right" vertical="center"/>
      <protection/>
    </xf>
    <xf numFmtId="164" fontId="4" fillId="0" borderId="18" xfId="0" applyNumberFormat="1" applyFont="1" applyBorder="1"/>
    <xf numFmtId="0" fontId="3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left"/>
      <protection/>
    </xf>
    <xf numFmtId="164" fontId="4" fillId="0" borderId="18" xfId="20" applyNumberFormat="1" applyFont="1" applyBorder="1" applyAlignment="1">
      <alignment horizontal="right"/>
      <protection/>
    </xf>
    <xf numFmtId="0" fontId="4" fillId="0" borderId="0" xfId="20" applyFont="1" applyFill="1" applyBorder="1" applyAlignment="1">
      <alignment/>
      <protection/>
    </xf>
    <xf numFmtId="164" fontId="4" fillId="0" borderId="18" xfId="20" applyNumberFormat="1" applyFont="1" applyBorder="1" applyAlignment="1">
      <alignment/>
      <protection/>
    </xf>
    <xf numFmtId="164" fontId="2" fillId="0" borderId="18" xfId="20" applyNumberFormat="1" applyFont="1" applyBorder="1" applyAlignment="1">
      <alignment/>
      <protection/>
    </xf>
    <xf numFmtId="0" fontId="4" fillId="0" borderId="18" xfId="20" applyFont="1" applyBorder="1" applyAlignment="1">
      <alignment/>
      <protection/>
    </xf>
    <xf numFmtId="0" fontId="14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0" fillId="0" borderId="1" xfId="0" applyBorder="1" applyAlignment="1">
      <alignment horizontal="left"/>
    </xf>
    <xf numFmtId="0" fontId="22" fillId="0" borderId="16" xfId="0" applyFont="1" applyBorder="1"/>
    <xf numFmtId="0" fontId="22" fillId="0" borderId="19" xfId="0" applyFont="1" applyBorder="1"/>
    <xf numFmtId="0" fontId="22" fillId="0" borderId="14" xfId="0" applyFont="1" applyBorder="1"/>
    <xf numFmtId="0" fontId="22" fillId="0" borderId="13" xfId="0" applyFont="1" applyBorder="1"/>
    <xf numFmtId="0" fontId="22" fillId="0" borderId="7" xfId="0" applyFont="1" applyBorder="1"/>
    <xf numFmtId="0" fontId="0" fillId="0" borderId="20" xfId="0" applyBorder="1"/>
    <xf numFmtId="0" fontId="0" fillId="0" borderId="21" xfId="0" applyBorder="1"/>
    <xf numFmtId="0" fontId="22" fillId="0" borderId="0" xfId="0" applyFont="1"/>
    <xf numFmtId="0" fontId="0" fillId="0" borderId="22" xfId="0" applyBorder="1"/>
    <xf numFmtId="0" fontId="0" fillId="0" borderId="9" xfId="0" applyBorder="1"/>
    <xf numFmtId="0" fontId="22" fillId="0" borderId="19" xfId="0" applyFont="1" applyBorder="1" applyAlignment="1">
      <alignment/>
    </xf>
    <xf numFmtId="0" fontId="0" fillId="0" borderId="11" xfId="0" applyBorder="1"/>
    <xf numFmtId="0" fontId="0" fillId="0" borderId="17" xfId="0" applyBorder="1" applyAlignment="1">
      <alignment/>
    </xf>
    <xf numFmtId="0" fontId="0" fillId="0" borderId="8" xfId="0" applyBorder="1"/>
    <xf numFmtId="0" fontId="0" fillId="0" borderId="10" xfId="0" applyBorder="1"/>
    <xf numFmtId="0" fontId="0" fillId="0" borderId="18" xfId="0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21" fillId="0" borderId="1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" fontId="22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1" xfId="0" applyFont="1" applyBorder="1" applyAlignment="1">
      <alignment horizontal="left"/>
    </xf>
    <xf numFmtId="9" fontId="22" fillId="0" borderId="1" xfId="0" applyNumberFormat="1" applyFont="1" applyBorder="1" applyAlignment="1">
      <alignment horizontal="center"/>
    </xf>
    <xf numFmtId="169" fontId="22" fillId="0" borderId="1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169" fontId="22" fillId="0" borderId="23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9" fontId="22" fillId="0" borderId="14" xfId="0" applyNumberFormat="1" applyFont="1" applyBorder="1" applyAlignment="1">
      <alignment horizontal="center"/>
    </xf>
    <xf numFmtId="169" fontId="22" fillId="0" borderId="14" xfId="0" applyNumberFormat="1" applyFont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4" fillId="0" borderId="28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/>
      <protection/>
    </xf>
    <xf numFmtId="49" fontId="4" fillId="0" borderId="30" xfId="20" applyNumberFormat="1" applyFont="1" applyBorder="1" applyAlignment="1">
      <alignment horizontal="center"/>
      <protection/>
    </xf>
    <xf numFmtId="0" fontId="4" fillId="0" borderId="31" xfId="20" applyFont="1" applyBorder="1" applyAlignment="1">
      <alignment horizontal="center"/>
      <protection/>
    </xf>
    <xf numFmtId="4" fontId="4" fillId="0" borderId="32" xfId="20" applyNumberFormat="1" applyFont="1" applyBorder="1" applyAlignment="1">
      <alignment/>
      <protection/>
    </xf>
    <xf numFmtId="4" fontId="4" fillId="0" borderId="5" xfId="20" applyNumberFormat="1" applyFont="1" applyBorder="1" applyAlignment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 2" xfId="21"/>
    <cellStyle name="normální 2" xfId="22"/>
    <cellStyle name="Normální 10" xfId="23"/>
    <cellStyle name="Normální 11" xfId="24"/>
    <cellStyle name="Normální 12" xfId="25"/>
    <cellStyle name="normální 2 3" xfId="26"/>
    <cellStyle name="normální 3" xfId="27"/>
    <cellStyle name="normální 3 2" xfId="28"/>
    <cellStyle name="normální 3 2 2" xfId="29"/>
    <cellStyle name="normální 3 3" xfId="30"/>
    <cellStyle name="normální 4" xfId="31"/>
    <cellStyle name="normální 5" xfId="32"/>
    <cellStyle name="Normální 6" xfId="33"/>
    <cellStyle name="Normální 7" xfId="34"/>
    <cellStyle name="Normální 8" xfId="35"/>
    <cellStyle name="Normální 9" xfId="36"/>
    <cellStyle name="Währung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Users\barta\Documents\A-&#382;ivnost\A-Podnik&#225;n&#237;\A-Komunikace\U.%20Janovice\V&#253;kresy\3-RDS\UJ-Jir%20-%20N&#283;m%202018%20-%20rozpo&#269;et%20zm&#283;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Users\barta\Documents\A-&#382;ivnost\A-Podnik&#225;n&#237;\A-Komunikace\VLKANE&#268;\Kozohlody\Ceny\A-Moje\E-Silnice\Zak&#225;zky\zak&#225;zky%20proveden&#233;\1928%20Poln&#237;%20cesta%20HPC%201%20v%20k.&#250;.%20Kluck&#233;%20Chvalovice\cena%20p&#367;vodn&#237;\SO%20001V&#353;eobecn&#233;%20polo&#382;ky%20Kluck&#233;%20Chvalov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Users\barta\Documents\A-&#382;ivnost\A-Podnik&#225;n&#237;\A-Komunikace\U.%20Janovice\V&#253;kresy\3-RDS\A-Moje\E-Silnice\Zak&#225;zky\zak&#225;zky%20proveden&#233;\1928%20Poln&#237;%20cesta%20HPC%201%20v%20k.&#250;.%20Kluck&#233;%20Chvalovice\cena%20p&#367;vodn&#237;\SO%20001V&#353;eobecn&#233;%20polo&#382;ky%20Kluck&#233;%20Chvalovi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Users\barta\Documents\A-&#382;ivnost\A-Podnik&#225;n&#237;\A-Komunikace\VLKANE&#268;\Kozohlody\Ceny\Kozohlody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RN"/>
      <sheetName val="SO 101-Rozp"/>
      <sheetName val="SO 102-Rozp"/>
      <sheetName val="SO 401-Rozp"/>
      <sheetName val="SO 801-Rozp"/>
      <sheetName val="VVn 0-170"/>
      <sheetName val="SO 101n-0-170"/>
      <sheetName val="VVs 0-170"/>
      <sheetName val="SO 101s-0-1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001</v>
          </cell>
          <cell r="C5" t="str">
            <v>Všeobecné položky</v>
          </cell>
        </row>
        <row r="6">
          <cell r="G6">
            <v>0</v>
          </cell>
        </row>
        <row r="8">
          <cell r="C8" t="str">
            <v>OPTIMA s.r.o.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>
        <row r="8">
          <cell r="E8">
            <v>63000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001</v>
          </cell>
          <cell r="C5" t="str">
            <v>Všeobecné položky</v>
          </cell>
        </row>
        <row r="6">
          <cell r="G6">
            <v>0</v>
          </cell>
        </row>
        <row r="8">
          <cell r="C8" t="str">
            <v>OPTIMA s.r.o.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>
        <row r="8">
          <cell r="E8">
            <v>63000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Odstavná"/>
      <sheetName val="Manipulační"/>
    </sheetNames>
    <sheetDataSet>
      <sheetData sheetId="0"/>
      <sheetData sheetId="1">
        <row r="17">
          <cell r="E17">
            <v>0</v>
          </cell>
          <cell r="F1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view="pageBreakPreview" zoomScaleSheetLayoutView="100" workbookViewId="0" topLeftCell="A1">
      <selection activeCell="E41" sqref="E41:F41"/>
    </sheetView>
  </sheetViews>
  <sheetFormatPr defaultColWidth="9.33203125" defaultRowHeight="12.75"/>
  <cols>
    <col min="1" max="6" width="16.66015625" style="0" customWidth="1"/>
  </cols>
  <sheetData>
    <row r="2" spans="1:6" ht="18">
      <c r="A2" s="212" t="s">
        <v>151</v>
      </c>
      <c r="B2" s="212"/>
      <c r="C2" s="212"/>
      <c r="D2" s="212"/>
      <c r="E2" s="212"/>
      <c r="F2" s="212"/>
    </row>
    <row r="4" spans="1:6" ht="12.75">
      <c r="A4" s="1" t="s">
        <v>152</v>
      </c>
      <c r="B4" s="213" t="str">
        <f>'SO 101-0-430'!C3</f>
        <v>Rekonstrukce komunikace v ulici K Vinici</v>
      </c>
      <c r="C4" s="214"/>
      <c r="D4" s="214"/>
      <c r="E4" s="214"/>
      <c r="F4" s="215"/>
    </row>
    <row r="6" spans="1:6" ht="12.75">
      <c r="A6" s="1" t="s">
        <v>153</v>
      </c>
      <c r="B6" s="213" t="s">
        <v>154</v>
      </c>
      <c r="C6" s="214"/>
      <c r="D6" s="215"/>
      <c r="E6" s="1" t="s">
        <v>155</v>
      </c>
      <c r="F6" s="1" t="s">
        <v>156</v>
      </c>
    </row>
    <row r="7" spans="1:6" ht="12.75">
      <c r="A7" s="183"/>
      <c r="B7" s="216"/>
      <c r="C7" s="217"/>
      <c r="D7" s="218"/>
      <c r="E7" s="184" t="s">
        <v>157</v>
      </c>
      <c r="F7" s="184"/>
    </row>
    <row r="8" spans="2:6" ht="12.75">
      <c r="B8" s="219"/>
      <c r="C8" s="219"/>
      <c r="D8" s="219"/>
      <c r="E8" s="184" t="s">
        <v>158</v>
      </c>
      <c r="F8" s="184"/>
    </row>
    <row r="9" spans="1:6" ht="12.75">
      <c r="A9" s="1" t="s">
        <v>159</v>
      </c>
      <c r="B9" s="213" t="s">
        <v>183</v>
      </c>
      <c r="C9" s="214"/>
      <c r="D9" s="215"/>
      <c r="E9" s="1" t="s">
        <v>160</v>
      </c>
      <c r="F9" s="1"/>
    </row>
    <row r="10" spans="1:6" ht="12.75">
      <c r="A10" s="184"/>
      <c r="B10" s="216"/>
      <c r="C10" s="217"/>
      <c r="D10" s="218"/>
      <c r="E10" s="1" t="s">
        <v>161</v>
      </c>
      <c r="F10" s="1"/>
    </row>
    <row r="11" spans="1:6" ht="12.75">
      <c r="A11" s="185"/>
      <c r="B11" s="220"/>
      <c r="C11" s="220"/>
      <c r="D11" s="220"/>
      <c r="E11" s="1" t="s">
        <v>162</v>
      </c>
      <c r="F11" s="186">
        <v>4</v>
      </c>
    </row>
    <row r="12" spans="1:4" ht="12.75">
      <c r="A12" s="1" t="s">
        <v>163</v>
      </c>
      <c r="B12" s="220"/>
      <c r="C12" s="220"/>
      <c r="D12" s="220"/>
    </row>
    <row r="13" spans="1:4" ht="12.75">
      <c r="A13" s="184"/>
      <c r="B13" s="216"/>
      <c r="C13" s="217"/>
      <c r="D13" s="218"/>
    </row>
    <row r="14" spans="1:4" ht="12.75">
      <c r="A14" s="185"/>
      <c r="B14" s="220"/>
      <c r="C14" s="220"/>
      <c r="D14" s="220"/>
    </row>
    <row r="15" ht="13.5" thickBot="1"/>
    <row r="16" spans="1:6" ht="16.5" thickBot="1">
      <c r="A16" s="206" t="s">
        <v>164</v>
      </c>
      <c r="B16" s="207"/>
      <c r="C16" s="208"/>
      <c r="D16" s="209" t="s">
        <v>165</v>
      </c>
      <c r="E16" s="210"/>
      <c r="F16" s="211"/>
    </row>
    <row r="17" spans="1:6" ht="16.5" thickBot="1">
      <c r="A17" s="187" t="s">
        <v>166</v>
      </c>
      <c r="B17" s="221">
        <f>'SO 101-0-430'!G75</f>
        <v>0</v>
      </c>
      <c r="C17" s="222"/>
      <c r="D17" s="188" t="s">
        <v>167</v>
      </c>
      <c r="E17" s="223">
        <f>'SO 101-VRN'!G20</f>
        <v>0</v>
      </c>
      <c r="F17" s="224"/>
    </row>
    <row r="18" spans="1:6" ht="16.5" thickBot="1">
      <c r="A18" s="189" t="s">
        <v>168</v>
      </c>
      <c r="B18" s="225">
        <f>'[4]Rekapitulace'!E17</f>
        <v>0</v>
      </c>
      <c r="C18" s="226"/>
      <c r="D18" s="190"/>
      <c r="E18" s="227"/>
      <c r="F18" s="227"/>
    </row>
    <row r="19" spans="1:6" ht="16.5" thickBot="1">
      <c r="A19" s="188" t="s">
        <v>169</v>
      </c>
      <c r="B19" s="223">
        <f>B17+B18</f>
        <v>0</v>
      </c>
      <c r="C19" s="224"/>
      <c r="D19" s="191"/>
      <c r="E19" s="228"/>
      <c r="F19" s="228"/>
    </row>
    <row r="20" spans="1:6" ht="13.5" thickBot="1">
      <c r="A20" s="192"/>
      <c r="B20" s="229"/>
      <c r="C20" s="229"/>
      <c r="D20" s="193"/>
      <c r="E20" s="217"/>
      <c r="F20" s="218"/>
    </row>
    <row r="21" spans="1:7" ht="16.5" thickBot="1">
      <c r="A21" s="188" t="s">
        <v>170</v>
      </c>
      <c r="B21" s="223">
        <f>'[4]Rekapitulace'!F17</f>
        <v>0</v>
      </c>
      <c r="C21" s="224"/>
      <c r="D21" s="191"/>
      <c r="E21" s="228"/>
      <c r="F21" s="228"/>
      <c r="G21" s="194"/>
    </row>
    <row r="22" spans="1:6" ht="13.5" thickBot="1">
      <c r="A22" s="195"/>
      <c r="B22" s="230"/>
      <c r="C22" s="230"/>
      <c r="D22" s="196"/>
      <c r="E22" s="231"/>
      <c r="F22" s="232"/>
    </row>
    <row r="23" spans="1:6" ht="16.5" thickBot="1">
      <c r="A23" s="188" t="s">
        <v>171</v>
      </c>
      <c r="B23" s="223">
        <f>B21+B19</f>
        <v>0</v>
      </c>
      <c r="C23" s="224"/>
      <c r="D23" s="197" t="s">
        <v>172</v>
      </c>
      <c r="E23" s="233">
        <f>B23+E17</f>
        <v>0</v>
      </c>
      <c r="F23" s="234"/>
    </row>
    <row r="25" ht="12.75">
      <c r="A25" s="198"/>
    </row>
    <row r="26" spans="1:6" ht="12.75">
      <c r="A26" s="1" t="s">
        <v>173</v>
      </c>
      <c r="B26" s="235" t="s">
        <v>174</v>
      </c>
      <c r="C26" s="235"/>
      <c r="D26" s="199"/>
      <c r="E26" s="213" t="s">
        <v>175</v>
      </c>
      <c r="F26" s="215"/>
    </row>
    <row r="27" spans="1:6" ht="12.75">
      <c r="A27" s="184"/>
      <c r="B27" s="200"/>
      <c r="C27" s="201"/>
      <c r="D27" s="184"/>
      <c r="E27" s="196"/>
      <c r="F27" s="201"/>
    </row>
    <row r="28" spans="1:6" ht="12.75">
      <c r="A28" s="202" t="s">
        <v>176</v>
      </c>
      <c r="B28" s="202"/>
      <c r="C28" s="203"/>
      <c r="D28" s="195" t="s">
        <v>176</v>
      </c>
      <c r="E28" s="183"/>
      <c r="F28" s="203"/>
    </row>
    <row r="29" spans="1:6" ht="12.75">
      <c r="A29" s="202"/>
      <c r="B29" s="202"/>
      <c r="C29" s="203"/>
      <c r="D29" s="195"/>
      <c r="E29" s="183"/>
      <c r="F29" s="203"/>
    </row>
    <row r="30" spans="1:6" ht="12.75">
      <c r="A30" s="202" t="s">
        <v>177</v>
      </c>
      <c r="B30" s="202"/>
      <c r="C30" s="203"/>
      <c r="D30" s="195" t="s">
        <v>177</v>
      </c>
      <c r="E30" s="183"/>
      <c r="F30" s="203"/>
    </row>
    <row r="31" spans="1:6" ht="12.75">
      <c r="A31" s="202"/>
      <c r="B31" s="202"/>
      <c r="C31" s="203"/>
      <c r="D31" s="195"/>
      <c r="E31" s="183"/>
      <c r="F31" s="203"/>
    </row>
    <row r="32" spans="1:6" ht="12.75">
      <c r="A32" s="202" t="s">
        <v>178</v>
      </c>
      <c r="B32" s="202"/>
      <c r="C32" s="203"/>
      <c r="D32" s="195" t="s">
        <v>178</v>
      </c>
      <c r="E32" s="183"/>
      <c r="F32" s="203"/>
    </row>
    <row r="33" spans="1:6" ht="12.75">
      <c r="A33" s="195"/>
      <c r="B33" s="202"/>
      <c r="C33" s="203"/>
      <c r="D33" s="195"/>
      <c r="E33" s="183"/>
      <c r="F33" s="203"/>
    </row>
    <row r="34" spans="1:6" ht="12.75">
      <c r="A34" s="185"/>
      <c r="B34" s="198"/>
      <c r="C34" s="204"/>
      <c r="D34" s="185"/>
      <c r="E34" s="205"/>
      <c r="F34" s="204"/>
    </row>
    <row r="36" spans="1:6" ht="15.75">
      <c r="A36" s="236" t="s">
        <v>179</v>
      </c>
      <c r="B36" s="236"/>
      <c r="C36" s="237">
        <v>0</v>
      </c>
      <c r="D36" s="228"/>
      <c r="E36" s="238">
        <v>0</v>
      </c>
      <c r="F36" s="238"/>
    </row>
    <row r="37" spans="1:6" ht="15.75">
      <c r="A37" s="236" t="s">
        <v>179</v>
      </c>
      <c r="B37" s="236"/>
      <c r="C37" s="237">
        <v>0.15</v>
      </c>
      <c r="D37" s="228"/>
      <c r="E37" s="238">
        <v>0</v>
      </c>
      <c r="F37" s="238"/>
    </row>
    <row r="38" spans="1:6" ht="15.75">
      <c r="A38" s="236" t="s">
        <v>180</v>
      </c>
      <c r="B38" s="236"/>
      <c r="C38" s="237">
        <v>0.15</v>
      </c>
      <c r="D38" s="228"/>
      <c r="E38" s="238">
        <f>E37*0.15</f>
        <v>0</v>
      </c>
      <c r="F38" s="238"/>
    </row>
    <row r="39" spans="1:6" ht="15.75">
      <c r="A39" s="236" t="s">
        <v>179</v>
      </c>
      <c r="B39" s="236"/>
      <c r="C39" s="237">
        <v>0.21</v>
      </c>
      <c r="D39" s="228"/>
      <c r="E39" s="238">
        <f>E23</f>
        <v>0</v>
      </c>
      <c r="F39" s="238"/>
    </row>
    <row r="40" spans="1:6" ht="16.5" thickBot="1">
      <c r="A40" s="241" t="s">
        <v>180</v>
      </c>
      <c r="B40" s="241"/>
      <c r="C40" s="242">
        <v>0.21</v>
      </c>
      <c r="D40" s="226"/>
      <c r="E40" s="243">
        <f>E39*0.21</f>
        <v>0</v>
      </c>
      <c r="F40" s="243"/>
    </row>
    <row r="41" spans="1:6" ht="16.5" thickBot="1">
      <c r="A41" s="239" t="s">
        <v>181</v>
      </c>
      <c r="B41" s="210"/>
      <c r="C41" s="210"/>
      <c r="D41" s="210"/>
      <c r="E41" s="240">
        <f>E40+E39</f>
        <v>0</v>
      </c>
      <c r="F41" s="224"/>
    </row>
    <row r="43" ht="12.75">
      <c r="A43" t="s">
        <v>182</v>
      </c>
    </row>
  </sheetData>
  <mergeCells count="46">
    <mergeCell ref="A41:D41"/>
    <mergeCell ref="E41:F41"/>
    <mergeCell ref="A39:B39"/>
    <mergeCell ref="C39:D39"/>
    <mergeCell ref="E39:F39"/>
    <mergeCell ref="A40:B40"/>
    <mergeCell ref="C40:D40"/>
    <mergeCell ref="E40:F40"/>
    <mergeCell ref="A37:B37"/>
    <mergeCell ref="C37:D37"/>
    <mergeCell ref="E37:F37"/>
    <mergeCell ref="A38:B38"/>
    <mergeCell ref="C38:D38"/>
    <mergeCell ref="E38:F38"/>
    <mergeCell ref="B23:C23"/>
    <mergeCell ref="E23:F23"/>
    <mergeCell ref="B26:C26"/>
    <mergeCell ref="E26:F26"/>
    <mergeCell ref="A36:B36"/>
    <mergeCell ref="C36:D36"/>
    <mergeCell ref="E36:F36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A16:C16"/>
    <mergeCell ref="D16:F16"/>
    <mergeCell ref="A2:F2"/>
    <mergeCell ref="B4:F4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rintOptions/>
  <pageMargins left="0.7" right="0.7" top="0.787401575" bottom="0.787401575" header="0.3" footer="0.3"/>
  <pageSetup horizontalDpi="600" verticalDpi="600" orientation="portrait" paperSize="51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BreakPreview" zoomScaleSheetLayoutView="100" workbookViewId="0" topLeftCell="A54">
      <selection activeCell="G75" sqref="G75"/>
    </sheetView>
  </sheetViews>
  <sheetFormatPr defaultColWidth="9.33203125" defaultRowHeight="12.75"/>
  <cols>
    <col min="1" max="1" width="5.16015625" style="12" customWidth="1"/>
    <col min="2" max="2" width="13.16015625" style="12" customWidth="1"/>
    <col min="3" max="3" width="82.66015625" style="12" bestFit="1" customWidth="1"/>
    <col min="4" max="4" width="5" style="12" bestFit="1" customWidth="1"/>
    <col min="5" max="5" width="11.83203125" style="149" bestFit="1" customWidth="1"/>
    <col min="6" max="6" width="14" style="12" bestFit="1" customWidth="1"/>
    <col min="7" max="7" width="12" style="12" bestFit="1" customWidth="1"/>
    <col min="8" max="8" width="8.33203125" style="12" bestFit="1" customWidth="1"/>
    <col min="9" max="9" width="11.66015625" style="12" bestFit="1" customWidth="1"/>
    <col min="10" max="10" width="11.83203125" style="12" customWidth="1"/>
    <col min="11" max="11" width="22.16015625" style="12" bestFit="1" customWidth="1"/>
    <col min="12" max="16384" width="9.33203125" style="12" customWidth="1"/>
  </cols>
  <sheetData>
    <row r="1" spans="1:7" ht="15.75">
      <c r="A1" s="244" t="s">
        <v>81</v>
      </c>
      <c r="B1" s="244"/>
      <c r="C1" s="244"/>
      <c r="D1" s="244"/>
      <c r="E1" s="244"/>
      <c r="F1" s="244"/>
      <c r="G1" s="244"/>
    </row>
    <row r="2" spans="1:7" ht="14.25" customHeight="1" thickBot="1">
      <c r="A2" s="13"/>
      <c r="B2" s="14"/>
      <c r="C2" s="15"/>
      <c r="D2" s="15"/>
      <c r="E2" s="16"/>
      <c r="F2" s="15"/>
      <c r="G2" s="15"/>
    </row>
    <row r="3" spans="1:7" ht="13.5" thickTop="1">
      <c r="A3" s="245" t="s">
        <v>82</v>
      </c>
      <c r="B3" s="246"/>
      <c r="C3" s="17" t="s">
        <v>114</v>
      </c>
      <c r="D3" s="18"/>
      <c r="E3" s="19" t="s">
        <v>83</v>
      </c>
      <c r="F3" s="20"/>
      <c r="G3" s="21">
        <v>43525</v>
      </c>
    </row>
    <row r="4" spans="1:7" ht="13.5" thickBot="1">
      <c r="A4" s="247" t="s">
        <v>84</v>
      </c>
      <c r="B4" s="248"/>
      <c r="C4" s="22" t="s">
        <v>115</v>
      </c>
      <c r="D4" s="23"/>
      <c r="E4" s="249" t="s">
        <v>85</v>
      </c>
      <c r="F4" s="250"/>
      <c r="G4" s="24" t="s">
        <v>113</v>
      </c>
    </row>
    <row r="5" spans="1:11" ht="13.5" thickTop="1">
      <c r="A5" s="25"/>
      <c r="B5" s="26"/>
      <c r="C5" s="27"/>
      <c r="D5" s="28"/>
      <c r="E5" s="29" t="s">
        <v>86</v>
      </c>
      <c r="F5" s="156" t="s">
        <v>87</v>
      </c>
      <c r="G5" s="31"/>
      <c r="H5" s="32"/>
      <c r="I5" s="32"/>
      <c r="J5" s="32"/>
      <c r="K5" s="32"/>
    </row>
    <row r="6" spans="1:11" ht="12.75">
      <c r="A6" s="33"/>
      <c r="B6" s="13"/>
      <c r="C6" s="13"/>
      <c r="D6" s="34"/>
      <c r="E6" s="35"/>
      <c r="F6" s="34"/>
      <c r="G6" s="34"/>
      <c r="H6" s="32"/>
      <c r="I6" s="32"/>
      <c r="J6" s="32"/>
      <c r="K6" s="32"/>
    </row>
    <row r="7" spans="1:9" ht="25.5">
      <c r="A7" s="36" t="s">
        <v>88</v>
      </c>
      <c r="B7" s="37" t="s">
        <v>89</v>
      </c>
      <c r="C7" s="37" t="s">
        <v>90</v>
      </c>
      <c r="D7" s="37" t="s">
        <v>91</v>
      </c>
      <c r="E7" s="38" t="s">
        <v>92</v>
      </c>
      <c r="F7" s="37" t="s">
        <v>93</v>
      </c>
      <c r="G7" s="39" t="s">
        <v>94</v>
      </c>
      <c r="H7" s="40" t="s">
        <v>95</v>
      </c>
      <c r="I7" s="40" t="s">
        <v>96</v>
      </c>
    </row>
    <row r="8" spans="1:11" s="32" customFormat="1" ht="12.75">
      <c r="A8" s="41"/>
      <c r="B8" s="42"/>
      <c r="C8" s="43"/>
      <c r="D8" s="44"/>
      <c r="E8" s="45"/>
      <c r="F8" s="46"/>
      <c r="G8" s="47"/>
      <c r="H8" s="48"/>
      <c r="I8" s="49"/>
      <c r="J8" s="50"/>
      <c r="K8" s="50"/>
    </row>
    <row r="9" spans="1:11" s="32" customFormat="1" ht="12.75">
      <c r="A9" s="51"/>
      <c r="B9" s="52" t="s">
        <v>97</v>
      </c>
      <c r="C9" s="53" t="s">
        <v>98</v>
      </c>
      <c r="D9" s="54"/>
      <c r="E9" s="55"/>
      <c r="F9" s="56"/>
      <c r="G9" s="57">
        <f>SUM(G10:G17)</f>
        <v>0</v>
      </c>
      <c r="H9" s="58"/>
      <c r="I9" s="59"/>
      <c r="J9" s="50"/>
      <c r="K9" s="50"/>
    </row>
    <row r="10" spans="1:11" s="32" customFormat="1" ht="12.75">
      <c r="A10" s="51">
        <v>1</v>
      </c>
      <c r="B10" s="10" t="s">
        <v>0</v>
      </c>
      <c r="C10" s="10" t="s">
        <v>1</v>
      </c>
      <c r="D10" s="2" t="s">
        <v>2</v>
      </c>
      <c r="E10" s="60">
        <f>430*0.5</f>
        <v>215</v>
      </c>
      <c r="F10" s="61"/>
      <c r="G10" s="61">
        <v>0</v>
      </c>
      <c r="H10" s="62">
        <v>0</v>
      </c>
      <c r="I10" s="63">
        <f aca="true" t="shared" si="0" ref="I10:I17">H10*E10</f>
        <v>0</v>
      </c>
      <c r="J10" s="50"/>
      <c r="K10" s="50"/>
    </row>
    <row r="11" spans="1:11" s="32" customFormat="1" ht="12.75">
      <c r="A11" s="51">
        <v>2</v>
      </c>
      <c r="B11" s="4" t="s">
        <v>4</v>
      </c>
      <c r="C11" s="158" t="s">
        <v>5</v>
      </c>
      <c r="D11" s="3" t="s">
        <v>3</v>
      </c>
      <c r="E11" s="60">
        <v>325.8</v>
      </c>
      <c r="F11" s="61"/>
      <c r="G11" s="61">
        <f aca="true" t="shared" si="1" ref="G10:G17">F11*E11</f>
        <v>0</v>
      </c>
      <c r="H11" s="62">
        <v>0</v>
      </c>
      <c r="I11" s="63">
        <f t="shared" si="0"/>
        <v>0</v>
      </c>
      <c r="J11" s="173"/>
      <c r="K11" s="9"/>
    </row>
    <row r="12" spans="1:11" s="32" customFormat="1" ht="12.75">
      <c r="A12" s="51">
        <v>3</v>
      </c>
      <c r="B12" s="4" t="s">
        <v>6</v>
      </c>
      <c r="C12" s="158" t="s">
        <v>7</v>
      </c>
      <c r="D12" s="3" t="s">
        <v>3</v>
      </c>
      <c r="E12" s="60">
        <f>E11</f>
        <v>325.8</v>
      </c>
      <c r="F12" s="61"/>
      <c r="G12" s="61">
        <f t="shared" si="1"/>
        <v>0</v>
      </c>
      <c r="H12" s="62">
        <v>0</v>
      </c>
      <c r="I12" s="63">
        <f t="shared" si="0"/>
        <v>0</v>
      </c>
      <c r="J12" s="174"/>
      <c r="K12" s="64"/>
    </row>
    <row r="13" spans="1:11" s="32" customFormat="1" ht="12.75">
      <c r="A13" s="51">
        <v>4</v>
      </c>
      <c r="B13" s="5" t="s">
        <v>8</v>
      </c>
      <c r="C13" s="5" t="s">
        <v>9</v>
      </c>
      <c r="D13" s="6" t="s">
        <v>3</v>
      </c>
      <c r="E13" s="66">
        <f>0.3*E11</f>
        <v>97.74</v>
      </c>
      <c r="F13" s="67"/>
      <c r="G13" s="61">
        <f t="shared" si="1"/>
        <v>0</v>
      </c>
      <c r="H13" s="62">
        <v>0</v>
      </c>
      <c r="I13" s="63">
        <f t="shared" si="0"/>
        <v>0</v>
      </c>
      <c r="J13" s="174"/>
      <c r="K13" s="64"/>
    </row>
    <row r="14" spans="1:11" s="32" customFormat="1" ht="12.75">
      <c r="A14" s="51">
        <v>5</v>
      </c>
      <c r="B14" s="159" t="s">
        <v>10</v>
      </c>
      <c r="C14" s="8" t="s">
        <v>11</v>
      </c>
      <c r="D14" s="7" t="s">
        <v>3</v>
      </c>
      <c r="E14" s="68">
        <f>E11</f>
        <v>325.8</v>
      </c>
      <c r="F14" s="69"/>
      <c r="G14" s="61">
        <f t="shared" si="1"/>
        <v>0</v>
      </c>
      <c r="H14" s="62">
        <v>0</v>
      </c>
      <c r="I14" s="63">
        <f t="shared" si="0"/>
        <v>0</v>
      </c>
      <c r="J14" s="174"/>
      <c r="K14" s="64"/>
    </row>
    <row r="15" spans="1:12" s="32" customFormat="1" ht="12.75">
      <c r="A15" s="51">
        <v>6</v>
      </c>
      <c r="B15" s="159" t="s">
        <v>12</v>
      </c>
      <c r="C15" s="8" t="s">
        <v>13</v>
      </c>
      <c r="D15" s="7" t="s">
        <v>3</v>
      </c>
      <c r="E15" s="68">
        <f>E14</f>
        <v>325.8</v>
      </c>
      <c r="F15" s="69"/>
      <c r="G15" s="61">
        <f t="shared" si="1"/>
        <v>0</v>
      </c>
      <c r="H15" s="62">
        <v>0</v>
      </c>
      <c r="I15" s="63">
        <f t="shared" si="0"/>
        <v>0</v>
      </c>
      <c r="J15" s="174"/>
      <c r="K15" s="64"/>
      <c r="L15" s="50"/>
    </row>
    <row r="16" spans="1:12" s="32" customFormat="1" ht="12.75">
      <c r="A16" s="51">
        <v>7</v>
      </c>
      <c r="B16" s="159" t="s">
        <v>14</v>
      </c>
      <c r="C16" s="8" t="s">
        <v>15</v>
      </c>
      <c r="D16" s="7" t="s">
        <v>16</v>
      </c>
      <c r="E16" s="68">
        <f>E15*1.8</f>
        <v>586.44</v>
      </c>
      <c r="F16" s="69"/>
      <c r="G16" s="61">
        <f t="shared" si="1"/>
        <v>0</v>
      </c>
      <c r="H16" s="62">
        <v>0</v>
      </c>
      <c r="I16" s="63">
        <f t="shared" si="0"/>
        <v>0</v>
      </c>
      <c r="J16" s="174"/>
      <c r="K16" s="64"/>
      <c r="L16" s="50"/>
    </row>
    <row r="17" spans="1:12" s="32" customFormat="1" ht="12.75">
      <c r="A17" s="51">
        <v>8</v>
      </c>
      <c r="B17" s="159" t="s">
        <v>17</v>
      </c>
      <c r="C17" s="8" t="s">
        <v>18</v>
      </c>
      <c r="D17" s="7" t="s">
        <v>2</v>
      </c>
      <c r="E17" s="68">
        <v>1853.1</v>
      </c>
      <c r="F17" s="69"/>
      <c r="G17" s="61">
        <f t="shared" si="1"/>
        <v>0</v>
      </c>
      <c r="H17" s="62">
        <v>0</v>
      </c>
      <c r="I17" s="63">
        <f t="shared" si="0"/>
        <v>0</v>
      </c>
      <c r="J17" s="174"/>
      <c r="K17" s="64"/>
      <c r="L17" s="50"/>
    </row>
    <row r="18" spans="1:12" s="32" customFormat="1" ht="12.75">
      <c r="A18" s="70"/>
      <c r="B18" s="71"/>
      <c r="C18" s="72"/>
      <c r="D18" s="73"/>
      <c r="E18" s="74"/>
      <c r="F18" s="75"/>
      <c r="G18" s="76"/>
      <c r="H18" s="77"/>
      <c r="I18" s="78"/>
      <c r="J18" s="174"/>
      <c r="K18" s="64"/>
      <c r="L18" s="50"/>
    </row>
    <row r="19" spans="1:12" s="32" customFormat="1" ht="12.75">
      <c r="A19" s="79"/>
      <c r="B19" s="80" t="s">
        <v>99</v>
      </c>
      <c r="C19" s="81" t="s">
        <v>100</v>
      </c>
      <c r="D19" s="82"/>
      <c r="E19" s="83"/>
      <c r="F19" s="84"/>
      <c r="G19" s="85">
        <f>SUM(G20:G24)</f>
        <v>0</v>
      </c>
      <c r="H19" s="77"/>
      <c r="I19" s="86">
        <f>SUM(I20:I24)</f>
        <v>775.0303</v>
      </c>
      <c r="J19" s="77"/>
      <c r="K19" s="64"/>
      <c r="L19" s="50"/>
    </row>
    <row r="20" spans="1:12" s="32" customFormat="1" ht="12.75">
      <c r="A20" s="3">
        <v>9</v>
      </c>
      <c r="B20" s="4" t="s">
        <v>19</v>
      </c>
      <c r="C20" s="5" t="s">
        <v>20</v>
      </c>
      <c r="D20" s="6" t="s">
        <v>2</v>
      </c>
      <c r="E20" s="66">
        <v>785.4</v>
      </c>
      <c r="F20" s="67"/>
      <c r="G20" s="87">
        <v>0</v>
      </c>
      <c r="H20" s="63">
        <v>0.3</v>
      </c>
      <c r="I20" s="63">
        <f aca="true" t="shared" si="2" ref="I20:I24">H20*E20</f>
        <v>235.61999999999998</v>
      </c>
      <c r="J20" s="77"/>
      <c r="K20" s="64"/>
      <c r="L20" s="50"/>
    </row>
    <row r="21" spans="1:12" s="32" customFormat="1" ht="12.75">
      <c r="A21" s="3">
        <v>10</v>
      </c>
      <c r="B21" s="4" t="s">
        <v>124</v>
      </c>
      <c r="C21" s="5" t="s">
        <v>116</v>
      </c>
      <c r="D21" s="6" t="s">
        <v>2</v>
      </c>
      <c r="E21" s="68">
        <v>1563.6</v>
      </c>
      <c r="F21" s="67"/>
      <c r="G21" s="87">
        <f aca="true" t="shared" si="3" ref="G20:G24">F21*E21</f>
        <v>0</v>
      </c>
      <c r="H21" s="63">
        <v>0.128</v>
      </c>
      <c r="I21" s="63">
        <f t="shared" si="2"/>
        <v>200.14079999999998</v>
      </c>
      <c r="J21" s="98"/>
      <c r="K21" s="88"/>
      <c r="L21" s="50"/>
    </row>
    <row r="22" spans="1:12" s="32" customFormat="1" ht="12.75" customHeight="1">
      <c r="A22" s="3">
        <v>11</v>
      </c>
      <c r="B22" s="168" t="s">
        <v>123</v>
      </c>
      <c r="C22" s="166" t="s">
        <v>21</v>
      </c>
      <c r="D22" s="157" t="s">
        <v>2</v>
      </c>
      <c r="E22" s="169">
        <f>E20</f>
        <v>785.4</v>
      </c>
      <c r="F22" s="170"/>
      <c r="G22" s="171">
        <f t="shared" si="3"/>
        <v>0</v>
      </c>
      <c r="H22" s="172">
        <v>0.295</v>
      </c>
      <c r="I22" s="172">
        <f t="shared" si="2"/>
        <v>231.69299999999998</v>
      </c>
      <c r="J22" s="175"/>
      <c r="K22" s="88"/>
      <c r="L22" s="165"/>
    </row>
    <row r="23" spans="1:12" s="32" customFormat="1" ht="12.75">
      <c r="A23" s="3">
        <v>12</v>
      </c>
      <c r="B23" s="4" t="s">
        <v>121</v>
      </c>
      <c r="C23" s="5" t="s">
        <v>122</v>
      </c>
      <c r="D23" s="6" t="s">
        <v>43</v>
      </c>
      <c r="E23" s="89">
        <v>429.8</v>
      </c>
      <c r="F23" s="67"/>
      <c r="G23" s="87">
        <f t="shared" si="3"/>
        <v>0</v>
      </c>
      <c r="H23" s="63">
        <v>0.04</v>
      </c>
      <c r="I23" s="91">
        <f t="shared" si="2"/>
        <v>17.192</v>
      </c>
      <c r="J23" s="175"/>
      <c r="K23" s="88"/>
      <c r="L23" s="50"/>
    </row>
    <row r="24" spans="1:12" s="32" customFormat="1" ht="12.75">
      <c r="A24" s="3">
        <v>13</v>
      </c>
      <c r="B24" s="4" t="s">
        <v>119</v>
      </c>
      <c r="C24" s="5" t="s">
        <v>120</v>
      </c>
      <c r="D24" s="6" t="s">
        <v>22</v>
      </c>
      <c r="E24" s="90">
        <v>440.9</v>
      </c>
      <c r="F24" s="67"/>
      <c r="G24" s="87">
        <f t="shared" si="3"/>
        <v>0</v>
      </c>
      <c r="H24" s="63">
        <v>0.205</v>
      </c>
      <c r="I24" s="91">
        <f t="shared" si="2"/>
        <v>90.38449999999999</v>
      </c>
      <c r="J24" s="176"/>
      <c r="K24" s="88"/>
      <c r="L24" s="92"/>
    </row>
    <row r="25" spans="1:12" s="32" customFormat="1" ht="12.75">
      <c r="A25" s="41"/>
      <c r="B25" s="71"/>
      <c r="C25" s="72"/>
      <c r="D25" s="93"/>
      <c r="E25" s="94"/>
      <c r="F25" s="95"/>
      <c r="G25" s="47"/>
      <c r="H25" s="96"/>
      <c r="I25" s="96"/>
      <c r="J25" s="176"/>
      <c r="K25" s="88"/>
      <c r="L25" s="92"/>
    </row>
    <row r="26" spans="1:12" s="32" customFormat="1" ht="12.75">
      <c r="A26" s="51"/>
      <c r="B26" s="80" t="s">
        <v>101</v>
      </c>
      <c r="C26" s="81" t="s">
        <v>102</v>
      </c>
      <c r="D26" s="101"/>
      <c r="E26" s="102"/>
      <c r="F26" s="103"/>
      <c r="G26" s="167">
        <f>SUM(G27:G29)</f>
        <v>0</v>
      </c>
      <c r="H26" s="104"/>
      <c r="I26" s="105">
        <f>SUM(I27:I29)</f>
        <v>1044.730329</v>
      </c>
      <c r="J26" s="77"/>
      <c r="K26" s="64"/>
      <c r="L26" s="50"/>
    </row>
    <row r="27" spans="1:12" s="32" customFormat="1" ht="12.75">
      <c r="A27" s="3">
        <v>14</v>
      </c>
      <c r="B27" s="4" t="s">
        <v>23</v>
      </c>
      <c r="C27" s="160" t="s">
        <v>24</v>
      </c>
      <c r="D27" s="3" t="s">
        <v>2</v>
      </c>
      <c r="E27" s="60">
        <v>2360.4</v>
      </c>
      <c r="F27" s="61"/>
      <c r="G27" s="87">
        <v>0</v>
      </c>
      <c r="H27" s="62">
        <v>0.27994</v>
      </c>
      <c r="I27" s="63">
        <f aca="true" t="shared" si="4" ref="I27:I29">H27*E27</f>
        <v>660.770376</v>
      </c>
      <c r="J27" s="100"/>
      <c r="K27" s="65"/>
      <c r="L27" s="50"/>
    </row>
    <row r="28" spans="1:12" s="32" customFormat="1" ht="12.75">
      <c r="A28" s="3">
        <v>15</v>
      </c>
      <c r="B28" s="4" t="s">
        <v>118</v>
      </c>
      <c r="C28" s="160" t="s">
        <v>117</v>
      </c>
      <c r="D28" s="3" t="s">
        <v>2</v>
      </c>
      <c r="E28" s="60">
        <v>671.1</v>
      </c>
      <c r="F28" s="61"/>
      <c r="G28" s="87">
        <f>F28*E28</f>
        <v>0</v>
      </c>
      <c r="H28" s="62">
        <v>0.35263</v>
      </c>
      <c r="I28" s="63">
        <f t="shared" si="4"/>
        <v>236.649993</v>
      </c>
      <c r="J28" s="100"/>
      <c r="K28" s="65"/>
      <c r="L28" s="50"/>
    </row>
    <row r="29" spans="1:12" s="32" customFormat="1" ht="12.75">
      <c r="A29" s="3">
        <v>16</v>
      </c>
      <c r="B29" s="4" t="s">
        <v>25</v>
      </c>
      <c r="C29" s="160" t="s">
        <v>26</v>
      </c>
      <c r="D29" s="3" t="s">
        <v>2</v>
      </c>
      <c r="E29" s="60">
        <v>1117</v>
      </c>
      <c r="F29" s="61"/>
      <c r="G29" s="87">
        <f>F29*E29</f>
        <v>0</v>
      </c>
      <c r="H29" s="62">
        <v>0.13188</v>
      </c>
      <c r="I29" s="63">
        <f t="shared" si="4"/>
        <v>147.30996</v>
      </c>
      <c r="J29" s="175"/>
      <c r="K29" s="64"/>
      <c r="L29" s="50"/>
    </row>
    <row r="30" spans="1:12" s="111" customFormat="1" ht="12.75">
      <c r="A30" s="106"/>
      <c r="B30" s="71"/>
      <c r="C30" s="107"/>
      <c r="D30" s="108"/>
      <c r="E30" s="102"/>
      <c r="F30" s="109"/>
      <c r="H30" s="110"/>
      <c r="J30" s="177"/>
      <c r="K30" s="112"/>
      <c r="L30" s="113"/>
    </row>
    <row r="31" spans="1:12" s="32" customFormat="1" ht="12.75">
      <c r="A31" s="51"/>
      <c r="B31" s="80" t="s">
        <v>103</v>
      </c>
      <c r="C31" s="114" t="s">
        <v>104</v>
      </c>
      <c r="D31" s="30"/>
      <c r="E31" s="115"/>
      <c r="F31" s="103"/>
      <c r="G31" s="116">
        <f>SUM(G32:G40)</f>
        <v>0</v>
      </c>
      <c r="H31" s="104"/>
      <c r="I31" s="86">
        <f>SUM(I32:I40)</f>
        <v>626.722471</v>
      </c>
      <c r="J31" s="77"/>
      <c r="K31" s="64"/>
      <c r="L31" s="50"/>
    </row>
    <row r="32" spans="1:12" s="32" customFormat="1" ht="12.75">
      <c r="A32" s="3">
        <v>17</v>
      </c>
      <c r="B32" s="4" t="s">
        <v>27</v>
      </c>
      <c r="C32" s="160" t="s">
        <v>28</v>
      </c>
      <c r="D32" s="3" t="s">
        <v>2</v>
      </c>
      <c r="E32" s="68">
        <f>E29</f>
        <v>1117</v>
      </c>
      <c r="F32" s="61"/>
      <c r="G32" s="87">
        <v>0</v>
      </c>
      <c r="H32" s="62">
        <v>0.00071</v>
      </c>
      <c r="I32" s="63">
        <f aca="true" t="shared" si="5" ref="I32:I37">H32*E32</f>
        <v>0.79307</v>
      </c>
      <c r="J32" s="77"/>
      <c r="K32" s="64"/>
      <c r="L32" s="50"/>
    </row>
    <row r="33" spans="1:12" s="32" customFormat="1" ht="12.75">
      <c r="A33" s="3">
        <v>18</v>
      </c>
      <c r="B33" s="4" t="s">
        <v>125</v>
      </c>
      <c r="C33" s="160" t="s">
        <v>29</v>
      </c>
      <c r="D33" s="3" t="s">
        <v>2</v>
      </c>
      <c r="E33" s="68">
        <f>E35</f>
        <v>2673.9</v>
      </c>
      <c r="F33" s="61"/>
      <c r="G33" s="87">
        <f aca="true" t="shared" si="6" ref="G32:G37">F33*E33</f>
        <v>0</v>
      </c>
      <c r="H33" s="62">
        <v>0.00601</v>
      </c>
      <c r="I33" s="63">
        <f t="shared" si="5"/>
        <v>16.070139</v>
      </c>
      <c r="J33" s="77"/>
      <c r="K33" s="64"/>
      <c r="L33" s="50"/>
    </row>
    <row r="34" spans="1:11" s="32" customFormat="1" ht="12.75">
      <c r="A34" s="3">
        <v>19</v>
      </c>
      <c r="B34" s="4" t="s">
        <v>30</v>
      </c>
      <c r="C34" s="160" t="s">
        <v>31</v>
      </c>
      <c r="D34" s="3" t="s">
        <v>2</v>
      </c>
      <c r="E34" s="68">
        <f>E29</f>
        <v>1117</v>
      </c>
      <c r="F34" s="61"/>
      <c r="G34" s="87">
        <f t="shared" si="6"/>
        <v>0</v>
      </c>
      <c r="H34" s="62">
        <v>0.15559</v>
      </c>
      <c r="I34" s="63">
        <f t="shared" si="5"/>
        <v>173.79403000000002</v>
      </c>
      <c r="J34" s="77"/>
      <c r="K34" s="64"/>
    </row>
    <row r="35" spans="1:11" s="32" customFormat="1" ht="12.75">
      <c r="A35" s="3">
        <v>20</v>
      </c>
      <c r="B35" s="4" t="s">
        <v>32</v>
      </c>
      <c r="C35" s="160" t="s">
        <v>33</v>
      </c>
      <c r="D35" s="3" t="s">
        <v>2</v>
      </c>
      <c r="E35" s="68">
        <v>2673.9</v>
      </c>
      <c r="F35" s="61"/>
      <c r="G35" s="87">
        <f t="shared" si="6"/>
        <v>0</v>
      </c>
      <c r="H35" s="62">
        <v>0.10373</v>
      </c>
      <c r="I35" s="63">
        <f t="shared" si="5"/>
        <v>277.363647</v>
      </c>
      <c r="J35" s="77"/>
      <c r="K35" s="64"/>
    </row>
    <row r="36" spans="1:11" s="32" customFormat="1" ht="12.75" customHeight="1">
      <c r="A36" s="3">
        <v>21</v>
      </c>
      <c r="B36" s="4" t="s">
        <v>34</v>
      </c>
      <c r="C36" s="11" t="s">
        <v>35</v>
      </c>
      <c r="D36" s="3" t="s">
        <v>2</v>
      </c>
      <c r="E36" s="68">
        <v>670.3</v>
      </c>
      <c r="F36" s="61"/>
      <c r="G36" s="87">
        <f t="shared" si="6"/>
        <v>0</v>
      </c>
      <c r="H36" s="62">
        <v>0.08425</v>
      </c>
      <c r="I36" s="63">
        <f t="shared" si="5"/>
        <v>56.472775</v>
      </c>
      <c r="J36" s="178"/>
      <c r="K36" s="65"/>
    </row>
    <row r="37" spans="1:11" s="32" customFormat="1" ht="12.75">
      <c r="A37" s="3">
        <v>22</v>
      </c>
      <c r="B37" s="4" t="s">
        <v>36</v>
      </c>
      <c r="C37" s="161" t="s">
        <v>37</v>
      </c>
      <c r="D37" s="3" t="s">
        <v>2</v>
      </c>
      <c r="E37" s="60">
        <v>671.364</v>
      </c>
      <c r="F37" s="61"/>
      <c r="G37" s="87">
        <f t="shared" si="6"/>
        <v>0</v>
      </c>
      <c r="H37" s="62">
        <v>0.13</v>
      </c>
      <c r="I37" s="63">
        <f t="shared" si="5"/>
        <v>87.27732</v>
      </c>
      <c r="J37" s="77"/>
      <c r="K37" s="64"/>
    </row>
    <row r="38" spans="1:11" s="32" customFormat="1" ht="12.75">
      <c r="A38" s="3">
        <v>23</v>
      </c>
      <c r="B38" s="162" t="s">
        <v>126</v>
      </c>
      <c r="C38" s="163" t="s">
        <v>38</v>
      </c>
      <c r="D38" s="3" t="s">
        <v>2</v>
      </c>
      <c r="E38" s="60">
        <v>12.463</v>
      </c>
      <c r="F38" s="61"/>
      <c r="G38" s="87">
        <f>F38*E38</f>
        <v>0</v>
      </c>
      <c r="H38" s="62">
        <v>0.13</v>
      </c>
      <c r="I38" s="63">
        <f>H38*E38</f>
        <v>1.62019</v>
      </c>
      <c r="J38" s="178"/>
      <c r="K38" s="65"/>
    </row>
    <row r="39" spans="1:11" s="32" customFormat="1" ht="12.75">
      <c r="A39" s="3">
        <v>24</v>
      </c>
      <c r="B39" s="4" t="s">
        <v>127</v>
      </c>
      <c r="C39" s="11" t="s">
        <v>128</v>
      </c>
      <c r="D39" s="3" t="s">
        <v>2</v>
      </c>
      <c r="E39" s="60">
        <f>8.4+2*24.8</f>
        <v>58</v>
      </c>
      <c r="F39" s="61"/>
      <c r="G39" s="87">
        <f>F39*E39</f>
        <v>0</v>
      </c>
      <c r="H39" s="62">
        <v>0.08565</v>
      </c>
      <c r="I39" s="63">
        <f>H39*E39</f>
        <v>4.967700000000001</v>
      </c>
      <c r="J39" s="178"/>
      <c r="K39" s="65"/>
    </row>
    <row r="40" spans="1:10" s="32" customFormat="1" ht="12.75">
      <c r="A40" s="3">
        <v>25</v>
      </c>
      <c r="B40" s="4" t="s">
        <v>129</v>
      </c>
      <c r="C40" s="161" t="s">
        <v>39</v>
      </c>
      <c r="D40" s="3" t="s">
        <v>2</v>
      </c>
      <c r="E40" s="60">
        <f>E39*1.03</f>
        <v>59.74</v>
      </c>
      <c r="F40" s="61"/>
      <c r="G40" s="87">
        <f>F40*E40</f>
        <v>0</v>
      </c>
      <c r="H40" s="62">
        <v>0.14</v>
      </c>
      <c r="I40" s="63">
        <f>H40*E40</f>
        <v>8.363600000000002</v>
      </c>
      <c r="J40" s="100"/>
    </row>
    <row r="41" spans="1:10" s="32" customFormat="1" ht="12.75">
      <c r="A41" s="117"/>
      <c r="B41" s="118"/>
      <c r="C41" s="119"/>
      <c r="D41" s="30"/>
      <c r="E41" s="102"/>
      <c r="F41" s="103"/>
      <c r="G41" s="76"/>
      <c r="H41" s="104"/>
      <c r="I41" s="96"/>
      <c r="J41" s="100"/>
    </row>
    <row r="42" spans="1:11" s="32" customFormat="1" ht="12.75">
      <c r="A42" s="51"/>
      <c r="B42" s="80" t="s">
        <v>105</v>
      </c>
      <c r="C42" s="120" t="s">
        <v>106</v>
      </c>
      <c r="D42" s="73"/>
      <c r="E42" s="99"/>
      <c r="F42" s="75"/>
      <c r="G42" s="85">
        <f>SUM(G43:G43)</f>
        <v>0</v>
      </c>
      <c r="H42" s="96"/>
      <c r="I42" s="97">
        <f>SUM(I43:I43)</f>
        <v>0</v>
      </c>
      <c r="J42" s="77"/>
      <c r="K42" s="64"/>
    </row>
    <row r="43" spans="1:11" s="32" customFormat="1" ht="12.75">
      <c r="A43" s="3">
        <v>26</v>
      </c>
      <c r="B43" s="4" t="s">
        <v>40</v>
      </c>
      <c r="C43" s="5" t="s">
        <v>41</v>
      </c>
      <c r="D43" s="6" t="s">
        <v>42</v>
      </c>
      <c r="E43" s="66">
        <v>32</v>
      </c>
      <c r="F43" s="67"/>
      <c r="G43" s="87">
        <v>0</v>
      </c>
      <c r="H43" s="63">
        <v>0</v>
      </c>
      <c r="I43" s="63">
        <f aca="true" t="shared" si="7" ref="I43">H43*E43</f>
        <v>0</v>
      </c>
      <c r="J43" s="77"/>
      <c r="K43" s="64"/>
    </row>
    <row r="44" spans="1:11" s="32" customFormat="1" ht="12.75">
      <c r="A44" s="117"/>
      <c r="B44" s="72"/>
      <c r="C44" s="72"/>
      <c r="D44" s="73"/>
      <c r="E44" s="74"/>
      <c r="F44" s="75"/>
      <c r="G44" s="103"/>
      <c r="H44" s="104"/>
      <c r="J44" s="77"/>
      <c r="K44" s="64"/>
    </row>
    <row r="45" spans="1:11" s="32" customFormat="1" ht="12.75">
      <c r="A45" s="51"/>
      <c r="B45" s="80" t="s">
        <v>107</v>
      </c>
      <c r="C45" s="121" t="s">
        <v>108</v>
      </c>
      <c r="D45" s="54"/>
      <c r="E45" s="55"/>
      <c r="F45" s="56"/>
      <c r="G45" s="57">
        <f>SUM(G46:G61)</f>
        <v>0</v>
      </c>
      <c r="H45" s="58"/>
      <c r="I45" s="97">
        <f>SUM(I46:I61)</f>
        <v>184.34651919999996</v>
      </c>
      <c r="J45" s="77"/>
      <c r="K45" s="64"/>
    </row>
    <row r="46" spans="1:11" s="32" customFormat="1" ht="12.75">
      <c r="A46" s="3">
        <v>27</v>
      </c>
      <c r="B46" s="4" t="s">
        <v>130</v>
      </c>
      <c r="C46" s="11" t="s">
        <v>44</v>
      </c>
      <c r="D46" s="3" t="s">
        <v>43</v>
      </c>
      <c r="E46" s="60">
        <v>487.4</v>
      </c>
      <c r="F46" s="61"/>
      <c r="G46" s="87">
        <v>0</v>
      </c>
      <c r="H46" s="62">
        <v>0.1295</v>
      </c>
      <c r="I46" s="63">
        <f aca="true" t="shared" si="8" ref="I46:I47">H46*E46</f>
        <v>63.1183</v>
      </c>
      <c r="J46" s="179"/>
      <c r="K46" s="65"/>
    </row>
    <row r="47" spans="1:11" s="32" customFormat="1" ht="12.75">
      <c r="A47" s="3">
        <v>28</v>
      </c>
      <c r="B47" s="164" t="s">
        <v>135</v>
      </c>
      <c r="C47" s="161" t="s">
        <v>134</v>
      </c>
      <c r="D47" s="122" t="s">
        <v>42</v>
      </c>
      <c r="E47" s="123">
        <f>E46*1.02</f>
        <v>497.14799999999997</v>
      </c>
      <c r="F47" s="124"/>
      <c r="G47" s="125">
        <v>0</v>
      </c>
      <c r="H47" s="126">
        <v>0.028</v>
      </c>
      <c r="I47" s="127">
        <f t="shared" si="8"/>
        <v>13.920143999999999</v>
      </c>
      <c r="J47" s="178"/>
      <c r="K47" s="65"/>
    </row>
    <row r="48" spans="1:11" s="32" customFormat="1" ht="12.75">
      <c r="A48" s="3">
        <v>29</v>
      </c>
      <c r="B48" s="4" t="s">
        <v>45</v>
      </c>
      <c r="C48" s="11" t="s">
        <v>46</v>
      </c>
      <c r="D48" s="3" t="s">
        <v>43</v>
      </c>
      <c r="E48" s="60">
        <v>452.6</v>
      </c>
      <c r="F48" s="61"/>
      <c r="G48" s="87">
        <f>F48*E48</f>
        <v>0</v>
      </c>
      <c r="H48" s="62">
        <v>0.1554</v>
      </c>
      <c r="I48" s="63">
        <f>H48*E48</f>
        <v>70.33404</v>
      </c>
      <c r="J48" s="176"/>
      <c r="K48" s="64"/>
    </row>
    <row r="49" spans="1:11" s="32" customFormat="1" ht="12.75">
      <c r="A49" s="3">
        <v>30</v>
      </c>
      <c r="B49" s="164" t="s">
        <v>131</v>
      </c>
      <c r="C49" s="161" t="s">
        <v>47</v>
      </c>
      <c r="D49" s="3" t="s">
        <v>42</v>
      </c>
      <c r="E49" s="128">
        <f>(E48-E50-E51)*1.02</f>
        <v>423.91200000000003</v>
      </c>
      <c r="F49" s="61"/>
      <c r="G49" s="87">
        <f>F49*E49</f>
        <v>0</v>
      </c>
      <c r="H49" s="62">
        <v>0.0821</v>
      </c>
      <c r="I49" s="63">
        <f>H49*E49</f>
        <v>34.803175200000005</v>
      </c>
      <c r="J49" s="178"/>
      <c r="K49" s="65"/>
    </row>
    <row r="50" spans="1:11" s="32" customFormat="1" ht="12.75">
      <c r="A50" s="3">
        <v>31</v>
      </c>
      <c r="B50" s="4" t="s">
        <v>132</v>
      </c>
      <c r="C50" s="161" t="s">
        <v>48</v>
      </c>
      <c r="D50" s="3" t="s">
        <v>42</v>
      </c>
      <c r="E50" s="90">
        <v>8</v>
      </c>
      <c r="F50" s="61"/>
      <c r="G50" s="87">
        <f aca="true" t="shared" si="9" ref="G50:G61">F50*E50</f>
        <v>0</v>
      </c>
      <c r="H50" s="62">
        <v>0.064</v>
      </c>
      <c r="I50" s="63">
        <f aca="true" t="shared" si="10" ref="I50:I61">H50*E50</f>
        <v>0.512</v>
      </c>
      <c r="J50" s="178"/>
      <c r="K50" s="65"/>
    </row>
    <row r="51" spans="1:11" s="32" customFormat="1" ht="12.75">
      <c r="A51" s="3">
        <v>32</v>
      </c>
      <c r="B51" s="4" t="s">
        <v>133</v>
      </c>
      <c r="C51" s="161" t="s">
        <v>49</v>
      </c>
      <c r="D51" s="3" t="s">
        <v>42</v>
      </c>
      <c r="E51" s="90">
        <v>29</v>
      </c>
      <c r="F51" s="61"/>
      <c r="G51" s="87">
        <f t="shared" si="9"/>
        <v>0</v>
      </c>
      <c r="H51" s="62">
        <v>0.0483</v>
      </c>
      <c r="I51" s="63">
        <f t="shared" si="10"/>
        <v>1.4007</v>
      </c>
      <c r="J51" s="77"/>
      <c r="K51" s="65"/>
    </row>
    <row r="52" spans="1:13" s="32" customFormat="1" ht="12.75">
      <c r="A52" s="3">
        <v>33</v>
      </c>
      <c r="B52" s="159" t="s">
        <v>50</v>
      </c>
      <c r="C52" s="8" t="s">
        <v>51</v>
      </c>
      <c r="D52" s="7" t="s">
        <v>42</v>
      </c>
      <c r="E52" s="60">
        <v>2</v>
      </c>
      <c r="F52" s="61"/>
      <c r="G52" s="87">
        <f t="shared" si="9"/>
        <v>0</v>
      </c>
      <c r="H52" s="62">
        <v>0.0007</v>
      </c>
      <c r="I52" s="63">
        <f t="shared" si="10"/>
        <v>0.0014</v>
      </c>
      <c r="J52" s="180"/>
      <c r="K52" s="64"/>
      <c r="L52" s="50"/>
      <c r="M52" s="50"/>
    </row>
    <row r="53" spans="1:13" s="32" customFormat="1" ht="12.75">
      <c r="A53" s="3">
        <v>34</v>
      </c>
      <c r="B53" s="159" t="s">
        <v>137</v>
      </c>
      <c r="C53" s="161" t="s">
        <v>52</v>
      </c>
      <c r="D53" s="7" t="s">
        <v>42</v>
      </c>
      <c r="E53" s="60">
        <v>2</v>
      </c>
      <c r="F53" s="61"/>
      <c r="G53" s="87">
        <f t="shared" si="9"/>
        <v>0</v>
      </c>
      <c r="H53" s="62">
        <v>0</v>
      </c>
      <c r="I53" s="63">
        <f t="shared" si="10"/>
        <v>0</v>
      </c>
      <c r="J53" s="77"/>
      <c r="K53" s="64"/>
      <c r="L53" s="50"/>
      <c r="M53" s="50"/>
    </row>
    <row r="54" spans="1:13" s="32" customFormat="1" ht="12.75">
      <c r="A54" s="3">
        <v>35</v>
      </c>
      <c r="B54" s="159" t="s">
        <v>53</v>
      </c>
      <c r="C54" s="11" t="s">
        <v>54</v>
      </c>
      <c r="D54" s="7" t="s">
        <v>42</v>
      </c>
      <c r="E54" s="60">
        <v>2</v>
      </c>
      <c r="F54" s="61"/>
      <c r="G54" s="87">
        <f t="shared" si="9"/>
        <v>0</v>
      </c>
      <c r="H54" s="62">
        <v>0.11241</v>
      </c>
      <c r="I54" s="63">
        <f t="shared" si="10"/>
        <v>0.22482</v>
      </c>
      <c r="J54" s="77"/>
      <c r="K54" s="64"/>
      <c r="L54" s="50"/>
      <c r="M54" s="50"/>
    </row>
    <row r="55" spans="1:13" s="32" customFormat="1" ht="12.75">
      <c r="A55" s="3">
        <v>36</v>
      </c>
      <c r="B55" s="159" t="s">
        <v>136</v>
      </c>
      <c r="C55" s="161" t="s">
        <v>55</v>
      </c>
      <c r="D55" s="7" t="s">
        <v>42</v>
      </c>
      <c r="E55" s="60">
        <v>2</v>
      </c>
      <c r="F55" s="61"/>
      <c r="G55" s="87">
        <f t="shared" si="9"/>
        <v>0</v>
      </c>
      <c r="H55" s="62">
        <v>0</v>
      </c>
      <c r="I55" s="63">
        <f t="shared" si="10"/>
        <v>0</v>
      </c>
      <c r="J55" s="77"/>
      <c r="K55" s="64"/>
      <c r="L55" s="50"/>
      <c r="M55" s="50"/>
    </row>
    <row r="56" spans="1:13" s="32" customFormat="1" ht="12.75">
      <c r="A56" s="3">
        <v>37</v>
      </c>
      <c r="B56" s="159" t="s">
        <v>138</v>
      </c>
      <c r="C56" s="161" t="s">
        <v>139</v>
      </c>
      <c r="D56" s="7" t="s">
        <v>42</v>
      </c>
      <c r="E56" s="60">
        <v>2</v>
      </c>
      <c r="F56" s="61"/>
      <c r="G56" s="87">
        <f t="shared" si="9"/>
        <v>0</v>
      </c>
      <c r="H56" s="62">
        <v>0</v>
      </c>
      <c r="I56" s="63">
        <f t="shared" si="10"/>
        <v>0</v>
      </c>
      <c r="J56" s="77"/>
      <c r="K56" s="64"/>
      <c r="L56" s="50"/>
      <c r="M56" s="50"/>
    </row>
    <row r="57" spans="1:13" s="32" customFormat="1" ht="12.75">
      <c r="A57" s="3">
        <v>38</v>
      </c>
      <c r="B57" s="159" t="s">
        <v>140</v>
      </c>
      <c r="C57" s="161" t="s">
        <v>141</v>
      </c>
      <c r="D57" s="7" t="s">
        <v>42</v>
      </c>
      <c r="E57" s="60">
        <v>2</v>
      </c>
      <c r="F57" s="61"/>
      <c r="G57" s="87">
        <f t="shared" si="9"/>
        <v>0</v>
      </c>
      <c r="H57" s="62">
        <v>0</v>
      </c>
      <c r="I57" s="63">
        <f t="shared" si="10"/>
        <v>0</v>
      </c>
      <c r="J57" s="77"/>
      <c r="K57" s="64"/>
      <c r="L57" s="50"/>
      <c r="M57" s="50"/>
    </row>
    <row r="58" spans="1:13" s="32" customFormat="1" ht="12.75">
      <c r="A58" s="3">
        <v>39</v>
      </c>
      <c r="B58" s="159" t="s">
        <v>56</v>
      </c>
      <c r="C58" s="11" t="s">
        <v>57</v>
      </c>
      <c r="D58" s="7" t="s">
        <v>42</v>
      </c>
      <c r="E58" s="60">
        <v>4</v>
      </c>
      <c r="F58" s="61"/>
      <c r="G58" s="87">
        <f t="shared" si="9"/>
        <v>0</v>
      </c>
      <c r="H58" s="62">
        <v>0.004</v>
      </c>
      <c r="I58" s="63">
        <f t="shared" si="10"/>
        <v>0.016</v>
      </c>
      <c r="J58" s="129"/>
      <c r="K58" s="65"/>
      <c r="L58" s="50"/>
      <c r="M58" s="50"/>
    </row>
    <row r="59" spans="1:13" s="32" customFormat="1" ht="12.75">
      <c r="A59" s="3">
        <v>40</v>
      </c>
      <c r="B59" s="159" t="s">
        <v>58</v>
      </c>
      <c r="C59" s="11" t="s">
        <v>59</v>
      </c>
      <c r="D59" s="7" t="s">
        <v>42</v>
      </c>
      <c r="E59" s="60">
        <v>2</v>
      </c>
      <c r="F59" s="61"/>
      <c r="G59" s="87">
        <f t="shared" si="9"/>
        <v>0</v>
      </c>
      <c r="H59" s="62">
        <v>0.005</v>
      </c>
      <c r="I59" s="63">
        <f t="shared" si="10"/>
        <v>0.01</v>
      </c>
      <c r="J59" s="129"/>
      <c r="K59" s="65"/>
      <c r="L59" s="50"/>
      <c r="M59" s="50"/>
    </row>
    <row r="60" spans="1:13" s="32" customFormat="1" ht="12.75">
      <c r="A60" s="3">
        <v>41</v>
      </c>
      <c r="B60" s="4" t="s">
        <v>60</v>
      </c>
      <c r="C60" s="5" t="s">
        <v>61</v>
      </c>
      <c r="D60" s="6" t="s">
        <v>43</v>
      </c>
      <c r="E60" s="66">
        <v>39.8</v>
      </c>
      <c r="F60" s="67"/>
      <c r="G60" s="87">
        <f t="shared" si="9"/>
        <v>0</v>
      </c>
      <c r="H60" s="63">
        <v>0</v>
      </c>
      <c r="I60" s="63">
        <f t="shared" si="10"/>
        <v>0</v>
      </c>
      <c r="J60" s="77"/>
      <c r="K60" s="64"/>
      <c r="L60" s="50" t="s">
        <v>109</v>
      </c>
      <c r="M60" s="50"/>
    </row>
    <row r="61" spans="1:13" s="32" customFormat="1" ht="12.75">
      <c r="A61" s="3">
        <v>42</v>
      </c>
      <c r="B61" s="4" t="s">
        <v>62</v>
      </c>
      <c r="C61" s="5" t="s">
        <v>63</v>
      </c>
      <c r="D61" s="6" t="s">
        <v>43</v>
      </c>
      <c r="E61" s="66">
        <v>54</v>
      </c>
      <c r="F61" s="67"/>
      <c r="G61" s="87">
        <f t="shared" si="9"/>
        <v>0</v>
      </c>
      <c r="H61" s="63">
        <v>0.00011</v>
      </c>
      <c r="I61" s="63">
        <f t="shared" si="10"/>
        <v>0.00594</v>
      </c>
      <c r="J61" s="77"/>
      <c r="K61" s="64"/>
      <c r="L61" s="50"/>
      <c r="M61" s="50"/>
    </row>
    <row r="62" spans="1:13" s="32" customFormat="1" ht="12.75">
      <c r="A62" s="41"/>
      <c r="B62" s="130"/>
      <c r="C62" s="130"/>
      <c r="D62" s="93"/>
      <c r="E62" s="131"/>
      <c r="F62" s="95"/>
      <c r="G62" s="132"/>
      <c r="H62" s="133"/>
      <c r="I62" s="134"/>
      <c r="J62" s="77"/>
      <c r="K62" s="64"/>
      <c r="L62" s="50"/>
      <c r="M62" s="50"/>
    </row>
    <row r="63" spans="1:13" s="32" customFormat="1" ht="12.75">
      <c r="A63" s="51"/>
      <c r="B63" s="80" t="s">
        <v>110</v>
      </c>
      <c r="C63" s="135" t="s">
        <v>111</v>
      </c>
      <c r="D63" s="82"/>
      <c r="E63" s="136"/>
      <c r="F63" s="84"/>
      <c r="G63" s="85">
        <f>SUM(G64:G72)</f>
        <v>0</v>
      </c>
      <c r="H63" s="137"/>
      <c r="I63" s="97"/>
      <c r="J63" s="77"/>
      <c r="K63" s="64"/>
      <c r="L63" s="50"/>
      <c r="M63" s="50"/>
    </row>
    <row r="64" spans="1:11" s="32" customFormat="1" ht="12.75">
      <c r="A64" s="3">
        <v>43</v>
      </c>
      <c r="B64" s="4" t="s">
        <v>64</v>
      </c>
      <c r="C64" s="5" t="s">
        <v>65</v>
      </c>
      <c r="D64" s="6" t="s">
        <v>16</v>
      </c>
      <c r="E64" s="66">
        <f>I20+I21</f>
        <v>435.76079999999996</v>
      </c>
      <c r="F64" s="67"/>
      <c r="G64" s="87">
        <v>0</v>
      </c>
      <c r="H64" s="63">
        <v>0</v>
      </c>
      <c r="I64" s="63">
        <f aca="true" t="shared" si="11" ref="I64:I72">H64*E64</f>
        <v>0</v>
      </c>
      <c r="J64" s="77"/>
      <c r="K64" s="64"/>
    </row>
    <row r="65" spans="1:11" s="32" customFormat="1" ht="12.75">
      <c r="A65" s="3">
        <v>44</v>
      </c>
      <c r="B65" s="4" t="s">
        <v>66</v>
      </c>
      <c r="C65" s="5" t="s">
        <v>67</v>
      </c>
      <c r="D65" s="6" t="s">
        <v>16</v>
      </c>
      <c r="E65" s="66">
        <f>10*E64</f>
        <v>4357.607999999999</v>
      </c>
      <c r="F65" s="67"/>
      <c r="G65" s="87">
        <f aca="true" t="shared" si="12" ref="G64:G69">F65*E65</f>
        <v>0</v>
      </c>
      <c r="H65" s="63">
        <v>0</v>
      </c>
      <c r="I65" s="63">
        <f t="shared" si="11"/>
        <v>0</v>
      </c>
      <c r="J65" s="77"/>
      <c r="K65" s="64"/>
    </row>
    <row r="66" spans="1:11" s="32" customFormat="1" ht="12.75">
      <c r="A66" s="3">
        <v>45</v>
      </c>
      <c r="B66" s="4" t="s">
        <v>68</v>
      </c>
      <c r="C66" s="5" t="s">
        <v>69</v>
      </c>
      <c r="D66" s="6" t="s">
        <v>16</v>
      </c>
      <c r="E66" s="66">
        <f>I22+I23+I24</f>
        <v>339.2695</v>
      </c>
      <c r="F66" s="67"/>
      <c r="G66" s="87">
        <f t="shared" si="12"/>
        <v>0</v>
      </c>
      <c r="H66" s="63">
        <v>0</v>
      </c>
      <c r="I66" s="63">
        <f t="shared" si="11"/>
        <v>0</v>
      </c>
      <c r="J66" s="77"/>
      <c r="K66" s="64"/>
    </row>
    <row r="67" spans="1:11" s="32" customFormat="1" ht="12.75">
      <c r="A67" s="3">
        <v>46</v>
      </c>
      <c r="B67" s="4" t="s">
        <v>70</v>
      </c>
      <c r="C67" s="5" t="s">
        <v>67</v>
      </c>
      <c r="D67" s="6" t="s">
        <v>16</v>
      </c>
      <c r="E67" s="66">
        <f>2*E66</f>
        <v>678.539</v>
      </c>
      <c r="F67" s="67"/>
      <c r="G67" s="87">
        <f t="shared" si="12"/>
        <v>0</v>
      </c>
      <c r="H67" s="63">
        <v>0</v>
      </c>
      <c r="I67" s="63">
        <f t="shared" si="11"/>
        <v>0</v>
      </c>
      <c r="J67" s="77"/>
      <c r="K67" s="64"/>
    </row>
    <row r="68" spans="1:11" s="32" customFormat="1" ht="12.75">
      <c r="A68" s="3">
        <v>47</v>
      </c>
      <c r="B68" s="4" t="s">
        <v>71</v>
      </c>
      <c r="C68" s="5" t="s">
        <v>72</v>
      </c>
      <c r="D68" s="6" t="s">
        <v>16</v>
      </c>
      <c r="E68" s="66">
        <f>I23+I24</f>
        <v>107.57649999999998</v>
      </c>
      <c r="F68" s="67"/>
      <c r="G68" s="87">
        <f t="shared" si="12"/>
        <v>0</v>
      </c>
      <c r="H68" s="63">
        <v>0</v>
      </c>
      <c r="I68" s="63">
        <f t="shared" si="11"/>
        <v>0</v>
      </c>
      <c r="J68" s="77"/>
      <c r="K68" s="64"/>
    </row>
    <row r="69" spans="1:11" s="32" customFormat="1" ht="12.75">
      <c r="A69" s="3">
        <v>48</v>
      </c>
      <c r="B69" s="4" t="s">
        <v>73</v>
      </c>
      <c r="C69" s="5" t="s">
        <v>74</v>
      </c>
      <c r="D69" s="6" t="s">
        <v>16</v>
      </c>
      <c r="E69" s="66">
        <f>I20</f>
        <v>235.61999999999998</v>
      </c>
      <c r="F69" s="67"/>
      <c r="G69" s="87">
        <f t="shared" si="12"/>
        <v>0</v>
      </c>
      <c r="H69" s="63">
        <v>0</v>
      </c>
      <c r="I69" s="63">
        <f t="shared" si="11"/>
        <v>0</v>
      </c>
      <c r="J69" s="77"/>
      <c r="K69" s="64"/>
    </row>
    <row r="70" spans="1:11" s="32" customFormat="1" ht="12.75">
      <c r="A70" s="3">
        <v>49</v>
      </c>
      <c r="B70" s="4" t="s">
        <v>75</v>
      </c>
      <c r="C70" s="5" t="s">
        <v>76</v>
      </c>
      <c r="D70" s="6" t="s">
        <v>16</v>
      </c>
      <c r="E70" s="66">
        <f>I21</f>
        <v>200.14079999999998</v>
      </c>
      <c r="F70" s="67"/>
      <c r="G70" s="87">
        <f>F70*E70</f>
        <v>0</v>
      </c>
      <c r="H70" s="63">
        <v>0</v>
      </c>
      <c r="I70" s="63">
        <f t="shared" si="11"/>
        <v>0</v>
      </c>
      <c r="J70" s="77"/>
      <c r="K70" s="64"/>
    </row>
    <row r="71" spans="1:11" s="32" customFormat="1" ht="12.75">
      <c r="A71" s="3">
        <v>50</v>
      </c>
      <c r="B71" s="4" t="s">
        <v>77</v>
      </c>
      <c r="C71" s="11" t="s">
        <v>78</v>
      </c>
      <c r="D71" s="3" t="s">
        <v>16</v>
      </c>
      <c r="E71" s="60">
        <f>I28+I36+I37+I38+I39+I40+I46+I47</f>
        <v>472.39002199999993</v>
      </c>
      <c r="F71" s="61"/>
      <c r="G71" s="87">
        <f>F71*E71</f>
        <v>0</v>
      </c>
      <c r="H71" s="62">
        <v>0</v>
      </c>
      <c r="I71" s="63">
        <f t="shared" si="11"/>
        <v>0</v>
      </c>
      <c r="J71" s="77"/>
      <c r="K71" s="64"/>
    </row>
    <row r="72" spans="1:11" s="32" customFormat="1" ht="12.75">
      <c r="A72" s="3">
        <v>51</v>
      </c>
      <c r="B72" s="4" t="s">
        <v>79</v>
      </c>
      <c r="C72" s="11" t="s">
        <v>80</v>
      </c>
      <c r="D72" s="3" t="s">
        <v>16</v>
      </c>
      <c r="E72" s="60">
        <f>I29+I32+I33+I34+I35+I43+I48+I49+I50+I51+I52+I53+I54+I55+I56+I57+I58+I59+I60+I61</f>
        <v>722.6389212</v>
      </c>
      <c r="F72" s="61"/>
      <c r="G72" s="87">
        <f aca="true" t="shared" si="13" ref="G72">F72*E72</f>
        <v>0</v>
      </c>
      <c r="H72" s="62">
        <v>0</v>
      </c>
      <c r="I72" s="63">
        <f t="shared" si="11"/>
        <v>0</v>
      </c>
      <c r="J72" s="77"/>
      <c r="K72" s="64"/>
    </row>
    <row r="73" spans="1:11" s="32" customFormat="1" ht="12.75">
      <c r="A73" s="138"/>
      <c r="B73" s="111"/>
      <c r="C73" s="111"/>
      <c r="E73" s="64"/>
      <c r="F73" s="64"/>
      <c r="G73" s="64"/>
      <c r="J73" s="77"/>
      <c r="K73" s="64"/>
    </row>
    <row r="74" spans="1:11" s="32" customFormat="1" ht="12.75">
      <c r="A74" s="30"/>
      <c r="B74" s="111"/>
      <c r="C74" s="111"/>
      <c r="E74" s="64"/>
      <c r="F74" s="64"/>
      <c r="G74" s="64"/>
      <c r="J74" s="77"/>
      <c r="K74" s="64"/>
    </row>
    <row r="75" spans="3:11" s="139" customFormat="1" ht="12.75">
      <c r="C75" s="140" t="s">
        <v>112</v>
      </c>
      <c r="G75" s="141">
        <f>G63+G45+G42+G31+G26+G19+G9</f>
        <v>0</v>
      </c>
      <c r="I75" s="141"/>
      <c r="J75" s="181"/>
      <c r="K75" s="143"/>
    </row>
    <row r="76" spans="1:11" ht="12.75">
      <c r="A76" s="139"/>
      <c r="B76" s="139"/>
      <c r="C76" s="140"/>
      <c r="D76" s="139"/>
      <c r="E76" s="139"/>
      <c r="F76" s="139"/>
      <c r="G76" s="144"/>
      <c r="H76" s="139"/>
      <c r="I76" s="144"/>
      <c r="J76" s="182"/>
      <c r="K76" s="143"/>
    </row>
    <row r="77" spans="1:11" ht="12.75">
      <c r="A77" s="139"/>
      <c r="B77" s="139"/>
      <c r="C77" s="146"/>
      <c r="D77" s="139"/>
      <c r="E77" s="139"/>
      <c r="F77" s="139"/>
      <c r="G77" s="141"/>
      <c r="H77" s="139"/>
      <c r="I77" s="141"/>
      <c r="J77" s="150"/>
      <c r="K77" s="147"/>
    </row>
    <row r="78" spans="3:10" ht="12.75">
      <c r="C78" s="140"/>
      <c r="E78" s="12"/>
      <c r="G78" s="144"/>
      <c r="J78" s="150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spans="1:2" ht="12.75">
      <c r="A91" s="148"/>
      <c r="B91" s="148"/>
    </row>
    <row r="92" spans="1:5" ht="12.75">
      <c r="A92" s="150"/>
      <c r="B92" s="150"/>
      <c r="C92" s="151"/>
      <c r="D92" s="151"/>
      <c r="E92" s="152"/>
    </row>
    <row r="93" spans="1:5" ht="12.75">
      <c r="A93" s="153"/>
      <c r="B93" s="153"/>
      <c r="C93" s="150"/>
      <c r="D93" s="150"/>
      <c r="E93" s="154"/>
    </row>
    <row r="94" spans="1:5" ht="12.75">
      <c r="A94" s="150"/>
      <c r="B94" s="150"/>
      <c r="C94" s="150"/>
      <c r="D94" s="150"/>
      <c r="E94" s="154"/>
    </row>
    <row r="95" spans="1:7" ht="12.75">
      <c r="A95" s="150"/>
      <c r="B95" s="150"/>
      <c r="C95" s="150"/>
      <c r="D95" s="150"/>
      <c r="E95" s="154"/>
      <c r="F95" s="155"/>
      <c r="G95" s="155"/>
    </row>
    <row r="96" spans="1:7" ht="12.75">
      <c r="A96" s="150"/>
      <c r="B96" s="150"/>
      <c r="C96" s="150"/>
      <c r="D96" s="150"/>
      <c r="E96" s="154"/>
      <c r="F96" s="150"/>
      <c r="G96" s="150"/>
    </row>
    <row r="97" spans="1:7" ht="12.75">
      <c r="A97" s="150"/>
      <c r="B97" s="150"/>
      <c r="C97" s="150"/>
      <c r="D97" s="150"/>
      <c r="E97" s="154"/>
      <c r="F97" s="150"/>
      <c r="G97" s="150"/>
    </row>
    <row r="98" spans="1:7" ht="12.75">
      <c r="A98" s="150"/>
      <c r="B98" s="150"/>
      <c r="C98" s="150"/>
      <c r="D98" s="150"/>
      <c r="E98" s="154"/>
      <c r="F98" s="150"/>
      <c r="G98" s="150"/>
    </row>
    <row r="99" spans="1:7" ht="12.75">
      <c r="A99" s="150"/>
      <c r="B99" s="150"/>
      <c r="C99" s="150"/>
      <c r="D99" s="150"/>
      <c r="E99" s="154"/>
      <c r="F99" s="150"/>
      <c r="G99" s="150"/>
    </row>
    <row r="100" spans="1:7" ht="12.75">
      <c r="A100" s="150"/>
      <c r="B100" s="150"/>
      <c r="C100" s="150"/>
      <c r="D100" s="150"/>
      <c r="E100" s="154"/>
      <c r="F100" s="150"/>
      <c r="G100" s="150"/>
    </row>
    <row r="101" spans="1:7" ht="12.75">
      <c r="A101" s="150"/>
      <c r="B101" s="150"/>
      <c r="C101" s="150"/>
      <c r="D101" s="150"/>
      <c r="E101" s="154"/>
      <c r="F101" s="150"/>
      <c r="G101" s="150"/>
    </row>
    <row r="102" spans="1:7" ht="12.75">
      <c r="A102" s="150"/>
      <c r="B102" s="150"/>
      <c r="C102" s="150"/>
      <c r="D102" s="150"/>
      <c r="E102" s="154"/>
      <c r="F102" s="150"/>
      <c r="G102" s="150"/>
    </row>
    <row r="103" spans="1:7" ht="12.75">
      <c r="A103" s="150"/>
      <c r="B103" s="150"/>
      <c r="C103" s="150"/>
      <c r="D103" s="150"/>
      <c r="E103" s="154"/>
      <c r="F103" s="150"/>
      <c r="G103" s="150"/>
    </row>
    <row r="104" spans="1:7" ht="12.75">
      <c r="A104" s="150"/>
      <c r="B104" s="150"/>
      <c r="C104" s="150"/>
      <c r="D104" s="150"/>
      <c r="E104" s="154"/>
      <c r="F104" s="150"/>
      <c r="G104" s="150"/>
    </row>
    <row r="105" spans="1:7" ht="12.75">
      <c r="A105" s="150"/>
      <c r="B105" s="150"/>
      <c r="C105" s="150"/>
      <c r="D105" s="150"/>
      <c r="E105" s="154"/>
      <c r="F105" s="150"/>
      <c r="G105" s="150"/>
    </row>
    <row r="106" spans="6:7" ht="12.75">
      <c r="F106" s="150"/>
      <c r="G106" s="150"/>
    </row>
    <row r="107" spans="6:7" ht="12.75">
      <c r="F107" s="150"/>
      <c r="G107" s="150"/>
    </row>
    <row r="108" spans="6:7" ht="12.75">
      <c r="F108" s="150"/>
      <c r="G108" s="150"/>
    </row>
  </sheetData>
  <mergeCells count="4">
    <mergeCell ref="A1:G1"/>
    <mergeCell ref="A3:B3"/>
    <mergeCell ref="A4:B4"/>
    <mergeCell ref="E4:F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SheetLayoutView="100" workbookViewId="0" topLeftCell="A10">
      <selection activeCell="C20" sqref="C20"/>
    </sheetView>
  </sheetViews>
  <sheetFormatPr defaultColWidth="9.33203125" defaultRowHeight="12.75"/>
  <cols>
    <col min="1" max="1" width="5.16015625" style="12" customWidth="1"/>
    <col min="2" max="2" width="13.16015625" style="12" customWidth="1"/>
    <col min="3" max="3" width="82.66015625" style="12" bestFit="1" customWidth="1"/>
    <col min="4" max="4" width="5" style="12" bestFit="1" customWidth="1"/>
    <col min="5" max="5" width="11.83203125" style="149" bestFit="1" customWidth="1"/>
    <col min="6" max="6" width="14" style="12" bestFit="1" customWidth="1"/>
    <col min="7" max="7" width="12" style="12" bestFit="1" customWidth="1"/>
    <col min="8" max="8" width="11.83203125" style="12" customWidth="1"/>
    <col min="9" max="9" width="22.16015625" style="12" bestFit="1" customWidth="1"/>
    <col min="10" max="16384" width="9.33203125" style="12" customWidth="1"/>
  </cols>
  <sheetData>
    <row r="1" spans="1:7" ht="15.75">
      <c r="A1" s="244" t="s">
        <v>81</v>
      </c>
      <c r="B1" s="244"/>
      <c r="C1" s="244"/>
      <c r="D1" s="244"/>
      <c r="E1" s="244"/>
      <c r="F1" s="244"/>
      <c r="G1" s="244"/>
    </row>
    <row r="2" spans="1:7" ht="14.25" customHeight="1" thickBot="1">
      <c r="A2" s="13"/>
      <c r="B2" s="14"/>
      <c r="C2" s="15"/>
      <c r="D2" s="15"/>
      <c r="E2" s="16"/>
      <c r="F2" s="15"/>
      <c r="G2" s="15"/>
    </row>
    <row r="3" spans="1:7" ht="13.5" thickTop="1">
      <c r="A3" s="245" t="s">
        <v>82</v>
      </c>
      <c r="B3" s="246"/>
      <c r="C3" s="17" t="s">
        <v>114</v>
      </c>
      <c r="D3" s="18"/>
      <c r="E3" s="19" t="s">
        <v>83</v>
      </c>
      <c r="F3" s="20"/>
      <c r="G3" s="21">
        <v>43525</v>
      </c>
    </row>
    <row r="4" spans="1:7" ht="13.5" thickBot="1">
      <c r="A4" s="247" t="s">
        <v>84</v>
      </c>
      <c r="B4" s="248"/>
      <c r="C4" s="22" t="s">
        <v>142</v>
      </c>
      <c r="D4" s="23"/>
      <c r="E4" s="249" t="s">
        <v>85</v>
      </c>
      <c r="F4" s="250"/>
      <c r="G4" s="24" t="s">
        <v>113</v>
      </c>
    </row>
    <row r="5" spans="1:9" ht="13.5" thickTop="1">
      <c r="A5" s="25"/>
      <c r="B5" s="26"/>
      <c r="C5" s="27"/>
      <c r="D5" s="28"/>
      <c r="E5" s="29" t="s">
        <v>86</v>
      </c>
      <c r="F5" s="156" t="s">
        <v>87</v>
      </c>
      <c r="G5" s="31"/>
      <c r="H5" s="32"/>
      <c r="I5" s="32"/>
    </row>
    <row r="6" spans="1:9" ht="12.75">
      <c r="A6" s="33"/>
      <c r="B6" s="13"/>
      <c r="C6" s="13"/>
      <c r="D6" s="34"/>
      <c r="E6" s="35"/>
      <c r="F6" s="34"/>
      <c r="G6" s="34"/>
      <c r="H6" s="32"/>
      <c r="I6" s="32"/>
    </row>
    <row r="7" spans="1:7" ht="12.75">
      <c r="A7" s="36" t="s">
        <v>88</v>
      </c>
      <c r="B7" s="37" t="s">
        <v>89</v>
      </c>
      <c r="C7" s="37" t="s">
        <v>90</v>
      </c>
      <c r="D7" s="37" t="s">
        <v>91</v>
      </c>
      <c r="E7" s="38" t="s">
        <v>92</v>
      </c>
      <c r="F7" s="37" t="s">
        <v>93</v>
      </c>
      <c r="G7" s="39" t="s">
        <v>94</v>
      </c>
    </row>
    <row r="8" spans="1:9" s="32" customFormat="1" ht="12.75">
      <c r="A8" s="41"/>
      <c r="B8" s="42"/>
      <c r="C8" s="43"/>
      <c r="D8" s="44"/>
      <c r="E8" s="45"/>
      <c r="F8" s="46"/>
      <c r="G8" s="47"/>
      <c r="H8" s="50"/>
      <c r="I8" s="50"/>
    </row>
    <row r="9" spans="1:9" s="32" customFormat="1" ht="12.75">
      <c r="A9" s="51"/>
      <c r="B9" s="52" t="s">
        <v>97</v>
      </c>
      <c r="C9" s="53" t="s">
        <v>143</v>
      </c>
      <c r="D9" s="54"/>
      <c r="E9" s="55"/>
      <c r="F9" s="56"/>
      <c r="G9" s="57">
        <f>SUM(G10:G16)</f>
        <v>0</v>
      </c>
      <c r="H9" s="50"/>
      <c r="I9" s="50"/>
    </row>
    <row r="10" spans="1:9" s="32" customFormat="1" ht="12.75">
      <c r="A10" s="51">
        <v>1</v>
      </c>
      <c r="B10" s="10"/>
      <c r="C10" s="10" t="s">
        <v>145</v>
      </c>
      <c r="D10" s="2" t="s">
        <v>144</v>
      </c>
      <c r="E10" s="60">
        <v>1</v>
      </c>
      <c r="F10" s="61"/>
      <c r="G10" s="61">
        <f aca="true" t="shared" si="0" ref="G10:G16">F10*E10</f>
        <v>0</v>
      </c>
      <c r="H10" s="50"/>
      <c r="I10" s="50"/>
    </row>
    <row r="11" spans="1:9" s="32" customFormat="1" ht="12.75">
      <c r="A11" s="51">
        <v>2</v>
      </c>
      <c r="B11" s="4"/>
      <c r="C11" s="158" t="s">
        <v>146</v>
      </c>
      <c r="D11" s="2" t="s">
        <v>144</v>
      </c>
      <c r="E11" s="60">
        <v>1</v>
      </c>
      <c r="F11" s="61"/>
      <c r="G11" s="61">
        <f t="shared" si="0"/>
        <v>0</v>
      </c>
      <c r="H11" s="173"/>
      <c r="I11" s="9"/>
    </row>
    <row r="12" spans="1:9" s="32" customFormat="1" ht="12.75">
      <c r="A12" s="51">
        <v>3</v>
      </c>
      <c r="B12" s="4"/>
      <c r="C12" s="158" t="s">
        <v>147</v>
      </c>
      <c r="D12" s="2" t="s">
        <v>144</v>
      </c>
      <c r="E12" s="60">
        <v>1</v>
      </c>
      <c r="F12" s="61"/>
      <c r="G12" s="61">
        <f t="shared" si="0"/>
        <v>0</v>
      </c>
      <c r="H12" s="64"/>
      <c r="I12" s="64"/>
    </row>
    <row r="13" spans="1:9" s="32" customFormat="1" ht="12.75">
      <c r="A13" s="51">
        <v>4</v>
      </c>
      <c r="B13" s="5"/>
      <c r="C13" s="5" t="s">
        <v>148</v>
      </c>
      <c r="D13" s="2" t="s">
        <v>144</v>
      </c>
      <c r="E13" s="66">
        <v>1</v>
      </c>
      <c r="F13" s="67"/>
      <c r="G13" s="61">
        <f t="shared" si="0"/>
        <v>0</v>
      </c>
      <c r="H13" s="64"/>
      <c r="I13" s="64"/>
    </row>
    <row r="14" spans="1:9" s="32" customFormat="1" ht="12.75">
      <c r="A14" s="51">
        <v>5</v>
      </c>
      <c r="B14" s="159"/>
      <c r="C14" s="8" t="s">
        <v>149</v>
      </c>
      <c r="D14" s="2" t="s">
        <v>144</v>
      </c>
      <c r="E14" s="68">
        <v>1</v>
      </c>
      <c r="F14" s="69"/>
      <c r="G14" s="61">
        <f t="shared" si="0"/>
        <v>0</v>
      </c>
      <c r="H14" s="64"/>
      <c r="I14" s="64"/>
    </row>
    <row r="15" spans="1:10" s="32" customFormat="1" ht="12.75">
      <c r="A15" s="51">
        <v>6</v>
      </c>
      <c r="B15" s="159"/>
      <c r="C15" s="8" t="s">
        <v>184</v>
      </c>
      <c r="D15" s="2" t="s">
        <v>144</v>
      </c>
      <c r="E15" s="68">
        <v>1</v>
      </c>
      <c r="F15" s="69"/>
      <c r="G15" s="61">
        <f t="shared" si="0"/>
        <v>0</v>
      </c>
      <c r="H15" s="64"/>
      <c r="I15" s="64"/>
      <c r="J15" s="50"/>
    </row>
    <row r="16" spans="1:10" s="32" customFormat="1" ht="12.75">
      <c r="A16" s="51">
        <v>7</v>
      </c>
      <c r="B16" s="159"/>
      <c r="C16" s="8" t="s">
        <v>150</v>
      </c>
      <c r="D16" s="2" t="s">
        <v>144</v>
      </c>
      <c r="E16" s="68">
        <v>1</v>
      </c>
      <c r="F16" s="69"/>
      <c r="G16" s="61">
        <f t="shared" si="0"/>
        <v>0</v>
      </c>
      <c r="H16" s="64"/>
      <c r="I16" s="64"/>
      <c r="J16" s="50"/>
    </row>
    <row r="17" spans="1:10" s="32" customFormat="1" ht="12.75">
      <c r="A17" s="138"/>
      <c r="B17" s="71"/>
      <c r="C17" s="72"/>
      <c r="D17" s="73"/>
      <c r="E17" s="74"/>
      <c r="F17" s="75"/>
      <c r="G17" s="76"/>
      <c r="H17" s="64"/>
      <c r="I17" s="64"/>
      <c r="J17" s="50"/>
    </row>
    <row r="18" spans="1:9" s="32" customFormat="1" ht="12.75">
      <c r="A18" s="30"/>
      <c r="B18" s="111"/>
      <c r="C18" s="111"/>
      <c r="E18" s="64"/>
      <c r="F18" s="64"/>
      <c r="G18" s="64"/>
      <c r="H18" s="65"/>
      <c r="I18" s="64"/>
    </row>
    <row r="19" spans="1:9" s="32" customFormat="1" ht="12.75">
      <c r="A19" s="30"/>
      <c r="B19" s="111"/>
      <c r="C19" s="111"/>
      <c r="E19" s="64"/>
      <c r="F19" s="64"/>
      <c r="G19" s="64"/>
      <c r="H19" s="65"/>
      <c r="I19" s="64"/>
    </row>
    <row r="20" spans="3:9" s="139" customFormat="1" ht="12.75">
      <c r="C20" s="140" t="s">
        <v>112</v>
      </c>
      <c r="G20" s="141">
        <f>G9</f>
        <v>0</v>
      </c>
      <c r="H20" s="142"/>
      <c r="I20" s="143"/>
    </row>
    <row r="21" spans="1:9" ht="12.75">
      <c r="A21" s="139"/>
      <c r="B21" s="139"/>
      <c r="C21" s="140"/>
      <c r="D21" s="139"/>
      <c r="E21" s="139"/>
      <c r="F21" s="139"/>
      <c r="G21" s="144"/>
      <c r="H21" s="145"/>
      <c r="I21" s="143"/>
    </row>
    <row r="22" spans="1:9" ht="12.75">
      <c r="A22" s="139"/>
      <c r="B22" s="139"/>
      <c r="C22" s="146"/>
      <c r="D22" s="139"/>
      <c r="E22" s="139"/>
      <c r="F22" s="139"/>
      <c r="G22" s="141"/>
      <c r="I22" s="147"/>
    </row>
    <row r="23" spans="3:7" ht="12.75">
      <c r="C23" s="140"/>
      <c r="E23" s="12"/>
      <c r="G23" s="144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spans="1:2" ht="12.75">
      <c r="A36" s="148"/>
      <c r="B36" s="148"/>
    </row>
    <row r="37" spans="1:5" ht="12.75">
      <c r="A37" s="150"/>
      <c r="B37" s="150"/>
      <c r="C37" s="151"/>
      <c r="D37" s="151"/>
      <c r="E37" s="152"/>
    </row>
    <row r="38" spans="1:5" ht="12.75">
      <c r="A38" s="153"/>
      <c r="B38" s="153"/>
      <c r="C38" s="150"/>
      <c r="D38" s="150"/>
      <c r="E38" s="154"/>
    </row>
    <row r="39" spans="1:5" ht="12.75">
      <c r="A39" s="150"/>
      <c r="B39" s="150"/>
      <c r="C39" s="150"/>
      <c r="D39" s="150"/>
      <c r="E39" s="154"/>
    </row>
    <row r="40" spans="1:7" ht="12.75">
      <c r="A40" s="150"/>
      <c r="B40" s="150"/>
      <c r="C40" s="150"/>
      <c r="D40" s="150"/>
      <c r="E40" s="154"/>
      <c r="F40" s="155"/>
      <c r="G40" s="155"/>
    </row>
    <row r="41" spans="1:7" ht="12.75">
      <c r="A41" s="150"/>
      <c r="B41" s="150"/>
      <c r="C41" s="150"/>
      <c r="D41" s="150"/>
      <c r="E41" s="154"/>
      <c r="F41" s="150"/>
      <c r="G41" s="150"/>
    </row>
    <row r="42" spans="1:7" ht="12.75">
      <c r="A42" s="150"/>
      <c r="B42" s="150"/>
      <c r="C42" s="150"/>
      <c r="D42" s="150"/>
      <c r="E42" s="154"/>
      <c r="F42" s="150"/>
      <c r="G42" s="150"/>
    </row>
    <row r="43" spans="1:7" ht="12.75">
      <c r="A43" s="150"/>
      <c r="B43" s="150"/>
      <c r="C43" s="150"/>
      <c r="D43" s="150"/>
      <c r="E43" s="154"/>
      <c r="F43" s="150"/>
      <c r="G43" s="150"/>
    </row>
    <row r="44" spans="1:7" ht="12.75">
      <c r="A44" s="150"/>
      <c r="B44" s="150"/>
      <c r="C44" s="150"/>
      <c r="D44" s="150"/>
      <c r="E44" s="154"/>
      <c r="F44" s="150"/>
      <c r="G44" s="150"/>
    </row>
    <row r="45" spans="1:7" ht="12.75">
      <c r="A45" s="150"/>
      <c r="B45" s="150"/>
      <c r="C45" s="150"/>
      <c r="D45" s="150"/>
      <c r="E45" s="154"/>
      <c r="F45" s="150"/>
      <c r="G45" s="150"/>
    </row>
    <row r="46" spans="1:7" ht="12.75">
      <c r="A46" s="150"/>
      <c r="B46" s="150"/>
      <c r="C46" s="150"/>
      <c r="D46" s="150"/>
      <c r="E46" s="154"/>
      <c r="F46" s="150"/>
      <c r="G46" s="150"/>
    </row>
    <row r="47" spans="1:7" ht="12.75">
      <c r="A47" s="150"/>
      <c r="B47" s="150"/>
      <c r="C47" s="150"/>
      <c r="D47" s="150"/>
      <c r="E47" s="154"/>
      <c r="F47" s="150"/>
      <c r="G47" s="150"/>
    </row>
    <row r="48" spans="1:7" ht="12.75">
      <c r="A48" s="150"/>
      <c r="B48" s="150"/>
      <c r="C48" s="150"/>
      <c r="D48" s="150"/>
      <c r="E48" s="154"/>
      <c r="F48" s="150"/>
      <c r="G48" s="150"/>
    </row>
    <row r="49" spans="1:7" ht="12.75">
      <c r="A49" s="150"/>
      <c r="B49" s="150"/>
      <c r="C49" s="150"/>
      <c r="D49" s="150"/>
      <c r="E49" s="154"/>
      <c r="F49" s="150"/>
      <c r="G49" s="150"/>
    </row>
    <row r="50" spans="1:7" ht="12.75">
      <c r="A50" s="150"/>
      <c r="B50" s="150"/>
      <c r="C50" s="150"/>
      <c r="D50" s="150"/>
      <c r="E50" s="154"/>
      <c r="F50" s="150"/>
      <c r="G50" s="150"/>
    </row>
    <row r="51" spans="6:7" ht="12.75">
      <c r="F51" s="150"/>
      <c r="G51" s="150"/>
    </row>
    <row r="52" spans="6:7" ht="12.75">
      <c r="F52" s="150"/>
      <c r="G52" s="150"/>
    </row>
    <row r="53" spans="6:7" ht="12.75">
      <c r="F53" s="150"/>
      <c r="G53" s="150"/>
    </row>
  </sheetData>
  <mergeCells count="4">
    <mergeCell ref="A1:G1"/>
    <mergeCell ref="A3:B3"/>
    <mergeCell ref="A4:B4"/>
    <mergeCell ref="E4:F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Váňová Radka</cp:lastModifiedBy>
  <cp:lastPrinted>2019-04-14T19:53:09Z</cp:lastPrinted>
  <dcterms:created xsi:type="dcterms:W3CDTF">2018-05-21T08:32:46Z</dcterms:created>
  <dcterms:modified xsi:type="dcterms:W3CDTF">2019-05-29T08:50:37Z</dcterms:modified>
  <cp:category/>
  <cp:version/>
  <cp:contentType/>
  <cp:contentStatus/>
</cp:coreProperties>
</file>