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R:\Zakázky\1631 - Město Kolín - Rekonstrukce ulice Nerudova - PD + AD\Projekty\DPS\Rozpočty\"/>
    </mc:Choice>
  </mc:AlternateContent>
  <xr:revisionPtr revIDLastSave="0" documentId="13_ncr:1_{F62FB9F6-43C0-41AF-8734-BFCFBAF53B0F}" xr6:coauthVersionLast="40" xr6:coauthVersionMax="40" xr10:uidLastSave="{00000000-0000-0000-0000-000000000000}"/>
  <workbookProtection workbookAlgorithmName="SHA-512" workbookHashValue="8voYooPj6RQ1M3svQ91eYbx34fPeORIFEqaRe+0A+ns5phicrGilx7uBPovaP79ccEs8wD5pchf/GI3x0RDvSg==" workbookSaltValue="kEROsVB92wUyKdbSHB75EA==" workbookSpinCount="100000" lockStructure="1"/>
  <bookViews>
    <workbookView xWindow="-110" yWindow="-110" windowWidth="19420" windowHeight="10420" xr2:uid="{00000000-000D-0000-FFFF-FFFF00000000}"/>
  </bookViews>
  <sheets>
    <sheet name="Rekapitulace stavby" sheetId="1" r:id="rId1"/>
    <sheet name="1631-1 - Rekonstrukce uli..." sheetId="2" r:id="rId2"/>
    <sheet name="19631-2 - Rekonstrukce uli..." sheetId="10" r:id="rId3"/>
    <sheet name="1631-3 - Rekonstrukce uli..." sheetId="4" r:id="rId4"/>
    <sheet name="1631-4 - Rekonstrukce uli..." sheetId="9" r:id="rId5"/>
  </sheets>
  <externalReferences>
    <externalReference r:id="rId6"/>
  </externalReferences>
  <definedNames>
    <definedName name="_xlnm._FilterDatabase" localSheetId="4" hidden="1">'1631-4 - Rekonstrukce uli...'!$C$84:$K$168</definedName>
    <definedName name="_xlnm.Print_Titles" localSheetId="1">'1631-1 - Rekonstrukce uli...'!$113:$113</definedName>
    <definedName name="_xlnm.Print_Titles" localSheetId="3">'1631-3 - Rekonstrukce uli...'!#REF!</definedName>
    <definedName name="_xlnm.Print_Titles" localSheetId="4">'1631-4 - Rekonstrukce uli...'!$84:$84</definedName>
    <definedName name="_xlnm.Print_Titles" localSheetId="0">'Rekapitulace stavby'!$85:$85</definedName>
    <definedName name="_xlnm.Print_Area" localSheetId="1">'1631-1 - Rekonstrukce uli...'!$C$4:$Q$70,'1631-1 - Rekonstrukce uli...'!$C$76:$Q$97,'1631-1 - Rekonstrukce uli...'!$C$103:$Q$117</definedName>
    <definedName name="_xlnm.Print_Area" localSheetId="3">'1631-3 - Rekonstrukce uli...'!#REF!,'1631-3 - Rekonstrukce uli...'!#REF!,'1631-3 - Rekonstrukce uli...'!#REF!</definedName>
    <definedName name="_xlnm.Print_Area" localSheetId="4">'1631-4 - Rekonstrukce uli...'!$C$4:$J$37,'1631-4 - Rekonstrukce uli...'!$C$43:$J$68,'1631-4 - Rekonstrukce uli...'!$C$74:$K$168</definedName>
    <definedName name="_xlnm.Print_Area" localSheetId="0">'Rekapitulace stavby'!$C$4:$AP$70,'Rekapitulace stavby'!$C$76:$AP$96</definedName>
  </definedNames>
  <calcPr calcId="181029"/>
</workbook>
</file>

<file path=xl/calcChain.xml><?xml version="1.0" encoding="utf-8"?>
<calcChain xmlns="http://schemas.openxmlformats.org/spreadsheetml/2006/main">
  <c r="AG89" i="1" l="1"/>
  <c r="I27" i="10"/>
  <c r="I26" i="10"/>
  <c r="I24" i="10"/>
  <c r="I23" i="10"/>
  <c r="I22" i="10"/>
  <c r="I21" i="10"/>
  <c r="I20" i="10"/>
  <c r="I19" i="10"/>
  <c r="I18" i="10"/>
  <c r="I17" i="10"/>
  <c r="I16" i="10"/>
  <c r="I15" i="10"/>
  <c r="I14" i="10"/>
  <c r="I13" i="10"/>
  <c r="I12" i="10"/>
  <c r="I11" i="10"/>
  <c r="I10" i="10"/>
  <c r="I9" i="10"/>
  <c r="I8" i="10"/>
  <c r="H35" i="10"/>
  <c r="H36" i="10"/>
  <c r="H37" i="10"/>
  <c r="H38" i="10"/>
  <c r="H51" i="10" s="1"/>
  <c r="A33" i="10" s="1"/>
  <c r="H39" i="10"/>
  <c r="H40" i="10"/>
  <c r="H41" i="10"/>
  <c r="H42" i="10"/>
  <c r="H43" i="10"/>
  <c r="H44" i="10"/>
  <c r="H45" i="10"/>
  <c r="H46" i="10"/>
  <c r="H47" i="10"/>
  <c r="H48" i="10"/>
  <c r="H49" i="10"/>
  <c r="H50" i="10"/>
  <c r="H57" i="10"/>
  <c r="H58" i="10"/>
  <c r="H68" i="10" s="1"/>
  <c r="A55" i="10" s="1"/>
  <c r="H59" i="10"/>
  <c r="H60" i="10"/>
  <c r="H61" i="10"/>
  <c r="H62" i="10"/>
  <c r="H63" i="10"/>
  <c r="H64" i="10"/>
  <c r="H65" i="10"/>
  <c r="H66" i="10"/>
  <c r="H73" i="10"/>
  <c r="H88" i="10" s="1"/>
  <c r="A70" i="10" s="1"/>
  <c r="H74" i="10"/>
  <c r="H75" i="10"/>
  <c r="H76" i="10"/>
  <c r="H77" i="10"/>
  <c r="H78" i="10"/>
  <c r="H79" i="10"/>
  <c r="H80" i="10"/>
  <c r="H81" i="10"/>
  <c r="H82" i="10"/>
  <c r="H83" i="10"/>
  <c r="H84" i="10"/>
  <c r="H85" i="10"/>
  <c r="J88" i="10" s="1"/>
  <c r="H86" i="10"/>
  <c r="H87" i="10"/>
  <c r="H94" i="10"/>
  <c r="K107" i="10" s="1"/>
  <c r="H95" i="10"/>
  <c r="H96" i="10"/>
  <c r="H107" i="10" s="1"/>
  <c r="A91" i="10" s="1"/>
  <c r="H97" i="10"/>
  <c r="H98" i="10"/>
  <c r="H99" i="10"/>
  <c r="H100" i="10"/>
  <c r="H101" i="10"/>
  <c r="H102" i="10"/>
  <c r="H103" i="10"/>
  <c r="H104" i="10"/>
  <c r="H105" i="10"/>
  <c r="H111" i="10"/>
  <c r="H113" i="10" s="1"/>
  <c r="H112" i="10"/>
  <c r="F118" i="10"/>
  <c r="H118" i="10" s="1"/>
  <c r="H128" i="10" s="1"/>
  <c r="A116" i="10" s="1"/>
  <c r="H119" i="10"/>
  <c r="H120" i="10"/>
  <c r="H121" i="10"/>
  <c r="H122" i="10"/>
  <c r="H123" i="10"/>
  <c r="H124" i="10"/>
  <c r="H125" i="10"/>
  <c r="H126" i="10"/>
  <c r="H127" i="10"/>
  <c r="H134" i="10"/>
  <c r="H135" i="10"/>
  <c r="H138" i="10" s="1"/>
  <c r="A132" i="10" s="1"/>
  <c r="H136" i="10"/>
  <c r="H137" i="10"/>
  <c r="H143" i="10"/>
  <c r="H144" i="10"/>
  <c r="H145" i="10"/>
  <c r="H146" i="10"/>
  <c r="H147" i="10"/>
  <c r="H148" i="10"/>
  <c r="H149" i="10"/>
  <c r="H150" i="10"/>
  <c r="H151" i="10"/>
  <c r="H152" i="10"/>
  <c r="A141" i="10" s="1"/>
  <c r="H156" i="10"/>
  <c r="H161" i="10" s="1"/>
  <c r="A155" i="10" s="1"/>
  <c r="H157" i="10"/>
  <c r="H158" i="10"/>
  <c r="H159" i="10"/>
  <c r="H160" i="10"/>
  <c r="H166" i="10"/>
  <c r="H167" i="10"/>
  <c r="H172" i="10" s="1"/>
  <c r="A164" i="10" s="1"/>
  <c r="H168" i="10"/>
  <c r="H169" i="10"/>
  <c r="H170" i="10"/>
  <c r="H171" i="10"/>
  <c r="H176" i="10"/>
  <c r="H177" i="10"/>
  <c r="H180" i="10" s="1"/>
  <c r="A175" i="10" s="1"/>
  <c r="H178" i="10"/>
  <c r="H179" i="10"/>
  <c r="H185" i="10"/>
  <c r="H186" i="10"/>
  <c r="H188" i="10" s="1"/>
  <c r="H187" i="10"/>
  <c r="H192" i="10"/>
  <c r="H193" i="10" s="1"/>
  <c r="H198" i="10"/>
  <c r="H199" i="10"/>
  <c r="H200" i="10"/>
  <c r="H201" i="10"/>
  <c r="H202" i="10"/>
  <c r="H203" i="10"/>
  <c r="A196" i="10" s="1"/>
  <c r="H208" i="10"/>
  <c r="H209" i="10"/>
  <c r="H210" i="10"/>
  <c r="A206" i="10" s="1"/>
  <c r="H214" i="10"/>
  <c r="H217" i="10" s="1"/>
  <c r="H215" i="10"/>
  <c r="H216" i="10"/>
  <c r="H222" i="10"/>
  <c r="H223" i="10"/>
  <c r="H224" i="10" s="1"/>
  <c r="H229" i="10"/>
  <c r="H230" i="10"/>
  <c r="A183" i="10" l="1"/>
  <c r="A213" i="10"/>
  <c r="A190" i="10"/>
  <c r="A220" i="10"/>
  <c r="A227" i="10"/>
  <c r="K68" i="10"/>
  <c r="AG91" i="1"/>
  <c r="J33" i="9"/>
  <c r="J34" i="9"/>
  <c r="J35" i="9"/>
  <c r="E46" i="9"/>
  <c r="F48" i="9"/>
  <c r="J48" i="9"/>
  <c r="F50" i="9"/>
  <c r="J50" i="9"/>
  <c r="F51" i="9"/>
  <c r="J51" i="9"/>
  <c r="E77" i="9"/>
  <c r="F79" i="9"/>
  <c r="J79" i="9"/>
  <c r="F81" i="9"/>
  <c r="J81" i="9"/>
  <c r="F82" i="9"/>
  <c r="J82" i="9"/>
  <c r="J88" i="9"/>
  <c r="P88" i="9"/>
  <c r="R88" i="9"/>
  <c r="T88" i="9"/>
  <c r="BE88" i="9"/>
  <c r="BF88" i="9"/>
  <c r="BG88" i="9"/>
  <c r="BH88" i="9"/>
  <c r="BI88" i="9"/>
  <c r="BK88" i="9"/>
  <c r="J90" i="9"/>
  <c r="P90" i="9"/>
  <c r="P87" i="9" s="1"/>
  <c r="R90" i="9"/>
  <c r="T90" i="9"/>
  <c r="BE90" i="9"/>
  <c r="BF90" i="9"/>
  <c r="BG90" i="9"/>
  <c r="BH90" i="9"/>
  <c r="BI90" i="9"/>
  <c r="BK90" i="9"/>
  <c r="J92" i="9"/>
  <c r="P92" i="9"/>
  <c r="R92" i="9"/>
  <c r="T92" i="9"/>
  <c r="BE92" i="9"/>
  <c r="BF92" i="9"/>
  <c r="BG92" i="9"/>
  <c r="BH92" i="9"/>
  <c r="BI92" i="9"/>
  <c r="BK92" i="9"/>
  <c r="J94" i="9"/>
  <c r="P94" i="9"/>
  <c r="R94" i="9"/>
  <c r="T94" i="9"/>
  <c r="BE94" i="9"/>
  <c r="BF94" i="9"/>
  <c r="BG94" i="9"/>
  <c r="BH94" i="9"/>
  <c r="BI94" i="9"/>
  <c r="BK94" i="9"/>
  <c r="J96" i="9"/>
  <c r="P96" i="9"/>
  <c r="R96" i="9"/>
  <c r="T96" i="9"/>
  <c r="BE96" i="9"/>
  <c r="BF96" i="9"/>
  <c r="BG96" i="9"/>
  <c r="BH96" i="9"/>
  <c r="BI96" i="9"/>
  <c r="BK96" i="9"/>
  <c r="J98" i="9"/>
  <c r="P98" i="9"/>
  <c r="R98" i="9"/>
  <c r="T98" i="9"/>
  <c r="BE98" i="9"/>
  <c r="BF98" i="9"/>
  <c r="BG98" i="9"/>
  <c r="BH98" i="9"/>
  <c r="BI98" i="9"/>
  <c r="BK98" i="9"/>
  <c r="J101" i="9"/>
  <c r="P101" i="9"/>
  <c r="R101" i="9"/>
  <c r="T101" i="9"/>
  <c r="BE101" i="9"/>
  <c r="BF101" i="9"/>
  <c r="BG101" i="9"/>
  <c r="BH101" i="9"/>
  <c r="BI101" i="9"/>
  <c r="BK101" i="9"/>
  <c r="J103" i="9"/>
  <c r="P103" i="9"/>
  <c r="R103" i="9"/>
  <c r="T103" i="9"/>
  <c r="BE103" i="9"/>
  <c r="BF103" i="9"/>
  <c r="BG103" i="9"/>
  <c r="BH103" i="9"/>
  <c r="BI103" i="9"/>
  <c r="BK103" i="9"/>
  <c r="J105" i="9"/>
  <c r="P105" i="9"/>
  <c r="R105" i="9"/>
  <c r="T105" i="9"/>
  <c r="BE105" i="9"/>
  <c r="BF105" i="9"/>
  <c r="BG105" i="9"/>
  <c r="BH105" i="9"/>
  <c r="BI105" i="9"/>
  <c r="BK105" i="9"/>
  <c r="J107" i="9"/>
  <c r="P107" i="9"/>
  <c r="R107" i="9"/>
  <c r="T107" i="9"/>
  <c r="BE107" i="9"/>
  <c r="BF107" i="9"/>
  <c r="BG107" i="9"/>
  <c r="BH107" i="9"/>
  <c r="BI107" i="9"/>
  <c r="BK107" i="9"/>
  <c r="J109" i="9"/>
  <c r="P109" i="9"/>
  <c r="R109" i="9"/>
  <c r="T109" i="9"/>
  <c r="BE109" i="9"/>
  <c r="BF109" i="9"/>
  <c r="BG109" i="9"/>
  <c r="BH109" i="9"/>
  <c r="BI109" i="9"/>
  <c r="BK109" i="9"/>
  <c r="J111" i="9"/>
  <c r="P111" i="9"/>
  <c r="R111" i="9"/>
  <c r="T111" i="9"/>
  <c r="BE111" i="9"/>
  <c r="BF111" i="9"/>
  <c r="BG111" i="9"/>
  <c r="BH111" i="9"/>
  <c r="BI111" i="9"/>
  <c r="BK111" i="9"/>
  <c r="J113" i="9"/>
  <c r="P113" i="9"/>
  <c r="R113" i="9"/>
  <c r="T113" i="9"/>
  <c r="BE113" i="9"/>
  <c r="BF113" i="9"/>
  <c r="BG113" i="9"/>
  <c r="BH113" i="9"/>
  <c r="BI113" i="9"/>
  <c r="BK113" i="9"/>
  <c r="J115" i="9"/>
  <c r="P115" i="9"/>
  <c r="R115" i="9"/>
  <c r="T115" i="9"/>
  <c r="BE115" i="9"/>
  <c r="BF115" i="9"/>
  <c r="BG115" i="9"/>
  <c r="BH115" i="9"/>
  <c r="BI115" i="9"/>
  <c r="BK115" i="9"/>
  <c r="J117" i="9"/>
  <c r="P117" i="9"/>
  <c r="R117" i="9"/>
  <c r="T117" i="9"/>
  <c r="BE117" i="9"/>
  <c r="BF117" i="9"/>
  <c r="BG117" i="9"/>
  <c r="BH117" i="9"/>
  <c r="BI117" i="9"/>
  <c r="BK117" i="9"/>
  <c r="J119" i="9"/>
  <c r="P119" i="9"/>
  <c r="R119" i="9"/>
  <c r="T119" i="9"/>
  <c r="BE119" i="9"/>
  <c r="BF119" i="9"/>
  <c r="BG119" i="9"/>
  <c r="BH119" i="9"/>
  <c r="BI119" i="9"/>
  <c r="BK119" i="9"/>
  <c r="J121" i="9"/>
  <c r="P121" i="9"/>
  <c r="R121" i="9"/>
  <c r="T121" i="9"/>
  <c r="BE121" i="9"/>
  <c r="BF121" i="9"/>
  <c r="BG121" i="9"/>
  <c r="BH121" i="9"/>
  <c r="BI121" i="9"/>
  <c r="BK121" i="9"/>
  <c r="P123" i="9"/>
  <c r="J124" i="9"/>
  <c r="P124" i="9"/>
  <c r="R124" i="9"/>
  <c r="R123" i="9" s="1"/>
  <c r="T124" i="9"/>
  <c r="T123" i="9" s="1"/>
  <c r="BE124" i="9"/>
  <c r="BF124" i="9"/>
  <c r="BG124" i="9"/>
  <c r="BH124" i="9"/>
  <c r="BI124" i="9"/>
  <c r="BK124" i="9"/>
  <c r="BK123" i="9" s="1"/>
  <c r="J123" i="9" s="1"/>
  <c r="J59" i="9" s="1"/>
  <c r="J126" i="9"/>
  <c r="P126" i="9"/>
  <c r="R126" i="9"/>
  <c r="T126" i="9"/>
  <c r="BE126" i="9"/>
  <c r="BF126" i="9"/>
  <c r="BG126" i="9"/>
  <c r="BH126" i="9"/>
  <c r="BI126" i="9"/>
  <c r="BK126" i="9"/>
  <c r="J127" i="9"/>
  <c r="P127" i="9"/>
  <c r="R127" i="9"/>
  <c r="T127" i="9"/>
  <c r="BE127" i="9"/>
  <c r="BF127" i="9"/>
  <c r="BG127" i="9"/>
  <c r="BH127" i="9"/>
  <c r="BI127" i="9"/>
  <c r="BK127" i="9"/>
  <c r="J128" i="9"/>
  <c r="P128" i="9"/>
  <c r="R128" i="9"/>
  <c r="T128" i="9"/>
  <c r="BE128" i="9"/>
  <c r="BF128" i="9"/>
  <c r="BG128" i="9"/>
  <c r="BH128" i="9"/>
  <c r="BI128" i="9"/>
  <c r="BK128" i="9"/>
  <c r="J129" i="9"/>
  <c r="P129" i="9"/>
  <c r="R129" i="9"/>
  <c r="T129" i="9"/>
  <c r="BE129" i="9"/>
  <c r="BF129" i="9"/>
  <c r="BG129" i="9"/>
  <c r="BH129" i="9"/>
  <c r="BI129" i="9"/>
  <c r="BK129" i="9"/>
  <c r="J130" i="9"/>
  <c r="P130" i="9"/>
  <c r="R130" i="9"/>
  <c r="T130" i="9"/>
  <c r="BE130" i="9"/>
  <c r="BF130" i="9"/>
  <c r="BG130" i="9"/>
  <c r="BH130" i="9"/>
  <c r="BI130" i="9"/>
  <c r="BK130" i="9"/>
  <c r="J131" i="9"/>
  <c r="P131" i="9"/>
  <c r="R131" i="9"/>
  <c r="T131" i="9"/>
  <c r="BE131" i="9"/>
  <c r="BF131" i="9"/>
  <c r="BG131" i="9"/>
  <c r="BH131" i="9"/>
  <c r="BI131" i="9"/>
  <c r="BK131" i="9"/>
  <c r="J132" i="9"/>
  <c r="P132" i="9"/>
  <c r="R132" i="9"/>
  <c r="T132" i="9"/>
  <c r="BE132" i="9"/>
  <c r="BF132" i="9"/>
  <c r="BG132" i="9"/>
  <c r="BH132" i="9"/>
  <c r="BI132" i="9"/>
  <c r="BK132" i="9"/>
  <c r="J133" i="9"/>
  <c r="P133" i="9"/>
  <c r="R133" i="9"/>
  <c r="T133" i="9"/>
  <c r="BE133" i="9"/>
  <c r="BF133" i="9"/>
  <c r="BG133" i="9"/>
  <c r="BH133" i="9"/>
  <c r="BI133" i="9"/>
  <c r="BK133" i="9"/>
  <c r="J134" i="9"/>
  <c r="P134" i="9"/>
  <c r="R134" i="9"/>
  <c r="T134" i="9"/>
  <c r="BE134" i="9"/>
  <c r="BF134" i="9"/>
  <c r="BG134" i="9"/>
  <c r="BH134" i="9"/>
  <c r="BI134" i="9"/>
  <c r="BK134" i="9"/>
  <c r="J136" i="9"/>
  <c r="P136" i="9"/>
  <c r="R136" i="9"/>
  <c r="T136" i="9"/>
  <c r="BE136" i="9"/>
  <c r="BF136" i="9"/>
  <c r="BG136" i="9"/>
  <c r="BH136" i="9"/>
  <c r="BI136" i="9"/>
  <c r="BK136" i="9"/>
  <c r="J138" i="9"/>
  <c r="P138" i="9"/>
  <c r="R138" i="9"/>
  <c r="T138" i="9"/>
  <c r="BE138" i="9"/>
  <c r="BF138" i="9"/>
  <c r="BG138" i="9"/>
  <c r="BH138" i="9"/>
  <c r="BI138" i="9"/>
  <c r="BK138" i="9"/>
  <c r="J139" i="9"/>
  <c r="P139" i="9"/>
  <c r="R139" i="9"/>
  <c r="T139" i="9"/>
  <c r="BE139" i="9"/>
  <c r="BF139" i="9"/>
  <c r="BG139" i="9"/>
  <c r="BH139" i="9"/>
  <c r="BI139" i="9"/>
  <c r="BK139" i="9"/>
  <c r="J140" i="9"/>
  <c r="P140" i="9"/>
  <c r="R140" i="9"/>
  <c r="T140" i="9"/>
  <c r="BE140" i="9"/>
  <c r="BF140" i="9"/>
  <c r="BG140" i="9"/>
  <c r="BH140" i="9"/>
  <c r="BI140" i="9"/>
  <c r="BK140" i="9"/>
  <c r="J141" i="9"/>
  <c r="P141" i="9"/>
  <c r="R141" i="9"/>
  <c r="R125" i="9" s="1"/>
  <c r="T141" i="9"/>
  <c r="BE141" i="9"/>
  <c r="BF141" i="9"/>
  <c r="BG141" i="9"/>
  <c r="BH141" i="9"/>
  <c r="BI141" i="9"/>
  <c r="BK141" i="9"/>
  <c r="J143" i="9"/>
  <c r="P143" i="9"/>
  <c r="R143" i="9"/>
  <c r="T143" i="9"/>
  <c r="BE143" i="9"/>
  <c r="BF143" i="9"/>
  <c r="BG143" i="9"/>
  <c r="BH143" i="9"/>
  <c r="BI143" i="9"/>
  <c r="BK143" i="9"/>
  <c r="J144" i="9"/>
  <c r="P144" i="9"/>
  <c r="R144" i="9"/>
  <c r="T144" i="9"/>
  <c r="BE144" i="9"/>
  <c r="BF144" i="9"/>
  <c r="BG144" i="9"/>
  <c r="BH144" i="9"/>
  <c r="BI144" i="9"/>
  <c r="BK144" i="9"/>
  <c r="J145" i="9"/>
  <c r="P145" i="9"/>
  <c r="R145" i="9"/>
  <c r="T145" i="9"/>
  <c r="BE145" i="9"/>
  <c r="BF145" i="9"/>
  <c r="BG145" i="9"/>
  <c r="BH145" i="9"/>
  <c r="BI145" i="9"/>
  <c r="BK145" i="9"/>
  <c r="J147" i="9"/>
  <c r="P147" i="9"/>
  <c r="R147" i="9"/>
  <c r="T147" i="9"/>
  <c r="T146" i="9" s="1"/>
  <c r="BE147" i="9"/>
  <c r="BF147" i="9"/>
  <c r="BG147" i="9"/>
  <c r="BH147" i="9"/>
  <c r="BI147" i="9"/>
  <c r="BK147" i="9"/>
  <c r="J148" i="9"/>
  <c r="P148" i="9"/>
  <c r="R148" i="9"/>
  <c r="T148" i="9"/>
  <c r="BE148" i="9"/>
  <c r="BF148" i="9"/>
  <c r="BG148" i="9"/>
  <c r="BH148" i="9"/>
  <c r="BI148" i="9"/>
  <c r="BK148" i="9"/>
  <c r="J149" i="9"/>
  <c r="P149" i="9"/>
  <c r="R149" i="9"/>
  <c r="T149" i="9"/>
  <c r="BE149" i="9"/>
  <c r="BF149" i="9"/>
  <c r="BG149" i="9"/>
  <c r="BH149" i="9"/>
  <c r="BI149" i="9"/>
  <c r="BK149" i="9"/>
  <c r="J150" i="9"/>
  <c r="P150" i="9"/>
  <c r="R150" i="9"/>
  <c r="T150" i="9"/>
  <c r="BE150" i="9"/>
  <c r="BF150" i="9"/>
  <c r="BG150" i="9"/>
  <c r="BH150" i="9"/>
  <c r="BI150" i="9"/>
  <c r="BK150" i="9"/>
  <c r="J152" i="9"/>
  <c r="P152" i="9"/>
  <c r="R152" i="9"/>
  <c r="T152" i="9"/>
  <c r="BE152" i="9"/>
  <c r="BF152" i="9"/>
  <c r="BG152" i="9"/>
  <c r="BH152" i="9"/>
  <c r="BI152" i="9"/>
  <c r="BK152" i="9"/>
  <c r="J154" i="9"/>
  <c r="P154" i="9"/>
  <c r="R154" i="9"/>
  <c r="R151" i="9" s="1"/>
  <c r="T154" i="9"/>
  <c r="BE154" i="9"/>
  <c r="BF154" i="9"/>
  <c r="BG154" i="9"/>
  <c r="BH154" i="9"/>
  <c r="BI154" i="9"/>
  <c r="BK154" i="9"/>
  <c r="J158" i="9"/>
  <c r="P158" i="9"/>
  <c r="R158" i="9"/>
  <c r="T158" i="9"/>
  <c r="BE158" i="9"/>
  <c r="BF158" i="9"/>
  <c r="BG158" i="9"/>
  <c r="BH158" i="9"/>
  <c r="BI158" i="9"/>
  <c r="BK158" i="9"/>
  <c r="J159" i="9"/>
  <c r="P159" i="9"/>
  <c r="P157" i="9" s="1"/>
  <c r="R159" i="9"/>
  <c r="T159" i="9"/>
  <c r="BE159" i="9"/>
  <c r="BF159" i="9"/>
  <c r="BG159" i="9"/>
  <c r="BH159" i="9"/>
  <c r="BI159" i="9"/>
  <c r="BK159" i="9"/>
  <c r="BK157" i="9" s="1"/>
  <c r="J160" i="9"/>
  <c r="P160" i="9"/>
  <c r="R160" i="9"/>
  <c r="T160" i="9"/>
  <c r="BE160" i="9"/>
  <c r="BF160" i="9"/>
  <c r="BG160" i="9"/>
  <c r="BH160" i="9"/>
  <c r="BI160" i="9"/>
  <c r="BK160" i="9"/>
  <c r="P161" i="9"/>
  <c r="R161" i="9"/>
  <c r="J162" i="9"/>
  <c r="P162" i="9"/>
  <c r="R162" i="9"/>
  <c r="T162" i="9"/>
  <c r="T161" i="9" s="1"/>
  <c r="BE162" i="9"/>
  <c r="BF162" i="9"/>
  <c r="BG162" i="9"/>
  <c r="BH162" i="9"/>
  <c r="BI162" i="9"/>
  <c r="BK162" i="9"/>
  <c r="BK161" i="9" s="1"/>
  <c r="J161" i="9" s="1"/>
  <c r="J65" i="9" s="1"/>
  <c r="J164" i="9"/>
  <c r="P164" i="9"/>
  <c r="P163" i="9" s="1"/>
  <c r="R164" i="9"/>
  <c r="T164" i="9"/>
  <c r="BE164" i="9"/>
  <c r="BF164" i="9"/>
  <c r="BG164" i="9"/>
  <c r="BH164" i="9"/>
  <c r="BI164" i="9"/>
  <c r="BK164" i="9"/>
  <c r="BK163" i="9" s="1"/>
  <c r="J163" i="9" s="1"/>
  <c r="J66" i="9" s="1"/>
  <c r="J165" i="9"/>
  <c r="P165" i="9"/>
  <c r="R165" i="9"/>
  <c r="R163" i="9" s="1"/>
  <c r="T165" i="9"/>
  <c r="T163" i="9" s="1"/>
  <c r="BE165" i="9"/>
  <c r="BF165" i="9"/>
  <c r="BG165" i="9"/>
  <c r="BH165" i="9"/>
  <c r="BI165" i="9"/>
  <c r="BK165" i="9"/>
  <c r="P166" i="9"/>
  <c r="R166" i="9"/>
  <c r="J167" i="9"/>
  <c r="P167" i="9"/>
  <c r="R167" i="9"/>
  <c r="T167" i="9"/>
  <c r="T166" i="9" s="1"/>
  <c r="BE167" i="9"/>
  <c r="BF167" i="9"/>
  <c r="BG167" i="9"/>
  <c r="BH167" i="9"/>
  <c r="BI167" i="9"/>
  <c r="BK167" i="9"/>
  <c r="BK166" i="9" s="1"/>
  <c r="J166" i="9" s="1"/>
  <c r="J67" i="9" s="1"/>
  <c r="BK146" i="9" l="1"/>
  <c r="J146" i="9" s="1"/>
  <c r="J61" i="9" s="1"/>
  <c r="P146" i="9"/>
  <c r="T157" i="9"/>
  <c r="R157" i="9"/>
  <c r="R156" i="9" s="1"/>
  <c r="T151" i="9"/>
  <c r="BK151" i="9"/>
  <c r="J151" i="9" s="1"/>
  <c r="J62" i="9" s="1"/>
  <c r="P151" i="9"/>
  <c r="R146" i="9"/>
  <c r="T125" i="9"/>
  <c r="BK125" i="9"/>
  <c r="J125" i="9" s="1"/>
  <c r="J60" i="9" s="1"/>
  <c r="P125" i="9"/>
  <c r="F35" i="9"/>
  <c r="J31" i="9"/>
  <c r="BK100" i="9"/>
  <c r="J100" i="9" s="1"/>
  <c r="J58" i="9" s="1"/>
  <c r="T100" i="9"/>
  <c r="F34" i="9"/>
  <c r="T87" i="9"/>
  <c r="R100" i="9"/>
  <c r="F33" i="9"/>
  <c r="R87" i="9"/>
  <c r="R86" i="9" s="1"/>
  <c r="R85" i="9" s="1"/>
  <c r="P100" i="9"/>
  <c r="BK87" i="9"/>
  <c r="F32" i="9"/>
  <c r="T86" i="9"/>
  <c r="J157" i="9"/>
  <c r="J64" i="9" s="1"/>
  <c r="BK156" i="9"/>
  <c r="J156" i="9" s="1"/>
  <c r="J63" i="9" s="1"/>
  <c r="P156" i="9"/>
  <c r="T156" i="9"/>
  <c r="P86" i="9"/>
  <c r="BK86" i="9"/>
  <c r="J87" i="9"/>
  <c r="J57" i="9" s="1"/>
  <c r="F31" i="9"/>
  <c r="J32" i="9"/>
  <c r="BK85" i="9" l="1"/>
  <c r="J85" i="9" s="1"/>
  <c r="J86" i="9"/>
  <c r="J56" i="9" s="1"/>
  <c r="P85" i="9"/>
  <c r="T85" i="9"/>
  <c r="H51" i="4"/>
  <c r="G51" i="4"/>
  <c r="H50" i="4"/>
  <c r="G50" i="4"/>
  <c r="H49" i="4"/>
  <c r="G49" i="4"/>
  <c r="H48" i="4"/>
  <c r="G48" i="4"/>
  <c r="H47" i="4"/>
  <c r="G47" i="4"/>
  <c r="H46" i="4"/>
  <c r="G46" i="4"/>
  <c r="H45" i="4"/>
  <c r="G45" i="4"/>
  <c r="H44" i="4"/>
  <c r="G44" i="4"/>
  <c r="H43" i="4"/>
  <c r="G43" i="4"/>
  <c r="H41" i="4"/>
  <c r="G41" i="4"/>
  <c r="H40" i="4"/>
  <c r="G40" i="4"/>
  <c r="H39" i="4"/>
  <c r="G39" i="4"/>
  <c r="H38" i="4"/>
  <c r="G38" i="4"/>
  <c r="H37" i="4"/>
  <c r="G37"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G26" i="4"/>
  <c r="H26" i="4"/>
  <c r="G27" i="4"/>
  <c r="H27" i="4"/>
  <c r="G28" i="4"/>
  <c r="H28" i="4"/>
  <c r="G29" i="4"/>
  <c r="H29" i="4"/>
  <c r="G30" i="4"/>
  <c r="H30" i="4"/>
  <c r="G31" i="4"/>
  <c r="H31" i="4"/>
  <c r="G32" i="4"/>
  <c r="H32" i="4"/>
  <c r="G33" i="4"/>
  <c r="H33" i="4"/>
  <c r="G34" i="4"/>
  <c r="H34" i="4"/>
  <c r="G35" i="4"/>
  <c r="H35" i="4"/>
  <c r="H10" i="4"/>
  <c r="G10" i="4"/>
  <c r="G52" i="4" s="1"/>
  <c r="J55" i="9" l="1"/>
  <c r="J28" i="9"/>
  <c r="J37" i="9" s="1"/>
  <c r="H52" i="4"/>
  <c r="G53" i="4" s="1"/>
  <c r="AG90" i="1" l="1"/>
  <c r="AN90" i="1" s="1"/>
  <c r="AN89" i="1" l="1"/>
  <c r="BD92" i="1" l="1"/>
  <c r="BC92" i="1"/>
  <c r="BB92" i="1"/>
  <c r="BA92" i="1"/>
  <c r="AZ92" i="1"/>
  <c r="AY92" i="1"/>
  <c r="AX92" i="1"/>
  <c r="AW92" i="1"/>
  <c r="AV92" i="1"/>
  <c r="AU92" i="1"/>
  <c r="AS92" i="1"/>
  <c r="BK3664" i="2"/>
  <c r="BI3664" i="2"/>
  <c r="BH3664" i="2"/>
  <c r="BG3664" i="2"/>
  <c r="BF3664" i="2"/>
  <c r="T3664" i="2"/>
  <c r="R3664" i="2"/>
  <c r="P3664" i="2"/>
  <c r="J3664" i="2"/>
  <c r="BE3664" i="2" s="1"/>
  <c r="BK3543" i="2"/>
  <c r="BI3543" i="2"/>
  <c r="BH3543" i="2"/>
  <c r="BG3543" i="2"/>
  <c r="BF3543" i="2"/>
  <c r="T3543" i="2"/>
  <c r="R3543" i="2"/>
  <c r="P3543" i="2"/>
  <c r="J3543" i="2"/>
  <c r="BE3543" i="2" s="1"/>
  <c r="BK3522" i="2"/>
  <c r="BK3521" i="2" s="1"/>
  <c r="J3521" i="2" s="1"/>
  <c r="J64" i="2" s="1"/>
  <c r="BI3522" i="2"/>
  <c r="BH3522" i="2"/>
  <c r="BG3522" i="2"/>
  <c r="BF3522" i="2"/>
  <c r="T3522" i="2"/>
  <c r="R3522" i="2"/>
  <c r="P3522" i="2"/>
  <c r="J3522" i="2"/>
  <c r="BE3522" i="2" s="1"/>
  <c r="BK3512" i="2"/>
  <c r="BI3512" i="2"/>
  <c r="BH3512" i="2"/>
  <c r="BG3512" i="2"/>
  <c r="BF3512" i="2"/>
  <c r="T3512" i="2"/>
  <c r="R3512" i="2"/>
  <c r="P3512" i="2"/>
  <c r="J3512" i="2"/>
  <c r="BE3512" i="2" s="1"/>
  <c r="BK3503" i="2"/>
  <c r="BI3503" i="2"/>
  <c r="BH3503" i="2"/>
  <c r="BG3503" i="2"/>
  <c r="BF3503" i="2"/>
  <c r="T3503" i="2"/>
  <c r="R3503" i="2"/>
  <c r="P3503" i="2"/>
  <c r="J3503" i="2"/>
  <c r="BE3503" i="2" s="1"/>
  <c r="BK3495" i="2"/>
  <c r="BI3495" i="2"/>
  <c r="BH3495" i="2"/>
  <c r="BG3495" i="2"/>
  <c r="BF3495" i="2"/>
  <c r="T3495" i="2"/>
  <c r="R3495" i="2"/>
  <c r="P3495" i="2"/>
  <c r="J3495" i="2"/>
  <c r="BE3495" i="2" s="1"/>
  <c r="BK3484" i="2"/>
  <c r="BI3484" i="2"/>
  <c r="BH3484" i="2"/>
  <c r="BG3484" i="2"/>
  <c r="BF3484" i="2"/>
  <c r="T3484" i="2"/>
  <c r="R3484" i="2"/>
  <c r="P3484" i="2"/>
  <c r="J3484" i="2"/>
  <c r="BE3484" i="2" s="1"/>
  <c r="BK3476" i="2"/>
  <c r="BI3476" i="2"/>
  <c r="BH3476" i="2"/>
  <c r="BG3476" i="2"/>
  <c r="BF3476" i="2"/>
  <c r="T3476" i="2"/>
  <c r="R3476" i="2"/>
  <c r="P3476" i="2"/>
  <c r="J3476" i="2"/>
  <c r="BE3476" i="2" s="1"/>
  <c r="BK3473" i="2"/>
  <c r="BI3473" i="2"/>
  <c r="BH3473" i="2"/>
  <c r="BG3473" i="2"/>
  <c r="BF3473" i="2"/>
  <c r="T3473" i="2"/>
  <c r="R3473" i="2"/>
  <c r="P3473" i="2"/>
  <c r="J3473" i="2"/>
  <c r="BE3473" i="2" s="1"/>
  <c r="BK3466" i="2"/>
  <c r="BI3466" i="2"/>
  <c r="BH3466" i="2"/>
  <c r="BG3466" i="2"/>
  <c r="BF3466" i="2"/>
  <c r="T3466" i="2"/>
  <c r="R3466" i="2"/>
  <c r="P3466" i="2"/>
  <c r="J3466" i="2"/>
  <c r="BE3466" i="2" s="1"/>
  <c r="BK3459" i="2"/>
  <c r="BI3459" i="2"/>
  <c r="BH3459" i="2"/>
  <c r="BG3459" i="2"/>
  <c r="BF3459" i="2"/>
  <c r="T3459" i="2"/>
  <c r="R3459" i="2"/>
  <c r="P3459" i="2"/>
  <c r="J3459" i="2"/>
  <c r="BE3459" i="2" s="1"/>
  <c r="BK3450" i="2"/>
  <c r="BI3450" i="2"/>
  <c r="BH3450" i="2"/>
  <c r="BG3450" i="2"/>
  <c r="BF3450" i="2"/>
  <c r="T3450" i="2"/>
  <c r="R3450" i="2"/>
  <c r="P3450" i="2"/>
  <c r="J3450" i="2"/>
  <c r="BE3450" i="2" s="1"/>
  <c r="BK3446" i="2"/>
  <c r="BK3445" i="2" s="1"/>
  <c r="J3445" i="2" s="1"/>
  <c r="J60" i="2" s="1"/>
  <c r="BI3446" i="2"/>
  <c r="BH3446" i="2"/>
  <c r="BG3446" i="2"/>
  <c r="BF3446" i="2"/>
  <c r="T3446" i="2"/>
  <c r="R3446" i="2"/>
  <c r="P3446" i="2"/>
  <c r="P3445" i="2" s="1"/>
  <c r="J3446" i="2"/>
  <c r="BE3446" i="2" s="1"/>
  <c r="T3445" i="2"/>
  <c r="R3445" i="2"/>
  <c r="BK3414" i="2"/>
  <c r="BI3414" i="2"/>
  <c r="BH3414" i="2"/>
  <c r="BG3414" i="2"/>
  <c r="BF3414" i="2"/>
  <c r="T3414" i="2"/>
  <c r="R3414" i="2"/>
  <c r="P3414" i="2"/>
  <c r="J3414" i="2"/>
  <c r="BE3414" i="2" s="1"/>
  <c r="BK3382" i="2"/>
  <c r="BI3382" i="2"/>
  <c r="BH3382" i="2"/>
  <c r="BG3382" i="2"/>
  <c r="BF3382" i="2"/>
  <c r="T3382" i="2"/>
  <c r="R3382" i="2"/>
  <c r="P3382" i="2"/>
  <c r="J3382" i="2"/>
  <c r="BE3382" i="2" s="1"/>
  <c r="BK3351" i="2"/>
  <c r="BI3351" i="2"/>
  <c r="BH3351" i="2"/>
  <c r="BG3351" i="2"/>
  <c r="BF3351" i="2"/>
  <c r="T3351" i="2"/>
  <c r="R3351" i="2"/>
  <c r="P3351" i="2"/>
  <c r="J3351" i="2"/>
  <c r="BE3351" i="2" s="1"/>
  <c r="BK3285" i="2"/>
  <c r="BI3285" i="2"/>
  <c r="BH3285" i="2"/>
  <c r="BG3285" i="2"/>
  <c r="BF3285" i="2"/>
  <c r="T3285" i="2"/>
  <c r="R3285" i="2"/>
  <c r="P3285" i="2"/>
  <c r="J3285" i="2"/>
  <c r="BE3285" i="2" s="1"/>
  <c r="BK3266" i="2"/>
  <c r="BI3266" i="2"/>
  <c r="BH3266" i="2"/>
  <c r="BG3266" i="2"/>
  <c r="BF3266" i="2"/>
  <c r="T3266" i="2"/>
  <c r="R3266" i="2"/>
  <c r="P3266" i="2"/>
  <c r="J3266" i="2"/>
  <c r="BE3266" i="2" s="1"/>
  <c r="BK3246" i="2"/>
  <c r="BI3246" i="2"/>
  <c r="BH3246" i="2"/>
  <c r="BG3246" i="2"/>
  <c r="BF3246" i="2"/>
  <c r="T3246" i="2"/>
  <c r="R3246" i="2"/>
  <c r="P3246" i="2"/>
  <c r="J3246" i="2"/>
  <c r="BE3246" i="2" s="1"/>
  <c r="BK3223" i="2"/>
  <c r="BI3223" i="2"/>
  <c r="BH3223" i="2"/>
  <c r="BG3223" i="2"/>
  <c r="BF3223" i="2"/>
  <c r="T3223" i="2"/>
  <c r="R3223" i="2"/>
  <c r="P3223" i="2"/>
  <c r="J3223" i="2"/>
  <c r="BE3223" i="2" s="1"/>
  <c r="BK3209" i="2"/>
  <c r="BI3209" i="2"/>
  <c r="BH3209" i="2"/>
  <c r="BG3209" i="2"/>
  <c r="BF3209" i="2"/>
  <c r="T3209" i="2"/>
  <c r="R3209" i="2"/>
  <c r="P3209" i="2"/>
  <c r="J3209" i="2"/>
  <c r="BE3209" i="2" s="1"/>
  <c r="BK3195" i="2"/>
  <c r="BI3195" i="2"/>
  <c r="BH3195" i="2"/>
  <c r="BG3195" i="2"/>
  <c r="BF3195" i="2"/>
  <c r="T3195" i="2"/>
  <c r="R3195" i="2"/>
  <c r="P3195" i="2"/>
  <c r="J3195" i="2"/>
  <c r="BE3195" i="2" s="1"/>
  <c r="BK3172" i="2"/>
  <c r="BI3172" i="2"/>
  <c r="BH3172" i="2"/>
  <c r="BG3172" i="2"/>
  <c r="BF3172" i="2"/>
  <c r="T3172" i="2"/>
  <c r="R3172" i="2"/>
  <c r="P3172" i="2"/>
  <c r="J3172" i="2"/>
  <c r="BE3172" i="2" s="1"/>
  <c r="BK3149" i="2"/>
  <c r="BI3149" i="2"/>
  <c r="BH3149" i="2"/>
  <c r="BG3149" i="2"/>
  <c r="BF3149" i="2"/>
  <c r="T3149" i="2"/>
  <c r="R3149" i="2"/>
  <c r="P3149" i="2"/>
  <c r="J3149" i="2"/>
  <c r="BE3149" i="2" s="1"/>
  <c r="BK3141" i="2"/>
  <c r="BI3141" i="2"/>
  <c r="BH3141" i="2"/>
  <c r="BG3141" i="2"/>
  <c r="BF3141" i="2"/>
  <c r="T3141" i="2"/>
  <c r="R3141" i="2"/>
  <c r="P3141" i="2"/>
  <c r="J3141" i="2"/>
  <c r="BE3141" i="2" s="1"/>
  <c r="BK3122" i="2"/>
  <c r="BI3122" i="2"/>
  <c r="BH3122" i="2"/>
  <c r="BG3122" i="2"/>
  <c r="BF3122" i="2"/>
  <c r="T3122" i="2"/>
  <c r="R3122" i="2"/>
  <c r="P3122" i="2"/>
  <c r="J3122" i="2"/>
  <c r="BE3122" i="2" s="1"/>
  <c r="BK3103" i="2"/>
  <c r="BI3103" i="2"/>
  <c r="BH3103" i="2"/>
  <c r="BG3103" i="2"/>
  <c r="BF3103" i="2"/>
  <c r="T3103" i="2"/>
  <c r="R3103" i="2"/>
  <c r="P3103" i="2"/>
  <c r="J3103" i="2"/>
  <c r="BE3103" i="2" s="1"/>
  <c r="BK3084" i="2"/>
  <c r="BI3084" i="2"/>
  <c r="BH3084" i="2"/>
  <c r="BG3084" i="2"/>
  <c r="BF3084" i="2"/>
  <c r="T3084" i="2"/>
  <c r="R3084" i="2"/>
  <c r="P3084" i="2"/>
  <c r="J3084" i="2"/>
  <c r="BE3084" i="2" s="1"/>
  <c r="BK3061" i="2"/>
  <c r="BI3061" i="2"/>
  <c r="BH3061" i="2"/>
  <c r="BG3061" i="2"/>
  <c r="BF3061" i="2"/>
  <c r="T3061" i="2"/>
  <c r="R3061" i="2"/>
  <c r="P3061" i="2"/>
  <c r="J3061" i="2"/>
  <c r="BE3061" i="2" s="1"/>
  <c r="BK3038" i="2"/>
  <c r="BI3038" i="2"/>
  <c r="BH3038" i="2"/>
  <c r="BG3038" i="2"/>
  <c r="BF3038" i="2"/>
  <c r="T3038" i="2"/>
  <c r="R3038" i="2"/>
  <c r="P3038" i="2"/>
  <c r="J3038" i="2"/>
  <c r="BE3038" i="2" s="1"/>
  <c r="BK2997" i="2"/>
  <c r="BI2997" i="2"/>
  <c r="BH2997" i="2"/>
  <c r="BG2997" i="2"/>
  <c r="BF2997" i="2"/>
  <c r="T2997" i="2"/>
  <c r="R2997" i="2"/>
  <c r="P2997" i="2"/>
  <c r="J2997" i="2"/>
  <c r="BE2997" i="2" s="1"/>
  <c r="BK2956" i="2"/>
  <c r="BI2956" i="2"/>
  <c r="BH2956" i="2"/>
  <c r="BG2956" i="2"/>
  <c r="BF2956" i="2"/>
  <c r="T2956" i="2"/>
  <c r="R2956" i="2"/>
  <c r="P2956" i="2"/>
  <c r="J2956" i="2"/>
  <c r="BE2956" i="2" s="1"/>
  <c r="BK2927" i="2"/>
  <c r="BI2927" i="2"/>
  <c r="BH2927" i="2"/>
  <c r="BG2927" i="2"/>
  <c r="BF2927" i="2"/>
  <c r="T2927" i="2"/>
  <c r="R2927" i="2"/>
  <c r="P2927" i="2"/>
  <c r="J2927" i="2"/>
  <c r="BE2927" i="2" s="1"/>
  <c r="BK2910" i="2"/>
  <c r="BI2910" i="2"/>
  <c r="BH2910" i="2"/>
  <c r="BG2910" i="2"/>
  <c r="BF2910" i="2"/>
  <c r="T2910" i="2"/>
  <c r="R2910" i="2"/>
  <c r="P2910" i="2"/>
  <c r="J2910" i="2"/>
  <c r="BE2910" i="2" s="1"/>
  <c r="BK2869" i="2"/>
  <c r="BI2869" i="2"/>
  <c r="BH2869" i="2"/>
  <c r="BG2869" i="2"/>
  <c r="BF2869" i="2"/>
  <c r="T2869" i="2"/>
  <c r="R2869" i="2"/>
  <c r="P2869" i="2"/>
  <c r="J2869" i="2"/>
  <c r="BE2869" i="2" s="1"/>
  <c r="BK2828" i="2"/>
  <c r="BI2828" i="2"/>
  <c r="BH2828" i="2"/>
  <c r="BG2828" i="2"/>
  <c r="BF2828" i="2"/>
  <c r="T2828" i="2"/>
  <c r="R2828" i="2"/>
  <c r="P2828" i="2"/>
  <c r="J2828" i="2"/>
  <c r="BE2828" i="2" s="1"/>
  <c r="BK2787" i="2"/>
  <c r="BI2787" i="2"/>
  <c r="BH2787" i="2"/>
  <c r="BG2787" i="2"/>
  <c r="BF2787" i="2"/>
  <c r="T2787" i="2"/>
  <c r="R2787" i="2"/>
  <c r="P2787" i="2"/>
  <c r="J2787" i="2"/>
  <c r="BE2787" i="2" s="1"/>
  <c r="BK2770" i="2"/>
  <c r="BI2770" i="2"/>
  <c r="BH2770" i="2"/>
  <c r="BG2770" i="2"/>
  <c r="BF2770" i="2"/>
  <c r="T2770" i="2"/>
  <c r="R2770" i="2"/>
  <c r="P2770" i="2"/>
  <c r="J2770" i="2"/>
  <c r="BE2770" i="2" s="1"/>
  <c r="BK2756" i="2"/>
  <c r="BI2756" i="2"/>
  <c r="BH2756" i="2"/>
  <c r="BG2756" i="2"/>
  <c r="BF2756" i="2"/>
  <c r="T2756" i="2"/>
  <c r="R2756" i="2"/>
  <c r="P2756" i="2"/>
  <c r="J2756" i="2"/>
  <c r="BE2756" i="2" s="1"/>
  <c r="BK2748" i="2"/>
  <c r="BI2748" i="2"/>
  <c r="BH2748" i="2"/>
  <c r="BG2748" i="2"/>
  <c r="BF2748" i="2"/>
  <c r="T2748" i="2"/>
  <c r="R2748" i="2"/>
  <c r="P2748" i="2"/>
  <c r="J2748" i="2"/>
  <c r="BE2748" i="2" s="1"/>
  <c r="BK2727" i="2"/>
  <c r="BI2727" i="2"/>
  <c r="BH2727" i="2"/>
  <c r="BG2727" i="2"/>
  <c r="BF2727" i="2"/>
  <c r="T2727" i="2"/>
  <c r="R2727" i="2"/>
  <c r="P2727" i="2"/>
  <c r="J2727" i="2"/>
  <c r="BE2727" i="2" s="1"/>
  <c r="BK2686" i="2"/>
  <c r="BI2686" i="2"/>
  <c r="BH2686" i="2"/>
  <c r="BG2686" i="2"/>
  <c r="BF2686" i="2"/>
  <c r="T2686" i="2"/>
  <c r="R2686" i="2"/>
  <c r="P2686" i="2"/>
  <c r="J2686" i="2"/>
  <c r="BE2686" i="2" s="1"/>
  <c r="BK2661" i="2"/>
  <c r="BI2661" i="2"/>
  <c r="BH2661" i="2"/>
  <c r="BG2661" i="2"/>
  <c r="BF2661" i="2"/>
  <c r="T2661" i="2"/>
  <c r="R2661" i="2"/>
  <c r="P2661" i="2"/>
  <c r="J2661" i="2"/>
  <c r="BE2661" i="2" s="1"/>
  <c r="BK2632" i="2"/>
  <c r="BI2632" i="2"/>
  <c r="BH2632" i="2"/>
  <c r="BG2632" i="2"/>
  <c r="BF2632" i="2"/>
  <c r="T2632" i="2"/>
  <c r="R2632" i="2"/>
  <c r="P2632" i="2"/>
  <c r="J2632" i="2"/>
  <c r="BE2632" i="2" s="1"/>
  <c r="BK2507" i="2"/>
  <c r="BI2507" i="2"/>
  <c r="BH2507" i="2"/>
  <c r="BG2507" i="2"/>
  <c r="BF2507" i="2"/>
  <c r="T2507" i="2"/>
  <c r="R2507" i="2"/>
  <c r="P2507" i="2"/>
  <c r="J2507" i="2"/>
  <c r="BE2507" i="2" s="1"/>
  <c r="BK2496" i="2"/>
  <c r="BI2496" i="2"/>
  <c r="BH2496" i="2"/>
  <c r="BG2496" i="2"/>
  <c r="BF2496" i="2"/>
  <c r="T2496" i="2"/>
  <c r="R2496" i="2"/>
  <c r="P2496" i="2"/>
  <c r="J2496" i="2"/>
  <c r="BE2496" i="2" s="1"/>
  <c r="BK2485" i="2"/>
  <c r="BI2485" i="2"/>
  <c r="BH2485" i="2"/>
  <c r="BG2485" i="2"/>
  <c r="BF2485" i="2"/>
  <c r="T2485" i="2"/>
  <c r="R2485" i="2"/>
  <c r="P2485" i="2"/>
  <c r="J2485" i="2"/>
  <c r="BE2485" i="2" s="1"/>
  <c r="BK2474" i="2"/>
  <c r="BI2474" i="2"/>
  <c r="BH2474" i="2"/>
  <c r="BG2474" i="2"/>
  <c r="BF2474" i="2"/>
  <c r="T2474" i="2"/>
  <c r="R2474" i="2"/>
  <c r="P2474" i="2"/>
  <c r="J2474" i="2"/>
  <c r="BE2474" i="2" s="1"/>
  <c r="BK2462" i="2"/>
  <c r="BI2462" i="2"/>
  <c r="BH2462" i="2"/>
  <c r="BG2462" i="2"/>
  <c r="BF2462" i="2"/>
  <c r="T2462" i="2"/>
  <c r="R2462" i="2"/>
  <c r="P2462" i="2"/>
  <c r="J2462" i="2"/>
  <c r="BE2462" i="2" s="1"/>
  <c r="BK2453" i="2"/>
  <c r="BI2453" i="2"/>
  <c r="BH2453" i="2"/>
  <c r="BG2453" i="2"/>
  <c r="BF2453" i="2"/>
  <c r="T2453" i="2"/>
  <c r="R2453" i="2"/>
  <c r="P2453" i="2"/>
  <c r="J2453" i="2"/>
  <c r="BE2453" i="2" s="1"/>
  <c r="BK2443" i="2"/>
  <c r="BI2443" i="2"/>
  <c r="BH2443" i="2"/>
  <c r="BG2443" i="2"/>
  <c r="BF2443" i="2"/>
  <c r="T2443" i="2"/>
  <c r="R2443" i="2"/>
  <c r="P2443" i="2"/>
  <c r="J2443" i="2"/>
  <c r="BE2443" i="2" s="1"/>
  <c r="BK2432" i="2"/>
  <c r="BI2432" i="2"/>
  <c r="BH2432" i="2"/>
  <c r="BG2432" i="2"/>
  <c r="BF2432" i="2"/>
  <c r="T2432" i="2"/>
  <c r="R2432" i="2"/>
  <c r="P2432" i="2"/>
  <c r="J2432" i="2"/>
  <c r="BE2432" i="2" s="1"/>
  <c r="BK2421" i="2"/>
  <c r="BI2421" i="2"/>
  <c r="BH2421" i="2"/>
  <c r="BG2421" i="2"/>
  <c r="BF2421" i="2"/>
  <c r="T2421" i="2"/>
  <c r="R2421" i="2"/>
  <c r="P2421" i="2"/>
  <c r="J2421" i="2"/>
  <c r="BE2421" i="2" s="1"/>
  <c r="BK2410" i="2"/>
  <c r="BI2410" i="2"/>
  <c r="BH2410" i="2"/>
  <c r="BG2410" i="2"/>
  <c r="BF2410" i="2"/>
  <c r="T2410" i="2"/>
  <c r="R2410" i="2"/>
  <c r="P2410" i="2"/>
  <c r="J2410" i="2"/>
  <c r="BE2410" i="2" s="1"/>
  <c r="BK2395" i="2"/>
  <c r="BI2395" i="2"/>
  <c r="BH2395" i="2"/>
  <c r="BG2395" i="2"/>
  <c r="BF2395" i="2"/>
  <c r="T2395" i="2"/>
  <c r="R2395" i="2"/>
  <c r="P2395" i="2"/>
  <c r="J2395" i="2"/>
  <c r="BE2395" i="2" s="1"/>
  <c r="BK2379" i="2"/>
  <c r="BI2379" i="2"/>
  <c r="BH2379" i="2"/>
  <c r="BG2379" i="2"/>
  <c r="BF2379" i="2"/>
  <c r="T2379" i="2"/>
  <c r="R2379" i="2"/>
  <c r="P2379" i="2"/>
  <c r="J2379" i="2"/>
  <c r="BE2379" i="2" s="1"/>
  <c r="BK2368" i="2"/>
  <c r="BI2368" i="2"/>
  <c r="BH2368" i="2"/>
  <c r="BG2368" i="2"/>
  <c r="BF2368" i="2"/>
  <c r="T2368" i="2"/>
  <c r="R2368" i="2"/>
  <c r="P2368" i="2"/>
  <c r="J2368" i="2"/>
  <c r="BE2368" i="2" s="1"/>
  <c r="BK2318" i="2"/>
  <c r="BI2318" i="2"/>
  <c r="BH2318" i="2"/>
  <c r="BG2318" i="2"/>
  <c r="BF2318" i="2"/>
  <c r="T2318" i="2"/>
  <c r="R2318" i="2"/>
  <c r="P2318" i="2"/>
  <c r="J2318" i="2"/>
  <c r="BE2318" i="2" s="1"/>
  <c r="BK2267" i="2"/>
  <c r="BI2267" i="2"/>
  <c r="BH2267" i="2"/>
  <c r="BG2267" i="2"/>
  <c r="BF2267" i="2"/>
  <c r="T2267" i="2"/>
  <c r="R2267" i="2"/>
  <c r="P2267" i="2"/>
  <c r="J2267" i="2"/>
  <c r="BE2267" i="2" s="1"/>
  <c r="BK2190" i="2"/>
  <c r="BK2189" i="2" s="1"/>
  <c r="J2189" i="2" s="1"/>
  <c r="J57" i="2" s="1"/>
  <c r="BI2190" i="2"/>
  <c r="BH2190" i="2"/>
  <c r="BG2190" i="2"/>
  <c r="BF2190" i="2"/>
  <c r="T2190" i="2"/>
  <c r="T2189" i="2" s="1"/>
  <c r="R2190" i="2"/>
  <c r="R2189" i="2" s="1"/>
  <c r="P2190" i="2"/>
  <c r="P2189" i="2" s="1"/>
  <c r="J2190" i="2"/>
  <c r="BE2190" i="2" s="1"/>
  <c r="BK2124" i="2"/>
  <c r="BI2124" i="2"/>
  <c r="BH2124" i="2"/>
  <c r="BG2124" i="2"/>
  <c r="BF2124" i="2"/>
  <c r="T2124" i="2"/>
  <c r="R2124" i="2"/>
  <c r="P2124" i="2"/>
  <c r="J2124" i="2"/>
  <c r="BE2124" i="2" s="1"/>
  <c r="BK2059" i="2"/>
  <c r="BI2059" i="2"/>
  <c r="BH2059" i="2"/>
  <c r="BG2059" i="2"/>
  <c r="BF2059" i="2"/>
  <c r="T2059" i="2"/>
  <c r="R2059" i="2"/>
  <c r="P2059" i="2"/>
  <c r="J2059" i="2"/>
  <c r="BE2059" i="2" s="1"/>
  <c r="BK2050" i="2"/>
  <c r="BI2050" i="2"/>
  <c r="BH2050" i="2"/>
  <c r="BG2050" i="2"/>
  <c r="BF2050" i="2"/>
  <c r="T2050" i="2"/>
  <c r="R2050" i="2"/>
  <c r="P2050" i="2"/>
  <c r="J2050" i="2"/>
  <c r="BE2050" i="2" s="1"/>
  <c r="BK2005" i="2"/>
  <c r="BI2005" i="2"/>
  <c r="BH2005" i="2"/>
  <c r="BG2005" i="2"/>
  <c r="BF2005" i="2"/>
  <c r="T2005" i="2"/>
  <c r="R2005" i="2"/>
  <c r="P2005" i="2"/>
  <c r="J2005" i="2"/>
  <c r="BE2005" i="2" s="1"/>
  <c r="BK1961" i="2"/>
  <c r="BK1856" i="2" s="1"/>
  <c r="J1856" i="2" s="1"/>
  <c r="J55" i="2" s="1"/>
  <c r="BI1961" i="2"/>
  <c r="BH1961" i="2"/>
  <c r="BG1961" i="2"/>
  <c r="BF1961" i="2"/>
  <c r="T1961" i="2"/>
  <c r="R1961" i="2"/>
  <c r="P1961" i="2"/>
  <c r="J1961" i="2"/>
  <c r="BE1961" i="2" s="1"/>
  <c r="BK1917" i="2"/>
  <c r="BI1917" i="2"/>
  <c r="BH1917" i="2"/>
  <c r="BG1917" i="2"/>
  <c r="BF1917" i="2"/>
  <c r="T1917" i="2"/>
  <c r="R1917" i="2"/>
  <c r="P1917" i="2"/>
  <c r="J1917" i="2"/>
  <c r="BE1917" i="2" s="1"/>
  <c r="BK1857" i="2"/>
  <c r="BI1857" i="2"/>
  <c r="BH1857" i="2"/>
  <c r="BG1857" i="2"/>
  <c r="BF1857" i="2"/>
  <c r="T1857" i="2"/>
  <c r="R1857" i="2"/>
  <c r="P1857" i="2"/>
  <c r="J1857" i="2"/>
  <c r="BE1857" i="2" s="1"/>
  <c r="BK1740" i="2"/>
  <c r="BI1740" i="2"/>
  <c r="BH1740" i="2"/>
  <c r="BG1740" i="2"/>
  <c r="BF1740" i="2"/>
  <c r="T1740" i="2"/>
  <c r="R1740" i="2"/>
  <c r="P1740" i="2"/>
  <c r="J1740" i="2"/>
  <c r="BE1740" i="2" s="1"/>
  <c r="BK1625" i="2"/>
  <c r="BI1625" i="2"/>
  <c r="BH1625" i="2"/>
  <c r="BG1625" i="2"/>
  <c r="BF1625" i="2"/>
  <c r="T1625" i="2"/>
  <c r="R1625" i="2"/>
  <c r="P1625" i="2"/>
  <c r="J1625" i="2"/>
  <c r="BE1625" i="2" s="1"/>
  <c r="BK1593" i="2"/>
  <c r="BI1593" i="2"/>
  <c r="BH1593" i="2"/>
  <c r="BG1593" i="2"/>
  <c r="BF1593" i="2"/>
  <c r="T1593" i="2"/>
  <c r="R1593" i="2"/>
  <c r="P1593" i="2"/>
  <c r="J1593" i="2"/>
  <c r="BE1593" i="2" s="1"/>
  <c r="BK1562" i="2"/>
  <c r="BI1562" i="2"/>
  <c r="BH1562" i="2"/>
  <c r="BG1562" i="2"/>
  <c r="BF1562" i="2"/>
  <c r="T1562" i="2"/>
  <c r="R1562" i="2"/>
  <c r="P1562" i="2"/>
  <c r="J1562" i="2"/>
  <c r="BE1562" i="2" s="1"/>
  <c r="BK1456" i="2"/>
  <c r="BI1456" i="2"/>
  <c r="BH1456" i="2"/>
  <c r="BG1456" i="2"/>
  <c r="BF1456" i="2"/>
  <c r="T1456" i="2"/>
  <c r="R1456" i="2"/>
  <c r="P1456" i="2"/>
  <c r="J1456" i="2"/>
  <c r="BE1456" i="2" s="1"/>
  <c r="BK1336" i="2"/>
  <c r="BI1336" i="2"/>
  <c r="BH1336" i="2"/>
  <c r="BG1336" i="2"/>
  <c r="BF1336" i="2"/>
  <c r="T1336" i="2"/>
  <c r="R1336" i="2"/>
  <c r="P1336" i="2"/>
  <c r="J1336" i="2"/>
  <c r="BE1336" i="2" s="1"/>
  <c r="BK1229" i="2"/>
  <c r="BI1229" i="2"/>
  <c r="BH1229" i="2"/>
  <c r="BG1229" i="2"/>
  <c r="BF1229" i="2"/>
  <c r="T1229" i="2"/>
  <c r="R1229" i="2"/>
  <c r="P1229" i="2"/>
  <c r="J1229" i="2"/>
  <c r="BE1229" i="2" s="1"/>
  <c r="BK1109" i="2"/>
  <c r="BI1109" i="2"/>
  <c r="BH1109" i="2"/>
  <c r="BG1109" i="2"/>
  <c r="BF1109" i="2"/>
  <c r="T1109" i="2"/>
  <c r="R1109" i="2"/>
  <c r="P1109" i="2"/>
  <c r="J1109" i="2"/>
  <c r="BE1109" i="2" s="1"/>
  <c r="BK1002" i="2"/>
  <c r="BI1002" i="2"/>
  <c r="BH1002" i="2"/>
  <c r="BG1002" i="2"/>
  <c r="BF1002" i="2"/>
  <c r="T1002" i="2"/>
  <c r="R1002" i="2"/>
  <c r="P1002" i="2"/>
  <c r="J1002" i="2"/>
  <c r="BE1002" i="2" s="1"/>
  <c r="BK895" i="2"/>
  <c r="BI895" i="2"/>
  <c r="BH895" i="2"/>
  <c r="BG895" i="2"/>
  <c r="BF895" i="2"/>
  <c r="T895" i="2"/>
  <c r="R895" i="2"/>
  <c r="P895" i="2"/>
  <c r="J895" i="2"/>
  <c r="BE895" i="2" s="1"/>
  <c r="BK773" i="2"/>
  <c r="BI773" i="2"/>
  <c r="BH773" i="2"/>
  <c r="BG773" i="2"/>
  <c r="BF773" i="2"/>
  <c r="T773" i="2"/>
  <c r="R773" i="2"/>
  <c r="P773" i="2"/>
  <c r="J773" i="2"/>
  <c r="BE773" i="2" s="1"/>
  <c r="BK652" i="2"/>
  <c r="BI652" i="2"/>
  <c r="BH652" i="2"/>
  <c r="BG652" i="2"/>
  <c r="BF652" i="2"/>
  <c r="T652" i="2"/>
  <c r="R652" i="2"/>
  <c r="P652" i="2"/>
  <c r="J652" i="2"/>
  <c r="BE652" i="2" s="1"/>
  <c r="BK544" i="2"/>
  <c r="BI544" i="2"/>
  <c r="BH544" i="2"/>
  <c r="BG544" i="2"/>
  <c r="BF544" i="2"/>
  <c r="T544" i="2"/>
  <c r="R544" i="2"/>
  <c r="P544" i="2"/>
  <c r="J544" i="2"/>
  <c r="BE544" i="2" s="1"/>
  <c r="BK436" i="2"/>
  <c r="BI436" i="2"/>
  <c r="BH436" i="2"/>
  <c r="BG436" i="2"/>
  <c r="BF436" i="2"/>
  <c r="T436" i="2"/>
  <c r="R436" i="2"/>
  <c r="P436" i="2"/>
  <c r="J436" i="2"/>
  <c r="BE436" i="2" s="1"/>
  <c r="BK349" i="2"/>
  <c r="BI349" i="2"/>
  <c r="BH349" i="2"/>
  <c r="BG349" i="2"/>
  <c r="BF349" i="2"/>
  <c r="T349" i="2"/>
  <c r="R349" i="2"/>
  <c r="P349" i="2"/>
  <c r="J349" i="2"/>
  <c r="BE349" i="2" s="1"/>
  <c r="BK328" i="2"/>
  <c r="BI328" i="2"/>
  <c r="BH328" i="2"/>
  <c r="BG328" i="2"/>
  <c r="BF328" i="2"/>
  <c r="T328" i="2"/>
  <c r="R328" i="2"/>
  <c r="P328" i="2"/>
  <c r="J328" i="2"/>
  <c r="BE328" i="2" s="1"/>
  <c r="BK223" i="2"/>
  <c r="BI223" i="2"/>
  <c r="BH223" i="2"/>
  <c r="BG223" i="2"/>
  <c r="BF223" i="2"/>
  <c r="T223" i="2"/>
  <c r="R223" i="2"/>
  <c r="P223" i="2"/>
  <c r="J223" i="2"/>
  <c r="BE223" i="2" s="1"/>
  <c r="BK119" i="2"/>
  <c r="BI119" i="2"/>
  <c r="BH119" i="2"/>
  <c r="BG119" i="2"/>
  <c r="BF119" i="2"/>
  <c r="T119" i="2"/>
  <c r="R119" i="2"/>
  <c r="P119" i="2"/>
  <c r="J119" i="2"/>
  <c r="BE119" i="2" s="1"/>
  <c r="BK108" i="2"/>
  <c r="BI108" i="2"/>
  <c r="BH108" i="2"/>
  <c r="BG108" i="2"/>
  <c r="BF108" i="2"/>
  <c r="T108" i="2"/>
  <c r="R108" i="2"/>
  <c r="P108" i="2"/>
  <c r="J108" i="2"/>
  <c r="BE108" i="2" s="1"/>
  <c r="BK99" i="2"/>
  <c r="BI99" i="2"/>
  <c r="BH99" i="2"/>
  <c r="BG99" i="2"/>
  <c r="BF99" i="2"/>
  <c r="T99" i="2"/>
  <c r="R99" i="2"/>
  <c r="P99" i="2"/>
  <c r="J99" i="2"/>
  <c r="BE99" i="2" s="1"/>
  <c r="BK92" i="2"/>
  <c r="BI92" i="2"/>
  <c r="BH92" i="2"/>
  <c r="BG92" i="2"/>
  <c r="BF92" i="2"/>
  <c r="T92" i="2"/>
  <c r="R92" i="2"/>
  <c r="P92" i="2"/>
  <c r="J92" i="2"/>
  <c r="BE92" i="2" s="1"/>
  <c r="BK85" i="2"/>
  <c r="BI85" i="2"/>
  <c r="BH85" i="2"/>
  <c r="BG85" i="2"/>
  <c r="BF85" i="2"/>
  <c r="T85" i="2"/>
  <c r="R85" i="2"/>
  <c r="P85" i="2"/>
  <c r="J85" i="2"/>
  <c r="BE85" i="2" s="1"/>
  <c r="F79" i="2"/>
  <c r="F78" i="2"/>
  <c r="F76" i="2"/>
  <c r="E74" i="2"/>
  <c r="F48" i="2"/>
  <c r="F47" i="2"/>
  <c r="F45" i="2"/>
  <c r="E43" i="2"/>
  <c r="J10" i="2"/>
  <c r="J45" i="2" s="1"/>
  <c r="AY91" i="1"/>
  <c r="AX91" i="1"/>
  <c r="BD91" i="1"/>
  <c r="BC91" i="1"/>
  <c r="BB91" i="1"/>
  <c r="AW91" i="1"/>
  <c r="BA91" i="1"/>
  <c r="AU91" i="1"/>
  <c r="AV91" i="1"/>
  <c r="AS91" i="1"/>
  <c r="AY90" i="1"/>
  <c r="AX90" i="1"/>
  <c r="BD90" i="1"/>
  <c r="BC90" i="1"/>
  <c r="BB90" i="1"/>
  <c r="AW90" i="1"/>
  <c r="BA90" i="1"/>
  <c r="AU90" i="1"/>
  <c r="AZ90" i="1"/>
  <c r="AS90" i="1"/>
  <c r="AY89" i="1"/>
  <c r="AX89" i="1"/>
  <c r="BD89" i="1"/>
  <c r="BC89" i="1"/>
  <c r="BB89" i="1"/>
  <c r="AW89" i="1"/>
  <c r="BA89" i="1"/>
  <c r="AU89" i="1"/>
  <c r="AS89" i="1"/>
  <c r="AY88" i="1"/>
  <c r="AX88" i="1"/>
  <c r="AU88" i="1"/>
  <c r="AZ88" i="1"/>
  <c r="AS88" i="1"/>
  <c r="BD88" i="1"/>
  <c r="BC88" i="1"/>
  <c r="BC87" i="1" s="1"/>
  <c r="BB88" i="1"/>
  <c r="AW88" i="1"/>
  <c r="BA88" i="1"/>
  <c r="BA87" i="1" s="1"/>
  <c r="AV88" i="1"/>
  <c r="AM83" i="1"/>
  <c r="L83" i="1"/>
  <c r="AM82" i="1"/>
  <c r="L82" i="1"/>
  <c r="AM80" i="1"/>
  <c r="L80" i="1"/>
  <c r="L78" i="1"/>
  <c r="L77" i="1"/>
  <c r="F32" i="2" l="1"/>
  <c r="F31" i="2"/>
  <c r="T1856" i="2"/>
  <c r="R3449" i="2"/>
  <c r="P3350" i="2"/>
  <c r="R3521" i="2"/>
  <c r="BK2266" i="2"/>
  <c r="J2266" i="2" s="1"/>
  <c r="J58" i="2" s="1"/>
  <c r="F29" i="2"/>
  <c r="BK84" i="2"/>
  <c r="J84" i="2" s="1"/>
  <c r="J54" i="2" s="1"/>
  <c r="R2049" i="2"/>
  <c r="P3475" i="2"/>
  <c r="T3521" i="2"/>
  <c r="P84" i="2"/>
  <c r="F30" i="2"/>
  <c r="BK2049" i="2"/>
  <c r="J2049" i="2" s="1"/>
  <c r="J56" i="2" s="1"/>
  <c r="T2049" i="2"/>
  <c r="T2266" i="2"/>
  <c r="R2266" i="2"/>
  <c r="R3350" i="2"/>
  <c r="BK3449" i="2"/>
  <c r="T3449" i="2"/>
  <c r="R3475" i="2"/>
  <c r="P3521" i="2"/>
  <c r="J29" i="2"/>
  <c r="T84" i="2"/>
  <c r="R84" i="2"/>
  <c r="R1856" i="2"/>
  <c r="P1856" i="2"/>
  <c r="P2049" i="2"/>
  <c r="BK3350" i="2"/>
  <c r="J3350" i="2" s="1"/>
  <c r="J59" i="2" s="1"/>
  <c r="T3350" i="2"/>
  <c r="P3449" i="2"/>
  <c r="P3448" i="2" s="1"/>
  <c r="BK3475" i="2"/>
  <c r="J3475" i="2" s="1"/>
  <c r="J63" i="2" s="1"/>
  <c r="T3475" i="2"/>
  <c r="P2266" i="2"/>
  <c r="BD87" i="1"/>
  <c r="W35" i="1" s="1"/>
  <c r="AT92" i="1"/>
  <c r="BB87" i="1"/>
  <c r="AX87" i="1" s="1"/>
  <c r="AS87" i="1"/>
  <c r="AT91" i="1"/>
  <c r="AU87" i="1"/>
  <c r="F28" i="2"/>
  <c r="J28" i="2"/>
  <c r="AT88" i="1"/>
  <c r="J76" i="2"/>
  <c r="W34" i="1"/>
  <c r="AY87" i="1"/>
  <c r="AV89" i="1"/>
  <c r="AT89" i="1" s="1"/>
  <c r="AZ89" i="1"/>
  <c r="AW87" i="1"/>
  <c r="AV90" i="1"/>
  <c r="AT90" i="1" s="1"/>
  <c r="AZ91" i="1"/>
  <c r="T83" i="2" l="1"/>
  <c r="BK3448" i="2"/>
  <c r="J3448" i="2" s="1"/>
  <c r="J61" i="2" s="1"/>
  <c r="R3448" i="2"/>
  <c r="J3449" i="2"/>
  <c r="J62" i="2" s="1"/>
  <c r="R83" i="2"/>
  <c r="T3448" i="2"/>
  <c r="T82" i="2" s="1"/>
  <c r="P83" i="2"/>
  <c r="P82" i="2" s="1"/>
  <c r="BK83" i="2"/>
  <c r="J83" i="2" s="1"/>
  <c r="J53" i="2" s="1"/>
  <c r="W33" i="1"/>
  <c r="AZ87" i="1"/>
  <c r="R82" i="2" l="1"/>
  <c r="BK82" i="2"/>
  <c r="J82" i="2" s="1"/>
  <c r="J25" i="2" s="1"/>
  <c r="AV87" i="1"/>
  <c r="J34" i="2" l="1"/>
  <c r="AG88" i="1"/>
  <c r="AN88" i="1" s="1"/>
  <c r="J52" i="2"/>
  <c r="AT87" i="1"/>
  <c r="AG87" i="1" l="1"/>
  <c r="AG92" i="1" s="1"/>
  <c r="AN91" i="1" l="1"/>
  <c r="AN87" i="1" s="1"/>
  <c r="AK26" i="1"/>
  <c r="AG94" i="1"/>
  <c r="AN94" i="1" s="1"/>
  <c r="AN92" i="1"/>
  <c r="AN96" i="1" l="1"/>
  <c r="AK37" i="1" s="1"/>
  <c r="AK27" i="1"/>
  <c r="AK29" i="1" s="1"/>
  <c r="AG96" i="1"/>
</calcChain>
</file>

<file path=xl/sharedStrings.xml><?xml version="1.0" encoding="utf-8"?>
<sst xmlns="http://schemas.openxmlformats.org/spreadsheetml/2006/main" count="30811" uniqueCount="1329">
  <si>
    <t>2012</t>
  </si>
  <si>
    <t>List obsahuje:</t>
  </si>
  <si>
    <t>1) Souhrnný list stavby</t>
  </si>
  <si>
    <t>2) Rekapitulace objektů</t>
  </si>
  <si>
    <t>2.0</t>
  </si>
  <si>
    <t/>
  </si>
  <si>
    <t>False</t>
  </si>
  <si>
    <t>optimalizováno pro tisk sestav ve formátu A4 - na výšku</t>
  </si>
  <si>
    <t>&gt;&gt;  skryté sloupce  &lt;&lt;</t>
  </si>
  <si>
    <t>0,01</t>
  </si>
  <si>
    <t>21</t>
  </si>
  <si>
    <t>15</t>
  </si>
  <si>
    <t>SOUHRNNÝ LIST STAVBY</t>
  </si>
  <si>
    <t>v ---  níže se nacházejí doplnkové a pomocné údaje k sestavám  --- v</t>
  </si>
  <si>
    <t>0,001</t>
  </si>
  <si>
    <t>Kód:</t>
  </si>
  <si>
    <t>1631</t>
  </si>
  <si>
    <t>Stavba:</t>
  </si>
  <si>
    <t>Rekonstrukce ulice Nerudova</t>
  </si>
  <si>
    <t>JKSO:</t>
  </si>
  <si>
    <t>CC-CZ:</t>
  </si>
  <si>
    <t>Místo:</t>
  </si>
  <si>
    <t>Kolín, Nerudova</t>
  </si>
  <si>
    <t>Datum:</t>
  </si>
  <si>
    <t>21. 2. 2018</t>
  </si>
  <si>
    <t>Objednatel:</t>
  </si>
  <si>
    <t>IČ:</t>
  </si>
  <si>
    <t>Město Kolín</t>
  </si>
  <si>
    <t>DIČ:</t>
  </si>
  <si>
    <t>Zhotovitel:</t>
  </si>
  <si>
    <t xml:space="preserve"> </t>
  </si>
  <si>
    <t>Projektant:</t>
  </si>
  <si>
    <t>REINVEST spol. s r.o.</t>
  </si>
  <si>
    <t>True</t>
  </si>
  <si>
    <t>Zpracovatel:</t>
  </si>
  <si>
    <t>Ing. Marek Raška</t>
  </si>
  <si>
    <t>Poznámka:</t>
  </si>
  <si>
    <t>Náklady z rozpočtů</t>
  </si>
  <si>
    <t>Ostatní náklady ze souhrnného listu</t>
  </si>
  <si>
    <t>Cena bez DPH</t>
  </si>
  <si>
    <t>DPH</t>
  </si>
  <si>
    <t>základní</t>
  </si>
  <si>
    <t>ze</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</si>
  <si>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</si>
  <si>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</si>
  <si>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</si>
  <si>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</si>
  <si>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</si>
  <si>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</si>
  <si>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</si>
  <si>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</si>
  <si>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</si>
  <si>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</si>
  <si>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</si>
  <si>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</si>
  <si>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</si>
  <si>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t>
  </si>
  <si>
    <t>Informatívní údaje z listů zakázek</t>
  </si>
  <si>
    <t>Kód</t>
  </si>
  <si>
    <t>Objekt</t>
  </si>
  <si>
    <t>Cena bez DPH [CZK]</t>
  </si>
  <si>
    <t>Cena s DPH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</si>
  <si>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</si>
  <si>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</si>
  <si>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</si>
  <si>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</si>
  <si>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</si>
  <si>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</si>
  <si>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</si>
  <si>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</si>
  <si>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</si>
  <si>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</si>
  <si>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</si>
  <si>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</si>
  <si>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</si>
  <si>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</si>
  <si>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</si>
  <si>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</si>
  <si>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</si>
  <si>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{2e255050-45ad-4977-9318-f1d1b0aa8d84}</t>
  </si>
  <si>
    <t>{00000000-0000-0000-0000-000000000000}</t>
  </si>
  <si>
    <t>/</t>
  </si>
  <si>
    <t>1631-1</t>
  </si>
  <si>
    <t>Rekonstrukce ulice Nerudova - kanalizace</t>
  </si>
  <si>
    <t>1</t>
  </si>
  <si>
    <t>{26284da0-4cff-46a8-b84c-00b3888b7132}</t>
  </si>
  <si>
    <t>1631-2</t>
  </si>
  <si>
    <t>Rekonstrukce ulice Nerudova - sadové úpravy</t>
  </si>
  <si>
    <t>{c54fd3fd-11a1-4fb7-ad67-6df459302a72}</t>
  </si>
  <si>
    <t>1631-3</t>
  </si>
  <si>
    <t>Rekonstrukce ulice Nerudova - veřejné osvětlení</t>
  </si>
  <si>
    <t>{c493d991-3627-4f95-8aa6-eb48bc5f15d2}</t>
  </si>
  <si>
    <t>1631-4</t>
  </si>
  <si>
    <t>Rekonstrukce ulice Nerudova - zpevněné plochy</t>
  </si>
  <si>
    <t>{30145c61-f3af-40fa-a0d0-4acf0786cba1}</t>
  </si>
  <si>
    <t>Procent. zadání_x000D_
[% nákladů rozpočtu]</t>
  </si>
  <si>
    <t>Zařazení nákladů</t>
  </si>
  <si>
    <t>Celkové náklady za stavbu 1) + 2)</t>
  </si>
  <si>
    <t>Zpět na list:</t>
  </si>
  <si>
    <t>Rekapitulace stavby</t>
  </si>
  <si>
    <t>2</t>
  </si>
  <si>
    <t>Ostatní náklady</t>
  </si>
  <si>
    <t>Cena celkem [CZK]</t>
  </si>
  <si>
    <t>-1</t>
  </si>
  <si>
    <t>HSV - Práce a dodávky HSV</t>
  </si>
  <si>
    <t xml:space="preserve">    1 - Zemní práce</t>
  </si>
  <si>
    <t>Zařízení staveniště</t>
  </si>
  <si>
    <t>VRN</t>
  </si>
  <si>
    <t>PČ</t>
  </si>
  <si>
    <t>Typ</t>
  </si>
  <si>
    <t>Popis</t>
  </si>
  <si>
    <t>MJ</t>
  </si>
  <si>
    <t>Množství</t>
  </si>
  <si>
    <t>J.cena [CZK]</t>
  </si>
  <si>
    <t>Poznámka</t>
  </si>
  <si>
    <t>J. Nh [h]</t>
  </si>
  <si>
    <t>Nh celkem [h]</t>
  </si>
  <si>
    <t>J. suť [t]</t>
  </si>
  <si>
    <t>Suť Celkem [t]</t>
  </si>
  <si>
    <t>ROZPOCET</t>
  </si>
  <si>
    <t>K</t>
  </si>
  <si>
    <t>4</t>
  </si>
  <si>
    <t>3</t>
  </si>
  <si>
    <t>64</t>
  </si>
  <si>
    <t xml:space="preserve">    4 - Vodorovné konstrukce</t>
  </si>
  <si>
    <t>1) Krycí list soupisu</t>
  </si>
  <si>
    <t>2) Rekapitulace</t>
  </si>
  <si>
    <t>3) Soupis prací</t>
  </si>
  <si>
    <t>{924f53c1-3d8c-4290-bf70-3ffb2378612f}</t>
  </si>
  <si>
    <t>KRYCÍ LIST SOUPISU</t>
  </si>
  <si>
    <t>DZS - Rekonstrukce ulice Nerudova</t>
  </si>
  <si>
    <t>KSO:</t>
  </si>
  <si>
    <t>827 21</t>
  </si>
  <si>
    <t>2222</t>
  </si>
  <si>
    <t>CZ-CPV:</t>
  </si>
  <si>
    <t>45231300-8</t>
  </si>
  <si>
    <t>CZ-CPA:</t>
  </si>
  <si>
    <t>42.21.22</t>
  </si>
  <si>
    <t>Zadavatel:</t>
  </si>
  <si>
    <t>Uchazeč:</t>
  </si>
  <si>
    <t>REINVEST spol. s .o.</t>
  </si>
  <si>
    <t>Je-li v názvu položky v kontrolním rozpočtu nebo v soupisu prací uvedena v kolonce "Popis" obchodní značka jakéhokoliv materiálu, výrobku nebo technologie, má tento název pouze informativní charakter. Pro ocenění a následně pro realizaci je možné použít jiný materiál, výrobek nebo technologii, se srovnatelnými nebo lepšími užitnými vlastnostmi, které odpovídají požadavkům dokumentace.</t>
  </si>
  <si>
    <t>Základ daně</t>
  </si>
  <si>
    <t>Sazba daně</t>
  </si>
  <si>
    <t>Výše daně</t>
  </si>
  <si>
    <t>REKAPITULACE ČLENĚNÍ SOUPISU PRACÍ</t>
  </si>
  <si>
    <t>Kód dílu - Popis</t>
  </si>
  <si>
    <t>Náklady soupisu celkem</t>
  </si>
  <si>
    <t xml:space="preserve">    2 - Zakládání</t>
  </si>
  <si>
    <t xml:space="preserve">    3 - Svislé a kompletní konstrukce</t>
  </si>
  <si>
    <t xml:space="preserve">    8 - Trubní vedení</t>
  </si>
  <si>
    <t xml:space="preserve">    997 - Přesun sutě</t>
  </si>
  <si>
    <t xml:space="preserve">    998 - Přesun hmot</t>
  </si>
  <si>
    <t>PSV - Práce a dodávky PSV</t>
  </si>
  <si>
    <t xml:space="preserve">    711 - Izolace proti vodě, vlhkosti a plynům</t>
  </si>
  <si>
    <t xml:space="preserve">    721 - Zdravotechnika - vnitřní kanalizace</t>
  </si>
  <si>
    <t>OST - Ostatní</t>
  </si>
  <si>
    <t>SOUPIS PRACÍ</t>
  </si>
  <si>
    <t>Cenová soustava</t>
  </si>
  <si>
    <t>J. hmotnost_x005F_x000d_
[t]</t>
  </si>
  <si>
    <t>Hmotnost_x005F_x000d_
celkem [t]</t>
  </si>
  <si>
    <t>HSV</t>
  </si>
  <si>
    <t>Práce a dodávky HSV</t>
  </si>
  <si>
    <t>Zemní práce</t>
  </si>
  <si>
    <t>115101201</t>
  </si>
  <si>
    <t>Čerpání vody na dopravní výšku do 10 m průměrný přítok do 500 l/min</t>
  </si>
  <si>
    <t>hod</t>
  </si>
  <si>
    <t>CS ÚRS 2018 01</t>
  </si>
  <si>
    <t>-214522307</t>
  </si>
  <si>
    <t>PP</t>
  </si>
  <si>
    <t>Čerpání vody na dopravní výšku do 10 m s uvažovaným průměrným přítokem do 500 l/min</t>
  </si>
  <si>
    <t>VV</t>
  </si>
  <si>
    <t>"DZS REKONSTRUKCE ULICE NERUDOVA, KOLÍN</t>
  </si>
  <si>
    <t>"čerpání vody ve výkopu pod hladinou podzemní vody</t>
  </si>
  <si>
    <t>"čeprání 24hod, doba trvání 30dní</t>
  </si>
  <si>
    <t>24</t>
  </si>
  <si>
    <t>Součet</t>
  </si>
  <si>
    <t>115101301</t>
  </si>
  <si>
    <t>Pohotovost čerpací soupravy pro dopravní výšku do 10 m přítok do 500 l/min</t>
  </si>
  <si>
    <t>den</t>
  </si>
  <si>
    <t>-349060939</t>
  </si>
  <si>
    <t>Pohotovost záložní čerpací soupravy pro dopravní výšku do 10 m s uvažovaným průměrným přítokem do 500 l/min</t>
  </si>
  <si>
    <t>30</t>
  </si>
  <si>
    <t>119001421</t>
  </si>
  <si>
    <t>Dočasné zajištění kabelů a kabelových tratí</t>
  </si>
  <si>
    <t>m</t>
  </si>
  <si>
    <t>1031473695</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</si>
  <si>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t>
  </si>
  <si>
    <t>PSC</t>
  </si>
  <si>
    <t xml:space="preserve">Poznámka k souboru cen:_x005F_x000d_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</si>
  <si>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"výkopy pro montáž potrubí</t>
  </si>
  <si>
    <t>"zajištění stávající kabeláže ve výkopu</t>
  </si>
  <si>
    <t>"22x křížení kabelu s výkopem</t>
  </si>
  <si>
    <t>22*1,30</t>
  </si>
  <si>
    <t>130001101</t>
  </si>
  <si>
    <t>Příplatek za ztížení vykopávky v blízkosti podzemního vedení</t>
  </si>
  <si>
    <t>m3</t>
  </si>
  <si>
    <t>-15998883</t>
  </si>
  <si>
    <t>Příplatek k cenám hloubených vykopávek za ztížení vykopávky  v blízkosti podzemního vedení nebo výbušnin pro jakoukoliv třídu horniny</t>
  </si>
  <si>
    <t xml:space="preserve">Poznámka k souboru cen:_x005F_x000d_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</si>
  <si>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"výkop v blízkosti stávajícího vedení</t>
  </si>
  <si>
    <t>"24x křížení stávajícího kabelu s výkopem</t>
  </si>
  <si>
    <t>24*(1,30*1,30*3,00)</t>
  </si>
  <si>
    <t>"15x křížení stávajícího potrubí s výkopem</t>
  </si>
  <si>
    <t>15*(1,30*1,30*3,00)</t>
  </si>
  <si>
    <t>5</t>
  </si>
  <si>
    <t>132201202</t>
  </si>
  <si>
    <t>Hloubení rýh š do 2000 mm v hornině tř. 3 objemu do 1000 m3</t>
  </si>
  <si>
    <t>-358118098</t>
  </si>
  <si>
    <t>Hloubení zapažených i nezapažených rýh šířky přes 600 do 2 000 mm  s urovnáním dna do předepsaného profilu a spádu v hornině tř. 3 přes 100 do 1 000 m3</t>
  </si>
  <si>
    <t>"STOKA J-III-h2</t>
  </si>
  <si>
    <t>"výkop pro montáž potrubí PP DN300</t>
  </si>
  <si>
    <t>"výkop v komunikaci, skladba tl. 0,50m</t>
  </si>
  <si>
    <t>"úsek stávající potrubí - Š1</t>
  </si>
  <si>
    <t>"rozměry: š. 1,30m, hl. 3,43m, dl. 82,35m</t>
  </si>
  <si>
    <t>1,30*12,95*(3,43-0,50)</t>
  </si>
  <si>
    <t>"prohloubení výkopu pro montáž šachet</t>
  </si>
  <si>
    <t>"1x prefa betonová šachta s výkopem hl. -0,20m</t>
  </si>
  <si>
    <t>0,20*(1,30*1,30)</t>
  </si>
  <si>
    <t>Mezisoučet</t>
  </si>
  <si>
    <t>"úsek Š1-Š2</t>
  </si>
  <si>
    <t>"rozměry: š. 1,30m, hl. 3,15m, dl. 39,15m</t>
  </si>
  <si>
    <t>1,30*39,15*(3,15-0,50)</t>
  </si>
  <si>
    <t>"úsek Š2-stávající</t>
  </si>
  <si>
    <t>"výkop pro montáž potrubí PP DN400</t>
  </si>
  <si>
    <t>"rozměry: š. 1,50m, hl. 2,83m, dl. 43,20m</t>
  </si>
  <si>
    <t>1,50*43,20*(2,83-0,50)</t>
  </si>
  <si>
    <t>0,5*(0,20*(1,40*1,40))</t>
  </si>
  <si>
    <t>"úsek přípojka Š-P1</t>
  </si>
  <si>
    <t>"výkop pro montáž potrubí PP DN200</t>
  </si>
  <si>
    <t>"výkop v terénu</t>
  </si>
  <si>
    <t>"rozměry: š. 1,30m, hl. 3,45m, dl. 10,30m</t>
  </si>
  <si>
    <t>1,30*3,45*10,30</t>
  </si>
  <si>
    <t>"úsek přípojka Š-P2</t>
  </si>
  <si>
    <t>"rozměry: š. 1,30m, hl. 3,15m, dl. 10,90m</t>
  </si>
  <si>
    <t>1,30*3,15*10,90</t>
  </si>
  <si>
    <t>"úsek přípojka Š-P3</t>
  </si>
  <si>
    <t>"rozměry: š. 1,30m, hl. 3,05m, dl. 9,00m</t>
  </si>
  <si>
    <t>1,30*3,05*9,00</t>
  </si>
  <si>
    <t>"úsek přípojka Š-P4</t>
  </si>
  <si>
    <t>"rozměry: š. 1,30m, hl. 2,75m, dl. 9,90m</t>
  </si>
  <si>
    <t>1,30*2,75*9,90</t>
  </si>
  <si>
    <t>"úsek přípojka Š-P5</t>
  </si>
  <si>
    <t>"rozměry: š. 1,30m, hl. 3,35m, dl. 11,90m</t>
  </si>
  <si>
    <t>1,30*3,35*11,90</t>
  </si>
  <si>
    <t>"úsek přípojka Š-P6</t>
  </si>
  <si>
    <t>"rozměry: š. 1,30m, hl. 3,20m, dl. 12,00m</t>
  </si>
  <si>
    <t>1,30*3,20*12,00</t>
  </si>
  <si>
    <t>"uliční vpusť UV1</t>
  </si>
  <si>
    <t>"rozměry: š. 1,55m, hl. 1,60m, dl. 1,55m</t>
  </si>
  <si>
    <t>1,55*1,55*(1,60-0,50)</t>
  </si>
  <si>
    <t>"uliční vpusť UV2</t>
  </si>
  <si>
    <t>"uliční vpusť UV3</t>
  </si>
  <si>
    <t>"uliční vpusť UV4</t>
  </si>
  <si>
    <t>6</t>
  </si>
  <si>
    <t>132201209</t>
  </si>
  <si>
    <t>Příplatek za lepivost k hloubení rýh š do 2000 mm v hornině tř. 3</t>
  </si>
  <si>
    <t>384888241</t>
  </si>
  <si>
    <t>Hloubení zapažených i nezapažených rýh šířky přes 600 do 2 000 mm  s urovnáním dna do předepsaného profilu a spádu v hornině tř. 3 Příplatek k cenám za lepivost horniny tř. 3</t>
  </si>
  <si>
    <t>612,31*0,3 'Přepočtené koeficientem množství</t>
  </si>
  <si>
    <t>7</t>
  </si>
  <si>
    <t>161101101</t>
  </si>
  <si>
    <t>Svislé přemístění výkopku z horniny tř. 1 až 4 hl výkopu do 2,5 m</t>
  </si>
  <si>
    <t>734073808</t>
  </si>
  <si>
    <t>Svislé přemístění výkopku  bez naložení do dopravní nádoby avšak s vyprázdněním dopravní nádoby na hromadu nebo do dopravního prostředku z horniny tř. 1 až 4, při hloubce výkopu přes 1 do 2,5 m</t>
  </si>
  <si>
    <t>8</t>
  </si>
  <si>
    <t>161101102</t>
  </si>
  <si>
    <t>Svislé přemístění výkopku z horniny tř. 1 až 4 hl výkopu do 4 m</t>
  </si>
  <si>
    <t>299453121</t>
  </si>
  <si>
    <t>Svislé přemístění výkopku  bez naložení do dopravní nádoby avšak s vyprázdněním dopravní nádoby na hromadu nebo do dopravního prostředku z horniny tř. 1 až 4, při hloubce výkopu přes 2,5 do 4 m</t>
  </si>
  <si>
    <t>9</t>
  </si>
  <si>
    <t>162601102</t>
  </si>
  <si>
    <t>Vodorovné přemístění do 5000 m výkopku/sypaniny z horniny tř. 1 až 4</t>
  </si>
  <si>
    <t>-2005133007</t>
  </si>
  <si>
    <t>Vodorovné přemístění výkopku nebo sypaniny po suchu  na obvyklém dopravním prostředku, bez naložení výkopku, avšak se složením bez rozhrnutí z horniny tř. 1 až 4 na vzdálenost přes 4 000 do 5 000 m</t>
  </si>
  <si>
    <t xml:space="preserve">Poznámka k souboru cen:_x005F_x000d_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</si>
  <si>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"PŘESUN VÝKOPKU NA MEZIDEPONII</t>
  </si>
  <si>
    <t>"výkop v komunikaci, skladba tl. 0,50m, lože tl. 0,10m, obsyp tl. 0,60m</t>
  </si>
  <si>
    <t>1,30*12,95*(3,43-0,50-0,10-0,60)</t>
  </si>
  <si>
    <t>-(3,1415*0,50*0,50*(3,43-0,50-0,10-0,60))</t>
  </si>
  <si>
    <t>1,30*39,15*(3,15-0,50-0,10-0,60)</t>
  </si>
  <si>
    <t>-(3,1415*0,50*0,50*(3,15-0,50-0,10-0,60))</t>
  </si>
  <si>
    <t>"výkop v komunikaci, skladba tl. 0,50m, lože tl. 0,10m, obsyp tl. 0,70m</t>
  </si>
  <si>
    <t>1,50*43,20*(2,83-0,50-0,10-0,70)</t>
  </si>
  <si>
    <t>-(3,1415*0,50*0,50*(2,83-0,50-0,10-0,70))</t>
  </si>
  <si>
    <t>"výkop v terénu, lože tl. 0,10m, obsyp tl. 0,50m</t>
  </si>
  <si>
    <t>1,30*(3,45-0,10-0,50)*10,30</t>
  </si>
  <si>
    <t>-(3,1415*0,50*0,50*(3,45-0,50-0,10-0,50))</t>
  </si>
  <si>
    <t>1,30*(3,15-0,10-0,50)*10,90</t>
  </si>
  <si>
    <t>-(3,1415*0,50*0,50*(3,15-0,50-0,10-0,50))</t>
  </si>
  <si>
    <t>1,30*(3,05-0,10-0,50)*9,00</t>
  </si>
  <si>
    <t>-(3,1415*0,50*0,50*(3,05-0,50-0,10-0,50))</t>
  </si>
  <si>
    <t>1,30*(2,75-0,10-0,50)*9,90</t>
  </si>
  <si>
    <t>-(3,1415*0,50*0,50*(2,75-0,50-0,10-0,50))</t>
  </si>
  <si>
    <t>1,30*(3,35-0,10-0,50)*11,90</t>
  </si>
  <si>
    <t>-(3,1415*0,50*0,50*(3,35-0,50-0,10-0,50))</t>
  </si>
  <si>
    <t>1,30*(3,20-0,10-0,50)*12,00</t>
  </si>
  <si>
    <t>-(3,1415*0,50*0,50*(3,20-0,50-0,10-0,50))</t>
  </si>
  <si>
    <t>1,55*1,55*(1,60-0,50-0,10-0,70)</t>
  </si>
  <si>
    <t>"prohloubení výkopu pro montáž vpusti</t>
  </si>
  <si>
    <t>-(3,1415*0,25*0,25*(1,60-0,50-0,10-0,70))</t>
  </si>
  <si>
    <t>10</t>
  </si>
  <si>
    <t>-1228031457</t>
  </si>
  <si>
    <t>"PŘESUN VÝKOPKU Z MEZIDEPONIE ZPĚT PRO ZÁSYP</t>
  </si>
  <si>
    <t>11</t>
  </si>
  <si>
    <t>162701105</t>
  </si>
  <si>
    <t>Vodorovné přemístění do 10000 m výkopku/sypaniny z horniny tř. 1 až 4</t>
  </si>
  <si>
    <t>-1688311719</t>
  </si>
  <si>
    <t>Vodorovné přemístění výkopku nebo sypaniny po suchu  na obvyklém dopravním prostředku, bez naložení výkopku, avšak se složením bez rozhrnutí z horniny tř. 1 až 4 na vzdálenost přes 9 000 do 10 000 m</t>
  </si>
  <si>
    <t>"PŘESUN VÝKOPKU NA SKLÁDKU</t>
  </si>
  <si>
    <t>"VÝKOP celkem 612,310m3</t>
  </si>
  <si>
    <t>612,310</t>
  </si>
  <si>
    <t>"NALOŽENÍ VÝKOPKU PRO PŘESUN NA MEZIDEPONII</t>
  </si>
  <si>
    <t>"ZÁSYP celkem 438,131m3</t>
  </si>
  <si>
    <t>-438,131</t>
  </si>
  <si>
    <t>12</t>
  </si>
  <si>
    <t>162701109</t>
  </si>
  <si>
    <t>Příplatek k vodorovnému přemístění výkopku/sypaniny z horniny tř. 1 až 4 ZKD 1000 m přes 10000 m</t>
  </si>
  <si>
    <t>602662908</t>
  </si>
  <si>
    <t>Vodorovné přemístění výkopku nebo sypaniny po suchu  na obvyklém dopravním prostředku, bez naložení výkopku, avšak se složením bez rozhrnutí z horniny tř. 1 až 4 na vzdálenost Příplatek k ceně za každých dalších i započatých 1 000 m</t>
  </si>
  <si>
    <t>174,179*11 'Přepočtené koeficientem množství</t>
  </si>
  <si>
    <t>13</t>
  </si>
  <si>
    <t>167101102</t>
  </si>
  <si>
    <t>Nakládání výkopku z hornin tř. 1 až 4 přes 100 m3</t>
  </si>
  <si>
    <t>667679329</t>
  </si>
  <si>
    <t>Nakládání, skládání a překládání neulehlého výkopku nebo sypaniny  nakládání, množství přes 100 m3, z hornin tř. 1 až 4</t>
  </si>
  <si>
    <t>14</t>
  </si>
  <si>
    <t>1005082339</t>
  </si>
  <si>
    <t>"NALOŽENÍ VÝKOPKU PRO PŘESUN Z MEZIDEPONIE ZPĚT PRO ZÁSYP</t>
  </si>
  <si>
    <t>2135269669</t>
  </si>
  <si>
    <t>"NALOŽENÍ VÝKOPKU PRO PŘESUN NA SKLÁDKU</t>
  </si>
  <si>
    <t>16</t>
  </si>
  <si>
    <t>171201201</t>
  </si>
  <si>
    <t>Uložení sypaniny na skládky</t>
  </si>
  <si>
    <t>1788267644</t>
  </si>
  <si>
    <t>Uložení sypaniny  na skládky</t>
  </si>
  <si>
    <t>"ULOŽENÍ VÝKOPKU NA MEZIDEPONII</t>
  </si>
  <si>
    <t>17</t>
  </si>
  <si>
    <t>1576667126</t>
  </si>
  <si>
    <t>"ULOŽENÍ VÝKOPKU NA SKLÁDKU</t>
  </si>
  <si>
    <t>18</t>
  </si>
  <si>
    <t>174101101</t>
  </si>
  <si>
    <t>Zásyp jam, šachet rýh nebo kolem objektů sypaninou se zhutněním</t>
  </si>
  <si>
    <t>1577949737</t>
  </si>
  <si>
    <t>Zásyp sypaninou z jakékoliv horniny  s uložením výkopku ve vrstvách se zhutněním jam, šachet, rýh nebo kolem objektů v těchto vykopávkách</t>
  </si>
  <si>
    <t>19</t>
  </si>
  <si>
    <t>1366292045</t>
  </si>
  <si>
    <t>"obsyp uličních vpustí stěrkopískem</t>
  </si>
  <si>
    <t>"rozměry: š. 1,55m, hl. 0,70m, dl. 1,55m</t>
  </si>
  <si>
    <t>1,55*1,55*(0,70)</t>
  </si>
  <si>
    <t>"opočet pro montáž vpusti</t>
  </si>
  <si>
    <t>-(3,1415*0,25*0,25*(0,70))</t>
  </si>
  <si>
    <t>20</t>
  </si>
  <si>
    <t>M</t>
  </si>
  <si>
    <t>58331200</t>
  </si>
  <si>
    <t>štěrkopísek netříděný zásypový materiál</t>
  </si>
  <si>
    <t>t</t>
  </si>
  <si>
    <t>731581057</t>
  </si>
  <si>
    <t>6,18*2 'Přepočtené koeficientem množství</t>
  </si>
  <si>
    <t>175151101</t>
  </si>
  <si>
    <t>Obsypání potrubí strojně sypaninou bez prohození, uloženou do 3 m</t>
  </si>
  <si>
    <t>1042140702</t>
  </si>
  <si>
    <t>Obsypání potrubí strojně sypaninou z vhodných hornin tř. 1 až 4 nebo materiálem připraveným podél výkopu ve vzdálenosti do 3 m od jeho kraje, pro jakoukoliv hloubku výkopu a míru zhutnění bez prohození sypaniny</t>
  </si>
  <si>
    <t>"zásyp výkopu pro montáž potrubí</t>
  </si>
  <si>
    <t>"obsyp potrubí štěrkopísek tl. D+0,30m</t>
  </si>
  <si>
    <t>"rozměry: š. 1,30m, hl. 3,43m, dl. 12,95m</t>
  </si>
  <si>
    <t>"odpočet za 1x prefa betonová šachta</t>
  </si>
  <si>
    <t>1,30*11,95*(0,30+0,30)</t>
  </si>
  <si>
    <t>"odpočet za potrubí DN300</t>
  </si>
  <si>
    <t>-(3,1415*0,15*0,15*(11,95))</t>
  </si>
  <si>
    <t>1,30*38,15*(0,30+0,30)</t>
  </si>
  <si>
    <t>-(3,1415*0,15*0,15*(35,15))</t>
  </si>
  <si>
    <t>"rozměry: š. 1,30m, hl. 2,83m, dl. 43,20m</t>
  </si>
  <si>
    <t>1,30*42,20*(0,40+0,30)</t>
  </si>
  <si>
    <t>"odpočet za potrubí DN400</t>
  </si>
  <si>
    <t>-(3,1415*0,20*0,20*(42,20))</t>
  </si>
  <si>
    <t>1,30*(0,20+0,30)*9,30</t>
  </si>
  <si>
    <t>"odpočet za potrubí DN200</t>
  </si>
  <si>
    <t>-(3,1415*0,10*0,10*(10,30))</t>
  </si>
  <si>
    <t>1,30*(0,20+0,30)*9,90</t>
  </si>
  <si>
    <t>-(3,1415*0,10*0,10*(9,90))</t>
  </si>
  <si>
    <t>1,30*(0,20+0,30)*8,00</t>
  </si>
  <si>
    <t>-(3,1415*0,10*0,10*(9,00))</t>
  </si>
  <si>
    <t>1,30*(0,20+0,30)*8,90</t>
  </si>
  <si>
    <t>-(3,1415*0,10*0,10*(8,90))</t>
  </si>
  <si>
    <t>"rozměry: š. 1,30m, hl. 3,35m, dl. 10,90m</t>
  </si>
  <si>
    <t>"lože pod potrubí písek tl. 0,10m</t>
  </si>
  <si>
    <t>1,30*(0,20+0,30)*11,00</t>
  </si>
  <si>
    <t>-(3,1415*0,10*0,10*(11,00))</t>
  </si>
  <si>
    <t>"dešťová přípojka PP DN200</t>
  </si>
  <si>
    <t>"rozměry: dl. 2,00m</t>
  </si>
  <si>
    <t>1,30*(0,20+0,30)*2,00</t>
  </si>
  <si>
    <t>-(3,1415*0,10*0,10*(2,00))</t>
  </si>
  <si>
    <t>22</t>
  </si>
  <si>
    <t>-1174090663</t>
  </si>
  <si>
    <t>108,99*2 'Přepočtené koeficientem množství</t>
  </si>
  <si>
    <t>Zakládání</t>
  </si>
  <si>
    <t>23</t>
  </si>
  <si>
    <t>271572211</t>
  </si>
  <si>
    <t>Podsyp pod základové konstrukce se zhutněním z netříděného štěrkopísku</t>
  </si>
  <si>
    <t>-62908358</t>
  </si>
  <si>
    <t>Podsyp pod základové konstrukce se zhutněním a urovnáním povrchu ze štěrkopísku netříděného</t>
  </si>
  <si>
    <t>"montáž prefabrikovaných šachet D1000</t>
  </si>
  <si>
    <t>"šachta Š1</t>
  </si>
  <si>
    <t>"1x podsyp pod podkladní beton netříděný štěrkopísek tl. 0,10m</t>
  </si>
  <si>
    <t>"rozměry: š. 1,40m, dl. 1,40m, hl. 0,10</t>
  </si>
  <si>
    <t>1,40*1,40*0,10</t>
  </si>
  <si>
    <t>"šachta Š2</t>
  </si>
  <si>
    <t>"šachta Š3</t>
  </si>
  <si>
    <t>"rozměry: š. 1,30m, dl. 1,30m, hl. 0,10</t>
  </si>
  <si>
    <t>1,30*1,30*0,10</t>
  </si>
  <si>
    <t>"1x podsyp pod uliční vpusť netříděný štěrkopísek tl. 0,10m</t>
  </si>
  <si>
    <t>"rozměry: š. 1,50m, dl. 1,50m, hl. 0,10</t>
  </si>
  <si>
    <t>1,50*1,50*0,10</t>
  </si>
  <si>
    <t>273313311</t>
  </si>
  <si>
    <t>Základové desky z betonu tř. C 8/10</t>
  </si>
  <si>
    <t>883214059</t>
  </si>
  <si>
    <t>Základy z betonu prostého desky z betonu kamenem neprokládaného tř. C 8/10</t>
  </si>
  <si>
    <t>"1x podkladní beton deska tl. 0,10m, beton tř. C8/10</t>
  </si>
  <si>
    <t>25</t>
  </si>
  <si>
    <t>273351121</t>
  </si>
  <si>
    <t>Zřízení bednění základových desek</t>
  </si>
  <si>
    <t>m2</t>
  </si>
  <si>
    <t>2049005172</t>
  </si>
  <si>
    <t>Bednění základů desek zřízení</t>
  </si>
  <si>
    <t>4*1,40*0,10</t>
  </si>
  <si>
    <t>4*1,30*0,10</t>
  </si>
  <si>
    <t>26</t>
  </si>
  <si>
    <t>273351122</t>
  </si>
  <si>
    <t>Odstranění bednění základových desek</t>
  </si>
  <si>
    <t>-1945365601</t>
  </si>
  <si>
    <t>Bednění základů desek odstranění</t>
  </si>
  <si>
    <t>Svislé a kompletní konstrukce</t>
  </si>
  <si>
    <t>27</t>
  </si>
  <si>
    <t>358315114</t>
  </si>
  <si>
    <t>Bourání šachty, stoky kompletní nebo otvorů z prostého betonu plochy do 4 m2</t>
  </si>
  <si>
    <t>1034224049</t>
  </si>
  <si>
    <t>Bourání šachty, stoky kompletní nebo vybourání otvorů průřezové plochy do 4 m2 ve stokách ze zdiva z prostého betonu</t>
  </si>
  <si>
    <t xml:space="preserve">Poznámka k souboru cen:_x005F_x000d_
1. Ceny 358 ..-5. Bourání stoky kompletní nebo vybourání otvorů lze použít i pro bourání šachet. </t>
  </si>
  <si>
    <t>"bourání stávajících šachet</t>
  </si>
  <si>
    <t>"3x bourání stávající betonové šachty</t>
  </si>
  <si>
    <t>"rozměry: D 1,00m, v. 2,99m</t>
  </si>
  <si>
    <t>3*(3,1415*0,50*0,50*2,99)</t>
  </si>
  <si>
    <t>28</t>
  </si>
  <si>
    <t>359901111</t>
  </si>
  <si>
    <t>Vyčištění stok</t>
  </si>
  <si>
    <t>-1327044062</t>
  </si>
  <si>
    <t>Vyčištění stok  jakékoliv výšky</t>
  </si>
  <si>
    <t>"montáž potrubí PP</t>
  </si>
  <si>
    <t>"STOKA J-III-h-2</t>
  </si>
  <si>
    <t>"montáž potrubí PP SN10 DN200</t>
  </si>
  <si>
    <t>"rozměry: dl. 10,30m</t>
  </si>
  <si>
    <t>10,30</t>
  </si>
  <si>
    <t>"rozměry: dl. 10,90m</t>
  </si>
  <si>
    <t>10,90</t>
  </si>
  <si>
    <t>"rozměry: dl. 9,00m</t>
  </si>
  <si>
    <t>9,00</t>
  </si>
  <si>
    <t>"rozměry: dl. 9,90m</t>
  </si>
  <si>
    <t>9,90</t>
  </si>
  <si>
    <t>"STOKA J-III-h-2a</t>
  </si>
  <si>
    <t>"rozměry: dl. 11,90m</t>
  </si>
  <si>
    <t>11,90</t>
  </si>
  <si>
    <t>"rozměry: dl. 12,00m</t>
  </si>
  <si>
    <t>12,00</t>
  </si>
  <si>
    <t>2,00</t>
  </si>
  <si>
    <t>"úsek Š1-Š3</t>
  </si>
  <si>
    <t>"montáž potrubí PP SN10 DN300</t>
  </si>
  <si>
    <t>"rozměry: dl. 28,55m</t>
  </si>
  <si>
    <t>28,55</t>
  </si>
  <si>
    <t>"rozměry: dl. 82,35m</t>
  </si>
  <si>
    <t>82,35</t>
  </si>
  <si>
    <t>"úsek Š1-stávající</t>
  </si>
  <si>
    <t>"montáž potrubí PP SN12 DN400</t>
  </si>
  <si>
    <t>"rozměry: dl. 11,60m</t>
  </si>
  <si>
    <t>11,60</t>
  </si>
  <si>
    <t>29</t>
  </si>
  <si>
    <t>359901211</t>
  </si>
  <si>
    <t>Monitoring stoky jakékoli výšky na nové kanalizaci</t>
  </si>
  <si>
    <t>-1318574682</t>
  </si>
  <si>
    <t>Monitoring stok (kamerový systém) jakékoli výšky nová kanalizace</t>
  </si>
  <si>
    <t>Vodorovné konstrukce</t>
  </si>
  <si>
    <t>451572111</t>
  </si>
  <si>
    <t>Lože pod potrubí otevřený výkop z kameniva drobného těženého</t>
  </si>
  <si>
    <t>-508503494</t>
  </si>
  <si>
    <t>Lože pod potrubí, stoky a drobné objekty v otevřeném výkopu z kameniva drobného těženého 0 až 4 mm</t>
  </si>
  <si>
    <t>1,30*11,95*(0,10)</t>
  </si>
  <si>
    <t>1,30*38,15*(0,10)</t>
  </si>
  <si>
    <t>1,30*42,20*(0,10)</t>
  </si>
  <si>
    <t>1,30*0,10*9,30</t>
  </si>
  <si>
    <t>1,30*0,10*9,90</t>
  </si>
  <si>
    <t>1,30*0,10*8,00</t>
  </si>
  <si>
    <t>1,30*0,10*8,90</t>
  </si>
  <si>
    <t>1,30*0,10*1,00</t>
  </si>
  <si>
    <t>1,30*0,10*2,00</t>
  </si>
  <si>
    <t>Trubní vedení</t>
  </si>
  <si>
    <t>31</t>
  </si>
  <si>
    <t>871350420</t>
  </si>
  <si>
    <t>Montáž kanalizačního potrubí korugovaného SN 12 z polypropylenu DN 200</t>
  </si>
  <si>
    <t>222360709</t>
  </si>
  <si>
    <t>Montáž kanalizačního potrubí z plastů z polypropylenu PP korugovaného SN 12 DN 200</t>
  </si>
  <si>
    <t xml:space="preserve">Poznámka k souboru cen:_x005F_x000d_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</si>
  <si>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32</t>
  </si>
  <si>
    <t>28617267</t>
  </si>
  <si>
    <t>trubka kanalizační PP korugovaná DN 200x6000 mm SN 12</t>
  </si>
  <si>
    <t>-1745295253</t>
  </si>
  <si>
    <t>"dodávka potrubí PP</t>
  </si>
  <si>
    <t>33</t>
  </si>
  <si>
    <t>28617268R</t>
  </si>
  <si>
    <t>sek trubka kanalizační SN 12, dl. 0,50 m, DN 200</t>
  </si>
  <si>
    <t>R-položka</t>
  </si>
  <si>
    <t>280237716</t>
  </si>
  <si>
    <t>"kanalizační přípojky</t>
  </si>
  <si>
    <t>"17ks trubní sek PP DN200 dl. 0,50m</t>
  </si>
  <si>
    <t>"dešťové přípojky</t>
  </si>
  <si>
    <t>"4ks trubní sek PP DN200 dl. 0,50m</t>
  </si>
  <si>
    <t>34</t>
  </si>
  <si>
    <t>871370420</t>
  </si>
  <si>
    <t>Montáž kanalizačního potrubí korugovaného SN 12 z polypropylenu DN 300</t>
  </si>
  <si>
    <t>1123757868</t>
  </si>
  <si>
    <t>Montáž kanalizačního potrubí z plastů z polypropylenu PP korugovaného SN 12 DN 300</t>
  </si>
  <si>
    <t>35</t>
  </si>
  <si>
    <t>28617269</t>
  </si>
  <si>
    <t>trubka kanalizační PP korugovaná DN 300x6000 mm SN 12</t>
  </si>
  <si>
    <t>-1930293361</t>
  </si>
  <si>
    <t>36</t>
  </si>
  <si>
    <t>28617270R</t>
  </si>
  <si>
    <t>sek trubka kanalizační SN 12, dl. 0,50 m, DN 300</t>
  </si>
  <si>
    <t>kus</t>
  </si>
  <si>
    <t>-1624590162</t>
  </si>
  <si>
    <t>"4ks trubní sek PP DN300 dl. 0,50m</t>
  </si>
  <si>
    <t>"2ks trubní sek PP DN300 dl. 0,50m</t>
  </si>
  <si>
    <t>37</t>
  </si>
  <si>
    <t>28617271R</t>
  </si>
  <si>
    <t>sek trubka kanalizační SN 12, dl. 1,00 m, DN 300</t>
  </si>
  <si>
    <t>-1595063187</t>
  </si>
  <si>
    <t>38</t>
  </si>
  <si>
    <t>871390420</t>
  </si>
  <si>
    <t>Montáž kanalizačního potrubí korugovaného SN 12 z polypropylenu DN 400</t>
  </si>
  <si>
    <t>1617628123</t>
  </si>
  <si>
    <t>Montáž kanalizačního potrubí z plastů z polypropylenu PP korugovaného SN 12 DN 400</t>
  </si>
  <si>
    <t>39</t>
  </si>
  <si>
    <t>28617270</t>
  </si>
  <si>
    <t>trubka kanalizační PP korugovaná DN 400x6000 mm SN 12</t>
  </si>
  <si>
    <t>-1509267717</t>
  </si>
  <si>
    <t>40</t>
  </si>
  <si>
    <t>28617272R</t>
  </si>
  <si>
    <t>sek trubka kanalizační SN 12, dl. 0,50 m, DN 400</t>
  </si>
  <si>
    <t>kus)</t>
  </si>
  <si>
    <t>1035989719</t>
  </si>
  <si>
    <t>"1ks trubní sek PP DN400 dl. 0,50m</t>
  </si>
  <si>
    <t>41</t>
  </si>
  <si>
    <t>877350310</t>
  </si>
  <si>
    <t>Montáž kolen na kanalizačním potrubí z PP trub hladkých plnostěnných DN 200</t>
  </si>
  <si>
    <t>-1171667221</t>
  </si>
  <si>
    <t>Montáž tvarovek na kanalizačním plastovém potrubí z polypropylenu PP hladkého plnostěnného kolen DN 200</t>
  </si>
  <si>
    <t xml:space="preserve">Poznámka k souboru cen:_x005F_x000d_
1. V cenách montáže tvarovek nejsou započteny náklady na dodání tvarovek. Tyto náklady se oceňují ve specifikaci. 2. V cenách montáže tvarovek jsou započteny náklady na dodání těsnicích kroužků, pokud tyto nejsou součástí dodávky tvarovek. </t>
  </si>
  <si>
    <t>"5x tvarovka koleno 45st PP DN150</t>
  </si>
  <si>
    <t>"8x tvarovka koleno 45st PP DN150</t>
  </si>
  <si>
    <t>42</t>
  </si>
  <si>
    <t>28617183</t>
  </si>
  <si>
    <t>koleno kanalizační PP SN 16 45 ° DN 200</t>
  </si>
  <si>
    <t>2112265311</t>
  </si>
  <si>
    <t>43</t>
  </si>
  <si>
    <t>877370320</t>
  </si>
  <si>
    <t>Montáž odboček na kanalizačním potrubí z PP trub hladkých plnostěnných DN 300</t>
  </si>
  <si>
    <t>615105364</t>
  </si>
  <si>
    <t>Montáž tvarovek na kanalizačním plastovém potrubí z polypropylenu PP hladkého plnostěnného odboček DN 300</t>
  </si>
  <si>
    <t>"6x odbočka 45st PP DN300/DN200</t>
  </si>
  <si>
    <t>"2x odbočka 45st PP DN300/DN200</t>
  </si>
  <si>
    <t>44</t>
  </si>
  <si>
    <t>28617215</t>
  </si>
  <si>
    <t>odbočka kanalizační PP SN 16 45° DN 300/DN200</t>
  </si>
  <si>
    <t>230696981</t>
  </si>
  <si>
    <t>45</t>
  </si>
  <si>
    <t>894411312R</t>
  </si>
  <si>
    <t>Osazení betonových dílců pro šachty skruží rovných</t>
  </si>
  <si>
    <t>569588834</t>
  </si>
  <si>
    <t>"1x skruž betonová šachtová rovná 100x25x12 cm</t>
  </si>
  <si>
    <t>"stupadla ocelová s PE povlakem</t>
  </si>
  <si>
    <t>"šachta Š-P2</t>
  </si>
  <si>
    <t>"šachta Š-P4</t>
  </si>
  <si>
    <t>"šachta Š-P6</t>
  </si>
  <si>
    <t>"šachta Š-1</t>
  </si>
  <si>
    <t>"1x skruž betonová šachtová rovná 100x50x12 cm</t>
  </si>
  <si>
    <t>"šachta Š-P3</t>
  </si>
  <si>
    <t>"šachta Š-P5</t>
  </si>
  <si>
    <t>"1x skruž betonová šachtová rovná 100x100x12 cm</t>
  </si>
  <si>
    <t>"šachta Š-P1</t>
  </si>
  <si>
    <t>"2x skruž betonová šachtová rovná 100x100x12 cm</t>
  </si>
  <si>
    <t>"1x vyrovnávací prstenec šachetní betonový 62,5x 12x 6 cm</t>
  </si>
  <si>
    <t>"2x vyrovnávací prstenec šachetní betonový 62,5x 12x 8 cm</t>
  </si>
  <si>
    <t>"1x vyrovnávací prstenec šachetní betonový 62,5x 12x 10 cm</t>
  </si>
  <si>
    <t>"2x vyrovnávací prstenec šachetní betonový 62,5x 12x 12 cm</t>
  </si>
  <si>
    <t>"1x vyrovnávací prstenec šachetní betonový 62,5x 12x 12 cm</t>
  </si>
  <si>
    <t>46</t>
  </si>
  <si>
    <t>59224313R</t>
  </si>
  <si>
    <t>skruž betonová šachetní 100/25 D100x25x12 cm</t>
  </si>
  <si>
    <t>1205159765</t>
  </si>
  <si>
    <t>skruž betonová šachtová 100x25x12 cm</t>
  </si>
  <si>
    <t>"dodávka prefabrikovaných šachet D1000</t>
  </si>
  <si>
    <t>47</t>
  </si>
  <si>
    <t>59224314R</t>
  </si>
  <si>
    <t>skruž betonová šachetní 100/50 D100x50x12 cm</t>
  </si>
  <si>
    <t>312510870</t>
  </si>
  <si>
    <t>skruž betonová šachtová 100x50x12 cm</t>
  </si>
  <si>
    <t>48</t>
  </si>
  <si>
    <t>59224315R</t>
  </si>
  <si>
    <t>skruž betonová šachetní 100/100 D100x100x12 cm</t>
  </si>
  <si>
    <t>-382923243</t>
  </si>
  <si>
    <t>skruž betonová šachtová 100x100x12 cm</t>
  </si>
  <si>
    <t>49</t>
  </si>
  <si>
    <t>59224136R</t>
  </si>
  <si>
    <t>prstenec šachetní betonový vyrovnávací 63/6 62,5 x 12 x 6 cm</t>
  </si>
  <si>
    <t>42494925</t>
  </si>
  <si>
    <t>50</t>
  </si>
  <si>
    <t>59224137R</t>
  </si>
  <si>
    <t>prstenec šachetní betonový vyrovnávací 63/8 62,5 x 12 x 8 cm</t>
  </si>
  <si>
    <t>-1722727143</t>
  </si>
  <si>
    <t>51</t>
  </si>
  <si>
    <t>59224138R</t>
  </si>
  <si>
    <t>prstenec šachetní betonový vyrovnávací 63/10 62,5 x 12 x 10 cm</t>
  </si>
  <si>
    <t>-388014513</t>
  </si>
  <si>
    <t>52</t>
  </si>
  <si>
    <t>59224139R</t>
  </si>
  <si>
    <t>prstenec šachetní betonový vyrovnávací 63/12 62,5 x 12 x 12 cm</t>
  </si>
  <si>
    <t>-701034252</t>
  </si>
  <si>
    <t>53</t>
  </si>
  <si>
    <t>894412412R</t>
  </si>
  <si>
    <t>Osazení betonových dílců pro šachty skruží přechodových</t>
  </si>
  <si>
    <t>105843578</t>
  </si>
  <si>
    <t>"1x konus šachetní betonový 100x62,5x58x12 cm</t>
  </si>
  <si>
    <t>54</t>
  </si>
  <si>
    <t>59224320R</t>
  </si>
  <si>
    <t>konus šachetní betonový 100-63/58/12  100x62,5x58 cm</t>
  </si>
  <si>
    <t>-1334153633</t>
  </si>
  <si>
    <t>55</t>
  </si>
  <si>
    <t>894414112R</t>
  </si>
  <si>
    <t>Osazení betonových dílců pro šachty skruží základových (dno)</t>
  </si>
  <si>
    <t>1014402787</t>
  </si>
  <si>
    <t>"1x dno betonové šachty kanalizační přímé 100/60x40 cm</t>
  </si>
  <si>
    <t>"1x dno betonové šachty kanalizační přímé TBZ-Q.1 100/625 kom 15 cm</t>
  </si>
  <si>
    <t>56</t>
  </si>
  <si>
    <t>59224337</t>
  </si>
  <si>
    <t>dno betonové šachty kanalizační přímé 100x60x40 cm</t>
  </si>
  <si>
    <t>1479329496</t>
  </si>
  <si>
    <t>57</t>
  </si>
  <si>
    <t>59224339R</t>
  </si>
  <si>
    <t>dno betonové šachty kanalizační přímé 100/625 kom 15 cm</t>
  </si>
  <si>
    <t>-1592197834</t>
  </si>
  <si>
    <t>58</t>
  </si>
  <si>
    <t>894414213R</t>
  </si>
  <si>
    <t xml:space="preserve">Osazení těsnění elastomerové pro spojení šachetních dílů </t>
  </si>
  <si>
    <t>-1672964305</t>
  </si>
  <si>
    <t>Osazení těsnění dílců pro šachty - elastomerové těsnění</t>
  </si>
  <si>
    <t>"4x těsnění elastomerové pro spojení šachetních dílů DN 1000</t>
  </si>
  <si>
    <t>"3x těsnění elastomerové pro spojení šachetních dílů DN 1000</t>
  </si>
  <si>
    <t>59</t>
  </si>
  <si>
    <t>59224349R</t>
  </si>
  <si>
    <t>těsnění elastomerové pro spojení šachetních dílů DN 1000</t>
  </si>
  <si>
    <t>-1641118848</t>
  </si>
  <si>
    <t>60</t>
  </si>
  <si>
    <t>895941111</t>
  </si>
  <si>
    <t>Zřízení vpusti kanalizační uliční z betonových dílců typ UV-50 normální</t>
  </si>
  <si>
    <t>-1121680467</t>
  </si>
  <si>
    <t>Zřízení vpusti kanalizační  uliční z betonových dílců typ UV-50 normální</t>
  </si>
  <si>
    <t>"STOKA JIII-h-2</t>
  </si>
  <si>
    <t>"1x prefabrikovaná betonová uliční vpusť</t>
  </si>
  <si>
    <t>"výška vpusti 1,50m</t>
  </si>
  <si>
    <t>"STOKA JIII-h-2a</t>
  </si>
  <si>
    <t>61</t>
  </si>
  <si>
    <t>59223824R</t>
  </si>
  <si>
    <t>vpusť betonová uliční D500, dno s kalovou prohlubní</t>
  </si>
  <si>
    <t>-2013115130</t>
  </si>
  <si>
    <t>"1ks dno vpusti betonová uliční s kalovou prohlubní</t>
  </si>
  <si>
    <t>"výška dna vpusti 0,31m</t>
  </si>
  <si>
    <t>62</t>
  </si>
  <si>
    <t>59223825R</t>
  </si>
  <si>
    <t>vpusť betonová uliční - průběžný dílec vysoký 590 mm s odtokem DN200</t>
  </si>
  <si>
    <t>-121761438</t>
  </si>
  <si>
    <t>"1ks skruž - průběžný dílec vysoký 590 mm s odtokem DN200</t>
  </si>
  <si>
    <t>63</t>
  </si>
  <si>
    <t>59223826R</t>
  </si>
  <si>
    <t>vpusť betonová uliční - průběžný dílec nízký výška 290 mm</t>
  </si>
  <si>
    <t>-883357949</t>
  </si>
  <si>
    <t>"2ks skruž - průběžný dílec nízký výška 290 mm</t>
  </si>
  <si>
    <t>59223822R</t>
  </si>
  <si>
    <t>vpusť betonová uliční - prstenec horní dílec výška 190 mm</t>
  </si>
  <si>
    <t>-158189442</t>
  </si>
  <si>
    <t>"1ks prstenec - horní dílec výška 190 mm</t>
  </si>
  <si>
    <t>65</t>
  </si>
  <si>
    <t>899102211</t>
  </si>
  <si>
    <t>Demontáž poklopů litinových nebo ocelových včetně rámů hmotnosti přes 50 do 100 kg</t>
  </si>
  <si>
    <t>201048195</t>
  </si>
  <si>
    <t>Demontáž poklopů litinových a ocelových  včetně rámů, hmotnosti jednotlivě přes 50 do 100 Kg</t>
  </si>
  <si>
    <t>"3x demontáž poklopů stávajících šachet</t>
  </si>
  <si>
    <t>"bourání stávající betonové šachty</t>
  </si>
  <si>
    <t>66</t>
  </si>
  <si>
    <t>899103112</t>
  </si>
  <si>
    <t>Osazení poklopů litinových nebo ocelových včetně rámů pro třídu zatížení B125, C250</t>
  </si>
  <si>
    <t>-2047254834</t>
  </si>
  <si>
    <t>Osazení poklopů litinových a ocelových včetně rámů pro třídu zatížení B125, C250</t>
  </si>
  <si>
    <t>"1x kanalizační poklop šachetní pro B125</t>
  </si>
  <si>
    <t>67</t>
  </si>
  <si>
    <t>28661933</t>
  </si>
  <si>
    <t>poklop šachtový litinový dno DN 600 pro třídu zatížení B125</t>
  </si>
  <si>
    <t>1730792203</t>
  </si>
  <si>
    <t>68</t>
  </si>
  <si>
    <t>899104112</t>
  </si>
  <si>
    <t>Osazení poklopů litinových nebo ocelových včetně rámů pro třídu zatížení D400, E600</t>
  </si>
  <si>
    <t>-598269555</t>
  </si>
  <si>
    <t>Osazení poklopů litinových a ocelových včetně rámů pro třídu zatížení D400, E600</t>
  </si>
  <si>
    <t>"1x kanalizační poklop šachetní pro D400</t>
  </si>
  <si>
    <t>69</t>
  </si>
  <si>
    <t>28661935</t>
  </si>
  <si>
    <t>poklop šachtový litinový dno DN 600 pro třídu zatížení D400</t>
  </si>
  <si>
    <t>685600354</t>
  </si>
  <si>
    <t>70</t>
  </si>
  <si>
    <t>899201111</t>
  </si>
  <si>
    <t>Osazení mříží litinových včetně rámů a košů na bahno hmotnosti do 50 kg</t>
  </si>
  <si>
    <t>-1178345497</t>
  </si>
  <si>
    <t>Osazení mříží litinových včetně rámů a košů na bahno hmotnosti jednotlivě do 50 kg</t>
  </si>
  <si>
    <t>"1ks mříž uliční vpusti D400 500/500 mm</t>
  </si>
  <si>
    <t>"pozinkovaný koš nízký</t>
  </si>
  <si>
    <t>71</t>
  </si>
  <si>
    <t>56241036R</t>
  </si>
  <si>
    <t>vpusť betonová uliční - mříž D400, 500/500 mm</t>
  </si>
  <si>
    <t>-2124145325</t>
  </si>
  <si>
    <t>mříž vtoková pro uliční vpusti 500/500 mm</t>
  </si>
  <si>
    <t>72</t>
  </si>
  <si>
    <t>59223876R</t>
  </si>
  <si>
    <t>koš pozink., nízký, pro rám 500/500</t>
  </si>
  <si>
    <t>-252045348</t>
  </si>
  <si>
    <t>koš nízký pro uliční vpusti, žárově zinkovaný plech</t>
  </si>
  <si>
    <t>"1ks pozinkovaný koš nízký</t>
  </si>
  <si>
    <t>73</t>
  </si>
  <si>
    <t>899722114</t>
  </si>
  <si>
    <t>Krytí potrubí z plastů výstražnou fólií z PVC 40 cm</t>
  </si>
  <si>
    <t>-1674545131</t>
  </si>
  <si>
    <t>Krytí potrubí z plastů výstražnou fólií z PVC šířky 40 cm</t>
  </si>
  <si>
    <t>997</t>
  </si>
  <si>
    <t>Přesun sutě</t>
  </si>
  <si>
    <t>74</t>
  </si>
  <si>
    <t>997221571</t>
  </si>
  <si>
    <t>Vodorovná doprava vybouraných hmot do 1 km</t>
  </si>
  <si>
    <t>-1421992807</t>
  </si>
  <si>
    <t>Vodorovná doprava vybouraných hmot  bez naložení, ale se složením a s hrubým urovnáním na vzdálenost do 1 km</t>
  </si>
  <si>
    <t xml:space="preserve">Poznámka k souboru cen:_x005F_x000d_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</si>
  <si>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"demontáž potrubí kamenina</t>
  </si>
  <si>
    <t>"demontáž stávajícího potrubí kamenina DN200</t>
  </si>
  <si>
    <t>"rozměry: dl. 72,00m</t>
  </si>
  <si>
    <t>"KAMENINA suť hmotnost celkem 1,922t</t>
  </si>
  <si>
    <t>1,922</t>
  </si>
  <si>
    <t>"demontáž stávajícího potrubí kamenina DN300</t>
  </si>
  <si>
    <t>"KAMENINA suť hmotnost celkem 5,679t</t>
  </si>
  <si>
    <t>5,679</t>
  </si>
  <si>
    <t>"demontáž stávajícího potrubí kamenina DN400</t>
  </si>
  <si>
    <t>"KAMENINA suť hmotnost celkem 1,071t</t>
  </si>
  <si>
    <t>1,071</t>
  </si>
  <si>
    <t>"BETON suť hmotnost celkem 15,499t</t>
  </si>
  <si>
    <t>15,499</t>
  </si>
  <si>
    <t>"KOV suť hmotnost celkem 0,300t</t>
  </si>
  <si>
    <t>0,300</t>
  </si>
  <si>
    <t>75</t>
  </si>
  <si>
    <t>997221579</t>
  </si>
  <si>
    <t>Příplatek ZKD 1 km u vodorovné dopravy vybouraných hmot</t>
  </si>
  <si>
    <t>1992194266</t>
  </si>
  <si>
    <t>Vodorovná doprava vybouraných hmot  bez naložení, ale se složením a s hrubým urovnáním na vzdálenost Příplatek k ceně za každý další i započatý 1 km přes 1 km</t>
  </si>
  <si>
    <t>24,471*21 'Přepočtené koeficientem množství</t>
  </si>
  <si>
    <t>76</t>
  </si>
  <si>
    <t>997221612</t>
  </si>
  <si>
    <t>Nakládání vybouraných hmot na dopravní prostředky pro vodorovnou dopravu</t>
  </si>
  <si>
    <t>565757190</t>
  </si>
  <si>
    <t>Nakládání na dopravní prostředky  pro vodorovnou dopravu vybouraných hmot</t>
  </si>
  <si>
    <t xml:space="preserve">Poznámka k souboru cen:_x005F_x000d_
1. Ceny lze použít i pro překládání při lomené dopravě. 2. Ceny nelze použít při dopravě po železnici, po vodě nebo neobvyklými dopravními prostředky. </t>
  </si>
  <si>
    <t>998</t>
  </si>
  <si>
    <t>Přesun hmot</t>
  </si>
  <si>
    <t>77</t>
  </si>
  <si>
    <t>998276101</t>
  </si>
  <si>
    <t>Přesun hmot pro trubní vedení z trub z plastických hmot otevřený výkop</t>
  </si>
  <si>
    <t>-705770266</t>
  </si>
  <si>
    <t>Přesun hmot pro trubní vedení hloubené z trub z plastických hmot nebo sklolaminátových pro vodovody nebo kanalizace v otevřeném výkopu dopravní vzdálenost do 15 m</t>
  </si>
  <si>
    <t>PSV</t>
  </si>
  <si>
    <t>Práce a dodávky PSV</t>
  </si>
  <si>
    <t>711</t>
  </si>
  <si>
    <t>Izolace proti vodě, vlhkosti a plynům</t>
  </si>
  <si>
    <t>78</t>
  </si>
  <si>
    <t>711786166R</t>
  </si>
  <si>
    <t>Izolace proti vodě těsnění trubních prostupů do 500 mm</t>
  </si>
  <si>
    <t>-1245270610</t>
  </si>
  <si>
    <t>Izolace proti vodě těsnění trubních prostupů přes 200 do 500 mm</t>
  </si>
  <si>
    <t>"12x límcové těsnění prostupu d200</t>
  </si>
  <si>
    <t>"6x límcové těsnění prostupu d300</t>
  </si>
  <si>
    <t>79</t>
  </si>
  <si>
    <t>28612330R</t>
  </si>
  <si>
    <t>límcové těsnění na potrubí d 215-230</t>
  </si>
  <si>
    <t>-615650487</t>
  </si>
  <si>
    <t>80</t>
  </si>
  <si>
    <t>28612331R</t>
  </si>
  <si>
    <t>límcové těsnění na potrubí d 307-314</t>
  </si>
  <si>
    <t>-167084182</t>
  </si>
  <si>
    <t>81</t>
  </si>
  <si>
    <t>998711101</t>
  </si>
  <si>
    <t>Přesun hmot tonážní pro izolace proti vodě, vlhkosti a plynům v objektech výšky do 6 m</t>
  </si>
  <si>
    <t>-1096869146</t>
  </si>
  <si>
    <t>Přesun hmot pro izolace proti vodě, vlhkosti a plynům  stanovený z hmotnosti přesunovaného materiálu vodorovná dopravní vzdálenost do 50 m v objektech výšky do 6 m</t>
  </si>
  <si>
    <t>721</t>
  </si>
  <si>
    <t>Zdravotechnika - vnitřní kanalizace</t>
  </si>
  <si>
    <t>82</t>
  </si>
  <si>
    <t>721110806</t>
  </si>
  <si>
    <t>Demontáž potrubí kameninové do DN 200</t>
  </si>
  <si>
    <t>39169755</t>
  </si>
  <si>
    <t>Demontáž potrubí z kameninových trub  normálních nebo kyselinovzdorných přes 100 do DN 200</t>
  </si>
  <si>
    <t>72,00</t>
  </si>
  <si>
    <t>83</t>
  </si>
  <si>
    <t>721110809</t>
  </si>
  <si>
    <t>Demontáž potrubí kameninové do DN 300</t>
  </si>
  <si>
    <t>-1377465546</t>
  </si>
  <si>
    <t>Demontáž potrubí z kameninových trub  normálních nebo kyselinovzdorných přes 200 do DN 300</t>
  </si>
  <si>
    <t>84</t>
  </si>
  <si>
    <t>721110819</t>
  </si>
  <si>
    <t>Demontáž potrubí kameninové do DN 400</t>
  </si>
  <si>
    <t>-77263714</t>
  </si>
  <si>
    <t>Demontáž potrubí z kameninových trub  normálních nebo kyselinovzdorných přes 300 do DN 400</t>
  </si>
  <si>
    <t>85</t>
  </si>
  <si>
    <t>721111113R</t>
  </si>
  <si>
    <t>Potrubí kanalizační kameninové hrdlové přechod PP - kamenina DN 200</t>
  </si>
  <si>
    <t>-1385404727</t>
  </si>
  <si>
    <t xml:space="preserve">Poznámka k souboru cen:_x005F_x000d_
1. Cenami nelze oceňovat: a) kanalizační svody mezi objekty; tyto svody lze oceňovat cenami katalogu 827-1 Vedení trubní, dálková a přípojná - vodovody a kanalizace. </t>
  </si>
  <si>
    <t>"6x přechodový kus PP/kamenina DN200</t>
  </si>
  <si>
    <t>86</t>
  </si>
  <si>
    <t>721111114R</t>
  </si>
  <si>
    <t>Potrubí kanalizační kameninové hrdlové přechod PP - kamenina DN 400</t>
  </si>
  <si>
    <t>199674945</t>
  </si>
  <si>
    <t>"1x přechodový kus PP/kamenina DN400</t>
  </si>
  <si>
    <t>OST</t>
  </si>
  <si>
    <t>Ostatní</t>
  </si>
  <si>
    <t>87</t>
  </si>
  <si>
    <t>997013803</t>
  </si>
  <si>
    <t>Poplatek za uložení na skládce (skládkovné) stavebního odpadu cihelného kód odpadu 170 102</t>
  </si>
  <si>
    <t>262144</t>
  </si>
  <si>
    <t>-182883152</t>
  </si>
  <si>
    <t>Poplatek za uložení stavebního odpadu na skládce (skládkovné) cihelného zatříděného do Katalogu odpadů pod kódem 170 102</t>
  </si>
  <si>
    <t xml:space="preserve">Poznámka k souboru cen:_x005F_x000d_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</si>
  <si>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88</t>
  </si>
  <si>
    <t>997221855</t>
  </si>
  <si>
    <t>Poplatek za uložení na skládce (skládkovné) zeminy a kameniva kód odpadu 170 504</t>
  </si>
  <si>
    <t>1342933161</t>
  </si>
  <si>
    <t>Poplatek za uložení stavebního odpadu na skládce (skládkovné) zeminy a kameniva zatříděného do Katalogu odpadů pod kódem 170 504</t>
  </si>
  <si>
    <t>174,179*1,6 'Přepočtené koeficientem množství</t>
  </si>
  <si>
    <t>89</t>
  </si>
  <si>
    <t>997013801</t>
  </si>
  <si>
    <t>Poplatek za uložení na skládce (skládkovné) stavebního odpadu betonového kód odpadu 170 101</t>
  </si>
  <si>
    <t>1483216379</t>
  </si>
  <si>
    <t>Poplatek za uložení stavebního odpadu na skládce (skládkovné) z prostého betonu zatříděného do Katalogu odpadů pod kódem 170 101</t>
  </si>
  <si>
    <t>2) VRN celkem</t>
  </si>
  <si>
    <t>D.6.5. Sadové úpravy Rekonstrukce ulice Nerudova v Kolíně</t>
  </si>
  <si>
    <t>Pozn. Všechny objemy jsou počítány ve slehlém stavu! Pro kompenzaci položek nepředpokládaných úkonů, které tento výkaz nezahrnuje je přičtena souhrnná položka +80 000Kč</t>
  </si>
  <si>
    <t>celkem</t>
  </si>
  <si>
    <t>POLOŽKA</t>
  </si>
  <si>
    <t>výsadba nových stromů do volné půdy, 3 ks</t>
  </si>
  <si>
    <t>materiál potřebný k výsadbě, pro 3 kusy vysazovaných stromů</t>
  </si>
  <si>
    <t>geodetické zaměření a vytýčení sítí technické infrastruktury</t>
  </si>
  <si>
    <r>
      <t>rozvojová a udržovací péče po dobu</t>
    </r>
    <r>
      <rPr>
        <b/>
        <sz val="11"/>
        <rFont val="Arial"/>
        <family val="2"/>
        <charset val="238"/>
      </rPr>
      <t xml:space="preserve"> realizace návrhu</t>
    </r>
    <r>
      <rPr>
        <b/>
        <sz val="11"/>
        <color theme="1"/>
        <rFont val="Arial"/>
        <family val="2"/>
        <charset val="238"/>
      </rPr>
      <t xml:space="preserve"> (cca 12ti měsíců) u výsadby nových dřevin do volné půdy</t>
    </r>
  </si>
  <si>
    <t>materiál potřebný k rozvojové a udržovací péči</t>
  </si>
  <si>
    <t>infrastruktura stavby</t>
  </si>
  <si>
    <t>zřízení mlatové plochy</t>
  </si>
  <si>
    <t>materiál pro zřízení mlatové plochy</t>
  </si>
  <si>
    <t>mobiliář</t>
  </si>
  <si>
    <t>modelace terénu</t>
  </si>
  <si>
    <t>plastová lemovka květinových záhonů</t>
  </si>
  <si>
    <t>CELKEM BEZ DPH</t>
  </si>
  <si>
    <t xml:space="preserve">ODBORNÝ ODHAD NÁKLADŮ REALIZACE PROJEKTU </t>
  </si>
  <si>
    <t>popis položky</t>
  </si>
  <si>
    <t>doprava</t>
  </si>
  <si>
    <t>výsadba nových stromů do volné půdy, 3ks</t>
  </si>
  <si>
    <t>číslo ceník položky</t>
  </si>
  <si>
    <t>výsadba stromů s kotvením</t>
  </si>
  <si>
    <t>m.j.</t>
  </si>
  <si>
    <t>počet m.j.</t>
  </si>
  <si>
    <t>jedn.cena/Kč</t>
  </si>
  <si>
    <t>cena celkem/Kč</t>
  </si>
  <si>
    <t>přesné vytyčení vysazovaného stromu, stromové mísy a výsadbové jámy dle projektové dokumentace</t>
  </si>
  <si>
    <t>ks</t>
  </si>
  <si>
    <t>183 10-1324</t>
  </si>
  <si>
    <r>
      <t>ruční hloubení výsadbové jámy,</t>
    </r>
    <r>
      <rPr>
        <sz val="11"/>
        <color rgb="FFFF0000"/>
        <rFont val="Arial"/>
        <family val="2"/>
        <charset val="238"/>
      </rPr>
      <t xml:space="preserve"> </t>
    </r>
    <r>
      <rPr>
        <sz val="11"/>
        <rFont val="Arial"/>
        <family val="2"/>
        <charset val="238"/>
      </rPr>
      <t>1 m3, 50% výměna půdy</t>
    </r>
  </si>
  <si>
    <t>odvoz</t>
  </si>
  <si>
    <t>m³</t>
  </si>
  <si>
    <t>ruční zdrsnění boků výsadbové jámy</t>
  </si>
  <si>
    <t>m²</t>
  </si>
  <si>
    <t>prolití výsadbové jámy vodou, 100l</t>
  </si>
  <si>
    <t>voda</t>
  </si>
  <si>
    <t>vysypání výsadbové jámy substrátem typu B, vrstva 70cm, ruční statické hutnění po vrstvách 10cm</t>
  </si>
  <si>
    <t>substrát</t>
  </si>
  <si>
    <t>184 10-2116</t>
  </si>
  <si>
    <t>umístětí stromu s balem do výsadbové jámy, vyvýškování, vycentrování</t>
  </si>
  <si>
    <t>vysypání výsadbové jámy substrátem typu A, vrstva 30cm, ruční statické hutnění po vrstvách 10cm</t>
  </si>
  <si>
    <t>zálivka vysazeného stromu vodou, 100l</t>
  </si>
  <si>
    <t>připevnění ochrany kmene z rákosové rohože ke kmeni stromu, výška 140cm</t>
  </si>
  <si>
    <t>rohož</t>
  </si>
  <si>
    <t xml:space="preserve">instalace tříbodového kotvícího zařízení ze 3 svislých kůlů </t>
  </si>
  <si>
    <t xml:space="preserve">kůly </t>
  </si>
  <si>
    <t>184 91-1111</t>
  </si>
  <si>
    <t>uvázání stromu tříbodovým úvazkem - úvazkovým popruhem k dřevěným příčkám, ve výšce 150cm nad zemí</t>
  </si>
  <si>
    <t xml:space="preserve">odborný povýsadbový řez, ošetření poškozených částí stromu </t>
  </si>
  <si>
    <t>výchovný řez (v případě potřeby)</t>
  </si>
  <si>
    <t>zajištění výsadbové jámy v průběhu výkopových prací pomocí mobilního oplocení určeného k tomuto účelu, soubor</t>
  </si>
  <si>
    <t>oplocení</t>
  </si>
  <si>
    <t>přesun hmot v rámci staveniště + mimostaveništní doprava v rámci mezidoponií; soubor</t>
  </si>
  <si>
    <t>vytvoření stromové mísy z drcené borky</t>
  </si>
  <si>
    <t>cena celkem</t>
  </si>
  <si>
    <t>počet kusů celkem - 3</t>
  </si>
  <si>
    <t>pro 1strom</t>
  </si>
  <si>
    <t xml:space="preserve">materiál </t>
  </si>
  <si>
    <t>substrát typ B (nutno započítat koeficient slehávání)</t>
  </si>
  <si>
    <t>substrát typ A (nutno započítat koeficient slehávání)</t>
  </si>
  <si>
    <t>rákosová rohož s dutým stéblem, jednovrstevná, výška 140cm, vázací drát / plast spona</t>
  </si>
  <si>
    <t>3ks dřevěný kůl-kulatina prům. 8cm, délka 300cm, s fazetou a špicí, transparentní impregnace; 3 ks dřevěná příčka-půlkulatina prům. 8cm, délka 60cm, transparentní impregnace; 6ks stavební hřeb, 100mm; soubor</t>
  </si>
  <si>
    <t>Gingko biloba , Vk 3xp 200 16 - 18</t>
  </si>
  <si>
    <t>strom</t>
  </si>
  <si>
    <t>úvazkový popruh dle PD (černá kurta)</t>
  </si>
  <si>
    <t>bm</t>
  </si>
  <si>
    <t>mobilní oplocení / půjčovné</t>
  </si>
  <si>
    <t>drcená borka</t>
  </si>
  <si>
    <r>
      <t>počet kusů celkem -</t>
    </r>
    <r>
      <rPr>
        <b/>
        <sz val="11"/>
        <color rgb="FFFF0000"/>
        <rFont val="Arial"/>
        <family val="2"/>
        <charset val="238"/>
      </rPr>
      <t xml:space="preserve"> </t>
    </r>
    <r>
      <rPr>
        <b/>
        <sz val="11"/>
        <rFont val="Arial"/>
        <family val="2"/>
        <charset val="238"/>
      </rPr>
      <t>3</t>
    </r>
  </si>
  <si>
    <t>pro 1 keř</t>
  </si>
  <si>
    <t>výsadba keřů s kotvením</t>
  </si>
  <si>
    <t>přesné vytyčení vysazovaného keře, stromové mísy a výsadbové jámy dle projektové dokumentace</t>
  </si>
  <si>
    <r>
      <t>ruční hloubení výsadbové jámy,</t>
    </r>
    <r>
      <rPr>
        <sz val="11"/>
        <color rgb="FFFF0000"/>
        <rFont val="Arial"/>
        <family val="2"/>
        <charset val="238"/>
      </rPr>
      <t xml:space="preserve"> </t>
    </r>
    <r>
      <rPr>
        <sz val="11"/>
        <rFont val="Arial"/>
        <family val="2"/>
        <charset val="238"/>
      </rPr>
      <t>0,3 m3, 50% výměna půdy</t>
    </r>
  </si>
  <si>
    <t>prolití výsadbové jámy vodou, 30l</t>
  </si>
  <si>
    <t>vysypání výsadbové jámy substrátem typu B, vrstva 70cm, ruční statické hutnění po vrstvách 15cm</t>
  </si>
  <si>
    <t>umístětí keře s balem do výsadbové jámy, vyvýškování, vycentrování</t>
  </si>
  <si>
    <t>vysypání výsadbové jámy substrátem typu A, vrstva 30cm, ruční statické hutnění po vrstvách 15cm</t>
  </si>
  <si>
    <t>zálivka vysazeného keře vodou, 30l</t>
  </si>
  <si>
    <t xml:space="preserve">instalace  kotvícího zařízení z 1 kůlu </t>
  </si>
  <si>
    <t>uvázání keře úvazkem - úvazkovým popruhem</t>
  </si>
  <si>
    <t xml:space="preserve">zajištění výsadbové jámy v průběhu výkopových prací </t>
  </si>
  <si>
    <t xml:space="preserve">cena celkem </t>
  </si>
  <si>
    <t>dřevěný kůl-kulatina prům. 8cm, délka 100cm, s fazetou a špicí, transparentní impregnace; 2ks stavební hřeb, 100mm; soubor</t>
  </si>
  <si>
    <r>
      <t xml:space="preserve">Amelanchier lamarckii, </t>
    </r>
    <r>
      <rPr>
        <sz val="11"/>
        <rFont val="Arial"/>
        <family val="2"/>
        <charset val="238"/>
      </rPr>
      <t>3x přesazovaný, s balem, 100-125 cm</t>
    </r>
  </si>
  <si>
    <r>
      <t xml:space="preserve">Hydrangea macrophylla,quercifolia </t>
    </r>
    <r>
      <rPr>
        <sz val="11"/>
        <rFont val="Arial"/>
        <family val="2"/>
        <charset val="238"/>
      </rPr>
      <t>3x přesazovaná, s balem, 100cm</t>
    </r>
  </si>
  <si>
    <r>
      <t xml:space="preserve">Paeonia Lady Alexandra Duff, </t>
    </r>
    <r>
      <rPr>
        <sz val="11"/>
        <rFont val="Arial"/>
        <family val="2"/>
        <charset val="238"/>
      </rPr>
      <t>2x přesaovaná, kontejnerovaná, 60 -100cm</t>
    </r>
  </si>
  <si>
    <t>geodetické vytýčení navrhovaného stavu</t>
  </si>
  <si>
    <t>kpl</t>
  </si>
  <si>
    <t>vytýčení sítí technické infrastruktury</t>
  </si>
  <si>
    <t xml:space="preserve">rozvojová a udržovací péče </t>
  </si>
  <si>
    <t>zálivka stromu vodou, 100l vody, 12x ročně</t>
  </si>
  <si>
    <t>185 80-3411</t>
  </si>
  <si>
    <t>propláchnutí výsadbové jámy (stromové mísy), dávkovaně 200l, 1x ročně - jaro</t>
  </si>
  <si>
    <t>tyč</t>
  </si>
  <si>
    <t>plastová spona</t>
  </si>
  <si>
    <t>tyč, plastová spona / úvazek</t>
  </si>
  <si>
    <r>
      <t>založení bylinného trávníku výsevem; 344</t>
    </r>
    <r>
      <rPr>
        <sz val="11"/>
        <rFont val="Arial"/>
        <family val="2"/>
        <charset val="238"/>
      </rPr>
      <t xml:space="preserve"> m²</t>
    </r>
  </si>
  <si>
    <t>aplikace totální herbicid s účinou látkou glyfosát  (2z při podzimní přípravě pozemku, 1x před vlastní přípravou předseťového lůžka)</t>
  </si>
  <si>
    <t>rozvrstvení zeminy po ploše ve vrstvě 3cm, urovnání povrchu</t>
  </si>
  <si>
    <t>úprava půdy frézováním (rotavátorem) a odstranění odumřelých částí rostlin</t>
  </si>
  <si>
    <t>úprava půdy smykováním</t>
  </si>
  <si>
    <t>úprava půdy válením (2x)</t>
  </si>
  <si>
    <t>hnojení plochy průmyslovým granulovaným hnojivem s poměrem živin 14-7-17 + mikroprvky popř. podobným  v dávce 30g/m2</t>
  </si>
  <si>
    <t>založení trávníku parkového výsevem v rovině ( příprava předseťového lůžka, závlaha bez dodávky vody, první seč trávníku, případné shrabky a jejich odvoz do  20km)</t>
  </si>
  <si>
    <t>závlaha</t>
  </si>
  <si>
    <t>2 měsíce po výsevu pohnojit dlouhodobým hnojivo s poměrem 16-7-15 +mikroprvky v dávce 30g/m2</t>
  </si>
  <si>
    <t xml:space="preserve">materiál potřebný k založení bylinného trávníku výsevem; 344 m² </t>
  </si>
  <si>
    <t>průmyslovým granulovaným hnojivem s poměrem živin 14-7-17 + mikroprvky popř. podobným  v dávce 30g/m2</t>
  </si>
  <si>
    <t>kg</t>
  </si>
  <si>
    <t>Osivo:certifiková směs bylinného trávníku</t>
  </si>
  <si>
    <t>hnojivo s poměrem 16-7-15 +mikroprvky v dávce 30g/m2</t>
  </si>
  <si>
    <t>založení květinového záhonu;  301,2 m²</t>
  </si>
  <si>
    <t>strhnuté travního drnu včetně deponování</t>
  </si>
  <si>
    <t>18340-3131</t>
  </si>
  <si>
    <t>obdělání půdy rytím v vrovině tř.3</t>
  </si>
  <si>
    <t>18430-3111</t>
  </si>
  <si>
    <t>obdělání půdy nakopáním v rovině</t>
  </si>
  <si>
    <t>18340-3153</t>
  </si>
  <si>
    <t>odbělání půdy hrabáním v rovině</t>
  </si>
  <si>
    <t>18320-5112</t>
  </si>
  <si>
    <t>založení záhonu pro výsadbu rostlin v rovině, v zemině tř.3 včetně hnojení</t>
  </si>
  <si>
    <t>18320-4111</t>
  </si>
  <si>
    <t>výsadba květin do připravené půdy se zalitím (9ks/m²)</t>
  </si>
  <si>
    <r>
      <t>materiál pro založení květinového záhonu; 301,2 m</t>
    </r>
    <r>
      <rPr>
        <sz val="11"/>
        <color theme="1"/>
        <rFont val="Calibri"/>
        <family val="2"/>
        <charset val="238"/>
      </rPr>
      <t>²</t>
    </r>
  </si>
  <si>
    <t>substrát, štěrkový mulč frakce 4-8mm</t>
  </si>
  <si>
    <r>
      <t>m</t>
    </r>
    <r>
      <rPr>
        <sz val="11"/>
        <color theme="1"/>
        <rFont val="Calibri"/>
        <family val="2"/>
        <charset val="238"/>
      </rPr>
      <t>³</t>
    </r>
  </si>
  <si>
    <r>
      <t>hnojivo průmyslové granulované, 14-7-17 + mikroprvky, 30g/m</t>
    </r>
    <r>
      <rPr>
        <sz val="11"/>
        <color theme="1"/>
        <rFont val="Calibri"/>
        <family val="2"/>
        <charset val="238"/>
      </rPr>
      <t>²</t>
    </r>
  </si>
  <si>
    <t>rostliny, K9</t>
  </si>
  <si>
    <t>mobilní wc, pronájem, dovoz atd.</t>
  </si>
  <si>
    <t>pronájem oplocení</t>
  </si>
  <si>
    <t>zázemí stavby</t>
  </si>
  <si>
    <t>kpt.</t>
  </si>
  <si>
    <t>kácení dřevin, 36ks</t>
  </si>
  <si>
    <t>kácení dřevin</t>
  </si>
  <si>
    <t>112 10-3121</t>
  </si>
  <si>
    <t>pokácení stromu ve ztížených podmínkách o průměru kmene na řezné ploše pařezu do 200mm</t>
  </si>
  <si>
    <t>vč. odvozu hmot</t>
  </si>
  <si>
    <t>112 10-3123</t>
  </si>
  <si>
    <t>pokácení stromu ve ztížených podmínkách o průměru kmene na řezné ploše pařezu do 400mm</t>
  </si>
  <si>
    <t>pokácení stromu ve ztížených podmínkách o průměru kmene na řezné ploše pařezu do 700mm</t>
  </si>
  <si>
    <t>pokácení stromu ve ztížených podmínkách o průměru kmene na řezné ploše pařezu do 800mm</t>
  </si>
  <si>
    <t>zřízení mlatové plochy 49,7m2</t>
  </si>
  <si>
    <t>skrývka travního drnu a vrchní vrstvy rostlého terénu do hloubky min 250mm včetně maniopulace a deponie hmot</t>
  </si>
  <si>
    <t>založení mlatové plochy dle PD 49,7m2</t>
  </si>
  <si>
    <t>materiál ke zřízení mlatové plochy 49,7m2</t>
  </si>
  <si>
    <t>kryt – normované (!) mechanicky zpevněné kamenivo - MZK frakce 0-32 (0-4), barva žlutá, odsouhlasena A.D. 100mm</t>
  </si>
  <si>
    <t>vč. dovozu</t>
  </si>
  <si>
    <t>podklad I – vibrovaný štěrk ŠV frakce 0/32 nebo 0/63 150mm z toho vrchní 30-40mm fr.0-4 a spodní 60-70mm fr. 0-32 (0/16,0-22)</t>
  </si>
  <si>
    <t>ocelová pásovina plochy - specifikace dle PD</t>
  </si>
  <si>
    <t>vč.dovozu</t>
  </si>
  <si>
    <t>mobiliář - lavice včetně instalace a dovozu</t>
  </si>
  <si>
    <t>odpadkový koš včetně instalace a dovozu referenční výrobek: RAILA - 50l / ocel zn.+prášk.vypal.barva / nerez.</t>
  </si>
  <si>
    <t>plastová lemovka záhonů v bylinném trávníku 135,1 bm</t>
  </si>
  <si>
    <t>plastová lemovka záhonů v bylinném trávníku 135,1 bm, specifikace: kusy á 20*900cm</t>
  </si>
  <si>
    <t xml:space="preserve">rostlinný materiál </t>
  </si>
  <si>
    <t>taxon / latinský název</t>
  </si>
  <si>
    <t>Gingko biloba, Vk 3xp 240 16 - 18</t>
  </si>
  <si>
    <t>3ks</t>
  </si>
  <si>
    <t>Amelanchier lamarckii</t>
  </si>
  <si>
    <t>keř</t>
  </si>
  <si>
    <t>4ks</t>
  </si>
  <si>
    <t>Hydrangea macrophylla</t>
  </si>
  <si>
    <t>nízký keř</t>
  </si>
  <si>
    <t>Hydrangea quercifolia</t>
  </si>
  <si>
    <t>Paeonia Lady Alexandra Duff</t>
  </si>
  <si>
    <t>nížký keř</t>
  </si>
  <si>
    <t>Hosta plantaginea</t>
  </si>
  <si>
    <t>trvalka</t>
  </si>
  <si>
    <t>74ks</t>
  </si>
  <si>
    <t>Bergenia cordifolia ´Silberlicht´</t>
  </si>
  <si>
    <t>127ks</t>
  </si>
  <si>
    <t>Hemerocallis ´Ice Carnival´</t>
  </si>
  <si>
    <t>42ks</t>
  </si>
  <si>
    <t>Carex morrowii</t>
  </si>
  <si>
    <t>trvalka/travina</t>
  </si>
  <si>
    <t>44ks</t>
  </si>
  <si>
    <t>Rodgersia pinnata</t>
  </si>
  <si>
    <t>15ks</t>
  </si>
  <si>
    <t>Deplhinium cultorum</t>
  </si>
  <si>
    <t>Heuchera ´Autumn Leaves´</t>
  </si>
  <si>
    <t>23ks</t>
  </si>
  <si>
    <t>Tulipa sp.</t>
  </si>
  <si>
    <t>cibulovina</t>
  </si>
  <si>
    <t>275ks</t>
  </si>
  <si>
    <t xml:space="preserve">směs bylinný trávník </t>
  </si>
  <si>
    <t>směs</t>
  </si>
  <si>
    <t>Yucca filamentosa</t>
  </si>
  <si>
    <r>
      <rPr>
        <i/>
        <sz val="11"/>
        <rFont val="Arial"/>
        <family val="2"/>
        <charset val="238"/>
      </rPr>
      <t xml:space="preserve">Deschampsia caespitosa </t>
    </r>
    <r>
      <rPr>
        <sz val="11"/>
        <rFont val="Arial"/>
        <family val="2"/>
        <charset val="238"/>
      </rPr>
      <t>´Pálava´</t>
    </r>
  </si>
  <si>
    <t>travina</t>
  </si>
  <si>
    <r>
      <rPr>
        <i/>
        <sz val="11"/>
        <rFont val="Arial"/>
        <family val="2"/>
        <charset val="238"/>
      </rPr>
      <t>Ratibuda columnifera</t>
    </r>
    <r>
      <rPr>
        <sz val="11"/>
        <rFont val="Arial"/>
        <family val="2"/>
        <charset val="238"/>
      </rPr>
      <t xml:space="preserve"> var. Pulcherima</t>
    </r>
  </si>
  <si>
    <t>50ks</t>
  </si>
  <si>
    <t>Gaura lindheimeri</t>
  </si>
  <si>
    <t>37ks</t>
  </si>
  <si>
    <r>
      <rPr>
        <i/>
        <sz val="11"/>
        <rFont val="Arial"/>
        <family val="2"/>
        <charset val="238"/>
      </rPr>
      <t xml:space="preserve">Achillea filipendulina </t>
    </r>
    <r>
      <rPr>
        <sz val="11"/>
        <rFont val="Arial"/>
        <family val="2"/>
        <charset val="238"/>
      </rPr>
      <t>´Feuerland´</t>
    </r>
  </si>
  <si>
    <t>47ks</t>
  </si>
  <si>
    <r>
      <rPr>
        <i/>
        <sz val="11"/>
        <rFont val="Arial"/>
        <family val="2"/>
        <charset val="238"/>
      </rPr>
      <t>Rudbeckia triloba</t>
    </r>
    <r>
      <rPr>
        <sz val="11"/>
        <rFont val="Arial"/>
        <family val="2"/>
        <charset val="238"/>
      </rPr>
      <t xml:space="preserve"> ´Praire Glow´</t>
    </r>
  </si>
  <si>
    <t>56ks</t>
  </si>
  <si>
    <t>Panicum virgatum ´Rehbraun´</t>
  </si>
  <si>
    <t>26ks</t>
  </si>
  <si>
    <r>
      <rPr>
        <i/>
        <sz val="11"/>
        <color theme="1"/>
        <rFont val="Arial"/>
        <family val="2"/>
        <charset val="238"/>
      </rPr>
      <t>Veronica spicata</t>
    </r>
    <r>
      <rPr>
        <sz val="11"/>
        <color theme="1"/>
        <rFont val="Arial"/>
        <family val="2"/>
        <charset val="238"/>
      </rPr>
      <t xml:space="preserve"> ´Alba</t>
    </r>
  </si>
  <si>
    <t>79ks</t>
  </si>
  <si>
    <t>Allium sphaerocephalon</t>
  </si>
  <si>
    <t>Pulsatilla vulgaris ´Pinkwheel Dark´</t>
  </si>
  <si>
    <t>60ks</t>
  </si>
  <si>
    <r>
      <rPr>
        <i/>
        <sz val="11"/>
        <color theme="1"/>
        <rFont val="Arial"/>
        <family val="2"/>
        <charset val="238"/>
      </rPr>
      <t>Allium stipitatum</t>
    </r>
    <r>
      <rPr>
        <sz val="11"/>
        <color theme="1"/>
        <rFont val="Arial"/>
        <family val="2"/>
        <charset val="238"/>
      </rPr>
      <t xml:space="preserve"> ´Mount Everest´</t>
    </r>
  </si>
  <si>
    <t>185ks</t>
  </si>
  <si>
    <r>
      <rPr>
        <i/>
        <sz val="11"/>
        <color theme="1"/>
        <rFont val="Arial"/>
        <family val="2"/>
        <charset val="238"/>
      </rPr>
      <t>Fritillaria imperialis</t>
    </r>
    <r>
      <rPr>
        <sz val="11"/>
        <color theme="1"/>
        <rFont val="Arial"/>
        <family val="2"/>
        <charset val="238"/>
      </rPr>
      <t xml:space="preserve"> ´Aurora´</t>
    </r>
  </si>
  <si>
    <t>40ks</t>
  </si>
  <si>
    <t>VEŘEJNÉ OSVĚTLENÍ</t>
  </si>
  <si>
    <t>Kolín - Nerudova ul.</t>
  </si>
  <si>
    <t>Stupeň dokumentace:             DZS</t>
  </si>
  <si>
    <t xml:space="preserve">Seznam materiálu a prací </t>
  </si>
  <si>
    <t>položka</t>
  </si>
  <si>
    <t>Vytyčení trasy kabelového vedení v zastavěném terénu</t>
  </si>
  <si>
    <t>Nařezání a sejmutí drnu</t>
  </si>
  <si>
    <r>
      <t>m</t>
    </r>
    <r>
      <rPr>
        <vertAlign val="superscript"/>
        <sz val="10"/>
        <rFont val="Arial CE"/>
        <family val="2"/>
        <charset val="238"/>
      </rPr>
      <t>2</t>
    </r>
  </si>
  <si>
    <t>*</t>
  </si>
  <si>
    <r>
      <t xml:space="preserve">Odstranění porostu z keřů a stromků do </t>
    </r>
    <r>
      <rPr>
        <sz val="10"/>
        <rFont val="Symbol"/>
        <family val="1"/>
        <charset val="2"/>
      </rPr>
      <t>f</t>
    </r>
    <r>
      <rPr>
        <sz val="10"/>
        <rFont val="Arial CE"/>
        <family val="2"/>
        <charset val="238"/>
      </rPr>
      <t xml:space="preserve"> 5 cm - středně hustý porost</t>
    </r>
  </si>
  <si>
    <t>Rozbourání živičných povrchů v síle vrstvy 5 ÷ 10 cm</t>
  </si>
  <si>
    <r>
      <t>m</t>
    </r>
    <r>
      <rPr>
        <vertAlign val="superscript"/>
        <sz val="10"/>
        <rFont val="Arial CE"/>
        <family val="2"/>
        <charset val="238"/>
      </rPr>
      <t>3</t>
    </r>
    <r>
      <rPr>
        <b/>
        <sz val="10"/>
        <rFont val="Arial CE"/>
        <family val="2"/>
        <charset val="238"/>
      </rPr>
      <t/>
    </r>
  </si>
  <si>
    <t>Řezání spáry v asfaltu, nebo v betonu do tl. 5 ÷ 8 cm</t>
  </si>
  <si>
    <t>Výkop stožárové jámy v rovině pro stožár délky  8-10 m / zemina tř. 3</t>
  </si>
  <si>
    <r>
      <t xml:space="preserve">Stožárové pouzdro pro stožár VO do </t>
    </r>
    <r>
      <rPr>
        <sz val="10"/>
        <rFont val="Symbol"/>
        <family val="1"/>
        <charset val="2"/>
      </rPr>
      <t>f</t>
    </r>
    <r>
      <rPr>
        <sz val="10"/>
        <rFont val="Arial CE"/>
        <family val="2"/>
        <charset val="238"/>
      </rPr>
      <t xml:space="preserve"> 350 × 1500 mm - mimo osu trasy kabelu</t>
    </r>
  </si>
  <si>
    <t>Betonový základ stožáru</t>
  </si>
  <si>
    <t>Elektroinstalační trubka ohebná plastová PE DN 40</t>
  </si>
  <si>
    <t>Elektroinstalační trubka ohebná plastová PE DN 100</t>
  </si>
  <si>
    <t>Zához stožárové jámy</t>
  </si>
  <si>
    <t>materiál</t>
  </si>
  <si>
    <t>montáž</t>
  </si>
  <si>
    <t>cena za m.j.</t>
  </si>
  <si>
    <t>Výkop sondy pro vyhledání stávajících kabelů (65 × 120 cm)</t>
  </si>
  <si>
    <t xml:space="preserve">Zához výkopu sondy </t>
  </si>
  <si>
    <t>Ochrana prorůstání kořenů stromů do kabelů VO</t>
  </si>
  <si>
    <t>Výkop kabelové rýhy 50 × 120 cm (šířka/hloubka) / zemina tř. 4-5</t>
  </si>
  <si>
    <t>Zához kabelové rýhy 50 × 120 cm (šířka/hloubka) / zemina tř. 3-4</t>
  </si>
  <si>
    <t>Kabelové lože z písku tl. 10 cm</t>
  </si>
  <si>
    <t>Zakrytí kabelu výstražnou fólií PVC š. 33 cm</t>
  </si>
  <si>
    <t xml:space="preserve">Křížení se silovým kabelem, včetně dodávky a osazení betonového žlabu </t>
  </si>
  <si>
    <t>Naložení a odvoz zeminy do 1 km</t>
  </si>
  <si>
    <r>
      <t>m</t>
    </r>
    <r>
      <rPr>
        <vertAlign val="superscript"/>
        <sz val="10"/>
        <rFont val="Arial CE"/>
        <family val="2"/>
        <charset val="238"/>
      </rPr>
      <t>3</t>
    </r>
  </si>
  <si>
    <t>Zřízení podkladové vrstvy ze štěrkopísku tl. 10 cm (obnova povchů)</t>
  </si>
  <si>
    <t>Podkladová vrstva z betonu tř. 0</t>
  </si>
  <si>
    <t xml:space="preserve">Zřízení živičného povrchu </t>
  </si>
  <si>
    <t>Ruční položení drnu vč. pokropení</t>
  </si>
  <si>
    <t>Zaměření kabelové trasy</t>
  </si>
  <si>
    <t>Zpracování výsledků zaměření, předání digitálně i ve výkresové podobě</t>
  </si>
  <si>
    <t>Kabely a vodiče</t>
  </si>
  <si>
    <t xml:space="preserve">Vodič FeZn  prům 10 mm  v zemi  </t>
  </si>
  <si>
    <t>Nátěr zem konců 1x základovou barvou</t>
  </si>
  <si>
    <r>
      <t>Základová barva - 0,175kg/m</t>
    </r>
    <r>
      <rPr>
        <vertAlign val="superscript"/>
        <sz val="10"/>
        <rFont val="Arial CE"/>
        <family val="2"/>
        <charset val="238"/>
      </rPr>
      <t>2</t>
    </r>
  </si>
  <si>
    <r>
      <t>Kabel AYKY-O 4x16 mm</t>
    </r>
    <r>
      <rPr>
        <vertAlign val="superscript"/>
        <sz val="10"/>
        <rFont val="Arial CE"/>
        <family val="2"/>
        <charset val="238"/>
      </rPr>
      <t>2</t>
    </r>
  </si>
  <si>
    <r>
      <t>Ukončení kabelu záklopkou, nebo páskou do 4x16 mm</t>
    </r>
    <r>
      <rPr>
        <vertAlign val="superscript"/>
        <sz val="10"/>
        <rFont val="Arial CE"/>
        <family val="2"/>
        <charset val="238"/>
      </rPr>
      <t>2</t>
    </r>
  </si>
  <si>
    <t>Stožáry, svítidla a příslušenství</t>
  </si>
  <si>
    <t xml:space="preserve">Svítidlo SR50 + příruba + zdroj NAV-T 70W </t>
  </si>
  <si>
    <t>Stožár vč. žározinkové úpravy,  (výška nadzemní části 8m)</t>
  </si>
  <si>
    <r>
      <t>Kabel CYKY 3Cx1,5 mm</t>
    </r>
    <r>
      <rPr>
        <vertAlign val="superscript"/>
        <sz val="10"/>
        <rFont val="Arial CE"/>
        <family val="2"/>
        <charset val="238"/>
      </rPr>
      <t>2</t>
    </r>
  </si>
  <si>
    <t xml:space="preserve">Stožárová elektrovýzbroj  </t>
  </si>
  <si>
    <t>výpočet dle parametrů uvedených ve zprávě</t>
  </si>
  <si>
    <t>revize</t>
  </si>
  <si>
    <t>demontáž stávajícího svítidla VO</t>
  </si>
  <si>
    <t xml:space="preserve">demontáž stávajícího stožáru VO </t>
  </si>
  <si>
    <t xml:space="preserve">ekologická likvidace světelného bodu </t>
  </si>
  <si>
    <t>Výrobky zde uvedené jsou referenčními standardy, mohou být nahrazeny pouze výrobky s vlastnostmi stejnými nebo lepšími</t>
  </si>
  <si>
    <t>celkový součet</t>
  </si>
  <si>
    <t>{47d8f1cf-3368-4180-b220-0900e46118f0}</t>
  </si>
  <si>
    <t>Nerudova, kolín</t>
  </si>
  <si>
    <t>Kolín</t>
  </si>
  <si>
    <t xml:space="preserve">    5 - Komunikace pozemní</t>
  </si>
  <si>
    <t xml:space="preserve">    9 - Ostatní konstrukce a práce-bourání</t>
  </si>
  <si>
    <t>VRN - Vedlejší rozpočtové náklady</t>
  </si>
  <si>
    <t xml:space="preserve">    VRN1 - Průzkumné, geodetické a projektové práce</t>
  </si>
  <si>
    <t xml:space="preserve">    VRN9 - Ostatní náklady</t>
  </si>
  <si>
    <t>113107113</t>
  </si>
  <si>
    <t>1813305708</t>
  </si>
  <si>
    <t>740</t>
  </si>
  <si>
    <t>113107124</t>
  </si>
  <si>
    <t>8283899</t>
  </si>
  <si>
    <t>575+730</t>
  </si>
  <si>
    <t>113154114</t>
  </si>
  <si>
    <t>-1135843501</t>
  </si>
  <si>
    <t>575+730+740</t>
  </si>
  <si>
    <t>113201112</t>
  </si>
  <si>
    <t>-1737877820</t>
  </si>
  <si>
    <t>300</t>
  </si>
  <si>
    <t>113204111</t>
  </si>
  <si>
    <t>1032294063</t>
  </si>
  <si>
    <t>1200</t>
  </si>
  <si>
    <t>181102302</t>
  </si>
  <si>
    <t>-947295648</t>
  </si>
  <si>
    <t>564851111</t>
  </si>
  <si>
    <t>1523417532</t>
  </si>
  <si>
    <t>730</t>
  </si>
  <si>
    <t>564861111</t>
  </si>
  <si>
    <t>1694183451</t>
  </si>
  <si>
    <t>575</t>
  </si>
  <si>
    <t>567132112</t>
  </si>
  <si>
    <t>206759880</t>
  </si>
  <si>
    <t>573191111</t>
  </si>
  <si>
    <t>-861003156</t>
  </si>
  <si>
    <t>573211106</t>
  </si>
  <si>
    <t>498362556</t>
  </si>
  <si>
    <t>577134131</t>
  </si>
  <si>
    <t>-1145837673</t>
  </si>
  <si>
    <t>577155132</t>
  </si>
  <si>
    <t>1077970242</t>
  </si>
  <si>
    <t>596212212</t>
  </si>
  <si>
    <t>-62294018</t>
  </si>
  <si>
    <t>730+740</t>
  </si>
  <si>
    <t>592451220</t>
  </si>
  <si>
    <t>-845509093</t>
  </si>
  <si>
    <t>1470-25</t>
  </si>
  <si>
    <t>592451190.1</t>
  </si>
  <si>
    <t>-1922368584</t>
  </si>
  <si>
    <t>899431111</t>
  </si>
  <si>
    <t>-465163385</t>
  </si>
  <si>
    <t>914111111</t>
  </si>
  <si>
    <t>-517642186</t>
  </si>
  <si>
    <t>404455190</t>
  </si>
  <si>
    <t>1111338006</t>
  </si>
  <si>
    <t>914511112</t>
  </si>
  <si>
    <t>-1704621583</t>
  </si>
  <si>
    <t>404452350</t>
  </si>
  <si>
    <t>sloupek Al 60 - 350</t>
  </si>
  <si>
    <t>-511457859</t>
  </si>
  <si>
    <t>404452400</t>
  </si>
  <si>
    <t>-261998379</t>
  </si>
  <si>
    <t>404452530</t>
  </si>
  <si>
    <t>víčko plastové na sloupek 60</t>
  </si>
  <si>
    <t>1186658357</t>
  </si>
  <si>
    <t>404452560</t>
  </si>
  <si>
    <t>2081549342</t>
  </si>
  <si>
    <t>915211116</t>
  </si>
  <si>
    <t>752138187</t>
  </si>
  <si>
    <t>916131213</t>
  </si>
  <si>
    <t>-157507798</t>
  </si>
  <si>
    <t>295</t>
  </si>
  <si>
    <t>592174600</t>
  </si>
  <si>
    <t>obrubník betonový silniční</t>
  </si>
  <si>
    <t>-1880042939</t>
  </si>
  <si>
    <t>916231213</t>
  </si>
  <si>
    <t>1057382196</t>
  </si>
  <si>
    <t>1255</t>
  </si>
  <si>
    <t>59217002</t>
  </si>
  <si>
    <t>1035519062</t>
  </si>
  <si>
    <t>919112213</t>
  </si>
  <si>
    <t>Řezání spár pro vytvoření komůrky š 10 mm hl 25 mm pro těsnící zálivku v živičném krytu</t>
  </si>
  <si>
    <t>2047708571</t>
  </si>
  <si>
    <t>919122112</t>
  </si>
  <si>
    <t>Těsnění spár zálivkou za tepla pro komůrky š 10 mm hl 25 mm s těsnicím profilem</t>
  </si>
  <si>
    <t>-1870455998</t>
  </si>
  <si>
    <t>997211521</t>
  </si>
  <si>
    <t>-1436832609</t>
  </si>
  <si>
    <t>997211529</t>
  </si>
  <si>
    <t>-73732688</t>
  </si>
  <si>
    <t>997211612</t>
  </si>
  <si>
    <t>1103047593</t>
  </si>
  <si>
    <t>1786593278</t>
  </si>
  <si>
    <t>998223011</t>
  </si>
  <si>
    <t>1561107799</t>
  </si>
  <si>
    <t>998225111</t>
  </si>
  <si>
    <t>1946877775</t>
  </si>
  <si>
    <t>010001000</t>
  </si>
  <si>
    <t>Průzkumné, geodetické a projektové práce</t>
  </si>
  <si>
    <t>…</t>
  </si>
  <si>
    <t>1024</t>
  </si>
  <si>
    <t>-259504436</t>
  </si>
  <si>
    <t>012002000</t>
  </si>
  <si>
    <t>-913515460</t>
  </si>
  <si>
    <t>013002000</t>
  </si>
  <si>
    <t>-334889766</t>
  </si>
  <si>
    <t>090001000</t>
  </si>
  <si>
    <t>22446324</t>
  </si>
  <si>
    <t>178ks</t>
  </si>
  <si>
    <t>2ks</t>
  </si>
  <si>
    <t>kontrola stavu úvazků bambusové tyče - znovuuvázání event. povolení úvazků, u 50% jedinců, 2x ročně - stromy</t>
  </si>
  <si>
    <t>vyvázání terminálu k bambusové tyči, 1x, u 80% jedinců - stromy</t>
  </si>
  <si>
    <t>odstranění výmladků z kmene a kořenových výmladků, 2x ročně - stromy</t>
  </si>
  <si>
    <t>výchovný řez stromů, 1x ročně - stromy</t>
  </si>
  <si>
    <t>převázání úvazků - znovuuvázání dřeviny s povolením úvazků, u všech jedinců, 1x ročně (v průběhu prvních 3 let) - stromy</t>
  </si>
  <si>
    <t>kontrola stavu úvazků - znovuuvázání dřeviny event. povolení úvazků, u 10% jedinců, 4x ročně (v průběhu prvních 3 let) - stromy</t>
  </si>
  <si>
    <t>kontrola stavu připevnění rákosové rohože - znovupřipevnění rohože u 10% jedinců, 2x ročně (v průběhu prvních 3 let) - stromy</t>
  </si>
  <si>
    <t>čištění povrchu stromové mísy - vymetení odpadků a nečistot, 15x ročně (Ø plocha stromových mís 0,8m2) - stromy</t>
  </si>
  <si>
    <r>
      <t>rozvojová a udržovací péče po dobu</t>
    </r>
    <r>
      <rPr>
        <sz val="11"/>
        <rFont val="Arial"/>
        <family val="2"/>
        <charset val="238"/>
      </rPr>
      <t xml:space="preserve"> realizace návrhu</t>
    </r>
    <r>
      <rPr>
        <sz val="11"/>
        <color theme="1"/>
        <rFont val="Arial"/>
        <family val="2"/>
        <charset val="238"/>
      </rPr>
      <t xml:space="preserve"> (36ti měsíců) u výsadby nových dřevin do volné půdy</t>
    </r>
  </si>
  <si>
    <t>materiál potřebný k výsadbě nových keřů do volné půdy, 29ks</t>
  </si>
  <si>
    <t>34ks</t>
  </si>
  <si>
    <r>
      <t>materiál pro založení květonového záhonu; 301,2 m</t>
    </r>
    <r>
      <rPr>
        <b/>
        <sz val="11"/>
        <color theme="1"/>
        <rFont val="Calibri"/>
        <family val="2"/>
        <charset val="238"/>
      </rPr>
      <t>²</t>
    </r>
  </si>
  <si>
    <t>kácení dřevin; 36 ks</t>
  </si>
  <si>
    <r>
      <t>založení bylinného trávníku výsevem; 344</t>
    </r>
    <r>
      <rPr>
        <b/>
        <sz val="11"/>
        <rFont val="Arial"/>
        <family val="2"/>
        <charset val="238"/>
      </rPr>
      <t xml:space="preserve"> m²</t>
    </r>
  </si>
  <si>
    <t>výsadba nových keřů do volné půdy, 13 ks</t>
  </si>
  <si>
    <t>KONTROLNÍ ODHAD NÁKLADŮ NA REALIZACI (+-25% REZERVA) REKONSTRUKCE ULICE NERUDOVAV KOLÍNĚ</t>
  </si>
  <si>
    <t>6,66666666666667E-06*150000 'Přepočtené koeficientem množství</t>
  </si>
  <si>
    <t>VRN9</t>
  </si>
  <si>
    <t>-657511163</t>
  </si>
  <si>
    <t>CS ÚRS 2017 02</t>
  </si>
  <si>
    <t>Hlavní tituly průvodních činností a nákladů inženýrská činnost ostatní inženýrská činnost</t>
  </si>
  <si>
    <t>049002000</t>
  </si>
  <si>
    <t>1490264675</t>
  </si>
  <si>
    <t>Hlavní tituly průvodních činností a nákladů inženýrská činnost zkoušky a ostatní měření</t>
  </si>
  <si>
    <t>043002000</t>
  </si>
  <si>
    <t>Inženýrská činnost</t>
  </si>
  <si>
    <t>VRN4</t>
  </si>
  <si>
    <t>1461047658</t>
  </si>
  <si>
    <t>Základní rozdělení průvodních činností a nákladů zařízení staveniště</t>
  </si>
  <si>
    <t>030001000</t>
  </si>
  <si>
    <t>VRN3</t>
  </si>
  <si>
    <t>Hlavní tituly průvodních činností a nákladů průzkumné, geodetické a projektové práce projektové práce</t>
  </si>
  <si>
    <t>Hlavní tituly průvodních činností a nákladů průzkumné, geodetické a projektové práce geodetické práce</t>
  </si>
  <si>
    <t>Základní rozdělení průvodních činností a nákladů průzkumné, geodetické a projektové práce</t>
  </si>
  <si>
    <t>VRN1</t>
  </si>
  <si>
    <t>Vedlejší rozpočtové náklady</t>
  </si>
  <si>
    <t>Přesun hmot pro komunikace s krytem z kameniva, monolitickým betonovým nebo živičným dopravní vzdálenost do 200 m jakékoliv délky objektu</t>
  </si>
  <si>
    <t>Přesun hmot pro pozemní komunikace s krytem dlážděným dopravní vzdálenost do 200 m jakékoliv délky objektu</t>
  </si>
  <si>
    <t>Poplatek za uložení stavebního odpadu na skládce (skládkovné) zeminy a kameniva</t>
  </si>
  <si>
    <t>Nakládání suti nebo vybouraných hmot na dopravní prostředky pro vodorovnou dopravu vybouraných hmot</t>
  </si>
  <si>
    <t>Vodorovná doprava suti nebo vybouraných hmot vybouraných hmot se složením a hrubým urovnáním nebo s přeložením na jiný dopravní prostředek kromě lodi, na vzdálenost Příplatek k ceně za každý další i započatý 1 km přes 1 km</t>
  </si>
  <si>
    <t>Vodorovná doprava suti nebo vybouraných hmot vybouraných hmot se složením a hrubým urovnáním nebo s přeložením na jiný dopravní prostředek kromě lodi, na vzdálenost do 1 km</t>
  </si>
  <si>
    <t>Osazení chodníkového obrubníku betonového se zřízením lože, s vyplněním a zatřením spár cementovou maltou stojatého s boční opěrou z betonu prostého, do lože z betonu prostého</t>
  </si>
  <si>
    <t>Osazení silničního obrubníku betonového se zřízením lože, s vyplněním a zatřením spár cementovou maltou stojatého s boční opěrou z betonu prostého tř. C 12/15, do lože z betonu prostého téže značky</t>
  </si>
  <si>
    <t>Vodorovné dopravní značení stříkaným plastem  dělící čára šířky 125 mm souvislá žlutá retroreflexní</t>
  </si>
  <si>
    <t>upínací svorka na sloupek D 60 mm</t>
  </si>
  <si>
    <t>patka hliníková pro sloupek D 60 mm</t>
  </si>
  <si>
    <t>Montáž sloupku dopravních značek délky do 3,5 m do hliníkové patky</t>
  </si>
  <si>
    <t>značka dopravní svislá retroreflexní fólie tř. 1, FeZn-Al rám.  500 x 700 mm</t>
  </si>
  <si>
    <t>Montáž svislé dopravní značky základní velikosti do 1 m2 objímkami na sloupky nebo konzoly</t>
  </si>
  <si>
    <t>Ostatní konstrukce a práce-bourání</t>
  </si>
  <si>
    <t>Výšková úprava uličního vstupu nebo vpusti do 200 mm zvýšením krycího hrnce, šoupěte nebo hydrantu bez úpravy armatur</t>
  </si>
  <si>
    <t>dlažba skladebná betonová slepecká 20x10x6 cm barevná</t>
  </si>
  <si>
    <t>dlažba skladebná betonová hladká 8 cm</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</si>
  <si>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</si>
  <si>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Asfaltový beton vrstva ložní ACL 16 (ABH) s rozprostřením a zhutněním z modifikovaného asfaltu v pruhu šířky do 3 m, po zhutnění tl. 60 mm</t>
  </si>
  <si>
    <t>Asfaltový beton vrstva obrusná ACO 11 (ABS) s rozprostřením a se zhutněním z modifikovaného asfaltu v pruhu šířky do 3 m, po zhutnění tl. 40 mm</t>
  </si>
  <si>
    <t>Postřik spojovací PS bez posypu kamenivem z asfaltu silničního, v množství 0,20 kg/m2</t>
  </si>
  <si>
    <t>Postřik infiltrační kationaktivní emulzí v množství 1,00 kg/m2</t>
  </si>
  <si>
    <t>Podklad ze směsi stmelené cementem SC bez dilatačních spár, s rozprostřením a zhutněním SC C 8/10 (KSC I), po zhutnění tl. 170 mm</t>
  </si>
  <si>
    <t>1519052775</t>
  </si>
  <si>
    <t>Podklad ze směsi stmelené cementem SC bez dilatačních spár, s rozprostřením a zhutněním SC C 5/6 (KSC II), po zhutnění tl. 150 mm</t>
  </si>
  <si>
    <t>567123114</t>
  </si>
  <si>
    <t>575+740</t>
  </si>
  <si>
    <t>Podklad ze štěrkodrti ŠD  s rozprostřením a zhutněním, po zhutnění tl. 200 mm</t>
  </si>
  <si>
    <t>Podklad ze štěrkodrti ŠD s rozprostřením a zhutněním, po zhutnění tl. 150 mm</t>
  </si>
  <si>
    <t>Komunikace pozemní</t>
  </si>
  <si>
    <t>Úprava pláně na stavbách dálnic v zářezech mimo skalních se zhutněním</t>
  </si>
  <si>
    <t>Vytrhání obrub  s vybouráním lože, s přemístěním hmot na skládku na vzdálenost do 3 m nebo s naložením na dopravní prostředek záhonových</t>
  </si>
  <si>
    <t>Vytrhání obrub s vybouráním lože, s přemístěním hmot na skládku na vzdálenost do 3 m nebo s naložením na dopravní prostředek silničních ležatých</t>
  </si>
  <si>
    <t>Frézování živičného podkladu nebo krytu s naložením na dopravní prostředek plochy do 500 m2 bez překážek v trase pruhu šířky do 0,5 m, tloušťky vrstvy 100 mm</t>
  </si>
  <si>
    <t>Odstranění podkladů nebo krytů s přemístěním hmot na skládku na vzdálenost do 3 m nebo s naložením na dopravní prostředek v ploše jednotlivě do 50 m2 z kameniva hrubého drceného, o tl. vrstvy přes 300 do 400 mm</t>
  </si>
  <si>
    <t>Odstranění podkladů nebo krytů s přemístěním hmot na skládku na vzdálenost do 3 m nebo s naložením na dopravní prostředek v ploše jednotlivě do 50 m2 z kameniva těženého, o tl. vrstvy přes 200 do 300 mm</t>
  </si>
  <si>
    <t>Hmotnost celkem [t]</t>
  </si>
  <si>
    <t>J. hmotnost [t]</t>
  </si>
  <si>
    <t xml:space="preserve">    VRN4 - Inženýrská činnost</t>
  </si>
  <si>
    <t xml:space="preserve">    VRN3 - Zařízení staveniště</t>
  </si>
  <si>
    <t>Náklady ze soupisu prací</t>
  </si>
  <si>
    <t>KRYCÍ LIST SOUPISU PRACÍ</t>
  </si>
  <si>
    <t>707,465*0,6 'Přepočtené koeficientem množství</t>
  </si>
  <si>
    <t>707,465*0,4 'Přepočtené koeficientem množství</t>
  </si>
  <si>
    <t>obrubník betonový zahradní  šedý</t>
  </si>
  <si>
    <t>960524711</t>
  </si>
  <si>
    <t>obrubník betonový obloukový vnější</t>
  </si>
  <si>
    <t>59217035</t>
  </si>
  <si>
    <t>-1316717317</t>
  </si>
  <si>
    <t xml:space="preserve">obrubník betonový silniční přechodový_x000D_
</t>
  </si>
  <si>
    <t>59217030</t>
  </si>
  <si>
    <t>1579193590</t>
  </si>
  <si>
    <t>obrubník betonový silniční nájezdový</t>
  </si>
  <si>
    <t>59217029</t>
  </si>
  <si>
    <t>(295-56-20-2)*1,1</t>
  </si>
  <si>
    <t>15. 2. 2018</t>
  </si>
  <si>
    <t>Vyplň údaj</t>
  </si>
  <si>
    <t>počet kusů celkem - 16</t>
  </si>
  <si>
    <t>cena za 16 dřevin za rok  = 3 stromy a 13 keřů</t>
  </si>
  <si>
    <r>
      <t>počet kusů celkem -</t>
    </r>
    <r>
      <rPr>
        <b/>
        <sz val="11"/>
        <color rgb="FFFF0000"/>
        <rFont val="Arial"/>
        <family val="2"/>
        <charset val="238"/>
      </rPr>
      <t xml:space="preserve"> </t>
    </r>
    <r>
      <rPr>
        <b/>
        <sz val="11"/>
        <rFont val="Arial"/>
        <family val="2"/>
        <charset val="238"/>
      </rPr>
      <t>13</t>
    </r>
  </si>
  <si>
    <t>materiál potřebný k výsadbě keře, pro 13kusů vysazovaných (Amelanchier, Hydrangea, Paeonie)</t>
  </si>
  <si>
    <t>výsadba nových rostlin (Amelanchier, Hydrangea, Paeonie) do volné půdy, 13 ks</t>
  </si>
  <si>
    <t>úkony kapitol níže, které nezahrnuje tento výkaz - kompenzační položka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</si>
</sst>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
    <numFmt numFmtId="165" formatCode="dd\.mm\.yyyy"/>
    <numFmt numFmtId="166" formatCode="#,##0.00000"/>
    <numFmt numFmtId="167" formatCode="#,##0.000"/>
    <numFmt numFmtId="168" formatCode="#,##0.00\ &quot;Kč&quot;"/>
    <numFmt numFmtId="169" formatCode="###,##&quot; - &quot;#,##0"/>
    <numFmt numFmtId="170" formatCode="000"/>
    <numFmt numFmtId="171" formatCode="#,##0.0"/>
    <numFmt numFmtId="172" formatCode="0.0"/>
    <numFmt numFmtId="173" formatCode="#,##0\ &quot;Kč&quot;"/>
  </numFmts>
  <fonts count="108" x14ac:knownFonts="1">
    <font>
      <sz val="8"/>
      <name val="Trebuchet MS"/>
      <family val="2"/>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sz val="9"/>
      <color rgb="FF969696"/>
      <name val="Trebuchet MS"/>
      <family val="2"/>
      <charset val="238"/>
    </font>
    <font>
      <sz val="10"/>
      <color rgb="FF464646"/>
      <name val="Trebuchet MS"/>
      <family val="2"/>
      <charset val="238"/>
    </font>
    <font>
      <b/>
      <sz val="10"/>
      <name val="Trebuchet MS"/>
      <family val="2"/>
      <charset val="238"/>
    </font>
    <font>
      <b/>
      <sz val="8"/>
      <color rgb="FF969696"/>
      <name val="Trebuchet MS"/>
      <family val="2"/>
      <charset val="238"/>
    </font>
    <font>
      <b/>
      <sz val="10"/>
      <color rgb="FF464646"/>
      <name val="Trebuchet MS"/>
      <family val="2"/>
      <charset val="238"/>
    </font>
    <font>
      <sz val="10"/>
      <color rgb="FF969696"/>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2"/>
      <name val="Trebuchet MS"/>
      <family val="2"/>
      <charset val="238"/>
    </font>
    <font>
      <sz val="18"/>
      <color theme="10"/>
      <name val="Wingdings 2"/>
      <family val="1"/>
      <charset val="2"/>
    </font>
    <font>
      <b/>
      <sz val="11"/>
      <color rgb="FF003366"/>
      <name val="Trebuchet MS"/>
      <family val="2"/>
      <charset val="238"/>
    </font>
    <font>
      <sz val="11"/>
      <color rgb="FF003366"/>
      <name val="Trebuchet MS"/>
      <family val="2"/>
      <charset val="238"/>
    </font>
    <font>
      <sz val="11"/>
      <color rgb="FF969696"/>
      <name val="Trebuchet MS"/>
      <family val="2"/>
      <charset val="238"/>
    </font>
    <font>
      <u/>
      <sz val="11"/>
      <color theme="10"/>
      <name val="Calibri"/>
      <family val="2"/>
      <charset val="238"/>
      <scheme val="minor"/>
    </font>
    <font>
      <sz val="8"/>
      <name val="Trebuchet MS"/>
      <family val="2"/>
      <charset val="238"/>
    </font>
    <font>
      <sz val="10"/>
      <name val="Trebuchet MS"/>
      <family val="2"/>
      <charset val="238"/>
    </font>
    <font>
      <sz val="10"/>
      <color indexed="37"/>
      <name val="Trebuchet MS"/>
      <family val="2"/>
      <charset val="238"/>
    </font>
    <font>
      <u/>
      <sz val="11"/>
      <color indexed="12"/>
      <name val="Calibri"/>
      <family val="2"/>
      <charset val="238"/>
    </font>
    <font>
      <sz val="10"/>
      <color indexed="12"/>
      <name val="Trebuchet MS"/>
      <family val="2"/>
      <charset val="238"/>
    </font>
    <font>
      <b/>
      <sz val="16"/>
      <name val="Trebuchet MS"/>
      <family val="2"/>
      <charset val="238"/>
    </font>
    <font>
      <sz val="8"/>
      <color indexed="48"/>
      <name val="Trebuchet MS"/>
      <family val="2"/>
      <charset val="238"/>
    </font>
    <font>
      <sz val="9"/>
      <color indexed="55"/>
      <name val="Trebuchet MS"/>
      <family val="2"/>
      <charset val="238"/>
    </font>
    <font>
      <b/>
      <sz val="12"/>
      <name val="Trebuchet MS"/>
      <family val="2"/>
      <charset val="238"/>
    </font>
    <font>
      <sz val="9"/>
      <name val="Trebuchet MS"/>
      <family val="2"/>
      <charset val="238"/>
    </font>
    <font>
      <b/>
      <sz val="10"/>
      <name val="Trebuchet MS"/>
      <family val="2"/>
      <charset val="238"/>
    </font>
    <font>
      <b/>
      <sz val="12"/>
      <color indexed="37"/>
      <name val="Trebuchet MS"/>
      <family val="2"/>
      <charset val="238"/>
    </font>
    <font>
      <sz val="8"/>
      <color indexed="55"/>
      <name val="Trebuchet MS"/>
      <family val="2"/>
      <charset val="238"/>
    </font>
    <font>
      <b/>
      <sz val="12"/>
      <color indexed="16"/>
      <name val="Trebuchet MS"/>
      <family val="2"/>
      <charset val="238"/>
    </font>
    <font>
      <sz val="12"/>
      <color indexed="56"/>
      <name val="Trebuchet MS"/>
      <family val="2"/>
      <charset val="238"/>
    </font>
    <font>
      <sz val="10"/>
      <color indexed="56"/>
      <name val="Trebuchet MS"/>
      <family val="2"/>
      <charset val="238"/>
    </font>
    <font>
      <sz val="8"/>
      <color indexed="37"/>
      <name val="Trebuchet MS"/>
      <family val="2"/>
      <charset val="238"/>
    </font>
    <font>
      <b/>
      <sz val="8"/>
      <name val="Trebuchet MS"/>
      <family val="2"/>
      <charset val="238"/>
    </font>
    <font>
      <sz val="8"/>
      <color indexed="56"/>
      <name val="Trebuchet MS"/>
      <family val="2"/>
      <charset val="238"/>
    </font>
    <font>
      <sz val="7"/>
      <color indexed="55"/>
      <name val="Trebuchet MS"/>
      <family val="2"/>
      <charset val="238"/>
    </font>
    <font>
      <sz val="7"/>
      <name val="Trebuchet MS"/>
      <family val="2"/>
      <charset val="238"/>
    </font>
    <font>
      <sz val="8"/>
      <color indexed="20"/>
      <name val="Trebuchet MS"/>
      <family val="2"/>
      <charset val="238"/>
    </font>
    <font>
      <sz val="8"/>
      <color indexed="63"/>
      <name val="Trebuchet MS"/>
      <family val="2"/>
      <charset val="238"/>
    </font>
    <font>
      <sz val="8"/>
      <color indexed="10"/>
      <name val="Trebuchet MS"/>
      <family val="2"/>
      <charset val="238"/>
    </font>
    <font>
      <i/>
      <sz val="7"/>
      <color indexed="55"/>
      <name val="Trebuchet MS"/>
      <family val="2"/>
      <charset val="238"/>
    </font>
    <font>
      <sz val="8"/>
      <color indexed="18"/>
      <name val="Trebuchet MS"/>
      <family val="2"/>
      <charset val="238"/>
    </font>
    <font>
      <i/>
      <sz val="8"/>
      <color indexed="12"/>
      <name val="Trebuchet MS"/>
      <family val="2"/>
      <charset val="238"/>
    </font>
    <font>
      <sz val="11"/>
      <color theme="1"/>
      <name val="Arial"/>
      <family val="2"/>
      <charset val="238"/>
    </font>
    <font>
      <b/>
      <sz val="20"/>
      <color theme="1"/>
      <name val="Arial"/>
      <family val="2"/>
      <charset val="238"/>
    </font>
    <font>
      <b/>
      <sz val="11"/>
      <color theme="1"/>
      <name val="Arial"/>
      <family val="2"/>
      <charset val="238"/>
    </font>
    <font>
      <b/>
      <sz val="11"/>
      <name val="Arial"/>
      <family val="2"/>
      <charset val="238"/>
    </font>
    <font>
      <sz val="11"/>
      <name val="Arial"/>
      <family val="2"/>
      <charset val="238"/>
    </font>
    <font>
      <b/>
      <sz val="11"/>
      <color theme="1"/>
      <name val="Calibri"/>
      <family val="2"/>
      <charset val="238"/>
    </font>
    <font>
      <sz val="11"/>
      <color rgb="FFFF0000"/>
      <name val="Arial"/>
      <family val="2"/>
      <charset val="238"/>
    </font>
    <font>
      <sz val="11"/>
      <color indexed="12"/>
      <name val="Arial"/>
      <family val="2"/>
      <charset val="238"/>
    </font>
    <font>
      <i/>
      <sz val="11"/>
      <name val="Arial"/>
      <family val="2"/>
      <charset val="238"/>
    </font>
    <font>
      <b/>
      <sz val="11"/>
      <color rgb="FFFF0000"/>
      <name val="Arial"/>
      <family val="2"/>
      <charset val="238"/>
    </font>
    <font>
      <sz val="11"/>
      <color indexed="21"/>
      <name val="Arial"/>
      <family val="2"/>
      <charset val="238"/>
    </font>
    <font>
      <sz val="11"/>
      <color rgb="FF222222"/>
      <name val="Arial"/>
      <family val="2"/>
      <charset val="238"/>
    </font>
    <font>
      <sz val="11"/>
      <color theme="1"/>
      <name val="Calibri"/>
      <family val="2"/>
      <charset val="238"/>
    </font>
    <font>
      <i/>
      <sz val="11"/>
      <color theme="1"/>
      <name val="Arial"/>
      <family val="2"/>
      <charset val="238"/>
    </font>
    <font>
      <i/>
      <sz val="11"/>
      <color rgb="FFFF0000"/>
      <name val="Arial"/>
      <family val="2"/>
      <charset val="238"/>
    </font>
    <font>
      <sz val="8"/>
      <color indexed="8"/>
      <name val="Arial CE"/>
      <family val="2"/>
      <charset val="238"/>
    </font>
    <font>
      <b/>
      <sz val="10"/>
      <color indexed="8"/>
      <name val="Arial CE"/>
      <family val="2"/>
      <charset val="238"/>
    </font>
    <font>
      <b/>
      <i/>
      <sz val="14"/>
      <name val="Arial CE"/>
      <family val="2"/>
      <charset val="238"/>
    </font>
    <font>
      <b/>
      <sz val="11"/>
      <color indexed="8"/>
      <name val="Arial CE"/>
      <family val="2"/>
      <charset val="238"/>
    </font>
    <font>
      <b/>
      <i/>
      <sz val="8"/>
      <name val="Arial CE"/>
      <family val="2"/>
      <charset val="238"/>
    </font>
    <font>
      <sz val="9"/>
      <name val="Arial CE"/>
      <family val="2"/>
      <charset val="238"/>
    </font>
    <font>
      <sz val="10"/>
      <name val="Arial CE"/>
      <family val="2"/>
      <charset val="238"/>
    </font>
    <font>
      <b/>
      <i/>
      <u/>
      <sz val="10"/>
      <name val="Arial CE"/>
      <family val="2"/>
      <charset val="238"/>
    </font>
    <font>
      <vertAlign val="superscript"/>
      <sz val="10"/>
      <name val="Arial CE"/>
      <family val="2"/>
      <charset val="238"/>
    </font>
    <font>
      <sz val="10"/>
      <name val="Symbol"/>
      <family val="1"/>
      <charset val="2"/>
    </font>
    <font>
      <b/>
      <sz val="10"/>
      <name val="Arial CE"/>
      <family val="2"/>
      <charset val="238"/>
    </font>
    <font>
      <b/>
      <i/>
      <sz val="10"/>
      <color indexed="8"/>
      <name val="Times New Roman CE"/>
      <family val="1"/>
      <charset val="238"/>
    </font>
    <font>
      <sz val="10"/>
      <name val="Arial"/>
      <family val="2"/>
      <charset val="238"/>
    </font>
    <font>
      <b/>
      <i/>
      <u/>
      <sz val="9"/>
      <name val="Arial CE"/>
      <family val="2"/>
      <charset val="238"/>
    </font>
    <font>
      <b/>
      <i/>
      <sz val="9"/>
      <name val="Arial CE"/>
      <family val="2"/>
      <charset val="238"/>
    </font>
    <font>
      <b/>
      <i/>
      <sz val="10"/>
      <name val="Arial CE"/>
      <family val="2"/>
      <charset val="238"/>
    </font>
    <font>
      <sz val="11"/>
      <color rgb="FFFF0000"/>
      <name val="Trebuchet MS"/>
      <family val="2"/>
    </font>
    <font>
      <sz val="8"/>
      <color rgb="FFFF0000"/>
      <name val="Trebuchet MS"/>
      <family val="2"/>
    </font>
    <font>
      <sz val="8"/>
      <name val="Arial CE"/>
      <family val="2"/>
    </font>
    <font>
      <sz val="8"/>
      <color rgb="FF505050"/>
      <name val="Arial CE"/>
    </font>
    <font>
      <sz val="7"/>
      <color rgb="FF969696"/>
      <name val="Arial CE"/>
    </font>
    <font>
      <sz val="8"/>
      <color rgb="FF969696"/>
      <name val="Arial CE"/>
    </font>
    <font>
      <sz val="8"/>
      <color rgb="FF003366"/>
      <name val="Arial CE"/>
    </font>
    <font>
      <sz val="10"/>
      <color rgb="FF003366"/>
      <name val="Arial CE"/>
    </font>
    <font>
      <sz val="12"/>
      <color rgb="FF003366"/>
      <name val="Arial CE"/>
    </font>
    <font>
      <i/>
      <sz val="8"/>
      <color rgb="FF0000FF"/>
      <name val="Arial CE"/>
    </font>
    <font>
      <b/>
      <sz val="8"/>
      <name val="Arial CE"/>
    </font>
    <font>
      <sz val="8"/>
      <color rgb="FF960000"/>
      <name val="Arial CE"/>
    </font>
    <font>
      <b/>
      <sz val="12"/>
      <color rgb="FF960000"/>
      <name val="Arial CE"/>
    </font>
    <font>
      <sz val="9"/>
      <color rgb="FF969696"/>
      <name val="Arial CE"/>
    </font>
    <font>
      <sz val="9"/>
      <name val="Arial CE"/>
    </font>
    <font>
      <b/>
      <sz val="11"/>
      <name val="Arial CE"/>
    </font>
    <font>
      <b/>
      <sz val="14"/>
      <name val="Arial CE"/>
    </font>
    <font>
      <b/>
      <sz val="12"/>
      <color rgb="FF800000"/>
      <name val="Arial CE"/>
    </font>
    <font>
      <b/>
      <sz val="12"/>
      <name val="Arial CE"/>
    </font>
    <font>
      <b/>
      <sz val="10"/>
      <name val="Arial CE"/>
    </font>
    <font>
      <sz val="8"/>
      <color rgb="FF3366FF"/>
      <name val="Arial CE"/>
    </font>
  </fonts>
  <fills count="31">
    <fill>
      <patternFill patternType="none"/>
    </fill>
    <fill>
      <patternFill patternType="gray125"/>
    </fill>
    <fill>
      <patternFill patternType="solid">
        <fgColor rgb="FFFAE682"/>
      </patternFill>
    </fill>
    <fill>
      <patternFill patternType="solid">
        <fgColor rgb="FFC0C0C0"/>
      </patternFill>
    </fill>
    <fill>
      <patternFill patternType="solid">
        <fgColor rgb="FFBEBEBE"/>
      </patternFill>
    </fill>
    <fill>
      <patternFill patternType="solid">
        <fgColor rgb="FFD2D2D2"/>
      </patternFill>
    </fill>
    <fill>
      <patternFill patternType="solid">
        <fgColor indexed="43"/>
        <bgColor indexed="47"/>
      </patternFill>
    </fill>
    <fill>
      <patternFill patternType="solid">
        <fgColor indexed="31"/>
        <bgColor indexed="22"/>
      </patternFill>
    </fill>
    <fill>
      <patternFill patternType="solid">
        <fgColor theme="0" tint="-0.14999847407452621"/>
        <bgColor indexed="64"/>
      </patternFill>
    </fill>
    <fill>
      <patternFill patternType="solid">
        <fgColor rgb="FFF4FFD5"/>
        <bgColor indexed="64"/>
      </patternFill>
    </fill>
    <fill>
      <patternFill patternType="solid">
        <fgColor theme="6" tint="0.39997558519241921"/>
        <bgColor indexed="64"/>
      </patternFill>
    </fill>
    <fill>
      <patternFill patternType="solid">
        <fgColor indexed="2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CC"/>
        <bgColor indexed="64"/>
      </patternFill>
    </fill>
    <fill>
      <patternFill patternType="solid">
        <fgColor rgb="FFE5FFE5"/>
        <bgColor indexed="64"/>
      </patternFill>
    </fill>
    <fill>
      <patternFill patternType="solid">
        <fgColor rgb="FFE7FFE7"/>
        <bgColor indexed="64"/>
      </patternFill>
    </fill>
    <fill>
      <patternFill patternType="solid">
        <fgColor rgb="FFFFFFFF"/>
        <bgColor indexed="64"/>
      </patternFill>
    </fill>
    <fill>
      <patternFill patternType="solid">
        <fgColor theme="7"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indexed="9"/>
        <bgColor indexed="64"/>
      </patternFill>
    </fill>
    <fill>
      <patternFill patternType="solid">
        <fgColor indexed="42"/>
        <bgColor indexed="64"/>
      </patternFill>
    </fill>
    <fill>
      <patternFill patternType="solid">
        <fgColor rgb="FFFFFFCC"/>
      </patternFill>
    </fill>
  </fills>
  <borders count="8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hair">
        <color indexed="55"/>
      </top>
      <bottom/>
      <diagonal/>
    </border>
    <border>
      <left/>
      <right style="thin">
        <color indexed="8"/>
      </right>
      <top style="hair">
        <color indexed="55"/>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hair">
        <color indexed="55"/>
      </bottom>
      <diagonal/>
    </border>
    <border>
      <left/>
      <right/>
      <top style="hair">
        <color indexed="55"/>
      </top>
      <bottom style="hair">
        <color indexed="55"/>
      </bottom>
      <diagonal/>
    </border>
    <border>
      <left style="hair">
        <color indexed="55"/>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right style="hair">
        <color indexed="55"/>
      </right>
      <top style="hair">
        <color indexed="55"/>
      </top>
      <bottom/>
      <diagonal/>
    </border>
    <border>
      <left style="hair">
        <color indexed="55"/>
      </left>
      <right/>
      <top/>
      <bottom/>
      <diagonal/>
    </border>
    <border>
      <left/>
      <right style="hair">
        <color indexed="55"/>
      </right>
      <top/>
      <bottom/>
      <diagonal/>
    </border>
    <border>
      <left style="hair">
        <color indexed="55"/>
      </left>
      <right style="hair">
        <color indexed="55"/>
      </right>
      <top style="hair">
        <color indexed="55"/>
      </top>
      <bottom style="hair">
        <color indexed="55"/>
      </bottom>
      <diagonal/>
    </border>
    <border>
      <left style="hair">
        <color indexed="55"/>
      </left>
      <right/>
      <top/>
      <bottom style="hair">
        <color indexed="55"/>
      </bottom>
      <diagonal/>
    </border>
    <border>
      <left/>
      <right style="hair">
        <color indexed="55"/>
      </right>
      <top/>
      <bottom style="hair">
        <color indexed="55"/>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28" fillId="0" borderId="0" applyNumberFormat="0" applyFill="0" applyBorder="0" applyAlignment="0" applyProtection="0"/>
    <xf numFmtId="0" fontId="29" fillId="0" borderId="0"/>
    <xf numFmtId="0" fontId="3" fillId="0" borderId="0"/>
    <xf numFmtId="0" fontId="2" fillId="0" borderId="0"/>
    <xf numFmtId="0" fontId="89" fillId="0" borderId="0"/>
    <xf numFmtId="0" fontId="1" fillId="0" borderId="0"/>
  </cellStyleXfs>
  <cellXfs count="640">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2" borderId="0" xfId="0" applyFont="1" applyFill="1" applyAlignment="1">
      <alignment horizontal="left" vertical="center"/>
    </xf>
    <xf numFmtId="0" fontId="9" fillId="2" borderId="0" xfId="0" applyFont="1" applyFill="1" applyAlignment="1">
      <alignment vertical="center"/>
    </xf>
    <xf numFmtId="0" fontId="10" fillId="2" borderId="0" xfId="0" applyFont="1" applyFill="1" applyAlignment="1">
      <alignment horizontal="left" vertical="center"/>
    </xf>
    <xf numFmtId="0" fontId="11" fillId="2" borderId="0" xfId="1" applyFont="1" applyFill="1" applyAlignment="1">
      <alignment vertical="center"/>
    </xf>
    <xf numFmtId="0" fontId="0" fillId="2" borderId="0" xfId="0" applyFill="1"/>
    <xf numFmtId="0" fontId="8" fillId="0" borderId="0" xfId="0" applyFont="1" applyAlignment="1">
      <alignment horizontal="lef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14" fillId="0" borderId="0" xfId="0" applyFont="1" applyAlignment="1">
      <alignment horizontal="left" vertical="top"/>
    </xf>
    <xf numFmtId="0" fontId="5" fillId="0" borderId="0" xfId="0" applyFont="1" applyAlignment="1">
      <alignment horizontal="left" vertical="center"/>
    </xf>
    <xf numFmtId="0" fontId="6" fillId="0" borderId="0" xfId="0" applyFont="1" applyAlignment="1">
      <alignment horizontal="left" vertical="top"/>
    </xf>
    <xf numFmtId="0" fontId="14" fillId="0" borderId="0" xfId="0" applyFont="1" applyAlignment="1">
      <alignment horizontal="left" vertical="center"/>
    </xf>
    <xf numFmtId="0" fontId="0" fillId="0" borderId="6" xfId="0" applyBorder="1"/>
    <xf numFmtId="0" fontId="15" fillId="0" borderId="0" xfId="0" applyFont="1" applyAlignment="1">
      <alignment horizontal="left" vertical="center"/>
    </xf>
    <xf numFmtId="0" fontId="0" fillId="0" borderId="4" xfId="0" applyBorder="1" applyAlignment="1">
      <alignment vertical="center"/>
    </xf>
    <xf numFmtId="0" fontId="0" fillId="0" borderId="5" xfId="0" applyBorder="1" applyAlignment="1">
      <alignment vertical="center"/>
    </xf>
    <xf numFmtId="0" fontId="16" fillId="0" borderId="7" xfId="0" applyFont="1" applyBorder="1" applyAlignment="1">
      <alignment horizontal="left" vertical="center"/>
    </xf>
    <xf numFmtId="0" fontId="0" fillId="0" borderId="7" xfId="0" applyBorder="1" applyAlignment="1">
      <alignment vertical="center"/>
    </xf>
    <xf numFmtId="0" fontId="4" fillId="0" borderId="4"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5" xfId="0" applyFont="1" applyBorder="1" applyAlignment="1">
      <alignment vertical="center"/>
    </xf>
    <xf numFmtId="0" fontId="0" fillId="4" borderId="0" xfId="0" applyFill="1" applyAlignment="1">
      <alignment vertical="center"/>
    </xf>
    <xf numFmtId="0" fontId="6" fillId="4" borderId="8" xfId="0" applyFont="1" applyFill="1" applyBorder="1" applyAlignment="1">
      <alignment horizontal="left" vertical="center"/>
    </xf>
    <xf numFmtId="0" fontId="0" fillId="4" borderId="9" xfId="0" applyFill="1" applyBorder="1" applyAlignment="1">
      <alignment vertical="center"/>
    </xf>
    <xf numFmtId="0" fontId="6" fillId="4" borderId="9" xfId="0" applyFont="1" applyFill="1" applyBorder="1" applyAlignment="1">
      <alignment horizontal="center" vertical="center"/>
    </xf>
    <xf numFmtId="0" fontId="18" fillId="0" borderId="11"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xf numFmtId="0" fontId="0" fillId="0" borderId="15" xfId="0" applyBorder="1"/>
    <xf numFmtId="0" fontId="19" fillId="0" borderId="16" xfId="0" applyFont="1" applyBorder="1" applyAlignment="1">
      <alignment horizontal="left" vertical="center"/>
    </xf>
    <xf numFmtId="0" fontId="0" fillId="0" borderId="17" xfId="0" applyBorder="1" applyAlignment="1">
      <alignment vertical="center"/>
    </xf>
    <xf numFmtId="0" fontId="19" fillId="0" borderId="17" xfId="0" applyFont="1" applyBorder="1" applyAlignment="1">
      <alignment horizontal="lef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6" fillId="0" borderId="4" xfId="0" applyFont="1" applyBorder="1" applyAlignment="1">
      <alignment vertical="center"/>
    </xf>
    <xf numFmtId="0" fontId="6" fillId="0" borderId="0" xfId="0" applyFont="1" applyAlignment="1">
      <alignment horizontal="left" vertical="center"/>
    </xf>
    <xf numFmtId="0" fontId="6" fillId="0" borderId="5" xfId="0" applyFont="1" applyBorder="1" applyAlignment="1">
      <alignment vertical="center"/>
    </xf>
    <xf numFmtId="0" fontId="20" fillId="0" borderId="0" xfId="0" applyFont="1" applyAlignment="1">
      <alignment vertical="center"/>
    </xf>
    <xf numFmtId="165" fontId="5" fillId="0" borderId="0" xfId="0" applyNumberFormat="1" applyFont="1" applyAlignment="1">
      <alignment horizontal="left" vertical="center"/>
    </xf>
    <xf numFmtId="0" fontId="0" fillId="0" borderId="15" xfId="0" applyBorder="1" applyAlignment="1">
      <alignment vertical="center"/>
    </xf>
    <xf numFmtId="0" fontId="0" fillId="5" borderId="9" xfId="0" applyFill="1" applyBorder="1" applyAlignment="1">
      <alignment vertical="center"/>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0" fillId="0" borderId="11" xfId="0"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23" fillId="0" borderId="0" xfId="0" applyFont="1" applyAlignment="1">
      <alignment horizontal="left" vertical="center"/>
    </xf>
    <xf numFmtId="0" fontId="24" fillId="0" borderId="0" xfId="1" applyFont="1" applyAlignment="1">
      <alignment horizontal="center" vertical="center"/>
    </xf>
    <xf numFmtId="0" fontId="7"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7" fillId="0" borderId="5" xfId="0" applyFont="1" applyBorder="1" applyAlignment="1">
      <alignment vertical="center"/>
    </xf>
    <xf numFmtId="4" fontId="27" fillId="0" borderId="14" xfId="0" applyNumberFormat="1" applyFont="1" applyBorder="1" applyAlignment="1">
      <alignment vertical="center"/>
    </xf>
    <xf numFmtId="4" fontId="27" fillId="0" borderId="0" xfId="0" applyNumberFormat="1" applyFont="1" applyAlignment="1">
      <alignment vertical="center"/>
    </xf>
    <xf numFmtId="166" fontId="27" fillId="0" borderId="0" xfId="0" applyNumberFormat="1" applyFont="1" applyAlignment="1">
      <alignment vertical="center"/>
    </xf>
    <xf numFmtId="4" fontId="27" fillId="0" borderId="15" xfId="0" applyNumberFormat="1" applyFont="1" applyBorder="1" applyAlignment="1">
      <alignment vertical="center"/>
    </xf>
    <xf numFmtId="0" fontId="7" fillId="0" borderId="0" xfId="0" applyFont="1" applyAlignment="1">
      <alignment horizontal="left" vertical="center"/>
    </xf>
    <xf numFmtId="4" fontId="27" fillId="0" borderId="16" xfId="0" applyNumberFormat="1" applyFont="1" applyBorder="1" applyAlignment="1">
      <alignment vertical="center"/>
    </xf>
    <xf numFmtId="4" fontId="27" fillId="0" borderId="17" xfId="0" applyNumberFormat="1" applyFont="1" applyBorder="1" applyAlignment="1">
      <alignment vertical="center"/>
    </xf>
    <xf numFmtId="166" fontId="27" fillId="0" borderId="17" xfId="0" applyNumberFormat="1" applyFont="1" applyBorder="1" applyAlignment="1">
      <alignment vertical="center"/>
    </xf>
    <xf numFmtId="4" fontId="27" fillId="0" borderId="18" xfId="0" applyNumberFormat="1" applyFont="1" applyBorder="1" applyAlignment="1">
      <alignment vertical="center"/>
    </xf>
    <xf numFmtId="0" fontId="0" fillId="0" borderId="16" xfId="0" applyBorder="1" applyAlignment="1">
      <alignment vertical="center"/>
    </xf>
    <xf numFmtId="0" fontId="22" fillId="5" borderId="0" xfId="0" applyFont="1" applyFill="1" applyAlignment="1">
      <alignment horizontal="left" vertical="center"/>
    </xf>
    <xf numFmtId="0" fontId="0" fillId="5" borderId="0" xfId="0" applyFill="1" applyAlignment="1">
      <alignment vertical="center"/>
    </xf>
    <xf numFmtId="0" fontId="29" fillId="6" borderId="0" xfId="2" applyFill="1"/>
    <xf numFmtId="0" fontId="30" fillId="6" borderId="0" xfId="2" applyFont="1" applyFill="1" applyAlignment="1">
      <alignment vertical="center"/>
    </xf>
    <xf numFmtId="0" fontId="31" fillId="6" borderId="0" xfId="2" applyFont="1" applyFill="1" applyAlignment="1">
      <alignment horizontal="left" vertical="center"/>
    </xf>
    <xf numFmtId="0" fontId="32" fillId="6" borderId="0" xfId="1" applyFont="1" applyFill="1"/>
    <xf numFmtId="0" fontId="29" fillId="0" borderId="0" xfId="2"/>
    <xf numFmtId="0" fontId="29" fillId="0" borderId="0" xfId="2" applyAlignment="1">
      <alignment horizontal="left" vertical="center"/>
    </xf>
    <xf numFmtId="0" fontId="29" fillId="0" borderId="26" xfId="2" applyBorder="1"/>
    <xf numFmtId="0" fontId="29" fillId="0" borderId="27" xfId="2" applyBorder="1"/>
    <xf numFmtId="0" fontId="29" fillId="0" borderId="28" xfId="2" applyBorder="1"/>
    <xf numFmtId="0" fontId="29" fillId="0" borderId="29" xfId="2" applyBorder="1"/>
    <xf numFmtId="0" fontId="34" fillId="0" borderId="0" xfId="2" applyFont="1" applyAlignment="1">
      <alignment horizontal="left" vertical="center"/>
    </xf>
    <xf numFmtId="0" fontId="29" fillId="0" borderId="30" xfId="2" applyBorder="1"/>
    <xf numFmtId="0" fontId="35" fillId="0" borderId="0" xfId="2" applyFont="1" applyAlignment="1">
      <alignment horizontal="left" vertical="center"/>
    </xf>
    <xf numFmtId="0" fontId="29" fillId="0" borderId="0" xfId="2" applyAlignment="1">
      <alignment vertical="center"/>
    </xf>
    <xf numFmtId="0" fontId="29" fillId="0" borderId="29" xfId="2" applyBorder="1" applyAlignment="1">
      <alignment vertical="center"/>
    </xf>
    <xf numFmtId="0" fontId="36" fillId="0" borderId="0" xfId="2" applyFont="1" applyAlignment="1">
      <alignment horizontal="left" vertical="center"/>
    </xf>
    <xf numFmtId="0" fontId="29" fillId="0" borderId="30" xfId="2" applyBorder="1" applyAlignment="1">
      <alignment vertical="center"/>
    </xf>
    <xf numFmtId="0" fontId="38" fillId="0" borderId="0" xfId="2" applyFont="1" applyAlignment="1">
      <alignment horizontal="left" vertical="center"/>
    </xf>
    <xf numFmtId="14" fontId="38" fillId="0" borderId="0" xfId="2" applyNumberFormat="1" applyFont="1" applyAlignment="1">
      <alignment horizontal="left" vertical="center"/>
    </xf>
    <xf numFmtId="0" fontId="36" fillId="0" borderId="0" xfId="2" applyFont="1" applyAlignment="1">
      <alignment horizontal="left" vertical="top"/>
    </xf>
    <xf numFmtId="0" fontId="38" fillId="0" borderId="0" xfId="2" applyFont="1" applyAlignment="1">
      <alignment horizontal="left" vertical="top"/>
    </xf>
    <xf numFmtId="0" fontId="29" fillId="0" borderId="0" xfId="2" applyAlignment="1">
      <alignment vertical="center" wrapText="1"/>
    </xf>
    <xf numFmtId="0" fontId="29" fillId="0" borderId="29" xfId="2" applyBorder="1" applyAlignment="1">
      <alignment vertical="center" wrapText="1"/>
    </xf>
    <xf numFmtId="0" fontId="29" fillId="0" borderId="30" xfId="2" applyBorder="1" applyAlignment="1">
      <alignment vertical="center" wrapText="1"/>
    </xf>
    <xf numFmtId="0" fontId="29" fillId="0" borderId="31" xfId="2" applyBorder="1" applyAlignment="1">
      <alignment vertical="center"/>
    </xf>
    <xf numFmtId="0" fontId="29" fillId="0" borderId="32" xfId="2" applyBorder="1" applyAlignment="1">
      <alignment vertical="center"/>
    </xf>
    <xf numFmtId="0" fontId="39" fillId="0" borderId="0" xfId="2" applyFont="1" applyAlignment="1">
      <alignment horizontal="left" vertical="center"/>
    </xf>
    <xf numFmtId="4" fontId="40" fillId="0" borderId="0" xfId="2" applyNumberFormat="1" applyFont="1" applyAlignment="1">
      <alignment vertical="center"/>
    </xf>
    <xf numFmtId="0" fontId="41" fillId="0" borderId="0" xfId="2" applyFont="1" applyAlignment="1">
      <alignment horizontal="right" vertical="center"/>
    </xf>
    <xf numFmtId="0" fontId="41" fillId="0" borderId="0" xfId="2" applyFont="1" applyAlignment="1">
      <alignment horizontal="left" vertical="center"/>
    </xf>
    <xf numFmtId="4" fontId="41" fillId="0" borderId="0" xfId="2" applyNumberFormat="1" applyFont="1" applyAlignment="1">
      <alignment vertical="center"/>
    </xf>
    <xf numFmtId="164" fontId="41" fillId="0" borderId="0" xfId="2" applyNumberFormat="1" applyFont="1" applyAlignment="1">
      <alignment horizontal="right" vertical="center"/>
    </xf>
    <xf numFmtId="0" fontId="29" fillId="7" borderId="0" xfId="2" applyFill="1" applyAlignment="1">
      <alignment vertical="center"/>
    </xf>
    <xf numFmtId="0" fontId="37" fillId="7" borderId="33" xfId="2" applyFont="1" applyFill="1" applyBorder="1" applyAlignment="1">
      <alignment horizontal="left" vertical="center"/>
    </xf>
    <xf numFmtId="0" fontId="29" fillId="7" borderId="34" xfId="2" applyFill="1" applyBorder="1" applyAlignment="1">
      <alignment vertical="center"/>
    </xf>
    <xf numFmtId="0" fontId="37" fillId="7" borderId="34" xfId="2" applyFont="1" applyFill="1" applyBorder="1" applyAlignment="1">
      <alignment horizontal="right" vertical="center"/>
    </xf>
    <xf numFmtId="0" fontId="37" fillId="7" borderId="34" xfId="2" applyFont="1" applyFill="1" applyBorder="1" applyAlignment="1">
      <alignment horizontal="center" vertical="center"/>
    </xf>
    <xf numFmtId="4" fontId="37" fillId="7" borderId="34" xfId="2" applyNumberFormat="1" applyFont="1" applyFill="1" applyBorder="1" applyAlignment="1">
      <alignment vertical="center"/>
    </xf>
    <xf numFmtId="0" fontId="29" fillId="7" borderId="35" xfId="2" applyFill="1" applyBorder="1" applyAlignment="1">
      <alignment vertical="center"/>
    </xf>
    <xf numFmtId="0" fontId="29" fillId="0" borderId="36" xfId="2" applyBorder="1" applyAlignment="1">
      <alignment vertical="center"/>
    </xf>
    <xf numFmtId="0" fontId="29" fillId="0" borderId="37" xfId="2" applyBorder="1" applyAlignment="1">
      <alignment vertical="center"/>
    </xf>
    <xf numFmtId="0" fontId="29" fillId="0" borderId="38" xfId="2" applyBorder="1" applyAlignment="1">
      <alignment vertical="center"/>
    </xf>
    <xf numFmtId="0" fontId="29" fillId="0" borderId="26" xfId="2" applyBorder="1" applyAlignment="1">
      <alignment vertical="center"/>
    </xf>
    <xf numFmtId="0" fontId="29" fillId="0" borderId="27" xfId="2" applyBorder="1" applyAlignment="1">
      <alignment vertical="center"/>
    </xf>
    <xf numFmtId="0" fontId="29" fillId="0" borderId="28" xfId="2" applyBorder="1" applyAlignment="1">
      <alignment vertical="center"/>
    </xf>
    <xf numFmtId="0" fontId="38" fillId="7" borderId="0" xfId="2" applyFont="1" applyFill="1" applyAlignment="1">
      <alignment horizontal="left" vertical="center"/>
    </xf>
    <xf numFmtId="0" fontId="38" fillId="7" borderId="0" xfId="2" applyFont="1" applyFill="1" applyAlignment="1">
      <alignment horizontal="right" vertical="center"/>
    </xf>
    <xf numFmtId="0" fontId="29" fillId="7" borderId="30" xfId="2" applyFill="1" applyBorder="1" applyAlignment="1">
      <alignment vertical="center"/>
    </xf>
    <xf numFmtId="0" fontId="42" fillId="0" borderId="0" xfId="2" applyFont="1" applyAlignment="1">
      <alignment horizontal="left" vertical="center"/>
    </xf>
    <xf numFmtId="0" fontId="43" fillId="0" borderId="0" xfId="2" applyFont="1" applyAlignment="1">
      <alignment vertical="center"/>
    </xf>
    <xf numFmtId="0" fontId="43" fillId="0" borderId="29" xfId="2" applyFont="1" applyBorder="1" applyAlignment="1">
      <alignment vertical="center"/>
    </xf>
    <xf numFmtId="0" fontId="43" fillId="0" borderId="39" xfId="2" applyFont="1" applyBorder="1" applyAlignment="1">
      <alignment horizontal="left" vertical="center"/>
    </xf>
    <xf numFmtId="0" fontId="43" fillId="0" borderId="39" xfId="2" applyFont="1" applyBorder="1" applyAlignment="1">
      <alignment vertical="center"/>
    </xf>
    <xf numFmtId="4" fontId="43" fillId="0" borderId="39" xfId="2" applyNumberFormat="1" applyFont="1" applyBorder="1" applyAlignment="1">
      <alignment vertical="center"/>
    </xf>
    <xf numFmtId="0" fontId="43" fillId="0" borderId="30" xfId="2" applyFont="1" applyBorder="1" applyAlignment="1">
      <alignment vertical="center"/>
    </xf>
    <xf numFmtId="0" fontId="44" fillId="0" borderId="0" xfId="2" applyFont="1" applyAlignment="1">
      <alignment vertical="center"/>
    </xf>
    <xf numFmtId="0" fontId="44" fillId="0" borderId="29" xfId="2" applyFont="1" applyBorder="1" applyAlignment="1">
      <alignment vertical="center"/>
    </xf>
    <xf numFmtId="0" fontId="44" fillId="0" borderId="39" xfId="2" applyFont="1" applyBorder="1" applyAlignment="1">
      <alignment horizontal="left" vertical="center"/>
    </xf>
    <xf numFmtId="0" fontId="44" fillId="0" borderId="39" xfId="2" applyFont="1" applyBorder="1" applyAlignment="1">
      <alignment vertical="center"/>
    </xf>
    <xf numFmtId="4" fontId="44" fillId="0" borderId="39" xfId="2" applyNumberFormat="1" applyFont="1" applyBorder="1" applyAlignment="1">
      <alignment vertical="center"/>
    </xf>
    <xf numFmtId="0" fontId="44" fillId="0" borderId="30" xfId="2" applyFont="1" applyBorder="1" applyAlignment="1">
      <alignment vertical="center"/>
    </xf>
    <xf numFmtId="0" fontId="44" fillId="0" borderId="40" xfId="2" applyFont="1" applyBorder="1" applyAlignment="1">
      <alignment horizontal="left" vertical="center"/>
    </xf>
    <xf numFmtId="0" fontId="44" fillId="0" borderId="40" xfId="2" applyFont="1" applyBorder="1" applyAlignment="1">
      <alignment vertical="center"/>
    </xf>
    <xf numFmtId="4" fontId="44" fillId="0" borderId="40" xfId="2" applyNumberFormat="1" applyFont="1" applyBorder="1" applyAlignment="1">
      <alignment vertical="center"/>
    </xf>
    <xf numFmtId="0" fontId="29" fillId="0" borderId="0" xfId="2" applyAlignment="1">
      <alignment horizontal="center" vertical="center" wrapText="1"/>
    </xf>
    <xf numFmtId="0" fontId="29" fillId="0" borderId="29" xfId="2" applyBorder="1" applyAlignment="1">
      <alignment horizontal="center" vertical="center" wrapText="1"/>
    </xf>
    <xf numFmtId="0" fontId="38" fillId="7" borderId="41" xfId="2" applyFont="1" applyFill="1" applyBorder="1" applyAlignment="1">
      <alignment horizontal="center" vertical="center" wrapText="1"/>
    </xf>
    <xf numFmtId="0" fontId="38" fillId="7" borderId="40" xfId="2" applyFont="1" applyFill="1" applyBorder="1" applyAlignment="1">
      <alignment horizontal="center" vertical="center" wrapText="1"/>
    </xf>
    <xf numFmtId="0" fontId="38" fillId="7" borderId="42" xfId="2" applyFont="1" applyFill="1" applyBorder="1" applyAlignment="1">
      <alignment horizontal="center" vertical="center" wrapText="1"/>
    </xf>
    <xf numFmtId="0" fontId="36" fillId="0" borderId="41" xfId="2" applyFont="1" applyBorder="1" applyAlignment="1">
      <alignment horizontal="center" vertical="center" wrapText="1"/>
    </xf>
    <xf numFmtId="0" fontId="36" fillId="0" borderId="40" xfId="2" applyFont="1" applyBorder="1" applyAlignment="1">
      <alignment horizontal="center" vertical="center" wrapText="1"/>
    </xf>
    <xf numFmtId="0" fontId="36" fillId="0" borderId="42" xfId="2" applyFont="1" applyBorder="1" applyAlignment="1">
      <alignment horizontal="center" vertical="center" wrapText="1"/>
    </xf>
    <xf numFmtId="0" fontId="40" fillId="0" borderId="0" xfId="2" applyFont="1" applyAlignment="1">
      <alignment horizontal="left" vertical="center"/>
    </xf>
    <xf numFmtId="4" fontId="40" fillId="0" borderId="0" xfId="2" applyNumberFormat="1" applyFont="1"/>
    <xf numFmtId="0" fontId="29" fillId="0" borderId="43" xfId="2" applyBorder="1" applyAlignment="1">
      <alignment vertical="center"/>
    </xf>
    <xf numFmtId="166" fontId="45" fillId="0" borderId="31" xfId="2" applyNumberFormat="1" applyFont="1" applyBorder="1"/>
    <xf numFmtId="166" fontId="45" fillId="0" borderId="44" xfId="2" applyNumberFormat="1" applyFont="1" applyBorder="1"/>
    <xf numFmtId="4" fontId="46" fillId="0" borderId="0" xfId="2" applyNumberFormat="1" applyFont="1" applyAlignment="1">
      <alignment vertical="center"/>
    </xf>
    <xf numFmtId="0" fontId="47" fillId="0" borderId="0" xfId="2" applyFont="1"/>
    <xf numFmtId="0" fontId="47" fillId="0" borderId="29" xfId="2" applyFont="1" applyBorder="1"/>
    <xf numFmtId="0" fontId="47" fillId="0" borderId="0" xfId="2" applyFont="1" applyAlignment="1">
      <alignment horizontal="left"/>
    </xf>
    <xf numFmtId="0" fontId="43" fillId="0" borderId="0" xfId="2" applyFont="1" applyAlignment="1">
      <alignment horizontal="left"/>
    </xf>
    <xf numFmtId="4" fontId="43" fillId="0" borderId="0" xfId="2" applyNumberFormat="1" applyFont="1"/>
    <xf numFmtId="0" fontId="47" fillId="0" borderId="45" xfId="2" applyFont="1" applyBorder="1"/>
    <xf numFmtId="166" fontId="47" fillId="0" borderId="0" xfId="2" applyNumberFormat="1" applyFont="1"/>
    <xf numFmtId="166" fontId="47" fillId="0" borderId="46" xfId="2" applyNumberFormat="1" applyFont="1" applyBorder="1"/>
    <xf numFmtId="0" fontId="47" fillId="0" borderId="0" xfId="2" applyFont="1" applyAlignment="1">
      <alignment horizontal="center"/>
    </xf>
    <xf numFmtId="4" fontId="47" fillId="0" borderId="0" xfId="2" applyNumberFormat="1" applyFont="1" applyAlignment="1">
      <alignment vertical="center"/>
    </xf>
    <xf numFmtId="0" fontId="44" fillId="0" borderId="0" xfId="2" applyFont="1" applyAlignment="1">
      <alignment horizontal="left"/>
    </xf>
    <xf numFmtId="4" fontId="44" fillId="0" borderId="0" xfId="2" applyNumberFormat="1" applyFont="1"/>
    <xf numFmtId="0" fontId="29" fillId="0" borderId="47" xfId="2" applyBorder="1" applyAlignment="1">
      <alignment horizontal="center" vertical="center"/>
    </xf>
    <xf numFmtId="49" fontId="29" fillId="0" borderId="47" xfId="2" applyNumberFormat="1" applyBorder="1" applyAlignment="1">
      <alignment horizontal="left" vertical="center" wrapText="1"/>
    </xf>
    <xf numFmtId="0" fontId="29" fillId="0" borderId="47" xfId="2" applyBorder="1" applyAlignment="1">
      <alignment horizontal="left" vertical="center" wrapText="1"/>
    </xf>
    <xf numFmtId="0" fontId="29" fillId="0" borderId="47" xfId="2" applyBorder="1" applyAlignment="1">
      <alignment horizontal="center" vertical="center" wrapText="1"/>
    </xf>
    <xf numFmtId="167" fontId="29" fillId="0" borderId="47" xfId="2" applyNumberFormat="1" applyBorder="1" applyAlignment="1">
      <alignment vertical="center"/>
    </xf>
    <xf numFmtId="4" fontId="29" fillId="0" borderId="47" xfId="2" applyNumberFormat="1" applyBorder="1" applyAlignment="1">
      <alignment vertical="center"/>
    </xf>
    <xf numFmtId="0" fontId="41" fillId="0" borderId="47" xfId="2" applyFont="1" applyBorder="1" applyAlignment="1">
      <alignment horizontal="left" vertical="center"/>
    </xf>
    <xf numFmtId="0" fontId="41" fillId="0" borderId="0" xfId="2" applyFont="1" applyAlignment="1">
      <alignment horizontal="center" vertical="center"/>
    </xf>
    <xf numFmtId="166" fontId="41" fillId="0" borderId="0" xfId="2" applyNumberFormat="1" applyFont="1" applyAlignment="1">
      <alignment vertical="center"/>
    </xf>
    <xf numFmtId="166" fontId="41" fillId="0" borderId="46" xfId="2" applyNumberFormat="1" applyFont="1" applyBorder="1" applyAlignment="1">
      <alignment vertical="center"/>
    </xf>
    <xf numFmtId="4" fontId="29" fillId="0" borderId="0" xfId="2" applyNumberFormat="1" applyAlignment="1">
      <alignment vertical="center"/>
    </xf>
    <xf numFmtId="0" fontId="48" fillId="0" borderId="0" xfId="2" applyFont="1" applyAlignment="1">
      <alignment horizontal="left" vertical="center"/>
    </xf>
    <xf numFmtId="0" fontId="49" fillId="0" borderId="0" xfId="2" applyFont="1" applyAlignment="1">
      <alignment horizontal="left" vertical="center" wrapText="1"/>
    </xf>
    <xf numFmtId="0" fontId="29" fillId="0" borderId="45" xfId="2" applyBorder="1" applyAlignment="1">
      <alignment vertical="center"/>
    </xf>
    <xf numFmtId="0" fontId="29" fillId="0" borderId="46" xfId="2" applyBorder="1" applyAlignment="1">
      <alignment vertical="center"/>
    </xf>
    <xf numFmtId="0" fontId="50" fillId="0" borderId="0" xfId="2" applyFont="1" applyAlignment="1">
      <alignment vertical="center"/>
    </xf>
    <xf numFmtId="0" fontId="50" fillId="0" borderId="29" xfId="2" applyFont="1" applyBorder="1" applyAlignment="1">
      <alignment vertical="center"/>
    </xf>
    <xf numFmtId="0" fontId="50" fillId="0" borderId="0" xfId="2" applyFont="1" applyAlignment="1">
      <alignment horizontal="left" vertical="center"/>
    </xf>
    <xf numFmtId="0" fontId="50" fillId="0" borderId="0" xfId="2" applyFont="1" applyAlignment="1">
      <alignment horizontal="left" vertical="center" wrapText="1"/>
    </xf>
    <xf numFmtId="0" fontId="50" fillId="0" borderId="45" xfId="2" applyFont="1" applyBorder="1" applyAlignment="1">
      <alignment vertical="center"/>
    </xf>
    <xf numFmtId="0" fontId="50" fillId="0" borderId="46" xfId="2" applyFont="1" applyBorder="1" applyAlignment="1">
      <alignment vertical="center"/>
    </xf>
    <xf numFmtId="0" fontId="51" fillId="0" borderId="0" xfId="2" applyFont="1" applyAlignment="1">
      <alignment vertical="center"/>
    </xf>
    <xf numFmtId="0" fontId="51" fillId="0" borderId="29" xfId="2" applyFont="1" applyBorder="1" applyAlignment="1">
      <alignment vertical="center"/>
    </xf>
    <xf numFmtId="0" fontId="51" fillId="0" borderId="0" xfId="2" applyFont="1" applyAlignment="1">
      <alignment horizontal="left" vertical="center"/>
    </xf>
    <xf numFmtId="0" fontId="51" fillId="0" borderId="0" xfId="2" applyFont="1" applyAlignment="1">
      <alignment horizontal="left" vertical="center" wrapText="1"/>
    </xf>
    <xf numFmtId="167" fontId="51" fillId="0" borderId="0" xfId="2" applyNumberFormat="1" applyFont="1" applyAlignment="1">
      <alignment vertical="center"/>
    </xf>
    <xf numFmtId="0" fontId="51" fillId="0" borderId="45" xfId="2" applyFont="1" applyBorder="1" applyAlignment="1">
      <alignment vertical="center"/>
    </xf>
    <xf numFmtId="0" fontId="51" fillId="0" borderId="46" xfId="2" applyFont="1" applyBorder="1" applyAlignment="1">
      <alignment vertical="center"/>
    </xf>
    <xf numFmtId="0" fontId="52" fillId="0" borderId="0" xfId="2" applyFont="1" applyAlignment="1">
      <alignment vertical="center"/>
    </xf>
    <xf numFmtId="0" fontId="52" fillId="0" borderId="29" xfId="2" applyFont="1" applyBorder="1" applyAlignment="1">
      <alignment vertical="center"/>
    </xf>
    <xf numFmtId="0" fontId="52" fillId="0" borderId="0" xfId="2" applyFont="1" applyAlignment="1">
      <alignment horizontal="left" vertical="center"/>
    </xf>
    <xf numFmtId="0" fontId="52" fillId="0" borderId="0" xfId="2" applyFont="1" applyAlignment="1">
      <alignment horizontal="left" vertical="center" wrapText="1"/>
    </xf>
    <xf numFmtId="167" fontId="52" fillId="0" borderId="0" xfId="2" applyNumberFormat="1" applyFont="1" applyAlignment="1">
      <alignment vertical="center"/>
    </xf>
    <xf numFmtId="0" fontId="52" fillId="0" borderId="45" xfId="2" applyFont="1" applyBorder="1" applyAlignment="1">
      <alignment vertical="center"/>
    </xf>
    <xf numFmtId="0" fontId="52" fillId="0" borderId="46" xfId="2" applyFont="1" applyBorder="1" applyAlignment="1">
      <alignment vertical="center"/>
    </xf>
    <xf numFmtId="0" fontId="53" fillId="0" borderId="0" xfId="2" applyFont="1" applyAlignment="1">
      <alignment vertical="center" wrapText="1"/>
    </xf>
    <xf numFmtId="0" fontId="54" fillId="0" borderId="0" xfId="2" applyFont="1" applyAlignment="1">
      <alignment vertical="center"/>
    </xf>
    <xf numFmtId="0" fontId="54" fillId="0" borderId="29" xfId="2" applyFont="1" applyBorder="1" applyAlignment="1">
      <alignment vertical="center"/>
    </xf>
    <xf numFmtId="0" fontId="54" fillId="0" borderId="0" xfId="2" applyFont="1" applyAlignment="1">
      <alignment horizontal="left" vertical="center"/>
    </xf>
    <xf numFmtId="0" fontId="54" fillId="0" borderId="0" xfId="2" applyFont="1" applyAlignment="1">
      <alignment horizontal="left" vertical="center" wrapText="1"/>
    </xf>
    <xf numFmtId="167" fontId="54" fillId="0" borderId="0" xfId="2" applyNumberFormat="1" applyFont="1" applyAlignment="1">
      <alignment vertical="center"/>
    </xf>
    <xf numFmtId="0" fontId="54" fillId="0" borderId="45" xfId="2" applyFont="1" applyBorder="1" applyAlignment="1">
      <alignment vertical="center"/>
    </xf>
    <xf numFmtId="0" fontId="54" fillId="0" borderId="46" xfId="2" applyFont="1" applyBorder="1" applyAlignment="1">
      <alignment vertical="center"/>
    </xf>
    <xf numFmtId="0" fontId="55" fillId="0" borderId="47" xfId="2" applyFont="1" applyBorder="1" applyAlignment="1">
      <alignment horizontal="center" vertical="center"/>
    </xf>
    <xf numFmtId="49" fontId="55" fillId="0" borderId="47" xfId="2" applyNumberFormat="1" applyFont="1" applyBorder="1" applyAlignment="1">
      <alignment horizontal="left" vertical="center" wrapText="1"/>
    </xf>
    <xf numFmtId="0" fontId="55" fillId="0" borderId="47" xfId="2" applyFont="1" applyBorder="1" applyAlignment="1">
      <alignment horizontal="left" vertical="center" wrapText="1"/>
    </xf>
    <xf numFmtId="0" fontId="55" fillId="0" borderId="47" xfId="2" applyFont="1" applyBorder="1" applyAlignment="1">
      <alignment horizontal="center" vertical="center" wrapText="1"/>
    </xf>
    <xf numFmtId="167" fontId="55" fillId="0" borderId="47" xfId="2" applyNumberFormat="1" applyFont="1" applyBorder="1" applyAlignment="1">
      <alignment vertical="center"/>
    </xf>
    <xf numFmtId="4" fontId="55" fillId="0" borderId="47" xfId="2" applyNumberFormat="1" applyFont="1" applyBorder="1" applyAlignment="1">
      <alignment vertical="center"/>
    </xf>
    <xf numFmtId="0" fontId="55" fillId="0" borderId="29" xfId="2" applyFont="1" applyBorder="1" applyAlignment="1">
      <alignment vertical="center"/>
    </xf>
    <xf numFmtId="0" fontId="55" fillId="0" borderId="47" xfId="2" applyFont="1" applyBorder="1" applyAlignment="1">
      <alignment horizontal="left" vertical="center"/>
    </xf>
    <xf numFmtId="0" fontId="55" fillId="0" borderId="0" xfId="2" applyFont="1" applyAlignment="1">
      <alignment horizontal="center" vertical="center"/>
    </xf>
    <xf numFmtId="0" fontId="52" fillId="0" borderId="48" xfId="2" applyFont="1" applyBorder="1" applyAlignment="1">
      <alignment vertical="center"/>
    </xf>
    <xf numFmtId="0" fontId="52" fillId="0" borderId="39" xfId="2" applyFont="1" applyBorder="1" applyAlignment="1">
      <alignment vertical="center"/>
    </xf>
    <xf numFmtId="0" fontId="52" fillId="0" borderId="49" xfId="2" applyFont="1" applyBorder="1" applyAlignment="1">
      <alignment vertical="center"/>
    </xf>
    <xf numFmtId="170" fontId="71" fillId="28" borderId="0" xfId="0" applyNumberFormat="1" applyFont="1" applyFill="1" applyAlignment="1">
      <alignment horizontal="center"/>
    </xf>
    <xf numFmtId="0" fontId="71" fillId="28" borderId="0" xfId="0" applyFont="1" applyFill="1"/>
    <xf numFmtId="0" fontId="71" fillId="28" borderId="0" xfId="0" applyFont="1" applyFill="1" applyAlignment="1">
      <alignment horizontal="center"/>
    </xf>
    <xf numFmtId="0" fontId="72" fillId="28" borderId="0" xfId="0" applyFont="1" applyFill="1" applyAlignment="1">
      <alignment horizontal="left"/>
    </xf>
    <xf numFmtId="3" fontId="71" fillId="28" borderId="0" xfId="0" applyNumberFormat="1" applyFont="1" applyFill="1"/>
    <xf numFmtId="0" fontId="73" fillId="28" borderId="0" xfId="0" applyFont="1" applyFill="1" applyAlignment="1">
      <alignment horizontal="left" vertical="top" wrapText="1"/>
    </xf>
    <xf numFmtId="0" fontId="74" fillId="28" borderId="0" xfId="0" applyFont="1" applyFill="1"/>
    <xf numFmtId="170" fontId="75" fillId="28" borderId="0" xfId="0" applyNumberFormat="1" applyFont="1" applyFill="1" applyAlignment="1">
      <alignment horizontal="center"/>
    </xf>
    <xf numFmtId="0" fontId="75" fillId="28" borderId="0" xfId="0" applyFont="1" applyFill="1"/>
    <xf numFmtId="0" fontId="75" fillId="28" borderId="0" xfId="0" applyFont="1" applyFill="1" applyAlignment="1">
      <alignment horizontal="center"/>
    </xf>
    <xf numFmtId="170" fontId="75" fillId="29" borderId="0" xfId="0" applyNumberFormat="1" applyFont="1" applyFill="1" applyAlignment="1">
      <alignment horizontal="center"/>
    </xf>
    <xf numFmtId="0" fontId="75" fillId="29" borderId="0" xfId="0" applyFont="1" applyFill="1" applyAlignment="1">
      <alignment horizontal="center"/>
    </xf>
    <xf numFmtId="170" fontId="76" fillId="28" borderId="0" xfId="0" applyNumberFormat="1" applyFont="1" applyFill="1" applyAlignment="1">
      <alignment horizontal="center"/>
    </xf>
    <xf numFmtId="0" fontId="76" fillId="28" borderId="0" xfId="0" applyFont="1" applyFill="1"/>
    <xf numFmtId="0" fontId="76" fillId="28" borderId="0" xfId="0" applyFont="1" applyFill="1" applyAlignment="1">
      <alignment horizontal="center"/>
    </xf>
    <xf numFmtId="170" fontId="77" fillId="0" borderId="54" xfId="0" applyNumberFormat="1" applyFont="1" applyBorder="1" applyAlignment="1">
      <alignment horizontal="center"/>
    </xf>
    <xf numFmtId="0" fontId="78" fillId="0" borderId="54" xfId="0" applyFont="1" applyBorder="1"/>
    <xf numFmtId="0" fontId="77" fillId="0" borderId="54" xfId="0" applyFont="1" applyBorder="1" applyAlignment="1">
      <alignment horizontal="center"/>
    </xf>
    <xf numFmtId="0" fontId="77" fillId="0" borderId="54" xfId="0" applyFont="1" applyBorder="1"/>
    <xf numFmtId="4" fontId="71" fillId="28" borderId="0" xfId="0" applyNumberFormat="1" applyFont="1" applyFill="1"/>
    <xf numFmtId="4" fontId="82" fillId="28" borderId="0" xfId="0" applyNumberFormat="1" applyFont="1" applyFill="1"/>
    <xf numFmtId="3" fontId="75" fillId="28" borderId="0" xfId="0" applyNumberFormat="1" applyFont="1" applyFill="1"/>
    <xf numFmtId="4" fontId="75" fillId="28" borderId="0" xfId="0" applyNumberFormat="1" applyFont="1" applyFill="1" applyAlignment="1">
      <alignment horizontal="centerContinuous"/>
    </xf>
    <xf numFmtId="3" fontId="75" fillId="29" borderId="0" xfId="0" applyNumberFormat="1" applyFont="1" applyFill="1" applyAlignment="1">
      <alignment horizontal="center"/>
    </xf>
    <xf numFmtId="4" fontId="75" fillId="29" borderId="0" xfId="0" applyNumberFormat="1" applyFont="1" applyFill="1" applyAlignment="1">
      <alignment horizontal="center"/>
    </xf>
    <xf numFmtId="3" fontId="76" fillId="28" borderId="0" xfId="0" applyNumberFormat="1" applyFont="1" applyFill="1" applyAlignment="1">
      <alignment horizontal="center"/>
    </xf>
    <xf numFmtId="4" fontId="76" fillId="28" borderId="0" xfId="0" applyNumberFormat="1" applyFont="1" applyFill="1"/>
    <xf numFmtId="171" fontId="77" fillId="0" borderId="54" xfId="0" applyNumberFormat="1" applyFont="1" applyBorder="1" applyAlignment="1">
      <alignment horizontal="right" vertical="top"/>
    </xf>
    <xf numFmtId="4" fontId="77" fillId="0" borderId="54" xfId="0" applyNumberFormat="1" applyFont="1" applyBorder="1"/>
    <xf numFmtId="3" fontId="77" fillId="0" borderId="54" xfId="0" applyNumberFormat="1" applyFont="1" applyBorder="1"/>
    <xf numFmtId="0" fontId="77" fillId="0" borderId="54" xfId="0" applyFont="1" applyBorder="1" applyAlignment="1">
      <alignment horizontal="left" vertical="top" wrapText="1"/>
    </xf>
    <xf numFmtId="172" fontId="77" fillId="0" borderId="54" xfId="0" applyNumberFormat="1" applyFont="1" applyBorder="1"/>
    <xf numFmtId="0" fontId="83" fillId="0" borderId="54" xfId="0" applyFont="1" applyBorder="1"/>
    <xf numFmtId="0" fontId="83" fillId="0" borderId="54" xfId="0" applyFont="1" applyBorder="1" applyAlignment="1">
      <alignment horizontal="center"/>
    </xf>
    <xf numFmtId="170" fontId="76" fillId="0" borderId="54" xfId="0" applyNumberFormat="1" applyFont="1" applyBorder="1" applyAlignment="1">
      <alignment horizontal="center"/>
    </xf>
    <xf numFmtId="0" fontId="76" fillId="0" borderId="54" xfId="0" applyFont="1" applyBorder="1"/>
    <xf numFmtId="0" fontId="76" fillId="0" borderId="54" xfId="0" applyFont="1" applyBorder="1" applyAlignment="1">
      <alignment horizontal="center"/>
    </xf>
    <xf numFmtId="171" fontId="83" fillId="0" borderId="54" xfId="0" applyNumberFormat="1" applyFont="1" applyBorder="1" applyAlignment="1">
      <alignment horizontal="right" vertical="top"/>
    </xf>
    <xf numFmtId="4" fontId="76" fillId="0" borderId="54" xfId="0" applyNumberFormat="1" applyFont="1" applyBorder="1"/>
    <xf numFmtId="171" fontId="76" fillId="0" borderId="54" xfId="0" applyNumberFormat="1" applyFont="1" applyBorder="1" applyAlignment="1">
      <alignment horizontal="right" vertical="top"/>
    </xf>
    <xf numFmtId="170" fontId="76" fillId="28" borderId="54" xfId="0" applyNumberFormat="1" applyFont="1" applyFill="1" applyBorder="1" applyAlignment="1">
      <alignment horizontal="center"/>
    </xf>
    <xf numFmtId="0" fontId="84" fillId="28" borderId="54" xfId="0" applyFont="1" applyFill="1" applyBorder="1"/>
    <xf numFmtId="0" fontId="76" fillId="28" borderId="54" xfId="0" applyFont="1" applyFill="1" applyBorder="1" applyAlignment="1">
      <alignment horizontal="center"/>
    </xf>
    <xf numFmtId="171" fontId="76" fillId="28" borderId="54" xfId="0" applyNumberFormat="1" applyFont="1" applyFill="1" applyBorder="1" applyAlignment="1">
      <alignment horizontal="right" vertical="top"/>
    </xf>
    <xf numFmtId="4" fontId="76" fillId="28" borderId="54" xfId="0" applyNumberFormat="1" applyFont="1" applyFill="1" applyBorder="1"/>
    <xf numFmtId="4" fontId="85" fillId="28" borderId="54" xfId="0" applyNumberFormat="1" applyFont="1" applyFill="1" applyBorder="1"/>
    <xf numFmtId="0" fontId="81" fillId="0" borderId="54" xfId="0" applyFont="1" applyBorder="1" applyAlignment="1">
      <alignment horizontal="left" vertical="top" wrapText="1"/>
    </xf>
    <xf numFmtId="0" fontId="78" fillId="0" borderId="54" xfId="0" applyFont="1" applyBorder="1" applyAlignment="1">
      <alignment horizontal="left" vertical="top" wrapText="1"/>
    </xf>
    <xf numFmtId="4" fontId="86" fillId="0" borderId="54" xfId="0" applyNumberFormat="1" applyFont="1" applyBorder="1"/>
    <xf numFmtId="4" fontId="78" fillId="0" borderId="54" xfId="0" applyNumberFormat="1" applyFont="1" applyBorder="1"/>
    <xf numFmtId="0" fontId="87" fillId="0" borderId="0" xfId="0" applyFont="1" applyAlignment="1">
      <alignment vertical="center"/>
    </xf>
    <xf numFmtId="0" fontId="88" fillId="0" borderId="0" xfId="0" applyFont="1"/>
    <xf numFmtId="0" fontId="33" fillId="6" borderId="0" xfId="1" applyFont="1" applyFill="1" applyAlignment="1">
      <alignment vertical="center"/>
    </xf>
    <xf numFmtId="4" fontId="77" fillId="16" borderId="54" xfId="0" applyNumberFormat="1" applyFont="1" applyFill="1" applyBorder="1" applyProtection="1">
      <protection locked="0"/>
    </xf>
    <xf numFmtId="4" fontId="76" fillId="16" borderId="54" xfId="0" applyNumberFormat="1" applyFont="1" applyFill="1" applyBorder="1" applyProtection="1">
      <protection locked="0"/>
    </xf>
    <xf numFmtId="4" fontId="29" fillId="16" borderId="47" xfId="2" applyNumberFormat="1" applyFill="1" applyBorder="1" applyAlignment="1" applyProtection="1">
      <alignment vertical="center"/>
      <protection locked="0"/>
    </xf>
    <xf numFmtId="4" fontId="55" fillId="16" borderId="47" xfId="2" applyNumberFormat="1" applyFont="1" applyFill="1" applyBorder="1" applyAlignment="1" applyProtection="1">
      <alignment vertical="center"/>
      <protection locked="0"/>
    </xf>
    <xf numFmtId="0" fontId="89" fillId="0" borderId="0" xfId="5"/>
    <xf numFmtId="0" fontId="89" fillId="0" borderId="0" xfId="5" applyProtection="1">
      <protection locked="0"/>
    </xf>
    <xf numFmtId="0" fontId="89" fillId="0" borderId="0" xfId="5" applyAlignment="1">
      <alignment vertical="center"/>
    </xf>
    <xf numFmtId="0" fontId="89" fillId="0" borderId="4" xfId="5" applyBorder="1" applyAlignment="1">
      <alignment vertical="center"/>
    </xf>
    <xf numFmtId="0" fontId="89" fillId="0" borderId="20" xfId="5" applyBorder="1" applyAlignment="1">
      <alignment vertical="center"/>
    </xf>
    <xf numFmtId="0" fontId="89" fillId="0" borderId="20" xfId="5" applyBorder="1" applyAlignment="1" applyProtection="1">
      <alignment vertical="center"/>
      <protection locked="0"/>
    </xf>
    <xf numFmtId="0" fontId="89" fillId="0" borderId="19" xfId="5" applyBorder="1" applyAlignment="1">
      <alignment vertical="center"/>
    </xf>
    <xf numFmtId="0" fontId="90" fillId="0" borderId="0" xfId="5" applyFont="1" applyAlignment="1">
      <alignment vertical="center"/>
    </xf>
    <xf numFmtId="0" fontId="90" fillId="0" borderId="0" xfId="5" applyFont="1" applyAlignment="1">
      <alignment horizontal="left" vertical="center"/>
    </xf>
    <xf numFmtId="0" fontId="90" fillId="0" borderId="18" xfId="5" applyFont="1" applyBorder="1" applyAlignment="1">
      <alignment vertical="center"/>
    </xf>
    <xf numFmtId="0" fontId="90" fillId="0" borderId="17" xfId="5" applyFont="1" applyBorder="1" applyAlignment="1">
      <alignment vertical="center"/>
    </xf>
    <xf numFmtId="0" fontId="90" fillId="0" borderId="16" xfId="5" applyFont="1" applyBorder="1" applyAlignment="1">
      <alignment vertical="center"/>
    </xf>
    <xf numFmtId="0" fontId="90" fillId="0" borderId="4" xfId="5" applyFont="1" applyBorder="1" applyAlignment="1">
      <alignment vertical="center"/>
    </xf>
    <xf numFmtId="0" fontId="90" fillId="0" borderId="0" xfId="5" applyFont="1" applyAlignment="1" applyProtection="1">
      <alignment vertical="center"/>
      <protection locked="0"/>
    </xf>
    <xf numFmtId="167" fontId="90" fillId="0" borderId="0" xfId="5" applyNumberFormat="1" applyFont="1" applyAlignment="1">
      <alignment vertical="center"/>
    </xf>
    <xf numFmtId="0" fontId="90" fillId="0" borderId="0" xfId="5" applyFont="1" applyAlignment="1">
      <alignment horizontal="left" vertical="center" wrapText="1"/>
    </xf>
    <xf numFmtId="0" fontId="91" fillId="0" borderId="0" xfId="5" applyFont="1" applyAlignment="1">
      <alignment horizontal="left" vertical="center"/>
    </xf>
    <xf numFmtId="0" fontId="89" fillId="0" borderId="0" xfId="5" applyAlignment="1">
      <alignment horizontal="left" vertical="center"/>
    </xf>
    <xf numFmtId="4" fontId="89" fillId="0" borderId="0" xfId="5" applyNumberFormat="1" applyAlignment="1">
      <alignment vertical="center"/>
    </xf>
    <xf numFmtId="166" fontId="92" fillId="0" borderId="15" xfId="5" applyNumberFormat="1" applyFont="1" applyBorder="1" applyAlignment="1">
      <alignment vertical="center"/>
    </xf>
    <xf numFmtId="166" fontId="92" fillId="0" borderId="0" xfId="5" applyNumberFormat="1" applyFont="1" applyAlignment="1">
      <alignment vertical="center"/>
    </xf>
    <xf numFmtId="0" fontId="92" fillId="0" borderId="0" xfId="5" applyFont="1" applyAlignment="1">
      <alignment horizontal="center" vertical="center"/>
    </xf>
    <xf numFmtId="0" fontId="92" fillId="30" borderId="14" xfId="5" applyFont="1" applyFill="1" applyBorder="1" applyAlignment="1" applyProtection="1">
      <alignment horizontal="left" vertical="center"/>
      <protection locked="0"/>
    </xf>
    <xf numFmtId="0" fontId="89" fillId="0" borderId="25" xfId="5" applyBorder="1" applyAlignment="1">
      <alignment horizontal="left" vertical="center" wrapText="1"/>
    </xf>
    <xf numFmtId="4" fontId="89" fillId="0" borderId="25" xfId="5" applyNumberFormat="1" applyBorder="1" applyAlignment="1">
      <alignment vertical="center"/>
    </xf>
    <xf numFmtId="4" fontId="89" fillId="30" borderId="25" xfId="5" applyNumberFormat="1" applyFill="1" applyBorder="1" applyAlignment="1" applyProtection="1">
      <alignment vertical="center"/>
      <protection locked="0"/>
    </xf>
    <xf numFmtId="167" fontId="89" fillId="30" borderId="25" xfId="5" applyNumberFormat="1" applyFill="1" applyBorder="1" applyAlignment="1" applyProtection="1">
      <alignment vertical="center"/>
      <protection locked="0"/>
    </xf>
    <xf numFmtId="0" fontId="89" fillId="0" borderId="25" xfId="5" applyBorder="1" applyAlignment="1">
      <alignment horizontal="center" vertical="center" wrapText="1"/>
    </xf>
    <xf numFmtId="49" fontId="89" fillId="0" borderId="25" xfId="5" applyNumberFormat="1" applyBorder="1" applyAlignment="1">
      <alignment horizontal="left" vertical="center" wrapText="1"/>
    </xf>
    <xf numFmtId="0" fontId="89" fillId="0" borderId="25" xfId="5" applyBorder="1" applyAlignment="1">
      <alignment horizontal="center" vertical="center"/>
    </xf>
    <xf numFmtId="0" fontId="93" fillId="0" borderId="0" xfId="5" applyFont="1"/>
    <xf numFmtId="4" fontId="93" fillId="0" borderId="0" xfId="5" applyNumberFormat="1" applyFont="1" applyAlignment="1">
      <alignment vertical="center"/>
    </xf>
    <xf numFmtId="0" fontId="93" fillId="0" borderId="0" xfId="5" applyFont="1" applyAlignment="1">
      <alignment horizontal="left"/>
    </xf>
    <xf numFmtId="0" fontId="93" fillId="0" borderId="0" xfId="5" applyFont="1" applyAlignment="1">
      <alignment horizontal="center"/>
    </xf>
    <xf numFmtId="166" fontId="93" fillId="0" borderId="15" xfId="5" applyNumberFormat="1" applyFont="1" applyBorder="1"/>
    <xf numFmtId="166" fontId="93" fillId="0" borderId="0" xfId="5" applyNumberFormat="1" applyFont="1"/>
    <xf numFmtId="0" fontId="93" fillId="0" borderId="14" xfId="5" applyFont="1" applyBorder="1"/>
    <xf numFmtId="0" fontId="93" fillId="0" borderId="4" xfId="5" applyFont="1" applyBorder="1"/>
    <xf numFmtId="4" fontId="94" fillId="0" borderId="0" xfId="5" applyNumberFormat="1" applyFont="1"/>
    <xf numFmtId="0" fontId="93" fillId="0" borderId="0" xfId="5" applyFont="1" applyProtection="1">
      <protection locked="0"/>
    </xf>
    <xf numFmtId="0" fontId="94" fillId="0" borderId="0" xfId="5" applyFont="1" applyAlignment="1">
      <alignment horizontal="left"/>
    </xf>
    <xf numFmtId="4" fontId="95" fillId="0" borderId="0" xfId="5" applyNumberFormat="1" applyFont="1"/>
    <xf numFmtId="0" fontId="95" fillId="0" borderId="0" xfId="5" applyFont="1" applyAlignment="1">
      <alignment horizontal="left"/>
    </xf>
    <xf numFmtId="0" fontId="90" fillId="0" borderId="15" xfId="5" applyFont="1" applyBorder="1" applyAlignment="1">
      <alignment vertical="center"/>
    </xf>
    <xf numFmtId="0" fontId="90" fillId="0" borderId="14" xfId="5" applyFont="1" applyBorder="1" applyAlignment="1">
      <alignment vertical="center"/>
    </xf>
    <xf numFmtId="0" fontId="96" fillId="0" borderId="0" xfId="5" applyFont="1" applyAlignment="1">
      <alignment horizontal="center" vertical="center"/>
    </xf>
    <xf numFmtId="0" fontId="96" fillId="30" borderId="14" xfId="5" applyFont="1" applyFill="1" applyBorder="1" applyAlignment="1" applyProtection="1">
      <alignment horizontal="left" vertical="center"/>
      <protection locked="0"/>
    </xf>
    <xf numFmtId="0" fontId="96" fillId="0" borderId="4" xfId="5" applyFont="1" applyBorder="1" applyAlignment="1">
      <alignment vertical="center"/>
    </xf>
    <xf numFmtId="0" fontId="96" fillId="0" borderId="25" xfId="5" applyFont="1" applyBorder="1" applyAlignment="1">
      <alignment horizontal="left" vertical="center" wrapText="1"/>
    </xf>
    <xf numFmtId="4" fontId="96" fillId="0" borderId="25" xfId="5" applyNumberFormat="1" applyFont="1" applyBorder="1" applyAlignment="1">
      <alignment vertical="center"/>
    </xf>
    <xf numFmtId="4" fontId="96" fillId="30" borderId="25" xfId="5" applyNumberFormat="1" applyFont="1" applyFill="1" applyBorder="1" applyAlignment="1" applyProtection="1">
      <alignment vertical="center"/>
      <protection locked="0"/>
    </xf>
    <xf numFmtId="167" fontId="96" fillId="30" borderId="25" xfId="5" applyNumberFormat="1" applyFont="1" applyFill="1" applyBorder="1" applyAlignment="1" applyProtection="1">
      <alignment vertical="center"/>
      <protection locked="0"/>
    </xf>
    <xf numFmtId="0" fontId="96" fillId="0" borderId="25" xfId="5" applyFont="1" applyBorder="1" applyAlignment="1">
      <alignment horizontal="center" vertical="center" wrapText="1"/>
    </xf>
    <xf numFmtId="49" fontId="96" fillId="0" borderId="25" xfId="5" applyNumberFormat="1" applyFont="1" applyBorder="1" applyAlignment="1">
      <alignment horizontal="left" vertical="center" wrapText="1"/>
    </xf>
    <xf numFmtId="0" fontId="96" fillId="0" borderId="25" xfId="5" applyFont="1" applyBorder="1" applyAlignment="1">
      <alignment horizontal="center" vertical="center"/>
    </xf>
    <xf numFmtId="4" fontId="97" fillId="0" borderId="0" xfId="5" applyNumberFormat="1" applyFont="1" applyAlignment="1">
      <alignment vertical="center"/>
    </xf>
    <xf numFmtId="166" fontId="98" fillId="0" borderId="13" xfId="5" applyNumberFormat="1" applyFont="1" applyBorder="1"/>
    <xf numFmtId="0" fontId="89" fillId="0" borderId="12" xfId="5" applyBorder="1" applyAlignment="1">
      <alignment vertical="center"/>
    </xf>
    <xf numFmtId="166" fontId="98" fillId="0" borderId="12" xfId="5" applyNumberFormat="1" applyFont="1" applyBorder="1"/>
    <xf numFmtId="0" fontId="89" fillId="0" borderId="11" xfId="5" applyBorder="1" applyAlignment="1">
      <alignment vertical="center"/>
    </xf>
    <xf numFmtId="4" fontId="99" fillId="0" borderId="0" xfId="5" applyNumberFormat="1" applyFont="1"/>
    <xf numFmtId="0" fontId="89" fillId="0" borderId="0" xfId="5" applyAlignment="1" applyProtection="1">
      <alignment vertical="center"/>
      <protection locked="0"/>
    </xf>
    <xf numFmtId="0" fontId="99" fillId="0" borderId="0" xfId="5" applyFont="1" applyAlignment="1">
      <alignment horizontal="left" vertical="center"/>
    </xf>
    <xf numFmtId="0" fontId="89" fillId="0" borderId="0" xfId="5" applyAlignment="1">
      <alignment horizontal="center" vertical="center" wrapText="1"/>
    </xf>
    <xf numFmtId="0" fontId="100" fillId="0" borderId="24" xfId="5" applyFont="1" applyBorder="1" applyAlignment="1">
      <alignment horizontal="center" vertical="center" wrapText="1"/>
    </xf>
    <xf numFmtId="0" fontId="100" fillId="0" borderId="23" xfId="5" applyFont="1" applyBorder="1" applyAlignment="1">
      <alignment horizontal="center" vertical="center" wrapText="1"/>
    </xf>
    <xf numFmtId="0" fontId="100" fillId="0" borderId="22" xfId="5" applyFont="1" applyBorder="1" applyAlignment="1">
      <alignment horizontal="center" vertical="center" wrapText="1"/>
    </xf>
    <xf numFmtId="0" fontId="89" fillId="0" borderId="4" xfId="5" applyBorder="1" applyAlignment="1">
      <alignment horizontal="center" vertical="center" wrapText="1"/>
    </xf>
    <xf numFmtId="0" fontId="101" fillId="5" borderId="24" xfId="5" applyFont="1" applyFill="1" applyBorder="1" applyAlignment="1">
      <alignment horizontal="center" vertical="center" wrapText="1"/>
    </xf>
    <xf numFmtId="0" fontId="101" fillId="5" borderId="23" xfId="5" applyFont="1" applyFill="1" applyBorder="1" applyAlignment="1">
      <alignment horizontal="center" vertical="center" wrapText="1"/>
    </xf>
    <xf numFmtId="0" fontId="101" fillId="5" borderId="23" xfId="5" applyFont="1" applyFill="1" applyBorder="1" applyAlignment="1" applyProtection="1">
      <alignment horizontal="center" vertical="center" wrapText="1"/>
      <protection locked="0"/>
    </xf>
    <xf numFmtId="0" fontId="101" fillId="5" borderId="22" xfId="5" applyFont="1" applyFill="1" applyBorder="1" applyAlignment="1">
      <alignment horizontal="center" vertical="center" wrapText="1"/>
    </xf>
    <xf numFmtId="0" fontId="89" fillId="0" borderId="0" xfId="5" applyAlignment="1">
      <alignment horizontal="left" vertical="center" wrapText="1"/>
    </xf>
    <xf numFmtId="0" fontId="92" fillId="0" borderId="0" xfId="5" applyFont="1" applyAlignment="1" applyProtection="1">
      <alignment horizontal="left" vertical="center"/>
      <protection locked="0"/>
    </xf>
    <xf numFmtId="0" fontId="92" fillId="0" borderId="0" xfId="5" applyFont="1" applyAlignment="1">
      <alignment horizontal="left" vertical="center"/>
    </xf>
    <xf numFmtId="165" fontId="89" fillId="0" borderId="0" xfId="5" applyNumberFormat="1" applyAlignment="1">
      <alignment horizontal="left" vertical="center"/>
    </xf>
    <xf numFmtId="0" fontId="103" fillId="0" borderId="0" xfId="5" applyFont="1" applyAlignment="1">
      <alignment horizontal="left" vertical="center"/>
    </xf>
    <xf numFmtId="0" fontId="89" fillId="0" borderId="2" xfId="5" applyBorder="1" applyAlignment="1">
      <alignment vertical="center"/>
    </xf>
    <xf numFmtId="0" fontId="89" fillId="0" borderId="2" xfId="5" applyBorder="1" applyAlignment="1" applyProtection="1">
      <alignment vertical="center"/>
      <protection locked="0"/>
    </xf>
    <xf numFmtId="0" fontId="89" fillId="0" borderId="1" xfId="5" applyBorder="1" applyAlignment="1">
      <alignment vertical="center"/>
    </xf>
    <xf numFmtId="0" fontId="94" fillId="0" borderId="0" xfId="5" applyFont="1" applyAlignment="1">
      <alignment vertical="center"/>
    </xf>
    <xf numFmtId="0" fontId="94" fillId="0" borderId="4" xfId="5" applyFont="1" applyBorder="1" applyAlignment="1">
      <alignment vertical="center"/>
    </xf>
    <xf numFmtId="4" fontId="94" fillId="0" borderId="17" xfId="5" applyNumberFormat="1" applyFont="1" applyBorder="1" applyAlignment="1">
      <alignment vertical="center"/>
    </xf>
    <xf numFmtId="0" fontId="94" fillId="0" borderId="17" xfId="5" applyFont="1" applyBorder="1" applyAlignment="1" applyProtection="1">
      <alignment vertical="center"/>
      <protection locked="0"/>
    </xf>
    <xf numFmtId="0" fontId="94" fillId="0" borderId="17" xfId="5" applyFont="1" applyBorder="1" applyAlignment="1">
      <alignment vertical="center"/>
    </xf>
    <xf numFmtId="0" fontId="94" fillId="0" borderId="17" xfId="5" applyFont="1" applyBorder="1" applyAlignment="1">
      <alignment horizontal="left" vertical="center"/>
    </xf>
    <xf numFmtId="0" fontId="95" fillId="0" borderId="0" xfId="5" applyFont="1" applyAlignment="1">
      <alignment vertical="center"/>
    </xf>
    <xf numFmtId="0" fontId="95" fillId="0" borderId="4" xfId="5" applyFont="1" applyBorder="1" applyAlignment="1">
      <alignment vertical="center"/>
    </xf>
    <xf numFmtId="4" fontId="95" fillId="0" borderId="17" xfId="5" applyNumberFormat="1" applyFont="1" applyBorder="1" applyAlignment="1">
      <alignment vertical="center"/>
    </xf>
    <xf numFmtId="0" fontId="95" fillId="0" borderId="17" xfId="5" applyFont="1" applyBorder="1" applyAlignment="1" applyProtection="1">
      <alignment vertical="center"/>
      <protection locked="0"/>
    </xf>
    <xf numFmtId="0" fontId="95" fillId="0" borderId="17" xfId="5" applyFont="1" applyBorder="1" applyAlignment="1">
      <alignment vertical="center"/>
    </xf>
    <xf numFmtId="0" fontId="95" fillId="0" borderId="17" xfId="5" applyFont="1" applyBorder="1" applyAlignment="1">
      <alignment horizontal="left" vertical="center"/>
    </xf>
    <xf numFmtId="4" fontId="99" fillId="0" borderId="0" xfId="5" applyNumberFormat="1" applyFont="1" applyAlignment="1">
      <alignment vertical="center"/>
    </xf>
    <xf numFmtId="0" fontId="104" fillId="0" borderId="0" xfId="5" applyFont="1" applyAlignment="1">
      <alignment horizontal="left" vertical="center"/>
    </xf>
    <xf numFmtId="0" fontId="89" fillId="5" borderId="0" xfId="5" applyFill="1" applyAlignment="1">
      <alignment vertical="center"/>
    </xf>
    <xf numFmtId="0" fontId="101" fillId="5" borderId="0" xfId="5" applyFont="1" applyFill="1" applyAlignment="1">
      <alignment horizontal="right" vertical="center"/>
    </xf>
    <xf numFmtId="0" fontId="89" fillId="5" borderId="0" xfId="5" applyFill="1" applyAlignment="1" applyProtection="1">
      <alignment vertical="center"/>
      <protection locked="0"/>
    </xf>
    <xf numFmtId="0" fontId="101" fillId="5" borderId="0" xfId="5" applyFont="1" applyFill="1" applyAlignment="1">
      <alignment horizontal="left" vertical="center"/>
    </xf>
    <xf numFmtId="0" fontId="89" fillId="5" borderId="10" xfId="5" applyFill="1" applyBorder="1" applyAlignment="1">
      <alignment vertical="center"/>
    </xf>
    <xf numFmtId="4" fontId="105" fillId="5" borderId="9" xfId="5" applyNumberFormat="1" applyFont="1" applyFill="1" applyBorder="1" applyAlignment="1">
      <alignment vertical="center"/>
    </xf>
    <xf numFmtId="0" fontId="89" fillId="5" borderId="9" xfId="5" applyFill="1" applyBorder="1" applyAlignment="1" applyProtection="1">
      <alignment vertical="center"/>
      <protection locked="0"/>
    </xf>
    <xf numFmtId="0" fontId="105" fillId="5" borderId="9" xfId="5" applyFont="1" applyFill="1" applyBorder="1" applyAlignment="1">
      <alignment horizontal="center" vertical="center"/>
    </xf>
    <xf numFmtId="0" fontId="105" fillId="5" borderId="9" xfId="5" applyFont="1" applyFill="1" applyBorder="1" applyAlignment="1">
      <alignment horizontal="right" vertical="center"/>
    </xf>
    <xf numFmtId="0" fontId="89" fillId="5" borderId="9" xfId="5" applyFill="1" applyBorder="1" applyAlignment="1">
      <alignment vertical="center"/>
    </xf>
    <xf numFmtId="0" fontId="105" fillId="5" borderId="8" xfId="5" applyFont="1" applyFill="1" applyBorder="1" applyAlignment="1">
      <alignment horizontal="left" vertical="center"/>
    </xf>
    <xf numFmtId="4" fontId="92" fillId="0" borderId="0" xfId="5" applyNumberFormat="1" applyFont="1" applyAlignment="1">
      <alignment vertical="center"/>
    </xf>
    <xf numFmtId="164" fontId="92" fillId="0" borderId="0" xfId="5" applyNumberFormat="1" applyFont="1" applyAlignment="1" applyProtection="1">
      <alignment horizontal="right" vertical="center"/>
      <protection locked="0"/>
    </xf>
    <xf numFmtId="0" fontId="92" fillId="0" borderId="0" xfId="5" applyFont="1" applyAlignment="1">
      <alignment horizontal="right" vertical="center"/>
    </xf>
    <xf numFmtId="0" fontId="92" fillId="0" borderId="0" xfId="5" applyFont="1" applyAlignment="1" applyProtection="1">
      <alignment horizontal="right" vertical="center"/>
      <protection locked="0"/>
    </xf>
    <xf numFmtId="0" fontId="89" fillId="0" borderId="12" xfId="5" applyBorder="1" applyAlignment="1" applyProtection="1">
      <alignment vertical="center"/>
      <protection locked="0"/>
    </xf>
    <xf numFmtId="0" fontId="106" fillId="0" borderId="0" xfId="5" applyFont="1" applyAlignment="1">
      <alignment horizontal="left" vertical="center"/>
    </xf>
    <xf numFmtId="0" fontId="89" fillId="0" borderId="0" xfId="5" applyAlignment="1">
      <alignment vertical="center" wrapText="1"/>
    </xf>
    <xf numFmtId="0" fontId="89" fillId="0" borderId="4" xfId="5" applyBorder="1" applyAlignment="1">
      <alignment vertical="center" wrapText="1"/>
    </xf>
    <xf numFmtId="0" fontId="89" fillId="0" borderId="0" xfId="5" applyAlignment="1" applyProtection="1">
      <alignment vertical="center" wrapText="1"/>
      <protection locked="0"/>
    </xf>
    <xf numFmtId="0" fontId="89" fillId="30" borderId="0" xfId="5" applyFill="1" applyAlignment="1" applyProtection="1">
      <alignment horizontal="left" vertical="center"/>
      <protection locked="0"/>
    </xf>
    <xf numFmtId="0" fontId="89" fillId="0" borderId="4" xfId="5" applyBorder="1"/>
    <xf numFmtId="0" fontId="107" fillId="0" borderId="0" xfId="5" applyFont="1" applyAlignment="1">
      <alignment horizontal="left" vertical="center"/>
    </xf>
    <xf numFmtId="0" fontId="89" fillId="0" borderId="2" xfId="5" applyBorder="1"/>
    <xf numFmtId="0" fontId="89" fillId="0" borderId="2" xfId="5" applyBorder="1" applyProtection="1">
      <protection locked="0"/>
    </xf>
    <xf numFmtId="0" fontId="89" fillId="0" borderId="1" xfId="5" applyBorder="1"/>
    <xf numFmtId="0" fontId="56" fillId="0" borderId="0" xfId="6" applyFont="1"/>
    <xf numFmtId="0" fontId="56" fillId="0" borderId="0" xfId="6" applyFont="1" applyAlignment="1">
      <alignment horizontal="center" vertical="center"/>
    </xf>
    <xf numFmtId="0" fontId="58" fillId="0" borderId="0" xfId="6" applyFont="1" applyAlignment="1">
      <alignment horizontal="center" vertical="center"/>
    </xf>
    <xf numFmtId="0" fontId="58" fillId="0" borderId="0" xfId="6" applyFont="1"/>
    <xf numFmtId="0" fontId="64" fillId="0" borderId="0" xfId="6" applyFont="1" applyAlignment="1">
      <alignment wrapText="1"/>
    </xf>
    <xf numFmtId="0" fontId="70" fillId="0" borderId="0" xfId="6" applyFont="1" applyAlignment="1">
      <alignment wrapText="1"/>
    </xf>
    <xf numFmtId="0" fontId="56" fillId="0" borderId="0" xfId="6" applyFont="1" applyAlignment="1">
      <alignment wrapText="1"/>
    </xf>
    <xf numFmtId="3" fontId="59" fillId="0" borderId="0" xfId="6" applyNumberFormat="1" applyFont="1"/>
    <xf numFmtId="3" fontId="60" fillId="0" borderId="0" xfId="6" applyNumberFormat="1" applyFont="1"/>
    <xf numFmtId="0" fontId="64" fillId="0" borderId="0" xfId="6" applyFont="1"/>
    <xf numFmtId="0" fontId="60" fillId="0" borderId="0" xfId="6" applyFont="1"/>
    <xf numFmtId="0" fontId="56" fillId="0" borderId="0" xfId="6" applyFont="1" applyAlignment="1">
      <alignment horizontal="right"/>
    </xf>
    <xf numFmtId="0" fontId="64" fillId="0" borderId="0" xfId="6" applyFont="1" applyAlignment="1">
      <alignment horizontal="right"/>
    </xf>
    <xf numFmtId="0" fontId="60" fillId="0" borderId="0" xfId="6" applyFont="1" applyAlignment="1">
      <alignment horizontal="right"/>
    </xf>
    <xf numFmtId="0" fontId="69" fillId="0" borderId="0" xfId="6" applyFont="1"/>
    <xf numFmtId="0" fontId="69" fillId="0" borderId="0" xfId="6" applyFont="1" applyAlignment="1">
      <alignment wrapText="1"/>
    </xf>
    <xf numFmtId="3" fontId="56" fillId="0" borderId="0" xfId="6" applyNumberFormat="1" applyFont="1"/>
    <xf numFmtId="0" fontId="56" fillId="0" borderId="54" xfId="6" applyFont="1" applyBorder="1" applyAlignment="1">
      <alignment horizontal="center" vertical="center"/>
    </xf>
    <xf numFmtId="0" fontId="56" fillId="0" borderId="54" xfId="6" applyFont="1" applyBorder="1"/>
    <xf numFmtId="0" fontId="56" fillId="0" borderId="54" xfId="6" applyFont="1" applyBorder="1" applyAlignment="1">
      <alignment horizontal="center" vertical="center" wrapText="1"/>
    </xf>
    <xf numFmtId="0" fontId="69" fillId="0" borderId="54" xfId="6" applyFont="1" applyBorder="1"/>
    <xf numFmtId="0" fontId="60" fillId="0" borderId="54" xfId="6" applyFont="1" applyBorder="1"/>
    <xf numFmtId="0" fontId="64" fillId="0" borderId="54" xfId="6" applyFont="1" applyBorder="1"/>
    <xf numFmtId="0" fontId="60" fillId="0" borderId="54" xfId="6" applyFont="1" applyBorder="1" applyAlignment="1">
      <alignment horizontal="center" vertical="center"/>
    </xf>
    <xf numFmtId="0" fontId="64" fillId="0" borderId="54" xfId="6" applyFont="1" applyBorder="1" applyAlignment="1">
      <alignment wrapText="1"/>
    </xf>
    <xf numFmtId="0" fontId="56" fillId="8" borderId="54" xfId="6" applyFont="1" applyFill="1" applyBorder="1"/>
    <xf numFmtId="0" fontId="60" fillId="8" borderId="78" xfId="6" applyFont="1" applyFill="1" applyBorder="1"/>
    <xf numFmtId="0" fontId="60" fillId="8" borderId="54" xfId="6" applyFont="1" applyFill="1" applyBorder="1" applyAlignment="1">
      <alignment wrapText="1"/>
    </xf>
    <xf numFmtId="0" fontId="56" fillId="9" borderId="54" xfId="6" applyFont="1" applyFill="1" applyBorder="1"/>
    <xf numFmtId="168" fontId="59" fillId="0" borderId="0" xfId="6" applyNumberFormat="1" applyFont="1"/>
    <xf numFmtId="168" fontId="59" fillId="0" borderId="54" xfId="6" applyNumberFormat="1" applyFont="1" applyBorder="1"/>
    <xf numFmtId="0" fontId="60" fillId="0" borderId="54" xfId="6" applyFont="1" applyBorder="1" applyAlignment="1">
      <alignment horizontal="left"/>
    </xf>
    <xf numFmtId="0" fontId="56" fillId="11" borderId="73" xfId="6" applyFont="1" applyFill="1" applyBorder="1"/>
    <xf numFmtId="0" fontId="56" fillId="8" borderId="0" xfId="6" applyFont="1" applyFill="1"/>
    <xf numFmtId="0" fontId="56" fillId="11" borderId="54" xfId="6" applyFont="1" applyFill="1" applyBorder="1"/>
    <xf numFmtId="0" fontId="60" fillId="27" borderId="54" xfId="6" applyFont="1" applyFill="1" applyBorder="1"/>
    <xf numFmtId="0" fontId="56" fillId="27" borderId="54" xfId="6" applyFont="1" applyFill="1" applyBorder="1"/>
    <xf numFmtId="168" fontId="58" fillId="9" borderId="0" xfId="6" applyNumberFormat="1" applyFont="1" applyFill="1"/>
    <xf numFmtId="16" fontId="60" fillId="0" borderId="54" xfId="6" applyNumberFormat="1" applyFont="1" applyBorder="1" applyAlignment="1">
      <alignment horizontal="left"/>
    </xf>
    <xf numFmtId="0" fontId="59" fillId="0" borderId="0" xfId="6" applyFont="1"/>
    <xf numFmtId="16" fontId="56" fillId="0" borderId="0" xfId="6" applyNumberFormat="1" applyFont="1" applyAlignment="1">
      <alignment horizontal="left"/>
    </xf>
    <xf numFmtId="0" fontId="56" fillId="8" borderId="62" xfId="6" applyFont="1" applyFill="1" applyBorder="1"/>
    <xf numFmtId="0" fontId="60" fillId="8" borderId="63" xfId="6" applyFont="1" applyFill="1" applyBorder="1"/>
    <xf numFmtId="0" fontId="56" fillId="0" borderId="79" xfId="6" applyFont="1" applyBorder="1"/>
    <xf numFmtId="0" fontId="56" fillId="26" borderId="54" xfId="6" applyFont="1" applyFill="1" applyBorder="1"/>
    <xf numFmtId="0" fontId="56" fillId="26" borderId="77" xfId="6" applyFont="1" applyFill="1" applyBorder="1"/>
    <xf numFmtId="0" fontId="56" fillId="26" borderId="62" xfId="6" applyFont="1" applyFill="1" applyBorder="1"/>
    <xf numFmtId="0" fontId="60" fillId="26" borderId="54" xfId="6" applyFont="1" applyFill="1" applyBorder="1"/>
    <xf numFmtId="169" fontId="56" fillId="0" borderId="54" xfId="6" applyNumberFormat="1" applyFont="1" applyBorder="1" applyAlignment="1">
      <alignment horizontal="left"/>
    </xf>
    <xf numFmtId="0" fontId="56" fillId="25" borderId="62" xfId="6" applyFont="1" applyFill="1" applyBorder="1"/>
    <xf numFmtId="0" fontId="56" fillId="25" borderId="78" xfId="6" applyFont="1" applyFill="1" applyBorder="1"/>
    <xf numFmtId="0" fontId="60" fillId="0" borderId="76" xfId="6" applyFont="1" applyBorder="1"/>
    <xf numFmtId="0" fontId="56" fillId="25" borderId="54" xfId="6" applyFont="1" applyFill="1" applyBorder="1"/>
    <xf numFmtId="0" fontId="56" fillId="25" borderId="77" xfId="6" applyFont="1" applyFill="1" applyBorder="1"/>
    <xf numFmtId="0" fontId="60" fillId="25" borderId="54" xfId="6" applyFont="1" applyFill="1" applyBorder="1"/>
    <xf numFmtId="0" fontId="60" fillId="0" borderId="78" xfId="6" applyFont="1" applyBorder="1"/>
    <xf numFmtId="16" fontId="60" fillId="0" borderId="78" xfId="6" applyNumberFormat="1" applyFont="1" applyBorder="1" applyAlignment="1">
      <alignment horizontal="left"/>
    </xf>
    <xf numFmtId="0" fontId="56" fillId="24" borderId="62" xfId="6" applyFont="1" applyFill="1" applyBorder="1"/>
    <xf numFmtId="0" fontId="60" fillId="24" borderId="63" xfId="6" applyFont="1" applyFill="1" applyBorder="1"/>
    <xf numFmtId="0" fontId="56" fillId="23" borderId="54" xfId="6" applyFont="1" applyFill="1" applyBorder="1"/>
    <xf numFmtId="0" fontId="56" fillId="23" borderId="77" xfId="6" applyFont="1" applyFill="1" applyBorder="1"/>
    <xf numFmtId="0" fontId="56" fillId="23" borderId="62" xfId="6" applyFont="1" applyFill="1" applyBorder="1"/>
    <xf numFmtId="0" fontId="60" fillId="23" borderId="54" xfId="6" applyFont="1" applyFill="1" applyBorder="1"/>
    <xf numFmtId="0" fontId="56" fillId="0" borderId="76" xfId="6" applyFont="1" applyBorder="1"/>
    <xf numFmtId="3" fontId="58" fillId="0" borderId="0" xfId="6" applyNumberFormat="1" applyFont="1"/>
    <xf numFmtId="173" fontId="58" fillId="0" borderId="54" xfId="6" applyNumberFormat="1" applyFont="1" applyBorder="1"/>
    <xf numFmtId="3" fontId="56" fillId="0" borderId="78" xfId="6" applyNumberFormat="1" applyFont="1" applyBorder="1"/>
    <xf numFmtId="0" fontId="56" fillId="0" borderId="78" xfId="6" applyFont="1" applyBorder="1"/>
    <xf numFmtId="0" fontId="56" fillId="22" borderId="54" xfId="6" applyFont="1" applyFill="1" applyBorder="1"/>
    <xf numFmtId="0" fontId="60" fillId="22" borderId="54" xfId="6" applyFont="1" applyFill="1" applyBorder="1"/>
    <xf numFmtId="168" fontId="59" fillId="9" borderId="0" xfId="6" applyNumberFormat="1" applyFont="1" applyFill="1"/>
    <xf numFmtId="168" fontId="59" fillId="0" borderId="73" xfId="6" applyNumberFormat="1" applyFont="1" applyBorder="1"/>
    <xf numFmtId="0" fontId="56" fillId="0" borderId="73" xfId="6" applyFont="1" applyBorder="1"/>
    <xf numFmtId="0" fontId="59" fillId="0" borderId="73" xfId="6" applyFont="1" applyBorder="1"/>
    <xf numFmtId="0" fontId="56" fillId="14" borderId="54" xfId="6" applyFont="1" applyFill="1" applyBorder="1"/>
    <xf numFmtId="0" fontId="60" fillId="14" borderId="54" xfId="6" applyFont="1" applyFill="1" applyBorder="1"/>
    <xf numFmtId="0" fontId="59" fillId="0" borderId="54" xfId="6" applyFont="1" applyBorder="1"/>
    <xf numFmtId="0" fontId="60" fillId="0" borderId="77" xfId="6" applyFont="1" applyBorder="1"/>
    <xf numFmtId="0" fontId="56" fillId="20" borderId="54" xfId="6" applyFont="1" applyFill="1" applyBorder="1"/>
    <xf numFmtId="0" fontId="56" fillId="21" borderId="73" xfId="6" applyFont="1" applyFill="1" applyBorder="1"/>
    <xf numFmtId="0" fontId="62" fillId="21" borderId="73" xfId="6" applyFont="1" applyFill="1" applyBorder="1"/>
    <xf numFmtId="0" fontId="56" fillId="21" borderId="54" xfId="6" applyFont="1" applyFill="1" applyBorder="1"/>
    <xf numFmtId="0" fontId="62" fillId="20" borderId="73" xfId="6" applyFont="1" applyFill="1" applyBorder="1"/>
    <xf numFmtId="0" fontId="60" fillId="20" borderId="54" xfId="6" applyFont="1" applyFill="1" applyBorder="1"/>
    <xf numFmtId="0" fontId="67" fillId="0" borderId="0" xfId="6" applyFont="1"/>
    <xf numFmtId="168" fontId="59" fillId="0" borderId="77" xfId="6" applyNumberFormat="1" applyFont="1" applyBorder="1"/>
    <xf numFmtId="0" fontId="67" fillId="0" borderId="54" xfId="6" applyFont="1" applyBorder="1"/>
    <xf numFmtId="16" fontId="60" fillId="0" borderId="0" xfId="6" applyNumberFormat="1" applyFont="1" applyAlignment="1">
      <alignment horizontal="left"/>
    </xf>
    <xf numFmtId="0" fontId="56" fillId="0" borderId="54" xfId="6" applyFont="1" applyBorder="1" applyAlignment="1">
      <alignment wrapText="1"/>
    </xf>
    <xf numFmtId="0" fontId="67" fillId="0" borderId="54" xfId="6" applyFont="1" applyBorder="1" applyAlignment="1">
      <alignment wrapText="1"/>
    </xf>
    <xf numFmtId="0" fontId="56" fillId="18" borderId="54" xfId="6" applyFont="1" applyFill="1" applyBorder="1"/>
    <xf numFmtId="0" fontId="60" fillId="18" borderId="54" xfId="6" applyFont="1" applyFill="1" applyBorder="1"/>
    <xf numFmtId="0" fontId="67" fillId="0" borderId="78" xfId="6" applyFont="1" applyBorder="1"/>
    <xf numFmtId="0" fontId="67" fillId="19" borderId="54" xfId="6" applyFont="1" applyFill="1" applyBorder="1" applyAlignment="1">
      <alignment vertical="center" wrapText="1"/>
    </xf>
    <xf numFmtId="0" fontId="60" fillId="17" borderId="54" xfId="6" applyFont="1" applyFill="1" applyBorder="1"/>
    <xf numFmtId="0" fontId="56" fillId="17" borderId="54" xfId="6" applyFont="1" applyFill="1" applyBorder="1"/>
    <xf numFmtId="0" fontId="56" fillId="16" borderId="54" xfId="6" applyFont="1" applyFill="1" applyBorder="1"/>
    <xf numFmtId="0" fontId="56" fillId="15" borderId="54" xfId="6" applyFont="1" applyFill="1" applyBorder="1"/>
    <xf numFmtId="0" fontId="60" fillId="15" borderId="54" xfId="6" applyFont="1" applyFill="1" applyBorder="1"/>
    <xf numFmtId="0" fontId="56" fillId="0" borderId="75" xfId="6" applyFont="1" applyBorder="1"/>
    <xf numFmtId="0" fontId="60" fillId="0" borderId="75" xfId="6" applyFont="1" applyBorder="1"/>
    <xf numFmtId="0" fontId="63" fillId="0" borderId="54" xfId="6" applyFont="1" applyBorder="1"/>
    <xf numFmtId="0" fontId="60" fillId="16" borderId="54" xfId="6" applyFont="1" applyFill="1" applyBorder="1"/>
    <xf numFmtId="0" fontId="60" fillId="0" borderId="77" xfId="6" applyFont="1" applyBorder="1" applyAlignment="1">
      <alignment wrapText="1"/>
    </xf>
    <xf numFmtId="0" fontId="60" fillId="0" borderId="54" xfId="6" applyFont="1" applyBorder="1" applyAlignment="1">
      <alignment wrapText="1"/>
    </xf>
    <xf numFmtId="0" fontId="56" fillId="11" borderId="78" xfId="6" applyFont="1" applyFill="1" applyBorder="1"/>
    <xf numFmtId="0" fontId="56" fillId="14" borderId="78" xfId="6" applyFont="1" applyFill="1" applyBorder="1"/>
    <xf numFmtId="0" fontId="66" fillId="13" borderId="54" xfId="6" applyFont="1" applyFill="1" applyBorder="1"/>
    <xf numFmtId="0" fontId="60" fillId="13" borderId="63" xfId="6" applyFont="1" applyFill="1" applyBorder="1"/>
    <xf numFmtId="168" fontId="58" fillId="0" borderId="0" xfId="6" applyNumberFormat="1" applyFont="1"/>
    <xf numFmtId="168" fontId="58" fillId="0" borderId="73" xfId="6" applyNumberFormat="1" applyFont="1" applyBorder="1"/>
    <xf numFmtId="0" fontId="60" fillId="0" borderId="62" xfId="6" applyFont="1" applyBorder="1"/>
    <xf numFmtId="0" fontId="60" fillId="0" borderId="54" xfId="6" applyFont="1" applyBorder="1" applyAlignment="1">
      <alignment horizontal="justify"/>
    </xf>
    <xf numFmtId="0" fontId="60" fillId="0" borderId="62" xfId="6" applyFont="1" applyBorder="1" applyAlignment="1">
      <alignment horizontal="right"/>
    </xf>
    <xf numFmtId="0" fontId="56" fillId="0" borderId="62" xfId="6" applyFont="1" applyBorder="1"/>
    <xf numFmtId="0" fontId="56" fillId="0" borderId="77" xfId="6" applyFont="1" applyBorder="1"/>
    <xf numFmtId="0" fontId="56" fillId="11" borderId="62" xfId="6" applyFont="1" applyFill="1" applyBorder="1"/>
    <xf numFmtId="0" fontId="56" fillId="10" borderId="73" xfId="6" applyFont="1" applyFill="1" applyBorder="1"/>
    <xf numFmtId="0" fontId="56" fillId="10" borderId="0" xfId="6" applyFont="1" applyFill="1"/>
    <xf numFmtId="0" fontId="60" fillId="10" borderId="73" xfId="6" applyFont="1" applyFill="1" applyBorder="1"/>
    <xf numFmtId="0" fontId="60" fillId="8" borderId="54" xfId="6" applyFont="1" applyFill="1" applyBorder="1"/>
    <xf numFmtId="0" fontId="59" fillId="8" borderId="54" xfId="6" applyFont="1" applyFill="1" applyBorder="1"/>
    <xf numFmtId="0" fontId="60" fillId="0" borderId="0" xfId="6" applyFont="1" applyAlignment="1">
      <alignment horizontal="center" vertical="center"/>
    </xf>
    <xf numFmtId="0" fontId="63" fillId="0" borderId="54" xfId="6" applyFont="1" applyBorder="1" applyAlignment="1">
      <alignment horizontal="center" vertical="center"/>
    </xf>
    <xf numFmtId="0" fontId="60" fillId="0" borderId="74" xfId="6" applyFont="1" applyBorder="1"/>
    <xf numFmtId="0" fontId="56" fillId="12" borderId="54" xfId="6" applyFont="1" applyFill="1" applyBorder="1"/>
    <xf numFmtId="0" fontId="60" fillId="12" borderId="54" xfId="6" applyFont="1" applyFill="1" applyBorder="1"/>
    <xf numFmtId="0" fontId="60" fillId="10" borderId="54" xfId="6" applyFont="1" applyFill="1" applyBorder="1"/>
    <xf numFmtId="0" fontId="56" fillId="21" borderId="0" xfId="6" applyFont="1" applyFill="1"/>
    <xf numFmtId="0" fontId="59" fillId="0" borderId="75" xfId="6" applyFont="1" applyBorder="1"/>
    <xf numFmtId="168" fontId="58" fillId="0" borderId="54" xfId="6" applyNumberFormat="1" applyFont="1" applyBorder="1"/>
    <xf numFmtId="0" fontId="60" fillId="0" borderId="54" xfId="6" applyFont="1" applyBorder="1" applyAlignment="1">
      <alignment horizontal="right"/>
    </xf>
    <xf numFmtId="0" fontId="56" fillId="10" borderId="54" xfId="6" applyFont="1" applyFill="1" applyBorder="1"/>
    <xf numFmtId="0" fontId="56" fillId="10" borderId="62" xfId="6" applyFont="1" applyFill="1" applyBorder="1"/>
    <xf numFmtId="0" fontId="60" fillId="21" borderId="0" xfId="6" applyFont="1" applyFill="1"/>
    <xf numFmtId="0" fontId="62" fillId="0" borderId="0" xfId="6" applyFont="1"/>
    <xf numFmtId="0" fontId="60" fillId="8" borderId="54" xfId="6" applyFont="1" applyFill="1" applyBorder="1" applyAlignment="1">
      <alignment horizontal="left" vertical="center"/>
    </xf>
    <xf numFmtId="0" fontId="58" fillId="0" borderId="67" xfId="6" applyFont="1" applyBorder="1" applyAlignment="1">
      <alignment horizontal="center"/>
    </xf>
    <xf numFmtId="0" fontId="58" fillId="0" borderId="0" xfId="6" applyFont="1" applyAlignment="1">
      <alignment horizontal="center"/>
    </xf>
    <xf numFmtId="0" fontId="58" fillId="0" borderId="65" xfId="6" applyFont="1" applyBorder="1"/>
    <xf numFmtId="0" fontId="58" fillId="0" borderId="54" xfId="6" applyFont="1" applyBorder="1"/>
    <xf numFmtId="0" fontId="56" fillId="0" borderId="59" xfId="6" applyFont="1" applyBorder="1"/>
    <xf numFmtId="0" fontId="56" fillId="0" borderId="50" xfId="6" applyFont="1" applyBorder="1" applyAlignment="1">
      <alignment horizontal="center"/>
    </xf>
    <xf numFmtId="168" fontId="59" fillId="0" borderId="67" xfId="6" applyNumberFormat="1" applyFont="1" applyBorder="1" applyAlignment="1">
      <alignment horizontal="right"/>
    </xf>
    <xf numFmtId="0" fontId="59" fillId="0" borderId="68" xfId="6" applyFont="1" applyBorder="1" applyAlignment="1">
      <alignment horizontal="right"/>
    </xf>
    <xf numFmtId="168" fontId="59" fillId="0" borderId="69" xfId="6" applyNumberFormat="1" applyFont="1" applyBorder="1" applyAlignment="1">
      <alignment horizontal="right"/>
    </xf>
    <xf numFmtId="168" fontId="60" fillId="0" borderId="65" xfId="6" applyNumberFormat="1" applyFont="1" applyBorder="1" applyAlignment="1">
      <alignment horizontal="right"/>
    </xf>
    <xf numFmtId="168" fontId="60" fillId="0" borderId="75" xfId="6" applyNumberFormat="1" applyFont="1" applyBorder="1" applyAlignment="1">
      <alignment horizontal="right"/>
    </xf>
    <xf numFmtId="168" fontId="60" fillId="0" borderId="80" xfId="6" applyNumberFormat="1" applyFont="1" applyBorder="1" applyAlignment="1">
      <alignment horizontal="right"/>
    </xf>
    <xf numFmtId="168" fontId="60" fillId="0" borderId="79" xfId="6" applyNumberFormat="1" applyFont="1" applyBorder="1" applyAlignment="1">
      <alignment horizontal="right"/>
    </xf>
    <xf numFmtId="168" fontId="60" fillId="0" borderId="0" xfId="6" applyNumberFormat="1" applyFont="1" applyAlignment="1">
      <alignment horizontal="right"/>
    </xf>
    <xf numFmtId="168" fontId="60" fillId="0" borderId="81" xfId="6" applyNumberFormat="1" applyFont="1" applyBorder="1" applyAlignment="1">
      <alignment horizontal="right"/>
    </xf>
    <xf numFmtId="168" fontId="56" fillId="0" borderId="79" xfId="6" applyNumberFormat="1" applyFont="1" applyBorder="1"/>
    <xf numFmtId="168" fontId="56" fillId="0" borderId="0" xfId="6" applyNumberFormat="1" applyFont="1"/>
    <xf numFmtId="168" fontId="56" fillId="0" borderId="81" xfId="6" applyNumberFormat="1" applyFont="1" applyBorder="1"/>
    <xf numFmtId="168" fontId="60" fillId="0" borderId="82" xfId="6" applyNumberFormat="1" applyFont="1" applyBorder="1" applyAlignment="1">
      <alignment horizontal="right"/>
    </xf>
    <xf numFmtId="168" fontId="60" fillId="0" borderId="76" xfId="6" applyNumberFormat="1" applyFont="1" applyBorder="1" applyAlignment="1">
      <alignment horizontal="right"/>
    </xf>
    <xf numFmtId="168" fontId="60" fillId="0" borderId="83" xfId="6" applyNumberFormat="1" applyFont="1" applyBorder="1" applyAlignment="1">
      <alignment horizontal="right"/>
    </xf>
    <xf numFmtId="0" fontId="12"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5" fillId="0" borderId="0" xfId="0" applyFont="1" applyAlignment="1">
      <alignment horizontal="left" vertical="center"/>
    </xf>
    <xf numFmtId="0" fontId="0" fillId="0" borderId="0" xfId="0"/>
    <xf numFmtId="0" fontId="6" fillId="0" borderId="0" xfId="0" applyFont="1" applyAlignment="1">
      <alignment horizontal="left" vertical="top" wrapText="1"/>
    </xf>
    <xf numFmtId="0" fontId="5" fillId="0" borderId="0" xfId="0" applyFont="1" applyAlignment="1">
      <alignment horizontal="left" vertical="center" wrapText="1"/>
    </xf>
    <xf numFmtId="4" fontId="9" fillId="0" borderId="0" xfId="0" applyNumberFormat="1" applyFont="1" applyAlignment="1">
      <alignment vertical="center"/>
    </xf>
    <xf numFmtId="4" fontId="16" fillId="0" borderId="7" xfId="0" applyNumberFormat="1" applyFont="1" applyBorder="1" applyAlignment="1">
      <alignment vertical="center"/>
    </xf>
    <xf numFmtId="0" fontId="0" fillId="0" borderId="7" xfId="0" applyBorder="1" applyAlignment="1">
      <alignment vertical="center"/>
    </xf>
    <xf numFmtId="164" fontId="4" fillId="0" borderId="0" xfId="0" applyNumberFormat="1" applyFont="1" applyAlignment="1">
      <alignment vertical="center"/>
    </xf>
    <xf numFmtId="0" fontId="4" fillId="0" borderId="0" xfId="0" applyFont="1" applyAlignment="1">
      <alignment vertical="center"/>
    </xf>
    <xf numFmtId="4" fontId="17" fillId="0" borderId="0" xfId="0" applyNumberFormat="1" applyFont="1" applyAlignment="1">
      <alignment vertical="center"/>
    </xf>
    <xf numFmtId="0" fontId="6" fillId="4" borderId="9" xfId="0" applyFont="1" applyFill="1" applyBorder="1" applyAlignment="1">
      <alignment horizontal="left" vertical="center"/>
    </xf>
    <xf numFmtId="0" fontId="0" fillId="4" borderId="9" xfId="0" applyFill="1" applyBorder="1" applyAlignment="1">
      <alignment vertical="center"/>
    </xf>
    <xf numFmtId="4" fontId="6" fillId="4" borderId="9" xfId="0" applyNumberFormat="1" applyFont="1" applyFill="1" applyBorder="1" applyAlignment="1">
      <alignment vertical="center"/>
    </xf>
    <xf numFmtId="0" fontId="0" fillId="4" borderId="10" xfId="0" applyFill="1" applyBorder="1" applyAlignment="1">
      <alignment vertical="center"/>
    </xf>
    <xf numFmtId="0" fontId="6"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vertical="center"/>
    </xf>
    <xf numFmtId="4" fontId="26"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5" fillId="5" borderId="8" xfId="0" applyFont="1" applyFill="1" applyBorder="1" applyAlignment="1">
      <alignment horizontal="center" vertical="center"/>
    </xf>
    <xf numFmtId="0" fontId="5" fillId="5" borderId="9" xfId="0" applyFont="1" applyFill="1" applyBorder="1" applyAlignment="1">
      <alignment horizontal="left" vertical="center"/>
    </xf>
    <xf numFmtId="0" fontId="5" fillId="5" borderId="9" xfId="0" applyFont="1" applyFill="1" applyBorder="1" applyAlignment="1">
      <alignment horizontal="center" vertical="center"/>
    </xf>
    <xf numFmtId="0" fontId="5" fillId="5" borderId="10" xfId="0" applyFont="1" applyFill="1" applyBorder="1" applyAlignment="1">
      <alignment horizontal="left" vertical="center"/>
    </xf>
    <xf numFmtId="4" fontId="22" fillId="0" borderId="0" xfId="0" applyNumberFormat="1" applyFont="1" applyAlignment="1">
      <alignment vertical="center"/>
    </xf>
    <xf numFmtId="4" fontId="22" fillId="5" borderId="0" xfId="0" applyNumberFormat="1" applyFont="1" applyFill="1" applyAlignment="1">
      <alignment vertical="center"/>
    </xf>
    <xf numFmtId="0" fontId="12" fillId="3" borderId="0" xfId="0" applyFont="1" applyFill="1" applyAlignment="1">
      <alignment horizontal="center" vertical="center"/>
    </xf>
    <xf numFmtId="4" fontId="26" fillId="16" borderId="0" xfId="0" applyNumberFormat="1" applyFont="1" applyFill="1" applyAlignment="1" applyProtection="1">
      <alignment vertical="center"/>
      <protection locked="0"/>
    </xf>
    <xf numFmtId="0" fontId="26" fillId="16" borderId="0" xfId="0" applyFont="1" applyFill="1" applyAlignment="1" applyProtection="1">
      <alignment vertical="center"/>
      <protection locked="0"/>
    </xf>
    <xf numFmtId="4" fontId="22" fillId="0" borderId="0" xfId="0" applyNumberFormat="1" applyFont="1" applyAlignment="1">
      <alignment horizontal="right" vertical="center"/>
    </xf>
    <xf numFmtId="0" fontId="37" fillId="0" borderId="0" xfId="2" applyFont="1" applyAlignment="1">
      <alignment horizontal="left" vertical="center" wrapText="1"/>
    </xf>
    <xf numFmtId="0" fontId="38" fillId="0" borderId="0" xfId="2" applyFont="1" applyAlignment="1">
      <alignment horizontal="left" vertical="center" wrapText="1"/>
    </xf>
    <xf numFmtId="0" fontId="33" fillId="6" borderId="0" xfId="1" applyFont="1" applyFill="1" applyAlignment="1">
      <alignment vertical="center"/>
    </xf>
    <xf numFmtId="0" fontId="29" fillId="0" borderId="0" xfId="2"/>
    <xf numFmtId="0" fontId="57" fillId="0" borderId="0" xfId="6" applyFont="1" applyAlignment="1">
      <alignment horizontal="center" vertical="top"/>
    </xf>
    <xf numFmtId="0" fontId="58" fillId="0" borderId="0" xfId="6" applyFont="1" applyAlignment="1">
      <alignment horizontal="center" vertical="top"/>
    </xf>
    <xf numFmtId="0" fontId="56" fillId="0" borderId="50" xfId="6" applyFont="1" applyBorder="1"/>
    <xf numFmtId="0" fontId="56" fillId="0" borderId="51" xfId="6" applyFont="1" applyBorder="1"/>
    <xf numFmtId="0" fontId="56" fillId="0" borderId="52" xfId="6" applyFont="1" applyBorder="1"/>
    <xf numFmtId="0" fontId="58" fillId="0" borderId="53" xfId="6" applyFont="1" applyBorder="1" applyAlignment="1">
      <alignment horizontal="center"/>
    </xf>
    <xf numFmtId="0" fontId="58" fillId="0" borderId="54" xfId="6" applyFont="1" applyBorder="1" applyAlignment="1">
      <alignment horizontal="center"/>
    </xf>
    <xf numFmtId="0" fontId="58" fillId="0" borderId="55" xfId="6" applyFont="1" applyBorder="1" applyAlignment="1">
      <alignment horizontal="center"/>
    </xf>
    <xf numFmtId="0" fontId="58" fillId="0" borderId="56" xfId="6" applyFont="1" applyBorder="1" applyAlignment="1">
      <alignment horizontal="center"/>
    </xf>
    <xf numFmtId="0" fontId="58" fillId="0" borderId="57" xfId="6" applyFont="1" applyBorder="1" applyAlignment="1">
      <alignment horizontal="center"/>
    </xf>
    <xf numFmtId="0" fontId="58" fillId="0" borderId="58" xfId="6" applyFont="1" applyBorder="1" applyAlignment="1">
      <alignment horizontal="center"/>
    </xf>
    <xf numFmtId="0" fontId="58" fillId="0" borderId="70" xfId="6" applyFont="1" applyBorder="1" applyAlignment="1">
      <alignment horizontal="center"/>
    </xf>
    <xf numFmtId="0" fontId="58" fillId="0" borderId="71" xfId="6" applyFont="1" applyBorder="1" applyAlignment="1">
      <alignment horizontal="center"/>
    </xf>
    <xf numFmtId="0" fontId="58" fillId="0" borderId="72" xfId="6" applyFont="1" applyBorder="1" applyAlignment="1">
      <alignment horizontal="center"/>
    </xf>
    <xf numFmtId="0" fontId="56" fillId="0" borderId="60" xfId="6" applyFont="1" applyBorder="1" applyAlignment="1">
      <alignment horizontal="center"/>
    </xf>
    <xf numFmtId="0" fontId="56" fillId="0" borderId="51" xfId="6" applyFont="1" applyBorder="1" applyAlignment="1">
      <alignment horizontal="center"/>
    </xf>
    <xf numFmtId="0" fontId="56" fillId="0" borderId="52" xfId="6" applyFont="1" applyBorder="1" applyAlignment="1">
      <alignment horizontal="center"/>
    </xf>
    <xf numFmtId="0" fontId="58" fillId="0" borderId="0" xfId="6" applyFont="1"/>
    <xf numFmtId="0" fontId="56" fillId="0" borderId="0" xfId="6" applyFont="1"/>
    <xf numFmtId="0" fontId="56" fillId="0" borderId="61" xfId="6" applyFont="1" applyBorder="1" applyAlignment="1">
      <alignment horizontal="center" vertical="center" textRotation="255"/>
    </xf>
    <xf numFmtId="0" fontId="56" fillId="0" borderId="64" xfId="6" applyFont="1" applyBorder="1" applyAlignment="1">
      <alignment horizontal="center" vertical="center" textRotation="255"/>
    </xf>
    <xf numFmtId="0" fontId="56" fillId="0" borderId="66" xfId="6" applyFont="1" applyBorder="1" applyAlignment="1">
      <alignment horizontal="center" vertical="center" textRotation="255"/>
    </xf>
    <xf numFmtId="0" fontId="56" fillId="0" borderId="54" xfId="6" applyFont="1" applyBorder="1"/>
    <xf numFmtId="0" fontId="102" fillId="0" borderId="0" xfId="5" applyFont="1" applyAlignment="1">
      <alignment horizontal="left" vertical="center" wrapText="1"/>
    </xf>
    <xf numFmtId="0" fontId="89" fillId="0" borderId="0" xfId="5" applyAlignment="1">
      <alignment vertical="center"/>
    </xf>
    <xf numFmtId="0" fontId="89" fillId="0" borderId="0" xfId="5"/>
    <xf numFmtId="0" fontId="89" fillId="30" borderId="0" xfId="5" applyFill="1" applyAlignment="1" applyProtection="1">
      <alignment horizontal="left" vertical="center"/>
      <protection locked="0"/>
    </xf>
    <xf numFmtId="0" fontId="89" fillId="0" borderId="0" xfId="5" applyAlignment="1">
      <alignment horizontal="left" vertical="center"/>
    </xf>
    <xf numFmtId="0" fontId="89" fillId="0" borderId="0" xfId="5" applyAlignment="1">
      <alignment horizontal="left" vertical="center" wrapText="1"/>
    </xf>
  </cellXfs>
  <cellStyles count="7">
    <cellStyle name="Excel Built-in Normal" xfId="2" xr:uid="{00000000-0005-0000-0000-000000000000}"/>
    <cellStyle name="Hypertextový odkaz" xfId="1" builtinId="8"/>
    <cellStyle name="Normální" xfId="0" builtinId="0" customBuiltin="1"/>
    <cellStyle name="Normální 2" xfId="3" xr:uid="{00000000-0005-0000-0000-000003000000}"/>
    <cellStyle name="Normální 3" xfId="4" xr:uid="{00000000-0005-0000-0000-000004000000}"/>
    <cellStyle name="Normální 4" xfId="5" xr:uid="{04C81987-E7CB-46C2-B0DB-812B4BD3F5BB}"/>
    <cellStyle name="Normální 5" xfId="6" xr:uid="{2174690F-0904-4026-99B1-CC43ADF901F1}"/>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twoCellAnchor>
    <xdr:from>
      <xdr:col>0</xdr:col>
      <xdr:colOff>30480</xdr:colOff>
      <xdr:row>0</xdr:row>
      <xdr:rowOff>0</xdr:rowOff>
    </xdr:from>
    <xdr:to>
      <xdr:col>0</xdr:col>
      <xdr:colOff>304800</xdr:colOff>
      <xdr:row>0</xdr:row>
      <xdr:rowOff>274320</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0480" y="0"/>
          <a:ext cx="274320" cy="274320"/>
        </a:xfrm>
        <a:prstGeom prst="rect">
          <a:avLst/>
        </a:prstGeom>
        <a:noFill/>
        <a:ln w="9525">
          <a:noFill/>
          <a:round/>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520A9235-75F3-49C4-BB2B-F74359E8F167}"/>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ek%20Raska\AppData\Local\Microsoft\Windows\INetCache\Content.Outlook\A9MCHX23\Kanalizace\Nerudova_Kanalizace_ROZPO&#268;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20180213 - DZS - Rekonstr..."/>
    </sheetNames>
    <sheetDataSet>
      <sheetData sheetId="0">
        <row r="8">
          <cell r="AN8" t="str">
            <v>13. 2. 2018</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K97"/>
  <sheetViews>
    <sheetView showGridLines="0" tabSelected="1" workbookViewId="0">
      <pane ySplit="1" topLeftCell="A84" activePane="bottomLeft" state="frozen"/>
      <selection pane="bottomLeft" activeCell="AG90" sqref="AG90:AM90"/>
    </sheetView>
  </sheetViews>
  <sheetFormatPr defaultRowHeight="12" x14ac:dyDescent="0.3"/>
  <cols>
    <col min="1" max="1" width="8.28515625" customWidth="1"/>
    <col min="2" max="2" width="1.7109375" customWidth="1"/>
    <col min="3" max="3" width="4.140625" customWidth="1"/>
    <col min="4" max="33" width="2.42578125" customWidth="1"/>
    <col min="34" max="34" width="3.28515625" customWidth="1"/>
    <col min="35" max="37" width="2.42578125" customWidth="1"/>
    <col min="38" max="38" width="8.28515625" customWidth="1"/>
    <col min="39" max="39" width="3.28515625" customWidth="1"/>
    <col min="40" max="40" width="13.28515625" customWidth="1"/>
    <col min="41" max="41" width="7.42578125" customWidth="1"/>
    <col min="42" max="42" width="4.140625" customWidth="1"/>
    <col min="43" max="43" width="1.7109375" customWidth="1"/>
    <col min="44" max="44" width="13.7109375" customWidth="1"/>
    <col min="45" max="46" width="25.85546875" hidden="1" customWidth="1"/>
    <col min="47" max="47" width="25" hidden="1" customWidth="1"/>
    <col min="48" max="52" width="21.7109375" hidden="1" customWidth="1"/>
    <col min="53" max="53" width="19.140625" hidden="1" customWidth="1"/>
    <col min="54" max="54" width="25" hidden="1" customWidth="1"/>
    <col min="55" max="56" width="19.140625" hidden="1" customWidth="1"/>
    <col min="57" max="57" width="66.42578125" customWidth="1"/>
    <col min="71" max="89" width="9.28515625" hidden="1"/>
  </cols>
  <sheetData>
    <row r="1" spans="1:73" ht="21.45" customHeight="1" x14ac:dyDescent="0.3">
      <c r="A1" s="6" t="s">
        <v>0</v>
      </c>
      <c r="B1" s="7"/>
      <c r="C1" s="7"/>
      <c r="D1" s="8" t="s">
        <v>1</v>
      </c>
      <c r="E1" s="7"/>
      <c r="F1" s="7"/>
      <c r="G1" s="7"/>
      <c r="H1" s="7"/>
      <c r="I1" s="7"/>
      <c r="J1" s="7"/>
      <c r="K1" s="9" t="s">
        <v>2</v>
      </c>
      <c r="L1" s="9"/>
      <c r="M1" s="9"/>
      <c r="N1" s="9"/>
      <c r="O1" s="9"/>
      <c r="P1" s="9"/>
      <c r="Q1" s="9"/>
      <c r="R1" s="9"/>
      <c r="S1" s="9"/>
      <c r="T1" s="7"/>
      <c r="U1" s="7"/>
      <c r="V1" s="7"/>
      <c r="W1" s="9" t="s">
        <v>3</v>
      </c>
      <c r="X1" s="9"/>
      <c r="Y1" s="9"/>
      <c r="Z1" s="9"/>
      <c r="AA1" s="9"/>
      <c r="AB1" s="9"/>
      <c r="AC1" s="9"/>
      <c r="AD1" s="9"/>
      <c r="AE1" s="9"/>
      <c r="AF1" s="9"/>
      <c r="AG1" s="7"/>
      <c r="AH1" s="7"/>
      <c r="AI1" s="10"/>
      <c r="AJ1" s="10"/>
      <c r="AK1" s="10"/>
      <c r="AL1" s="10"/>
      <c r="AM1" s="10"/>
      <c r="AN1" s="10"/>
      <c r="AO1" s="10"/>
      <c r="AP1" s="10"/>
      <c r="AQ1" s="10"/>
      <c r="AR1" s="10"/>
      <c r="AS1" s="10"/>
      <c r="AT1" s="10"/>
      <c r="AU1" s="10"/>
      <c r="AV1" s="10"/>
      <c r="AW1" s="10"/>
      <c r="AX1" s="10"/>
      <c r="AY1" s="10"/>
      <c r="AZ1" s="10"/>
      <c r="BA1" s="6" t="s">
        <v>4</v>
      </c>
      <c r="BB1" s="6" t="s">
        <v>5</v>
      </c>
      <c r="BC1" s="10"/>
      <c r="BD1" s="10"/>
      <c r="BE1" s="10"/>
      <c r="BF1" s="10"/>
      <c r="BG1" s="10"/>
      <c r="BH1" s="10"/>
      <c r="BI1" s="10"/>
      <c r="BJ1" s="10"/>
      <c r="BK1" s="10"/>
      <c r="BL1" s="10"/>
      <c r="BM1" s="10"/>
      <c r="BN1" s="10"/>
      <c r="BO1" s="10"/>
      <c r="BP1" s="10"/>
      <c r="BQ1" s="10"/>
      <c r="BR1" s="10"/>
      <c r="BT1" s="11" t="s">
        <v>6</v>
      </c>
      <c r="BU1" s="11" t="s">
        <v>6</v>
      </c>
    </row>
    <row r="2" spans="1:73" ht="36.9" customHeight="1" x14ac:dyDescent="0.3">
      <c r="C2" s="569" t="s">
        <v>7</v>
      </c>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c r="AP2" s="570"/>
      <c r="AR2" s="603" t="s">
        <v>8</v>
      </c>
      <c r="AS2" s="574"/>
      <c r="AT2" s="574"/>
      <c r="AU2" s="574"/>
      <c r="AV2" s="574"/>
      <c r="AW2" s="574"/>
      <c r="AX2" s="574"/>
      <c r="AY2" s="574"/>
      <c r="AZ2" s="574"/>
      <c r="BA2" s="574"/>
      <c r="BB2" s="574"/>
      <c r="BC2" s="574"/>
      <c r="BD2" s="574"/>
      <c r="BE2" s="574"/>
      <c r="BS2" s="13" t="s">
        <v>9</v>
      </c>
      <c r="BT2" s="13" t="s">
        <v>10</v>
      </c>
    </row>
    <row r="3" spans="1:73" ht="6.9" customHeight="1" x14ac:dyDescent="0.3">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6"/>
      <c r="BS3" s="13" t="s">
        <v>9</v>
      </c>
      <c r="BT3" s="13" t="s">
        <v>11</v>
      </c>
    </row>
    <row r="4" spans="1:73" ht="36.9" customHeight="1" x14ac:dyDescent="0.3">
      <c r="B4" s="17"/>
      <c r="C4" s="571" t="s">
        <v>12</v>
      </c>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2"/>
      <c r="AL4" s="572"/>
      <c r="AM4" s="572"/>
      <c r="AN4" s="572"/>
      <c r="AO4" s="572"/>
      <c r="AP4" s="572"/>
      <c r="AQ4" s="18"/>
      <c r="AS4" s="12" t="s">
        <v>13</v>
      </c>
      <c r="BS4" s="13" t="s">
        <v>14</v>
      </c>
    </row>
    <row r="5" spans="1:73" ht="14.4" customHeight="1" x14ac:dyDescent="0.3">
      <c r="B5" s="17"/>
      <c r="D5" s="19" t="s">
        <v>15</v>
      </c>
      <c r="K5" s="573" t="s">
        <v>16</v>
      </c>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74"/>
      <c r="AO5" s="574"/>
      <c r="AQ5" s="18"/>
      <c r="BS5" s="13" t="s">
        <v>9</v>
      </c>
    </row>
    <row r="6" spans="1:73" ht="36.9" customHeight="1" x14ac:dyDescent="0.3">
      <c r="B6" s="17"/>
      <c r="D6" s="21" t="s">
        <v>17</v>
      </c>
      <c r="K6" s="575" t="s">
        <v>18</v>
      </c>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Q6" s="18"/>
      <c r="BS6" s="13" t="s">
        <v>9</v>
      </c>
    </row>
    <row r="7" spans="1:73" ht="14.4" customHeight="1" x14ac:dyDescent="0.3">
      <c r="B7" s="17"/>
      <c r="D7" s="22" t="s">
        <v>19</v>
      </c>
      <c r="K7" s="20" t="s">
        <v>5</v>
      </c>
      <c r="AK7" s="22" t="s">
        <v>20</v>
      </c>
      <c r="AN7" s="20" t="s">
        <v>5</v>
      </c>
      <c r="AQ7" s="18"/>
      <c r="BS7" s="13" t="s">
        <v>9</v>
      </c>
    </row>
    <row r="8" spans="1:73" ht="14.4" customHeight="1" x14ac:dyDescent="0.3">
      <c r="B8" s="17"/>
      <c r="D8" s="22" t="s">
        <v>21</v>
      </c>
      <c r="K8" s="20" t="s">
        <v>22</v>
      </c>
      <c r="AK8" s="22" t="s">
        <v>23</v>
      </c>
      <c r="AN8" s="20" t="s">
        <v>24</v>
      </c>
      <c r="AQ8" s="18"/>
      <c r="BS8" s="13" t="s">
        <v>9</v>
      </c>
    </row>
    <row r="9" spans="1:73" ht="14.4" customHeight="1" x14ac:dyDescent="0.3">
      <c r="B9" s="17"/>
      <c r="AQ9" s="18"/>
      <c r="BS9" s="13" t="s">
        <v>9</v>
      </c>
    </row>
    <row r="10" spans="1:73" ht="14.4" customHeight="1" x14ac:dyDescent="0.3">
      <c r="B10" s="17"/>
      <c r="D10" s="22" t="s">
        <v>25</v>
      </c>
      <c r="AK10" s="22" t="s">
        <v>26</v>
      </c>
      <c r="AN10" s="20" t="s">
        <v>5</v>
      </c>
      <c r="AQ10" s="18"/>
      <c r="BS10" s="13" t="s">
        <v>9</v>
      </c>
    </row>
    <row r="11" spans="1:73" ht="18.45" customHeight="1" x14ac:dyDescent="0.3">
      <c r="B11" s="17"/>
      <c r="E11" s="20" t="s">
        <v>27</v>
      </c>
      <c r="AK11" s="22" t="s">
        <v>28</v>
      </c>
      <c r="AN11" s="20" t="s">
        <v>5</v>
      </c>
      <c r="AQ11" s="18"/>
      <c r="BS11" s="13" t="s">
        <v>9</v>
      </c>
    </row>
    <row r="12" spans="1:73" ht="6.9" customHeight="1" x14ac:dyDescent="0.3">
      <c r="B12" s="17"/>
      <c r="AQ12" s="18"/>
      <c r="BS12" s="13" t="s">
        <v>9</v>
      </c>
    </row>
    <row r="13" spans="1:73" ht="14.4" customHeight="1" x14ac:dyDescent="0.3">
      <c r="B13" s="17"/>
      <c r="D13" s="22" t="s">
        <v>29</v>
      </c>
      <c r="AK13" s="22" t="s">
        <v>26</v>
      </c>
      <c r="AN13" s="20" t="s">
        <v>5</v>
      </c>
      <c r="AQ13" s="18"/>
      <c r="BS13" s="13" t="s">
        <v>9</v>
      </c>
    </row>
    <row r="14" spans="1:73" ht="13.2" x14ac:dyDescent="0.3">
      <c r="B14" s="17"/>
      <c r="E14" s="20" t="s">
        <v>30</v>
      </c>
      <c r="AK14" s="22" t="s">
        <v>28</v>
      </c>
      <c r="AN14" s="20" t="s">
        <v>5</v>
      </c>
      <c r="AQ14" s="18"/>
      <c r="BS14" s="13" t="s">
        <v>9</v>
      </c>
    </row>
    <row r="15" spans="1:73" ht="6.9" customHeight="1" x14ac:dyDescent="0.3">
      <c r="B15" s="17"/>
      <c r="AQ15" s="18"/>
      <c r="BS15" s="13" t="s">
        <v>6</v>
      </c>
    </row>
    <row r="16" spans="1:73" ht="14.4" customHeight="1" x14ac:dyDescent="0.3">
      <c r="B16" s="17"/>
      <c r="D16" s="22" t="s">
        <v>31</v>
      </c>
      <c r="AK16" s="22" t="s">
        <v>26</v>
      </c>
      <c r="AN16" s="20" t="s">
        <v>5</v>
      </c>
      <c r="AQ16" s="18"/>
      <c r="BS16" s="13" t="s">
        <v>6</v>
      </c>
    </row>
    <row r="17" spans="2:71" ht="18.45" customHeight="1" x14ac:dyDescent="0.3">
      <c r="B17" s="17"/>
      <c r="E17" s="20" t="s">
        <v>32</v>
      </c>
      <c r="AK17" s="22" t="s">
        <v>28</v>
      </c>
      <c r="AN17" s="20" t="s">
        <v>5</v>
      </c>
      <c r="AQ17" s="18"/>
      <c r="BS17" s="13" t="s">
        <v>33</v>
      </c>
    </row>
    <row r="18" spans="2:71" ht="6.9" customHeight="1" x14ac:dyDescent="0.3">
      <c r="B18" s="17"/>
      <c r="AQ18" s="18"/>
      <c r="BS18" s="13" t="s">
        <v>9</v>
      </c>
    </row>
    <row r="19" spans="2:71" ht="14.4" customHeight="1" x14ac:dyDescent="0.3">
      <c r="B19" s="17"/>
      <c r="D19" s="22" t="s">
        <v>34</v>
      </c>
      <c r="AK19" s="22" t="s">
        <v>26</v>
      </c>
      <c r="AN19" s="20" t="s">
        <v>5</v>
      </c>
      <c r="AQ19" s="18"/>
      <c r="BS19" s="13" t="s">
        <v>9</v>
      </c>
    </row>
    <row r="20" spans="2:71" ht="18.45" customHeight="1" x14ac:dyDescent="0.3">
      <c r="B20" s="17"/>
      <c r="E20" s="20" t="s">
        <v>35</v>
      </c>
      <c r="AK20" s="22" t="s">
        <v>28</v>
      </c>
      <c r="AN20" s="20" t="s">
        <v>5</v>
      </c>
      <c r="AQ20" s="18"/>
    </row>
    <row r="21" spans="2:71" ht="6.9" customHeight="1" x14ac:dyDescent="0.3">
      <c r="B21" s="17"/>
      <c r="AQ21" s="18"/>
    </row>
    <row r="22" spans="2:71" ht="13.2" x14ac:dyDescent="0.3">
      <c r="B22" s="17"/>
      <c r="D22" s="22" t="s">
        <v>36</v>
      </c>
      <c r="AQ22" s="18"/>
    </row>
    <row r="23" spans="2:71" ht="16.5" customHeight="1" x14ac:dyDescent="0.3">
      <c r="B23" s="17"/>
      <c r="E23" s="576" t="s">
        <v>5</v>
      </c>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6"/>
      <c r="AL23" s="576"/>
      <c r="AM23" s="576"/>
      <c r="AN23" s="576"/>
      <c r="AQ23" s="18"/>
    </row>
    <row r="24" spans="2:71" ht="6.9" customHeight="1" x14ac:dyDescent="0.3">
      <c r="B24" s="17"/>
      <c r="AQ24" s="18"/>
    </row>
    <row r="25" spans="2:71" ht="6.9" customHeight="1" x14ac:dyDescent="0.3">
      <c r="B25" s="17"/>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Q25" s="18"/>
    </row>
    <row r="26" spans="2:71" ht="14.4" customHeight="1" x14ac:dyDescent="0.3">
      <c r="B26" s="17"/>
      <c r="D26" s="24" t="s">
        <v>37</v>
      </c>
      <c r="AK26" s="577">
        <f>ROUND(AG87,2)</f>
        <v>0</v>
      </c>
      <c r="AL26" s="574"/>
      <c r="AM26" s="574"/>
      <c r="AN26" s="574"/>
      <c r="AO26" s="574"/>
      <c r="AQ26" s="18"/>
    </row>
    <row r="27" spans="2:71" ht="14.4" customHeight="1" x14ac:dyDescent="0.3">
      <c r="B27" s="17"/>
      <c r="D27" s="24" t="s">
        <v>38</v>
      </c>
      <c r="AK27" s="577">
        <f>ROUND(AG94,2)</f>
        <v>0</v>
      </c>
      <c r="AL27" s="577"/>
      <c r="AM27" s="577"/>
      <c r="AN27" s="577"/>
      <c r="AO27" s="577"/>
      <c r="AQ27" s="18"/>
    </row>
    <row r="28" spans="2:71" s="1" customFormat="1" ht="6.9" customHeight="1" x14ac:dyDescent="0.3">
      <c r="B28" s="25"/>
      <c r="AQ28" s="26"/>
    </row>
    <row r="29" spans="2:71" s="1" customFormat="1" ht="25.95" customHeight="1" x14ac:dyDescent="0.3">
      <c r="B29" s="25"/>
      <c r="D29" s="27" t="s">
        <v>39</v>
      </c>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578">
        <f>ROUND(AK26+AK27,2)</f>
        <v>0</v>
      </c>
      <c r="AL29" s="579"/>
      <c r="AM29" s="579"/>
      <c r="AN29" s="579"/>
      <c r="AO29" s="579"/>
      <c r="AQ29" s="26"/>
    </row>
    <row r="30" spans="2:71" s="1" customFormat="1" ht="6.9" customHeight="1" x14ac:dyDescent="0.3">
      <c r="B30" s="25"/>
      <c r="AQ30" s="26"/>
    </row>
    <row r="31" spans="2:71" s="2" customFormat="1" ht="14.4" customHeight="1" x14ac:dyDescent="0.3">
      <c r="B31" s="29"/>
      <c r="D31" s="30"/>
      <c r="F31" s="30"/>
      <c r="L31" s="580"/>
      <c r="M31" s="581"/>
      <c r="N31" s="581"/>
      <c r="O31" s="581"/>
      <c r="T31" s="31"/>
      <c r="W31" s="582"/>
      <c r="X31" s="581"/>
      <c r="Y31" s="581"/>
      <c r="Z31" s="581"/>
      <c r="AA31" s="581"/>
      <c r="AB31" s="581"/>
      <c r="AC31" s="581"/>
      <c r="AD31" s="581"/>
      <c r="AE31" s="581"/>
      <c r="AK31" s="582"/>
      <c r="AL31" s="581"/>
      <c r="AM31" s="581"/>
      <c r="AN31" s="581"/>
      <c r="AO31" s="581"/>
      <c r="AQ31" s="32"/>
    </row>
    <row r="32" spans="2:71" s="2" customFormat="1" ht="14.4" customHeight="1" x14ac:dyDescent="0.3">
      <c r="B32" s="29"/>
      <c r="F32" s="30"/>
      <c r="L32" s="580"/>
      <c r="M32" s="581"/>
      <c r="N32" s="581"/>
      <c r="O32" s="581"/>
      <c r="T32" s="31"/>
      <c r="W32" s="582"/>
      <c r="X32" s="581"/>
      <c r="Y32" s="581"/>
      <c r="Z32" s="581"/>
      <c r="AA32" s="581"/>
      <c r="AB32" s="581"/>
      <c r="AC32" s="581"/>
      <c r="AD32" s="581"/>
      <c r="AE32" s="581"/>
      <c r="AK32" s="582"/>
      <c r="AL32" s="581"/>
      <c r="AM32" s="581"/>
      <c r="AN32" s="581"/>
      <c r="AO32" s="581"/>
      <c r="AQ32" s="32"/>
    </row>
    <row r="33" spans="2:43" s="2" customFormat="1" ht="14.4" hidden="1" customHeight="1" x14ac:dyDescent="0.3">
      <c r="B33" s="29"/>
      <c r="F33" s="30" t="s">
        <v>44</v>
      </c>
      <c r="L33" s="580">
        <v>0.21</v>
      </c>
      <c r="M33" s="581"/>
      <c r="N33" s="581"/>
      <c r="O33" s="581"/>
      <c r="T33" s="31" t="s">
        <v>42</v>
      </c>
      <c r="W33" s="582" t="e">
        <f>ROUND(BB87+SUM(CF95),2)</f>
        <v>#REF!</v>
      </c>
      <c r="X33" s="581"/>
      <c r="Y33" s="581"/>
      <c r="Z33" s="581"/>
      <c r="AA33" s="581"/>
      <c r="AB33" s="581"/>
      <c r="AC33" s="581"/>
      <c r="AD33" s="581"/>
      <c r="AE33" s="581"/>
      <c r="AK33" s="582">
        <v>0</v>
      </c>
      <c r="AL33" s="581"/>
      <c r="AM33" s="581"/>
      <c r="AN33" s="581"/>
      <c r="AO33" s="581"/>
      <c r="AQ33" s="32"/>
    </row>
    <row r="34" spans="2:43" s="2" customFormat="1" ht="14.4" hidden="1" customHeight="1" x14ac:dyDescent="0.3">
      <c r="B34" s="29"/>
      <c r="F34" s="30" t="s">
        <v>45</v>
      </c>
      <c r="L34" s="580">
        <v>0.15</v>
      </c>
      <c r="M34" s="581"/>
      <c r="N34" s="581"/>
      <c r="O34" s="581"/>
      <c r="T34" s="31" t="s">
        <v>42</v>
      </c>
      <c r="W34" s="582" t="e">
        <f>ROUND(BC87+SUM(CG95),2)</f>
        <v>#REF!</v>
      </c>
      <c r="X34" s="581"/>
      <c r="Y34" s="581"/>
      <c r="Z34" s="581"/>
      <c r="AA34" s="581"/>
      <c r="AB34" s="581"/>
      <c r="AC34" s="581"/>
      <c r="AD34" s="581"/>
      <c r="AE34" s="581"/>
      <c r="AK34" s="582">
        <v>0</v>
      </c>
      <c r="AL34" s="581"/>
      <c r="AM34" s="581"/>
      <c r="AN34" s="581"/>
      <c r="AO34" s="581"/>
      <c r="AQ34" s="32"/>
    </row>
    <row r="35" spans="2:43" s="2" customFormat="1" ht="14.4" hidden="1" customHeight="1" x14ac:dyDescent="0.3">
      <c r="B35" s="29"/>
      <c r="F35" s="30" t="s">
        <v>46</v>
      </c>
      <c r="L35" s="580">
        <v>0</v>
      </c>
      <c r="M35" s="581"/>
      <c r="N35" s="581"/>
      <c r="O35" s="581"/>
      <c r="T35" s="31" t="s">
        <v>42</v>
      </c>
      <c r="W35" s="582" t="e">
        <f>ROUND(BD87+SUM(CH95),2)</f>
        <v>#REF!</v>
      </c>
      <c r="X35" s="581"/>
      <c r="Y35" s="581"/>
      <c r="Z35" s="581"/>
      <c r="AA35" s="581"/>
      <c r="AB35" s="581"/>
      <c r="AC35" s="581"/>
      <c r="AD35" s="581"/>
      <c r="AE35" s="581"/>
      <c r="AK35" s="582">
        <v>0</v>
      </c>
      <c r="AL35" s="581"/>
      <c r="AM35" s="581"/>
      <c r="AN35" s="581"/>
      <c r="AO35" s="581"/>
      <c r="AQ35" s="32"/>
    </row>
    <row r="36" spans="2:43" s="1" customFormat="1" ht="6.9" customHeight="1" x14ac:dyDescent="0.3">
      <c r="B36" s="25"/>
      <c r="AQ36" s="26"/>
    </row>
    <row r="37" spans="2:43" s="1" customFormat="1" ht="25.95" customHeight="1" x14ac:dyDescent="0.3">
      <c r="B37" s="25"/>
      <c r="C37" s="33"/>
      <c r="D37" s="34" t="s">
        <v>47</v>
      </c>
      <c r="E37" s="35"/>
      <c r="F37" s="35"/>
      <c r="G37" s="35"/>
      <c r="H37" s="35"/>
      <c r="I37" s="35"/>
      <c r="J37" s="35"/>
      <c r="K37" s="35"/>
      <c r="L37" s="35"/>
      <c r="M37" s="35"/>
      <c r="N37" s="35"/>
      <c r="O37" s="35"/>
      <c r="P37" s="35"/>
      <c r="Q37" s="35"/>
      <c r="R37" s="35"/>
      <c r="S37" s="35"/>
      <c r="T37" s="36" t="s">
        <v>48</v>
      </c>
      <c r="U37" s="35"/>
      <c r="V37" s="35"/>
      <c r="W37" s="35"/>
      <c r="X37" s="583" t="s">
        <v>49</v>
      </c>
      <c r="Y37" s="584"/>
      <c r="Z37" s="584"/>
      <c r="AA37" s="584"/>
      <c r="AB37" s="584"/>
      <c r="AC37" s="35"/>
      <c r="AD37" s="35"/>
      <c r="AE37" s="35"/>
      <c r="AF37" s="35"/>
      <c r="AG37" s="35"/>
      <c r="AH37" s="35"/>
      <c r="AI37" s="35"/>
      <c r="AJ37" s="35"/>
      <c r="AK37" s="585">
        <f>AN96</f>
        <v>0</v>
      </c>
      <c r="AL37" s="584"/>
      <c r="AM37" s="584"/>
      <c r="AN37" s="584"/>
      <c r="AO37" s="586"/>
      <c r="AP37" s="33"/>
      <c r="AQ37" s="26"/>
    </row>
    <row r="38" spans="2:43" s="1" customFormat="1" ht="14.4" customHeight="1" x14ac:dyDescent="0.3">
      <c r="B38" s="25"/>
      <c r="AQ38" s="26"/>
    </row>
    <row r="39" spans="2:43" x14ac:dyDescent="0.3">
      <c r="B39" s="17"/>
      <c r="AQ39" s="18"/>
    </row>
    <row r="40" spans="2:43" x14ac:dyDescent="0.3">
      <c r="B40" s="17"/>
      <c r="AQ40" s="18"/>
    </row>
    <row r="41" spans="2:43" x14ac:dyDescent="0.3">
      <c r="B41" s="17"/>
      <c r="AQ41" s="18"/>
    </row>
    <row r="42" spans="2:43" x14ac:dyDescent="0.3">
      <c r="B42" s="17"/>
      <c r="AQ42" s="18"/>
    </row>
    <row r="43" spans="2:43" x14ac:dyDescent="0.3">
      <c r="B43" s="17"/>
      <c r="AQ43" s="18"/>
    </row>
    <row r="44" spans="2:43" x14ac:dyDescent="0.3">
      <c r="B44" s="17"/>
      <c r="AQ44" s="18"/>
    </row>
    <row r="45" spans="2:43" x14ac:dyDescent="0.3">
      <c r="B45" s="17"/>
      <c r="AQ45" s="18"/>
    </row>
    <row r="46" spans="2:43" x14ac:dyDescent="0.3">
      <c r="B46" s="17"/>
      <c r="AQ46" s="18"/>
    </row>
    <row r="47" spans="2:43" x14ac:dyDescent="0.3">
      <c r="B47" s="17"/>
      <c r="AQ47" s="18"/>
    </row>
    <row r="48" spans="2:43" x14ac:dyDescent="0.3">
      <c r="B48" s="17"/>
      <c r="AQ48" s="18"/>
    </row>
    <row r="49" spans="2:43" s="1" customFormat="1" ht="14.4" x14ac:dyDescent="0.3">
      <c r="B49" s="25"/>
      <c r="D49" s="37" t="s">
        <v>50</v>
      </c>
      <c r="E49" s="38"/>
      <c r="F49" s="38"/>
      <c r="G49" s="38"/>
      <c r="H49" s="38"/>
      <c r="I49" s="38"/>
      <c r="J49" s="38"/>
      <c r="K49" s="38"/>
      <c r="L49" s="38"/>
      <c r="M49" s="38"/>
      <c r="N49" s="38"/>
      <c r="O49" s="38"/>
      <c r="P49" s="38"/>
      <c r="Q49" s="38"/>
      <c r="R49" s="38"/>
      <c r="S49" s="38"/>
      <c r="T49" s="38"/>
      <c r="U49" s="38"/>
      <c r="V49" s="38"/>
      <c r="W49" s="38"/>
      <c r="X49" s="38"/>
      <c r="Y49" s="38"/>
      <c r="Z49" s="39"/>
      <c r="AC49" s="37" t="s">
        <v>51</v>
      </c>
      <c r="AD49" s="38"/>
      <c r="AE49" s="38"/>
      <c r="AF49" s="38"/>
      <c r="AG49" s="38"/>
      <c r="AH49" s="38"/>
      <c r="AI49" s="38"/>
      <c r="AJ49" s="38"/>
      <c r="AK49" s="38"/>
      <c r="AL49" s="38"/>
      <c r="AM49" s="38"/>
      <c r="AN49" s="38"/>
      <c r="AO49" s="39"/>
      <c r="AQ49" s="26"/>
    </row>
    <row r="50" spans="2:43" x14ac:dyDescent="0.3">
      <c r="B50" s="17"/>
      <c r="D50" s="40"/>
      <c r="Z50" s="41"/>
      <c r="AC50" s="40"/>
      <c r="AO50" s="41"/>
      <c r="AQ50" s="18"/>
    </row>
    <row r="51" spans="2:43" x14ac:dyDescent="0.3">
      <c r="B51" s="17"/>
      <c r="D51" s="40"/>
      <c r="Z51" s="41"/>
      <c r="AC51" s="40"/>
      <c r="AO51" s="41"/>
      <c r="AQ51" s="18"/>
    </row>
    <row r="52" spans="2:43" x14ac:dyDescent="0.3">
      <c r="B52" s="17"/>
      <c r="D52" s="40"/>
      <c r="Z52" s="41"/>
      <c r="AC52" s="40"/>
      <c r="AO52" s="41"/>
      <c r="AQ52" s="18"/>
    </row>
    <row r="53" spans="2:43" x14ac:dyDescent="0.3">
      <c r="B53" s="17"/>
      <c r="D53" s="40"/>
      <c r="Z53" s="41"/>
      <c r="AC53" s="40"/>
      <c r="AO53" s="41"/>
      <c r="AQ53" s="18"/>
    </row>
    <row r="54" spans="2:43" x14ac:dyDescent="0.3">
      <c r="B54" s="17"/>
      <c r="D54" s="40"/>
      <c r="Z54" s="41"/>
      <c r="AC54" s="40"/>
      <c r="AO54" s="41"/>
      <c r="AQ54" s="18"/>
    </row>
    <row r="55" spans="2:43" x14ac:dyDescent="0.3">
      <c r="B55" s="17"/>
      <c r="D55" s="40"/>
      <c r="Z55" s="41"/>
      <c r="AC55" s="40"/>
      <c r="AO55" s="41"/>
      <c r="AQ55" s="18"/>
    </row>
    <row r="56" spans="2:43" x14ac:dyDescent="0.3">
      <c r="B56" s="17"/>
      <c r="D56" s="40"/>
      <c r="Z56" s="41"/>
      <c r="AC56" s="40"/>
      <c r="AO56" s="41"/>
      <c r="AQ56" s="18"/>
    </row>
    <row r="57" spans="2:43" x14ac:dyDescent="0.3">
      <c r="B57" s="17"/>
      <c r="D57" s="40"/>
      <c r="Z57" s="41"/>
      <c r="AC57" s="40"/>
      <c r="AO57" s="41"/>
      <c r="AQ57" s="18"/>
    </row>
    <row r="58" spans="2:43" s="1" customFormat="1" ht="14.4" x14ac:dyDescent="0.3">
      <c r="B58" s="25"/>
      <c r="D58" s="42" t="s">
        <v>52</v>
      </c>
      <c r="E58" s="43"/>
      <c r="F58" s="43"/>
      <c r="G58" s="43"/>
      <c r="H58" s="43"/>
      <c r="I58" s="43"/>
      <c r="J58" s="43"/>
      <c r="K58" s="43"/>
      <c r="L58" s="43"/>
      <c r="M58" s="43"/>
      <c r="N58" s="43"/>
      <c r="O58" s="43"/>
      <c r="P58" s="43"/>
      <c r="Q58" s="43"/>
      <c r="R58" s="44" t="s">
        <v>53</v>
      </c>
      <c r="S58" s="43"/>
      <c r="T58" s="43"/>
      <c r="U58" s="43"/>
      <c r="V58" s="43"/>
      <c r="W58" s="43"/>
      <c r="X58" s="43"/>
      <c r="Y58" s="43"/>
      <c r="Z58" s="45"/>
      <c r="AC58" s="42" t="s">
        <v>52</v>
      </c>
      <c r="AD58" s="43"/>
      <c r="AE58" s="43"/>
      <c r="AF58" s="43"/>
      <c r="AG58" s="43"/>
      <c r="AH58" s="43"/>
      <c r="AI58" s="43"/>
      <c r="AJ58" s="43"/>
      <c r="AK58" s="43"/>
      <c r="AL58" s="43"/>
      <c r="AM58" s="44" t="s">
        <v>53</v>
      </c>
      <c r="AN58" s="43"/>
      <c r="AO58" s="45"/>
      <c r="AQ58" s="26"/>
    </row>
    <row r="59" spans="2:43" x14ac:dyDescent="0.3">
      <c r="B59" s="17"/>
      <c r="AQ59" s="18"/>
    </row>
    <row r="60" spans="2:43" s="1" customFormat="1" ht="14.4" x14ac:dyDescent="0.3">
      <c r="B60" s="25"/>
      <c r="D60" s="37" t="s">
        <v>54</v>
      </c>
      <c r="E60" s="38"/>
      <c r="F60" s="38"/>
      <c r="G60" s="38"/>
      <c r="H60" s="38"/>
      <c r="I60" s="38"/>
      <c r="J60" s="38"/>
      <c r="K60" s="38"/>
      <c r="L60" s="38"/>
      <c r="M60" s="38"/>
      <c r="N60" s="38"/>
      <c r="O60" s="38"/>
      <c r="P60" s="38"/>
      <c r="Q60" s="38"/>
      <c r="R60" s="38"/>
      <c r="S60" s="38"/>
      <c r="T60" s="38"/>
      <c r="U60" s="38"/>
      <c r="V60" s="38"/>
      <c r="W60" s="38"/>
      <c r="X60" s="38"/>
      <c r="Y60" s="38"/>
      <c r="Z60" s="39"/>
      <c r="AC60" s="37" t="s">
        <v>55</v>
      </c>
      <c r="AD60" s="38"/>
      <c r="AE60" s="38"/>
      <c r="AF60" s="38"/>
      <c r="AG60" s="38"/>
      <c r="AH60" s="38"/>
      <c r="AI60" s="38"/>
      <c r="AJ60" s="38"/>
      <c r="AK60" s="38"/>
      <c r="AL60" s="38"/>
      <c r="AM60" s="38"/>
      <c r="AN60" s="38"/>
      <c r="AO60" s="39"/>
      <c r="AQ60" s="26"/>
    </row>
    <row r="61" spans="2:43" x14ac:dyDescent="0.3">
      <c r="B61" s="17"/>
      <c r="D61" s="40"/>
      <c r="Z61" s="41"/>
      <c r="AC61" s="40"/>
      <c r="AO61" s="41"/>
      <c r="AQ61" s="18"/>
    </row>
    <row r="62" spans="2:43" x14ac:dyDescent="0.3">
      <c r="B62" s="17"/>
      <c r="D62" s="40"/>
      <c r="Z62" s="41"/>
      <c r="AC62" s="40"/>
      <c r="AO62" s="41"/>
      <c r="AQ62" s="18"/>
    </row>
    <row r="63" spans="2:43" x14ac:dyDescent="0.3">
      <c r="B63" s="17"/>
      <c r="D63" s="40"/>
      <c r="Z63" s="41"/>
      <c r="AC63" s="40"/>
      <c r="AO63" s="41"/>
      <c r="AQ63" s="18"/>
    </row>
    <row r="64" spans="2:43" x14ac:dyDescent="0.3">
      <c r="B64" s="17"/>
      <c r="D64" s="40"/>
      <c r="Z64" s="41"/>
      <c r="AC64" s="40"/>
      <c r="AO64" s="41"/>
      <c r="AQ64" s="18"/>
    </row>
    <row r="65" spans="2:43" x14ac:dyDescent="0.3">
      <c r="B65" s="17"/>
      <c r="D65" s="40"/>
      <c r="Z65" s="41"/>
      <c r="AC65" s="40"/>
      <c r="AO65" s="41"/>
      <c r="AQ65" s="18"/>
    </row>
    <row r="66" spans="2:43" x14ac:dyDescent="0.3">
      <c r="B66" s="17"/>
      <c r="D66" s="40"/>
      <c r="Z66" s="41"/>
      <c r="AC66" s="40"/>
      <c r="AO66" s="41"/>
      <c r="AQ66" s="18"/>
    </row>
    <row r="67" spans="2:43" x14ac:dyDescent="0.3">
      <c r="B67" s="17"/>
      <c r="D67" s="40"/>
      <c r="Z67" s="41"/>
      <c r="AC67" s="40"/>
      <c r="AO67" s="41"/>
      <c r="AQ67" s="18"/>
    </row>
    <row r="68" spans="2:43" x14ac:dyDescent="0.3">
      <c r="B68" s="17"/>
      <c r="D68" s="40"/>
      <c r="Z68" s="41"/>
      <c r="AC68" s="40"/>
      <c r="AO68" s="41"/>
      <c r="AQ68" s="18"/>
    </row>
    <row r="69" spans="2:43" s="1" customFormat="1" ht="14.4" x14ac:dyDescent="0.3">
      <c r="B69" s="25"/>
      <c r="D69" s="42" t="s">
        <v>52</v>
      </c>
      <c r="E69" s="43"/>
      <c r="F69" s="43"/>
      <c r="G69" s="43"/>
      <c r="H69" s="43"/>
      <c r="I69" s="43"/>
      <c r="J69" s="43"/>
      <c r="K69" s="43"/>
      <c r="L69" s="43"/>
      <c r="M69" s="43"/>
      <c r="N69" s="43"/>
      <c r="O69" s="43"/>
      <c r="P69" s="43"/>
      <c r="Q69" s="43"/>
      <c r="R69" s="44" t="s">
        <v>53</v>
      </c>
      <c r="S69" s="43"/>
      <c r="T69" s="43"/>
      <c r="U69" s="43"/>
      <c r="V69" s="43"/>
      <c r="W69" s="43"/>
      <c r="X69" s="43"/>
      <c r="Y69" s="43"/>
      <c r="Z69" s="45"/>
      <c r="AC69" s="42" t="s">
        <v>52</v>
      </c>
      <c r="AD69" s="43"/>
      <c r="AE69" s="43"/>
      <c r="AF69" s="43"/>
      <c r="AG69" s="43"/>
      <c r="AH69" s="43"/>
      <c r="AI69" s="43"/>
      <c r="AJ69" s="43"/>
      <c r="AK69" s="43"/>
      <c r="AL69" s="43"/>
      <c r="AM69" s="44" t="s">
        <v>53</v>
      </c>
      <c r="AN69" s="43"/>
      <c r="AO69" s="45"/>
      <c r="AQ69" s="26"/>
    </row>
    <row r="70" spans="2:43" s="1" customFormat="1" ht="6.9" customHeight="1" x14ac:dyDescent="0.3">
      <c r="B70" s="25"/>
      <c r="AQ70" s="26"/>
    </row>
    <row r="71" spans="2:43" s="1" customFormat="1" ht="6.9" customHeight="1" x14ac:dyDescent="0.3">
      <c r="B71" s="46"/>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8"/>
    </row>
    <row r="75" spans="2:43" s="1" customFormat="1" ht="6.9" customHeight="1" x14ac:dyDescent="0.3">
      <c r="B75" s="49"/>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1"/>
    </row>
    <row r="76" spans="2:43" s="1" customFormat="1" ht="36.9" customHeight="1" x14ac:dyDescent="0.3">
      <c r="B76" s="25"/>
      <c r="C76" s="571" t="s">
        <v>56</v>
      </c>
      <c r="D76" s="572"/>
      <c r="E76" s="572"/>
      <c r="F76" s="572"/>
      <c r="G76" s="572"/>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2"/>
      <c r="AL76" s="572"/>
      <c r="AM76" s="572"/>
      <c r="AN76" s="572"/>
      <c r="AO76" s="572"/>
      <c r="AP76" s="572"/>
      <c r="AQ76" s="26"/>
    </row>
    <row r="77" spans="2:43" s="3" customFormat="1" ht="14.4" customHeight="1" x14ac:dyDescent="0.3">
      <c r="B77" s="52"/>
      <c r="C77" s="22" t="s">
        <v>15</v>
      </c>
      <c r="L77" s="3" t="str">
        <f>K5</f>
        <v>1631</v>
      </c>
      <c r="AQ77" s="53"/>
    </row>
    <row r="78" spans="2:43" s="4" customFormat="1" ht="36.9" customHeight="1" x14ac:dyDescent="0.3">
      <c r="B78" s="54"/>
      <c r="C78" s="55" t="s">
        <v>17</v>
      </c>
      <c r="L78" s="587" t="str">
        <f>K6</f>
        <v>Rekonstrukce ulice Nerudova</v>
      </c>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8"/>
      <c r="AL78" s="588"/>
      <c r="AM78" s="588"/>
      <c r="AN78" s="588"/>
      <c r="AO78" s="588"/>
      <c r="AQ78" s="56"/>
    </row>
    <row r="79" spans="2:43" s="1" customFormat="1" ht="6.9" customHeight="1" x14ac:dyDescent="0.3">
      <c r="B79" s="25"/>
      <c r="AQ79" s="26"/>
    </row>
    <row r="80" spans="2:43" s="1" customFormat="1" ht="13.2" x14ac:dyDescent="0.3">
      <c r="B80" s="25"/>
      <c r="C80" s="22" t="s">
        <v>21</v>
      </c>
      <c r="L80" s="57" t="str">
        <f>IF(K8="","",K8)</f>
        <v>Kolín, Nerudova</v>
      </c>
      <c r="AI80" s="22" t="s">
        <v>23</v>
      </c>
      <c r="AM80" s="58" t="str">
        <f>IF(AN8= "","",AN8)</f>
        <v>21. 2. 2018</v>
      </c>
      <c r="AQ80" s="26"/>
    </row>
    <row r="81" spans="1:76" s="1" customFormat="1" ht="6.9" customHeight="1" x14ac:dyDescent="0.3">
      <c r="B81" s="25"/>
      <c r="AQ81" s="26"/>
    </row>
    <row r="82" spans="1:76" s="1" customFormat="1" ht="13.2" x14ac:dyDescent="0.3">
      <c r="B82" s="25"/>
      <c r="C82" s="22" t="s">
        <v>25</v>
      </c>
      <c r="L82" s="3" t="str">
        <f>IF(E11= "","",E11)</f>
        <v>Město Kolín</v>
      </c>
      <c r="AI82" s="22" t="s">
        <v>31</v>
      </c>
      <c r="AM82" s="589" t="str">
        <f>IF(E17="","",E17)</f>
        <v>REINVEST spol. s r.o.</v>
      </c>
      <c r="AN82" s="589"/>
      <c r="AO82" s="589"/>
      <c r="AP82" s="589"/>
      <c r="AQ82" s="26"/>
      <c r="AS82" s="593" t="s">
        <v>57</v>
      </c>
      <c r="AT82" s="594"/>
      <c r="AU82" s="38"/>
      <c r="AV82" s="38"/>
      <c r="AW82" s="38"/>
      <c r="AX82" s="38"/>
      <c r="AY82" s="38"/>
      <c r="AZ82" s="38"/>
      <c r="BA82" s="38"/>
      <c r="BB82" s="38"/>
      <c r="BC82" s="38"/>
      <c r="BD82" s="39"/>
    </row>
    <row r="83" spans="1:76" s="1" customFormat="1" ht="13.2" x14ac:dyDescent="0.3">
      <c r="B83" s="25"/>
      <c r="C83" s="22" t="s">
        <v>29</v>
      </c>
      <c r="L83" s="3" t="str">
        <f>IF(E14="","",E14)</f>
        <v xml:space="preserve"> </v>
      </c>
      <c r="AI83" s="22" t="s">
        <v>34</v>
      </c>
      <c r="AM83" s="589" t="str">
        <f>IF(E20="","",E20)</f>
        <v>Ing. Marek Raška</v>
      </c>
      <c r="AN83" s="589"/>
      <c r="AO83" s="589"/>
      <c r="AP83" s="589"/>
      <c r="AQ83" s="26"/>
      <c r="AS83" s="595"/>
      <c r="AT83" s="596"/>
      <c r="BD83" s="59"/>
    </row>
    <row r="84" spans="1:76" s="1" customFormat="1" ht="10.95" customHeight="1" x14ac:dyDescent="0.3">
      <c r="B84" s="25"/>
      <c r="AQ84" s="26"/>
      <c r="AS84" s="595"/>
      <c r="AT84" s="596"/>
      <c r="BD84" s="59"/>
    </row>
    <row r="85" spans="1:76" s="1" customFormat="1" ht="29.25" customHeight="1" x14ac:dyDescent="0.3">
      <c r="B85" s="25"/>
      <c r="C85" s="597" t="s">
        <v>58</v>
      </c>
      <c r="D85" s="598"/>
      <c r="E85" s="598"/>
      <c r="F85" s="598"/>
      <c r="G85" s="598"/>
      <c r="H85" s="60"/>
      <c r="I85" s="599" t="s">
        <v>59</v>
      </c>
      <c r="J85" s="598"/>
      <c r="K85" s="598"/>
      <c r="L85" s="598"/>
      <c r="M85" s="598"/>
      <c r="N85" s="598"/>
      <c r="O85" s="598"/>
      <c r="P85" s="598"/>
      <c r="Q85" s="598"/>
      <c r="R85" s="598"/>
      <c r="S85" s="598"/>
      <c r="T85" s="598"/>
      <c r="U85" s="598"/>
      <c r="V85" s="598"/>
      <c r="W85" s="598"/>
      <c r="X85" s="598"/>
      <c r="Y85" s="598"/>
      <c r="Z85" s="598"/>
      <c r="AA85" s="598"/>
      <c r="AB85" s="598"/>
      <c r="AC85" s="598"/>
      <c r="AD85" s="598"/>
      <c r="AE85" s="598"/>
      <c r="AF85" s="598"/>
      <c r="AG85" s="599" t="s">
        <v>60</v>
      </c>
      <c r="AH85" s="598"/>
      <c r="AI85" s="598"/>
      <c r="AJ85" s="598"/>
      <c r="AK85" s="598"/>
      <c r="AL85" s="598"/>
      <c r="AM85" s="598"/>
      <c r="AN85" s="599" t="s">
        <v>61</v>
      </c>
      <c r="AO85" s="598"/>
      <c r="AP85" s="600"/>
      <c r="AQ85" s="26"/>
      <c r="AS85" s="61" t="s">
        <v>62</v>
      </c>
      <c r="AT85" s="62" t="s">
        <v>63</v>
      </c>
      <c r="AU85" s="62" t="s">
        <v>64</v>
      </c>
      <c r="AV85" s="62" t="s">
        <v>65</v>
      </c>
      <c r="AW85" s="62" t="s">
        <v>66</v>
      </c>
      <c r="AX85" s="62" t="s">
        <v>67</v>
      </c>
      <c r="AY85" s="62" t="s">
        <v>68</v>
      </c>
      <c r="AZ85" s="62" t="s">
        <v>69</v>
      </c>
      <c r="BA85" s="62" t="s">
        <v>70</v>
      </c>
      <c r="BB85" s="62" t="s">
        <v>71</v>
      </c>
      <c r="BC85" s="62" t="s">
        <v>72</v>
      </c>
      <c r="BD85" s="63" t="s">
        <v>73</v>
      </c>
    </row>
    <row r="86" spans="1:76" s="1" customFormat="1" ht="10.95" customHeight="1" x14ac:dyDescent="0.3">
      <c r="B86" s="25"/>
      <c r="AQ86" s="26"/>
      <c r="AS86" s="64"/>
      <c r="AT86" s="38"/>
      <c r="AU86" s="38"/>
      <c r="AV86" s="38"/>
      <c r="AW86" s="38"/>
      <c r="AX86" s="38"/>
      <c r="AY86" s="38"/>
      <c r="AZ86" s="38"/>
      <c r="BA86" s="38"/>
      <c r="BB86" s="38"/>
      <c r="BC86" s="38"/>
      <c r="BD86" s="39"/>
    </row>
    <row r="87" spans="1:76" s="4" customFormat="1" ht="32.4" customHeight="1" x14ac:dyDescent="0.3">
      <c r="B87" s="54"/>
      <c r="C87" s="65" t="s">
        <v>74</v>
      </c>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06">
        <f>ROUND(SUM(AG88:AG91),2)</f>
        <v>0</v>
      </c>
      <c r="AH87" s="606"/>
      <c r="AI87" s="606"/>
      <c r="AJ87" s="606"/>
      <c r="AK87" s="606"/>
      <c r="AL87" s="606"/>
      <c r="AM87" s="606"/>
      <c r="AN87" s="601">
        <f>SUM(AN88:AP91)</f>
        <v>0</v>
      </c>
      <c r="AO87" s="601"/>
      <c r="AP87" s="601"/>
      <c r="AQ87" s="56"/>
      <c r="AS87" s="67" t="e">
        <f>ROUND(SUM(AS88:AS91),2)</f>
        <v>#REF!</v>
      </c>
      <c r="AT87" s="68" t="e">
        <f t="shared" ref="AT87:AT92" si="0">ROUND(SUM(AV87:AW87),2)</f>
        <v>#REF!</v>
      </c>
      <c r="AU87" s="69" t="e">
        <f>ROUND(SUM(AU88:AU91),5)</f>
        <v>#REF!</v>
      </c>
      <c r="AV87" s="68" t="e">
        <f>ROUND(AZ87*L31,2)</f>
        <v>#REF!</v>
      </c>
      <c r="AW87" s="68" t="e">
        <f>ROUND(BA87*L32,2)</f>
        <v>#REF!</v>
      </c>
      <c r="AX87" s="68" t="e">
        <f>ROUND(BB87*L31,2)</f>
        <v>#REF!</v>
      </c>
      <c r="AY87" s="68" t="e">
        <f>ROUND(BC87*L32,2)</f>
        <v>#REF!</v>
      </c>
      <c r="AZ87" s="68" t="e">
        <f>ROUND(SUM(AZ88:AZ91),2)</f>
        <v>#REF!</v>
      </c>
      <c r="BA87" s="68" t="e">
        <f>ROUND(SUM(BA88:BA91),2)</f>
        <v>#REF!</v>
      </c>
      <c r="BB87" s="68" t="e">
        <f>ROUND(SUM(BB88:BB91),2)</f>
        <v>#REF!</v>
      </c>
      <c r="BC87" s="68" t="e">
        <f>ROUND(SUM(BC88:BC91),2)</f>
        <v>#REF!</v>
      </c>
      <c r="BD87" s="70" t="e">
        <f>ROUND(SUM(BD88:BD91),2)</f>
        <v>#REF!</v>
      </c>
      <c r="BS87" s="55" t="s">
        <v>75</v>
      </c>
      <c r="BT87" s="55" t="s">
        <v>76</v>
      </c>
      <c r="BU87" s="71" t="s">
        <v>77</v>
      </c>
      <c r="BV87" s="55" t="s">
        <v>78</v>
      </c>
      <c r="BW87" s="55" t="s">
        <v>79</v>
      </c>
      <c r="BX87" s="55" t="s">
        <v>80</v>
      </c>
    </row>
    <row r="88" spans="1:76" s="5" customFormat="1" ht="31.5" customHeight="1" x14ac:dyDescent="0.3">
      <c r="A88" s="72" t="s">
        <v>81</v>
      </c>
      <c r="B88" s="73"/>
      <c r="C88" s="74"/>
      <c r="D88" s="592" t="s">
        <v>82</v>
      </c>
      <c r="E88" s="592"/>
      <c r="F88" s="592"/>
      <c r="G88" s="592"/>
      <c r="H88" s="592"/>
      <c r="I88" s="75"/>
      <c r="J88" s="592" t="s">
        <v>83</v>
      </c>
      <c r="K88" s="592"/>
      <c r="L88" s="592"/>
      <c r="M88" s="592"/>
      <c r="N88" s="592"/>
      <c r="O88" s="592"/>
      <c r="P88" s="592"/>
      <c r="Q88" s="592"/>
      <c r="R88" s="592"/>
      <c r="S88" s="592"/>
      <c r="T88" s="592"/>
      <c r="U88" s="592"/>
      <c r="V88" s="592"/>
      <c r="W88" s="592"/>
      <c r="X88" s="592"/>
      <c r="Y88" s="592"/>
      <c r="Z88" s="592"/>
      <c r="AA88" s="592"/>
      <c r="AB88" s="592"/>
      <c r="AC88" s="592"/>
      <c r="AD88" s="592"/>
      <c r="AE88" s="592"/>
      <c r="AF88" s="592"/>
      <c r="AG88" s="590">
        <f>'1631-1 - Rekonstrukce uli...'!J25</f>
        <v>0</v>
      </c>
      <c r="AH88" s="591"/>
      <c r="AI88" s="591"/>
      <c r="AJ88" s="591"/>
      <c r="AK88" s="591"/>
      <c r="AL88" s="591"/>
      <c r="AM88" s="591"/>
      <c r="AN88" s="590">
        <f>SUM(AG88,AT88)</f>
        <v>0</v>
      </c>
      <c r="AO88" s="591"/>
      <c r="AP88" s="591"/>
      <c r="AQ88" s="76"/>
      <c r="AS88" s="77">
        <f>'1631-1 - Rekonstrukce uli...'!M28</f>
        <v>0</v>
      </c>
      <c r="AT88" s="78">
        <f t="shared" si="0"/>
        <v>0</v>
      </c>
      <c r="AU88" s="79">
        <f>'1631-1 - Rekonstrukce uli...'!W114</f>
        <v>0</v>
      </c>
      <c r="AV88" s="78">
        <f>'1631-1 - Rekonstrukce uli...'!M32</f>
        <v>0</v>
      </c>
      <c r="AW88" s="78">
        <f>'1631-1 - Rekonstrukce uli...'!M33</f>
        <v>0</v>
      </c>
      <c r="AX88" s="78">
        <f>'1631-1 - Rekonstrukce uli...'!M34</f>
        <v>0</v>
      </c>
      <c r="AY88" s="78">
        <f>'1631-1 - Rekonstrukce uli...'!M35</f>
        <v>0</v>
      </c>
      <c r="AZ88" s="78">
        <f>'1631-1 - Rekonstrukce uli...'!H32</f>
        <v>0</v>
      </c>
      <c r="BA88" s="78">
        <f>'1631-1 - Rekonstrukce uli...'!H33</f>
        <v>0</v>
      </c>
      <c r="BB88" s="78" t="str">
        <f>'1631-1 - Rekonstrukce uli...'!H34</f>
        <v>CZK</v>
      </c>
      <c r="BC88" s="78">
        <f>'1631-1 - Rekonstrukce uli...'!H35</f>
        <v>0</v>
      </c>
      <c r="BD88" s="80">
        <f>'1631-1 - Rekonstrukce uli...'!H36</f>
        <v>0</v>
      </c>
      <c r="BT88" s="81" t="s">
        <v>84</v>
      </c>
      <c r="BV88" s="81" t="s">
        <v>78</v>
      </c>
      <c r="BW88" s="81" t="s">
        <v>85</v>
      </c>
      <c r="BX88" s="81" t="s">
        <v>79</v>
      </c>
    </row>
    <row r="89" spans="1:76" s="5" customFormat="1" ht="31.5" customHeight="1" x14ac:dyDescent="0.3">
      <c r="A89" s="72" t="s">
        <v>81</v>
      </c>
      <c r="B89" s="73"/>
      <c r="C89" s="74"/>
      <c r="D89" s="592" t="s">
        <v>86</v>
      </c>
      <c r="E89" s="592"/>
      <c r="F89" s="592"/>
      <c r="G89" s="592"/>
      <c r="H89" s="592"/>
      <c r="I89" s="75"/>
      <c r="J89" s="592" t="s">
        <v>87</v>
      </c>
      <c r="K89" s="592"/>
      <c r="L89" s="592"/>
      <c r="M89" s="592"/>
      <c r="N89" s="592"/>
      <c r="O89" s="592"/>
      <c r="P89" s="592"/>
      <c r="Q89" s="592"/>
      <c r="R89" s="592"/>
      <c r="S89" s="592"/>
      <c r="T89" s="592"/>
      <c r="U89" s="592"/>
      <c r="V89" s="592"/>
      <c r="W89" s="592"/>
      <c r="X89" s="592"/>
      <c r="Y89" s="592"/>
      <c r="Z89" s="592"/>
      <c r="AA89" s="592"/>
      <c r="AB89" s="592"/>
      <c r="AC89" s="592"/>
      <c r="AD89" s="592"/>
      <c r="AE89" s="592"/>
      <c r="AF89" s="592"/>
      <c r="AG89" s="590">
        <f>'19631-2 - Rekonstrukce uli...'!I27</f>
        <v>0</v>
      </c>
      <c r="AH89" s="591"/>
      <c r="AI89" s="591"/>
      <c r="AJ89" s="591"/>
      <c r="AK89" s="591"/>
      <c r="AL89" s="591"/>
      <c r="AM89" s="591"/>
      <c r="AN89" s="590">
        <f t="shared" ref="AN89:AN92" si="1">AG89*1.21</f>
        <v>0</v>
      </c>
      <c r="AO89" s="591"/>
      <c r="AP89" s="591"/>
      <c r="AQ89" s="76"/>
      <c r="AS89" s="77" t="e">
        <f>#REF!</f>
        <v>#REF!</v>
      </c>
      <c r="AT89" s="78" t="e">
        <f t="shared" si="0"/>
        <v>#REF!</v>
      </c>
      <c r="AU89" s="79" t="e">
        <f>#REF!</f>
        <v>#REF!</v>
      </c>
      <c r="AV89" s="78" t="e">
        <f>#REF!</f>
        <v>#REF!</v>
      </c>
      <c r="AW89" s="78" t="e">
        <f>#REF!</f>
        <v>#REF!</v>
      </c>
      <c r="AX89" s="78" t="e">
        <f>#REF!</f>
        <v>#REF!</v>
      </c>
      <c r="AY89" s="78" t="e">
        <f>#REF!</f>
        <v>#REF!</v>
      </c>
      <c r="AZ89" s="78" t="e">
        <f>#REF!</f>
        <v>#REF!</v>
      </c>
      <c r="BA89" s="78" t="e">
        <f>#REF!</f>
        <v>#REF!</v>
      </c>
      <c r="BB89" s="78" t="e">
        <f>#REF!</f>
        <v>#REF!</v>
      </c>
      <c r="BC89" s="78" t="e">
        <f>#REF!</f>
        <v>#REF!</v>
      </c>
      <c r="BD89" s="80" t="e">
        <f>#REF!</f>
        <v>#REF!</v>
      </c>
      <c r="BT89" s="81" t="s">
        <v>84</v>
      </c>
      <c r="BV89" s="81" t="s">
        <v>78</v>
      </c>
      <c r="BW89" s="81" t="s">
        <v>88</v>
      </c>
      <c r="BX89" s="81" t="s">
        <v>79</v>
      </c>
    </row>
    <row r="90" spans="1:76" s="5" customFormat="1" ht="31.5" customHeight="1" x14ac:dyDescent="0.3">
      <c r="A90" s="72" t="s">
        <v>81</v>
      </c>
      <c r="B90" s="73"/>
      <c r="C90" s="74"/>
      <c r="D90" s="592" t="s">
        <v>89</v>
      </c>
      <c r="E90" s="592"/>
      <c r="F90" s="592"/>
      <c r="G90" s="592"/>
      <c r="H90" s="592"/>
      <c r="I90" s="75"/>
      <c r="J90" s="592" t="s">
        <v>90</v>
      </c>
      <c r="K90" s="592"/>
      <c r="L90" s="592"/>
      <c r="M90" s="592"/>
      <c r="N90" s="592"/>
      <c r="O90" s="592"/>
      <c r="P90" s="592"/>
      <c r="Q90" s="592"/>
      <c r="R90" s="592"/>
      <c r="S90" s="592"/>
      <c r="T90" s="592"/>
      <c r="U90" s="592"/>
      <c r="V90" s="592"/>
      <c r="W90" s="592"/>
      <c r="X90" s="592"/>
      <c r="Y90" s="592"/>
      <c r="Z90" s="592"/>
      <c r="AA90" s="592"/>
      <c r="AB90" s="592"/>
      <c r="AC90" s="592"/>
      <c r="AD90" s="592"/>
      <c r="AE90" s="592"/>
      <c r="AF90" s="592"/>
      <c r="AG90" s="590">
        <f>'1631-3 - Rekonstrukce uli...'!G53</f>
        <v>0</v>
      </c>
      <c r="AH90" s="591"/>
      <c r="AI90" s="591"/>
      <c r="AJ90" s="591"/>
      <c r="AK90" s="591"/>
      <c r="AL90" s="591"/>
      <c r="AM90" s="591"/>
      <c r="AN90" s="590">
        <f t="shared" si="1"/>
        <v>0</v>
      </c>
      <c r="AO90" s="591"/>
      <c r="AP90" s="591"/>
      <c r="AQ90" s="76"/>
      <c r="AS90" s="77" t="e">
        <f>'1631-3 - Rekonstrukce uli...'!#REF!</f>
        <v>#REF!</v>
      </c>
      <c r="AT90" s="78" t="e">
        <f t="shared" si="0"/>
        <v>#REF!</v>
      </c>
      <c r="AU90" s="79" t="e">
        <f>'1631-3 - Rekonstrukce uli...'!#REF!</f>
        <v>#REF!</v>
      </c>
      <c r="AV90" s="78" t="e">
        <f>'1631-3 - Rekonstrukce uli...'!#REF!</f>
        <v>#REF!</v>
      </c>
      <c r="AW90" s="78" t="e">
        <f>'1631-3 - Rekonstrukce uli...'!#REF!</f>
        <v>#REF!</v>
      </c>
      <c r="AX90" s="78" t="e">
        <f>'1631-3 - Rekonstrukce uli...'!#REF!</f>
        <v>#REF!</v>
      </c>
      <c r="AY90" s="78" t="e">
        <f>'1631-3 - Rekonstrukce uli...'!#REF!</f>
        <v>#REF!</v>
      </c>
      <c r="AZ90" s="78" t="e">
        <f>'1631-3 - Rekonstrukce uli...'!#REF!</f>
        <v>#REF!</v>
      </c>
      <c r="BA90" s="78" t="e">
        <f>'1631-3 - Rekonstrukce uli...'!#REF!</f>
        <v>#REF!</v>
      </c>
      <c r="BB90" s="78" t="e">
        <f>'1631-3 - Rekonstrukce uli...'!#REF!</f>
        <v>#REF!</v>
      </c>
      <c r="BC90" s="78" t="e">
        <f>'1631-3 - Rekonstrukce uli...'!#REF!</f>
        <v>#REF!</v>
      </c>
      <c r="BD90" s="80" t="e">
        <f>'1631-3 - Rekonstrukce uli...'!#REF!</f>
        <v>#REF!</v>
      </c>
      <c r="BT90" s="81" t="s">
        <v>84</v>
      </c>
      <c r="BV90" s="81" t="s">
        <v>78</v>
      </c>
      <c r="BW90" s="81" t="s">
        <v>91</v>
      </c>
      <c r="BX90" s="81" t="s">
        <v>79</v>
      </c>
    </row>
    <row r="91" spans="1:76" s="5" customFormat="1" ht="31.5" customHeight="1" x14ac:dyDescent="0.3">
      <c r="A91" s="72" t="s">
        <v>81</v>
      </c>
      <c r="B91" s="73"/>
      <c r="C91" s="74"/>
      <c r="D91" s="592" t="s">
        <v>92</v>
      </c>
      <c r="E91" s="592"/>
      <c r="F91" s="592"/>
      <c r="G91" s="592"/>
      <c r="H91" s="592"/>
      <c r="I91" s="75"/>
      <c r="J91" s="592" t="s">
        <v>93</v>
      </c>
      <c r="K91" s="592"/>
      <c r="L91" s="592"/>
      <c r="M91" s="592"/>
      <c r="N91" s="592"/>
      <c r="O91" s="592"/>
      <c r="P91" s="592"/>
      <c r="Q91" s="592"/>
      <c r="R91" s="592"/>
      <c r="S91" s="592"/>
      <c r="T91" s="592"/>
      <c r="U91" s="592"/>
      <c r="V91" s="592"/>
      <c r="W91" s="592"/>
      <c r="X91" s="592"/>
      <c r="Y91" s="592"/>
      <c r="Z91" s="592"/>
      <c r="AA91" s="592"/>
      <c r="AB91" s="592"/>
      <c r="AC91" s="592"/>
      <c r="AD91" s="592"/>
      <c r="AE91" s="592"/>
      <c r="AF91" s="592"/>
      <c r="AG91" s="590">
        <f>'1631-4 - Rekonstrukce uli...'!J28</f>
        <v>0</v>
      </c>
      <c r="AH91" s="591"/>
      <c r="AI91" s="591"/>
      <c r="AJ91" s="591"/>
      <c r="AK91" s="591"/>
      <c r="AL91" s="591"/>
      <c r="AM91" s="591"/>
      <c r="AN91" s="590">
        <f t="shared" si="1"/>
        <v>0</v>
      </c>
      <c r="AO91" s="591"/>
      <c r="AP91" s="591"/>
      <c r="AQ91" s="76"/>
      <c r="AS91" s="82" t="e">
        <f>#REF!</f>
        <v>#REF!</v>
      </c>
      <c r="AT91" s="83" t="e">
        <f t="shared" si="0"/>
        <v>#REF!</v>
      </c>
      <c r="AU91" s="84" t="e">
        <f>#REF!</f>
        <v>#REF!</v>
      </c>
      <c r="AV91" s="83" t="e">
        <f>#REF!</f>
        <v>#REF!</v>
      </c>
      <c r="AW91" s="83" t="e">
        <f>#REF!</f>
        <v>#REF!</v>
      </c>
      <c r="AX91" s="83" t="e">
        <f>#REF!</f>
        <v>#REF!</v>
      </c>
      <c r="AY91" s="83" t="e">
        <f>#REF!</f>
        <v>#REF!</v>
      </c>
      <c r="AZ91" s="83" t="e">
        <f>#REF!</f>
        <v>#REF!</v>
      </c>
      <c r="BA91" s="83" t="e">
        <f>#REF!</f>
        <v>#REF!</v>
      </c>
      <c r="BB91" s="83" t="e">
        <f>#REF!</f>
        <v>#REF!</v>
      </c>
      <c r="BC91" s="83" t="e">
        <f>#REF!</f>
        <v>#REF!</v>
      </c>
      <c r="BD91" s="85" t="e">
        <f>#REF!</f>
        <v>#REF!</v>
      </c>
      <c r="BT91" s="81" t="s">
        <v>84</v>
      </c>
      <c r="BV91" s="81" t="s">
        <v>78</v>
      </c>
      <c r="BW91" s="81" t="s">
        <v>94</v>
      </c>
      <c r="BX91" s="81" t="s">
        <v>79</v>
      </c>
    </row>
    <row r="92" spans="1:76" s="5" customFormat="1" ht="31.5" customHeight="1" x14ac:dyDescent="0.3">
      <c r="A92" s="72" t="s">
        <v>81</v>
      </c>
      <c r="B92" s="73"/>
      <c r="C92" s="74"/>
      <c r="D92" s="592" t="s">
        <v>107</v>
      </c>
      <c r="E92" s="592"/>
      <c r="F92" s="592"/>
      <c r="G92" s="592"/>
      <c r="H92" s="592"/>
      <c r="I92" s="75"/>
      <c r="J92" s="592" t="s">
        <v>106</v>
      </c>
      <c r="K92" s="592"/>
      <c r="L92" s="592"/>
      <c r="M92" s="592"/>
      <c r="N92" s="592"/>
      <c r="O92" s="592"/>
      <c r="P92" s="592"/>
      <c r="Q92" s="592"/>
      <c r="R92" s="592"/>
      <c r="S92" s="592"/>
      <c r="T92" s="592"/>
      <c r="U92" s="592"/>
      <c r="V92" s="592"/>
      <c r="W92" s="592"/>
      <c r="X92" s="592"/>
      <c r="Y92" s="592"/>
      <c r="Z92" s="592"/>
      <c r="AA92" s="592"/>
      <c r="AB92" s="592"/>
      <c r="AC92" s="592"/>
      <c r="AD92" s="592"/>
      <c r="AE92" s="592"/>
      <c r="AF92" s="592"/>
      <c r="AG92" s="604">
        <f>1%*AG87</f>
        <v>0</v>
      </c>
      <c r="AH92" s="605"/>
      <c r="AI92" s="605"/>
      <c r="AJ92" s="605"/>
      <c r="AK92" s="605"/>
      <c r="AL92" s="605"/>
      <c r="AM92" s="605"/>
      <c r="AN92" s="590">
        <f t="shared" si="1"/>
        <v>0</v>
      </c>
      <c r="AO92" s="591"/>
      <c r="AP92" s="591"/>
      <c r="AQ92" s="76"/>
      <c r="AR92" s="284"/>
      <c r="AS92" s="82" t="e">
        <f>#REF!</f>
        <v>#REF!</v>
      </c>
      <c r="AT92" s="83" t="e">
        <f t="shared" si="0"/>
        <v>#REF!</v>
      </c>
      <c r="AU92" s="84" t="e">
        <f>#REF!</f>
        <v>#REF!</v>
      </c>
      <c r="AV92" s="83" t="e">
        <f>#REF!</f>
        <v>#REF!</v>
      </c>
      <c r="AW92" s="83" t="e">
        <f>#REF!</f>
        <v>#REF!</v>
      </c>
      <c r="AX92" s="83" t="e">
        <f>#REF!</f>
        <v>#REF!</v>
      </c>
      <c r="AY92" s="83" t="e">
        <f>#REF!</f>
        <v>#REF!</v>
      </c>
      <c r="AZ92" s="83" t="e">
        <f>#REF!</f>
        <v>#REF!</v>
      </c>
      <c r="BA92" s="83" t="e">
        <f>#REF!</f>
        <v>#REF!</v>
      </c>
      <c r="BB92" s="83" t="e">
        <f>#REF!</f>
        <v>#REF!</v>
      </c>
      <c r="BC92" s="83" t="e">
        <f>#REF!</f>
        <v>#REF!</v>
      </c>
      <c r="BD92" s="85" t="e">
        <f>#REF!</f>
        <v>#REF!</v>
      </c>
      <c r="BT92" s="81" t="s">
        <v>84</v>
      </c>
      <c r="BV92" s="81" t="s">
        <v>78</v>
      </c>
      <c r="BW92" s="81" t="s">
        <v>94</v>
      </c>
      <c r="BX92" s="81" t="s">
        <v>79</v>
      </c>
    </row>
    <row r="93" spans="1:76" x14ac:dyDescent="0.3">
      <c r="B93" s="17"/>
      <c r="AQ93" s="18"/>
      <c r="AR93" s="285"/>
    </row>
    <row r="94" spans="1:76" s="1" customFormat="1" ht="30" customHeight="1" x14ac:dyDescent="0.3">
      <c r="B94" s="25"/>
      <c r="C94" s="65" t="s">
        <v>854</v>
      </c>
      <c r="AG94" s="601">
        <f>SUM(AG92:AM92)</f>
        <v>0</v>
      </c>
      <c r="AH94" s="601"/>
      <c r="AI94" s="601"/>
      <c r="AJ94" s="601"/>
      <c r="AK94" s="601"/>
      <c r="AL94" s="601"/>
      <c r="AM94" s="601"/>
      <c r="AN94" s="601">
        <f>AG94*1.21</f>
        <v>0</v>
      </c>
      <c r="AO94" s="601"/>
      <c r="AP94" s="601"/>
      <c r="AQ94" s="26"/>
      <c r="AR94" s="284"/>
      <c r="AS94" s="61" t="s">
        <v>95</v>
      </c>
      <c r="AT94" s="62" t="s">
        <v>96</v>
      </c>
      <c r="AU94" s="62" t="s">
        <v>40</v>
      </c>
      <c r="AV94" s="63" t="s">
        <v>63</v>
      </c>
    </row>
    <row r="95" spans="1:76" s="1" customFormat="1" ht="10.95" customHeight="1" x14ac:dyDescent="0.3">
      <c r="B95" s="25"/>
      <c r="AQ95" s="26"/>
      <c r="AS95" s="86"/>
      <c r="AT95" s="43"/>
      <c r="AU95" s="43"/>
      <c r="AV95" s="45"/>
    </row>
    <row r="96" spans="1:76" s="1" customFormat="1" ht="30" customHeight="1" x14ac:dyDescent="0.3">
      <c r="B96" s="25"/>
      <c r="C96" s="87" t="s">
        <v>97</v>
      </c>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602">
        <f>ROUND(AG87+AG94,2)</f>
        <v>0</v>
      </c>
      <c r="AH96" s="602"/>
      <c r="AI96" s="602"/>
      <c r="AJ96" s="602"/>
      <c r="AK96" s="602"/>
      <c r="AL96" s="602"/>
      <c r="AM96" s="602"/>
      <c r="AN96" s="602">
        <f>AN87+AN94</f>
        <v>0</v>
      </c>
      <c r="AO96" s="602"/>
      <c r="AP96" s="602"/>
      <c r="AQ96" s="26"/>
    </row>
    <row r="97" spans="2:43" s="1" customFormat="1" ht="6.9" customHeight="1" x14ac:dyDescent="0.3">
      <c r="B97" s="46"/>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8"/>
    </row>
  </sheetData>
  <sheetProtection formatCells="0" formatColumns="0" formatRows="0" insertColumns="0" insertRows="0" insertHyperlinks="0" deleteColumns="0" deleteRows="0" sort="0" autoFilter="0" pivotTables="0"/>
  <mergeCells count="61">
    <mergeCell ref="AR2:BE2"/>
    <mergeCell ref="D92:H92"/>
    <mergeCell ref="J92:AF92"/>
    <mergeCell ref="AG92:AM92"/>
    <mergeCell ref="AN92:AP92"/>
    <mergeCell ref="AG87:AM87"/>
    <mergeCell ref="AN87:AP87"/>
    <mergeCell ref="D90:H90"/>
    <mergeCell ref="J90:AF90"/>
    <mergeCell ref="D91:H91"/>
    <mergeCell ref="J91:AF91"/>
    <mergeCell ref="AN88:AP88"/>
    <mergeCell ref="AG88:AM88"/>
    <mergeCell ref="D88:H88"/>
    <mergeCell ref="J88:AF88"/>
    <mergeCell ref="AN89:AP89"/>
    <mergeCell ref="AG94:AM94"/>
    <mergeCell ref="AN94:AP94"/>
    <mergeCell ref="AG96:AM96"/>
    <mergeCell ref="AN96:AP96"/>
    <mergeCell ref="AN90:AP90"/>
    <mergeCell ref="AG90:AM90"/>
    <mergeCell ref="AN91:AP91"/>
    <mergeCell ref="AG91:AM91"/>
    <mergeCell ref="AG89:AM89"/>
    <mergeCell ref="D89:H89"/>
    <mergeCell ref="J89:AF89"/>
    <mergeCell ref="AS82:AT84"/>
    <mergeCell ref="AM83:AP83"/>
    <mergeCell ref="C85:G85"/>
    <mergeCell ref="I85:AF85"/>
    <mergeCell ref="AG85:AM85"/>
    <mergeCell ref="AN85:AP85"/>
    <mergeCell ref="X37:AB37"/>
    <mergeCell ref="AK37:AO37"/>
    <mergeCell ref="C76:AP76"/>
    <mergeCell ref="L78:AO78"/>
    <mergeCell ref="AM82:AP82"/>
    <mergeCell ref="L34:O34"/>
    <mergeCell ref="W34:AE34"/>
    <mergeCell ref="AK34:AO34"/>
    <mergeCell ref="L35:O35"/>
    <mergeCell ref="W35:AE35"/>
    <mergeCell ref="AK35:AO35"/>
    <mergeCell ref="L32:O32"/>
    <mergeCell ref="W32:AE32"/>
    <mergeCell ref="AK32:AO32"/>
    <mergeCell ref="L33:O33"/>
    <mergeCell ref="W33:AE33"/>
    <mergeCell ref="AK33:AO33"/>
    <mergeCell ref="AK26:AO26"/>
    <mergeCell ref="AK27:AO27"/>
    <mergeCell ref="AK29:AO29"/>
    <mergeCell ref="L31:O31"/>
    <mergeCell ref="W31:AE31"/>
    <mergeCell ref="AK31:AO31"/>
    <mergeCell ref="C2:AP2"/>
    <mergeCell ref="C4:AP4"/>
    <mergeCell ref="K5:AO5"/>
    <mergeCell ref="K6:AO6"/>
    <mergeCell ref="E23:AN23"/>
  </mergeCells>
  <hyperlinks>
    <hyperlink ref="K1:S1" location="C2" display="1) Souhrnný list stavby" xr:uid="{00000000-0004-0000-0000-000000000000}"/>
    <hyperlink ref="W1:AF1" location="C87" display="2) Rekapitulace objektů" xr:uid="{00000000-0004-0000-0000-000001000000}"/>
    <hyperlink ref="A88" location="'1631-1 - Rekonstrukce uli...'!C2" display="/" xr:uid="{00000000-0004-0000-0000-000002000000}"/>
    <hyperlink ref="A89" location="'1631-2 - Rekonstrukce uli...'!C2" display="/" xr:uid="{00000000-0004-0000-0000-000003000000}"/>
    <hyperlink ref="A90" location="'1631-3 - Rekonstrukce uli...'!C2" display="/" xr:uid="{00000000-0004-0000-0000-000004000000}"/>
    <hyperlink ref="A91" location="'1631-4 - Rekonstrukce uli...'!C2" display="/" xr:uid="{00000000-0004-0000-0000-000005000000}"/>
    <hyperlink ref="A92" location="'1631-4 - Rekonstrukce uli...'!C2" display="/" xr:uid="{00000000-0004-0000-0000-000006000000}"/>
  </hyperlinks>
  <pageMargins left="0.58333330000000005" right="0.58333330000000005" top="0.5" bottom="0.46666669999999999" header="0" footer="0"/>
  <pageSetup paperSize="9" fitToHeight="100"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3674"/>
  <sheetViews>
    <sheetView showGridLines="0" zoomScaleNormal="100" workbookViewId="0">
      <pane ySplit="1" topLeftCell="A60" activePane="bottomLeft" state="frozen"/>
      <selection pane="bottomLeft" activeCell="X52" sqref="X52"/>
    </sheetView>
  </sheetViews>
  <sheetFormatPr defaultColWidth="8.28515625" defaultRowHeight="12" x14ac:dyDescent="0.3"/>
  <cols>
    <col min="1" max="1" width="8.140625" style="93" customWidth="1"/>
    <col min="2" max="2" width="1.42578125" style="93" customWidth="1"/>
    <col min="3" max="3" width="4" style="93" customWidth="1"/>
    <col min="4" max="4" width="4.140625" style="93" customWidth="1"/>
    <col min="5" max="5" width="16.7109375" style="93" customWidth="1"/>
    <col min="6" max="6" width="72.85546875" style="93" customWidth="1"/>
    <col min="7" max="7" width="8.42578125" style="93" customWidth="1"/>
    <col min="8" max="8" width="10.85546875" style="93" customWidth="1"/>
    <col min="9" max="9" width="12.28515625" style="93" customWidth="1"/>
    <col min="10" max="10" width="22.85546875" style="93" customWidth="1"/>
    <col min="11" max="11" width="15" style="93" customWidth="1"/>
    <col min="12" max="12" width="8.28515625" style="93"/>
    <col min="13" max="21" width="0" style="93" hidden="1" customWidth="1"/>
    <col min="22" max="22" width="12" style="93" customWidth="1"/>
    <col min="23" max="23" width="15.85546875" style="93" customWidth="1"/>
    <col min="24" max="24" width="12" style="93" customWidth="1"/>
    <col min="25" max="25" width="14.42578125" style="93" customWidth="1"/>
    <col min="26" max="26" width="10.7109375" style="93" customWidth="1"/>
    <col min="27" max="27" width="14.42578125" style="93" customWidth="1"/>
    <col min="28" max="28" width="15.85546875" style="93" customWidth="1"/>
    <col min="29" max="29" width="10.7109375" style="93" customWidth="1"/>
    <col min="30" max="30" width="14.42578125" style="93" customWidth="1"/>
    <col min="31" max="31" width="15.85546875" style="93" customWidth="1"/>
    <col min="32" max="43" width="8.28515625" style="93"/>
    <col min="44" max="65" width="0" style="93" hidden="1" customWidth="1"/>
    <col min="66" max="256" width="8.28515625" style="93"/>
    <col min="257" max="257" width="8.140625" style="93" customWidth="1"/>
    <col min="258" max="258" width="1.42578125" style="93" customWidth="1"/>
    <col min="259" max="259" width="4" style="93" customWidth="1"/>
    <col min="260" max="260" width="4.140625" style="93" customWidth="1"/>
    <col min="261" max="261" width="16.7109375" style="93" customWidth="1"/>
    <col min="262" max="262" width="72.85546875" style="93" customWidth="1"/>
    <col min="263" max="263" width="8.42578125" style="93" customWidth="1"/>
    <col min="264" max="264" width="10.85546875" style="93" customWidth="1"/>
    <col min="265" max="265" width="12.28515625" style="93" customWidth="1"/>
    <col min="266" max="266" width="22.85546875" style="93" customWidth="1"/>
    <col min="267" max="267" width="15" style="93" customWidth="1"/>
    <col min="268" max="268" width="8.28515625" style="93"/>
    <col min="269" max="277" width="0" style="93" hidden="1" customWidth="1"/>
    <col min="278" max="278" width="12" style="93" customWidth="1"/>
    <col min="279" max="279" width="15.85546875" style="93" customWidth="1"/>
    <col min="280" max="280" width="12" style="93" customWidth="1"/>
    <col min="281" max="281" width="14.42578125" style="93" customWidth="1"/>
    <col min="282" max="282" width="10.7109375" style="93" customWidth="1"/>
    <col min="283" max="283" width="14.42578125" style="93" customWidth="1"/>
    <col min="284" max="284" width="15.85546875" style="93" customWidth="1"/>
    <col min="285" max="285" width="10.7109375" style="93" customWidth="1"/>
    <col min="286" max="286" width="14.42578125" style="93" customWidth="1"/>
    <col min="287" max="287" width="15.85546875" style="93" customWidth="1"/>
    <col min="288" max="299" width="8.28515625" style="93"/>
    <col min="300" max="321" width="0" style="93" hidden="1" customWidth="1"/>
    <col min="322" max="512" width="8.28515625" style="93"/>
    <col min="513" max="513" width="8.140625" style="93" customWidth="1"/>
    <col min="514" max="514" width="1.42578125" style="93" customWidth="1"/>
    <col min="515" max="515" width="4" style="93" customWidth="1"/>
    <col min="516" max="516" width="4.140625" style="93" customWidth="1"/>
    <col min="517" max="517" width="16.7109375" style="93" customWidth="1"/>
    <col min="518" max="518" width="72.85546875" style="93" customWidth="1"/>
    <col min="519" max="519" width="8.42578125" style="93" customWidth="1"/>
    <col min="520" max="520" width="10.85546875" style="93" customWidth="1"/>
    <col min="521" max="521" width="12.28515625" style="93" customWidth="1"/>
    <col min="522" max="522" width="22.85546875" style="93" customWidth="1"/>
    <col min="523" max="523" width="15" style="93" customWidth="1"/>
    <col min="524" max="524" width="8.28515625" style="93"/>
    <col min="525" max="533" width="0" style="93" hidden="1" customWidth="1"/>
    <col min="534" max="534" width="12" style="93" customWidth="1"/>
    <col min="535" max="535" width="15.85546875" style="93" customWidth="1"/>
    <col min="536" max="536" width="12" style="93" customWidth="1"/>
    <col min="537" max="537" width="14.42578125" style="93" customWidth="1"/>
    <col min="538" max="538" width="10.7109375" style="93" customWidth="1"/>
    <col min="539" max="539" width="14.42578125" style="93" customWidth="1"/>
    <col min="540" max="540" width="15.85546875" style="93" customWidth="1"/>
    <col min="541" max="541" width="10.7109375" style="93" customWidth="1"/>
    <col min="542" max="542" width="14.42578125" style="93" customWidth="1"/>
    <col min="543" max="543" width="15.85546875" style="93" customWidth="1"/>
    <col min="544" max="555" width="8.28515625" style="93"/>
    <col min="556" max="577" width="0" style="93" hidden="1" customWidth="1"/>
    <col min="578" max="768" width="8.28515625" style="93"/>
    <col min="769" max="769" width="8.140625" style="93" customWidth="1"/>
    <col min="770" max="770" width="1.42578125" style="93" customWidth="1"/>
    <col min="771" max="771" width="4" style="93" customWidth="1"/>
    <col min="772" max="772" width="4.140625" style="93" customWidth="1"/>
    <col min="773" max="773" width="16.7109375" style="93" customWidth="1"/>
    <col min="774" max="774" width="72.85546875" style="93" customWidth="1"/>
    <col min="775" max="775" width="8.42578125" style="93" customWidth="1"/>
    <col min="776" max="776" width="10.85546875" style="93" customWidth="1"/>
    <col min="777" max="777" width="12.28515625" style="93" customWidth="1"/>
    <col min="778" max="778" width="22.85546875" style="93" customWidth="1"/>
    <col min="779" max="779" width="15" style="93" customWidth="1"/>
    <col min="780" max="780" width="8.28515625" style="93"/>
    <col min="781" max="789" width="0" style="93" hidden="1" customWidth="1"/>
    <col min="790" max="790" width="12" style="93" customWidth="1"/>
    <col min="791" max="791" width="15.85546875" style="93" customWidth="1"/>
    <col min="792" max="792" width="12" style="93" customWidth="1"/>
    <col min="793" max="793" width="14.42578125" style="93" customWidth="1"/>
    <col min="794" max="794" width="10.7109375" style="93" customWidth="1"/>
    <col min="795" max="795" width="14.42578125" style="93" customWidth="1"/>
    <col min="796" max="796" width="15.85546875" style="93" customWidth="1"/>
    <col min="797" max="797" width="10.7109375" style="93" customWidth="1"/>
    <col min="798" max="798" width="14.42578125" style="93" customWidth="1"/>
    <col min="799" max="799" width="15.85546875" style="93" customWidth="1"/>
    <col min="800" max="811" width="8.28515625" style="93"/>
    <col min="812" max="833" width="0" style="93" hidden="1" customWidth="1"/>
    <col min="834" max="1024" width="8.28515625" style="93"/>
    <col min="1025" max="1025" width="8.140625" style="93" customWidth="1"/>
    <col min="1026" max="1026" width="1.42578125" style="93" customWidth="1"/>
    <col min="1027" max="1027" width="4" style="93" customWidth="1"/>
    <col min="1028" max="1028" width="4.140625" style="93" customWidth="1"/>
    <col min="1029" max="1029" width="16.7109375" style="93" customWidth="1"/>
    <col min="1030" max="1030" width="72.85546875" style="93" customWidth="1"/>
    <col min="1031" max="1031" width="8.42578125" style="93" customWidth="1"/>
    <col min="1032" max="1032" width="10.85546875" style="93" customWidth="1"/>
    <col min="1033" max="1033" width="12.28515625" style="93" customWidth="1"/>
    <col min="1034" max="1034" width="22.85546875" style="93" customWidth="1"/>
    <col min="1035" max="1035" width="15" style="93" customWidth="1"/>
    <col min="1036" max="1036" width="8.28515625" style="93"/>
    <col min="1037" max="1045" width="0" style="93" hidden="1" customWidth="1"/>
    <col min="1046" max="1046" width="12" style="93" customWidth="1"/>
    <col min="1047" max="1047" width="15.85546875" style="93" customWidth="1"/>
    <col min="1048" max="1048" width="12" style="93" customWidth="1"/>
    <col min="1049" max="1049" width="14.42578125" style="93" customWidth="1"/>
    <col min="1050" max="1050" width="10.7109375" style="93" customWidth="1"/>
    <col min="1051" max="1051" width="14.42578125" style="93" customWidth="1"/>
    <col min="1052" max="1052" width="15.85546875" style="93" customWidth="1"/>
    <col min="1053" max="1053" width="10.7109375" style="93" customWidth="1"/>
    <col min="1054" max="1054" width="14.42578125" style="93" customWidth="1"/>
    <col min="1055" max="1055" width="15.85546875" style="93" customWidth="1"/>
    <col min="1056" max="1067" width="8.28515625" style="93"/>
    <col min="1068" max="1089" width="0" style="93" hidden="1" customWidth="1"/>
    <col min="1090" max="1280" width="8.28515625" style="93"/>
    <col min="1281" max="1281" width="8.140625" style="93" customWidth="1"/>
    <col min="1282" max="1282" width="1.42578125" style="93" customWidth="1"/>
    <col min="1283" max="1283" width="4" style="93" customWidth="1"/>
    <col min="1284" max="1284" width="4.140625" style="93" customWidth="1"/>
    <col min="1285" max="1285" width="16.7109375" style="93" customWidth="1"/>
    <col min="1286" max="1286" width="72.85546875" style="93" customWidth="1"/>
    <col min="1287" max="1287" width="8.42578125" style="93" customWidth="1"/>
    <col min="1288" max="1288" width="10.85546875" style="93" customWidth="1"/>
    <col min="1289" max="1289" width="12.28515625" style="93" customWidth="1"/>
    <col min="1290" max="1290" width="22.85546875" style="93" customWidth="1"/>
    <col min="1291" max="1291" width="15" style="93" customWidth="1"/>
    <col min="1292" max="1292" width="8.28515625" style="93"/>
    <col min="1293" max="1301" width="0" style="93" hidden="1" customWidth="1"/>
    <col min="1302" max="1302" width="12" style="93" customWidth="1"/>
    <col min="1303" max="1303" width="15.85546875" style="93" customWidth="1"/>
    <col min="1304" max="1304" width="12" style="93" customWidth="1"/>
    <col min="1305" max="1305" width="14.42578125" style="93" customWidth="1"/>
    <col min="1306" max="1306" width="10.7109375" style="93" customWidth="1"/>
    <col min="1307" max="1307" width="14.42578125" style="93" customWidth="1"/>
    <col min="1308" max="1308" width="15.85546875" style="93" customWidth="1"/>
    <col min="1309" max="1309" width="10.7109375" style="93" customWidth="1"/>
    <col min="1310" max="1310" width="14.42578125" style="93" customWidth="1"/>
    <col min="1311" max="1311" width="15.85546875" style="93" customWidth="1"/>
    <col min="1312" max="1323" width="8.28515625" style="93"/>
    <col min="1324" max="1345" width="0" style="93" hidden="1" customWidth="1"/>
    <col min="1346" max="1536" width="8.28515625" style="93"/>
    <col min="1537" max="1537" width="8.140625" style="93" customWidth="1"/>
    <col min="1538" max="1538" width="1.42578125" style="93" customWidth="1"/>
    <col min="1539" max="1539" width="4" style="93" customWidth="1"/>
    <col min="1540" max="1540" width="4.140625" style="93" customWidth="1"/>
    <col min="1541" max="1541" width="16.7109375" style="93" customWidth="1"/>
    <col min="1542" max="1542" width="72.85546875" style="93" customWidth="1"/>
    <col min="1543" max="1543" width="8.42578125" style="93" customWidth="1"/>
    <col min="1544" max="1544" width="10.85546875" style="93" customWidth="1"/>
    <col min="1545" max="1545" width="12.28515625" style="93" customWidth="1"/>
    <col min="1546" max="1546" width="22.85546875" style="93" customWidth="1"/>
    <col min="1547" max="1547" width="15" style="93" customWidth="1"/>
    <col min="1548" max="1548" width="8.28515625" style="93"/>
    <col min="1549" max="1557" width="0" style="93" hidden="1" customWidth="1"/>
    <col min="1558" max="1558" width="12" style="93" customWidth="1"/>
    <col min="1559" max="1559" width="15.85546875" style="93" customWidth="1"/>
    <col min="1560" max="1560" width="12" style="93" customWidth="1"/>
    <col min="1561" max="1561" width="14.42578125" style="93" customWidth="1"/>
    <col min="1562" max="1562" width="10.7109375" style="93" customWidth="1"/>
    <col min="1563" max="1563" width="14.42578125" style="93" customWidth="1"/>
    <col min="1564" max="1564" width="15.85546875" style="93" customWidth="1"/>
    <col min="1565" max="1565" width="10.7109375" style="93" customWidth="1"/>
    <col min="1566" max="1566" width="14.42578125" style="93" customWidth="1"/>
    <col min="1567" max="1567" width="15.85546875" style="93" customWidth="1"/>
    <col min="1568" max="1579" width="8.28515625" style="93"/>
    <col min="1580" max="1601" width="0" style="93" hidden="1" customWidth="1"/>
    <col min="1602" max="1792" width="8.28515625" style="93"/>
    <col min="1793" max="1793" width="8.140625" style="93" customWidth="1"/>
    <col min="1794" max="1794" width="1.42578125" style="93" customWidth="1"/>
    <col min="1795" max="1795" width="4" style="93" customWidth="1"/>
    <col min="1796" max="1796" width="4.140625" style="93" customWidth="1"/>
    <col min="1797" max="1797" width="16.7109375" style="93" customWidth="1"/>
    <col min="1798" max="1798" width="72.85546875" style="93" customWidth="1"/>
    <col min="1799" max="1799" width="8.42578125" style="93" customWidth="1"/>
    <col min="1800" max="1800" width="10.85546875" style="93" customWidth="1"/>
    <col min="1801" max="1801" width="12.28515625" style="93" customWidth="1"/>
    <col min="1802" max="1802" width="22.85546875" style="93" customWidth="1"/>
    <col min="1803" max="1803" width="15" style="93" customWidth="1"/>
    <col min="1804" max="1804" width="8.28515625" style="93"/>
    <col min="1805" max="1813" width="0" style="93" hidden="1" customWidth="1"/>
    <col min="1814" max="1814" width="12" style="93" customWidth="1"/>
    <col min="1815" max="1815" width="15.85546875" style="93" customWidth="1"/>
    <col min="1816" max="1816" width="12" style="93" customWidth="1"/>
    <col min="1817" max="1817" width="14.42578125" style="93" customWidth="1"/>
    <col min="1818" max="1818" width="10.7109375" style="93" customWidth="1"/>
    <col min="1819" max="1819" width="14.42578125" style="93" customWidth="1"/>
    <col min="1820" max="1820" width="15.85546875" style="93" customWidth="1"/>
    <col min="1821" max="1821" width="10.7109375" style="93" customWidth="1"/>
    <col min="1822" max="1822" width="14.42578125" style="93" customWidth="1"/>
    <col min="1823" max="1823" width="15.85546875" style="93" customWidth="1"/>
    <col min="1824" max="1835" width="8.28515625" style="93"/>
    <col min="1836" max="1857" width="0" style="93" hidden="1" customWidth="1"/>
    <col min="1858" max="2048" width="8.28515625" style="93"/>
    <col min="2049" max="2049" width="8.140625" style="93" customWidth="1"/>
    <col min="2050" max="2050" width="1.42578125" style="93" customWidth="1"/>
    <col min="2051" max="2051" width="4" style="93" customWidth="1"/>
    <col min="2052" max="2052" width="4.140625" style="93" customWidth="1"/>
    <col min="2053" max="2053" width="16.7109375" style="93" customWidth="1"/>
    <col min="2054" max="2054" width="72.85546875" style="93" customWidth="1"/>
    <col min="2055" max="2055" width="8.42578125" style="93" customWidth="1"/>
    <col min="2056" max="2056" width="10.85546875" style="93" customWidth="1"/>
    <col min="2057" max="2057" width="12.28515625" style="93" customWidth="1"/>
    <col min="2058" max="2058" width="22.85546875" style="93" customWidth="1"/>
    <col min="2059" max="2059" width="15" style="93" customWidth="1"/>
    <col min="2060" max="2060" width="8.28515625" style="93"/>
    <col min="2061" max="2069" width="0" style="93" hidden="1" customWidth="1"/>
    <col min="2070" max="2070" width="12" style="93" customWidth="1"/>
    <col min="2071" max="2071" width="15.85546875" style="93" customWidth="1"/>
    <col min="2072" max="2072" width="12" style="93" customWidth="1"/>
    <col min="2073" max="2073" width="14.42578125" style="93" customWidth="1"/>
    <col min="2074" max="2074" width="10.7109375" style="93" customWidth="1"/>
    <col min="2075" max="2075" width="14.42578125" style="93" customWidth="1"/>
    <col min="2076" max="2076" width="15.85546875" style="93" customWidth="1"/>
    <col min="2077" max="2077" width="10.7109375" style="93" customWidth="1"/>
    <col min="2078" max="2078" width="14.42578125" style="93" customWidth="1"/>
    <col min="2079" max="2079" width="15.85546875" style="93" customWidth="1"/>
    <col min="2080" max="2091" width="8.28515625" style="93"/>
    <col min="2092" max="2113" width="0" style="93" hidden="1" customWidth="1"/>
    <col min="2114" max="2304" width="8.28515625" style="93"/>
    <col min="2305" max="2305" width="8.140625" style="93" customWidth="1"/>
    <col min="2306" max="2306" width="1.42578125" style="93" customWidth="1"/>
    <col min="2307" max="2307" width="4" style="93" customWidth="1"/>
    <col min="2308" max="2308" width="4.140625" style="93" customWidth="1"/>
    <col min="2309" max="2309" width="16.7109375" style="93" customWidth="1"/>
    <col min="2310" max="2310" width="72.85546875" style="93" customWidth="1"/>
    <col min="2311" max="2311" width="8.42578125" style="93" customWidth="1"/>
    <col min="2312" max="2312" width="10.85546875" style="93" customWidth="1"/>
    <col min="2313" max="2313" width="12.28515625" style="93" customWidth="1"/>
    <col min="2314" max="2314" width="22.85546875" style="93" customWidth="1"/>
    <col min="2315" max="2315" width="15" style="93" customWidth="1"/>
    <col min="2316" max="2316" width="8.28515625" style="93"/>
    <col min="2317" max="2325" width="0" style="93" hidden="1" customWidth="1"/>
    <col min="2326" max="2326" width="12" style="93" customWidth="1"/>
    <col min="2327" max="2327" width="15.85546875" style="93" customWidth="1"/>
    <col min="2328" max="2328" width="12" style="93" customWidth="1"/>
    <col min="2329" max="2329" width="14.42578125" style="93" customWidth="1"/>
    <col min="2330" max="2330" width="10.7109375" style="93" customWidth="1"/>
    <col min="2331" max="2331" width="14.42578125" style="93" customWidth="1"/>
    <col min="2332" max="2332" width="15.85546875" style="93" customWidth="1"/>
    <col min="2333" max="2333" width="10.7109375" style="93" customWidth="1"/>
    <col min="2334" max="2334" width="14.42578125" style="93" customWidth="1"/>
    <col min="2335" max="2335" width="15.85546875" style="93" customWidth="1"/>
    <col min="2336" max="2347" width="8.28515625" style="93"/>
    <col min="2348" max="2369" width="0" style="93" hidden="1" customWidth="1"/>
    <col min="2370" max="2560" width="8.28515625" style="93"/>
    <col min="2561" max="2561" width="8.140625" style="93" customWidth="1"/>
    <col min="2562" max="2562" width="1.42578125" style="93" customWidth="1"/>
    <col min="2563" max="2563" width="4" style="93" customWidth="1"/>
    <col min="2564" max="2564" width="4.140625" style="93" customWidth="1"/>
    <col min="2565" max="2565" width="16.7109375" style="93" customWidth="1"/>
    <col min="2566" max="2566" width="72.85546875" style="93" customWidth="1"/>
    <col min="2567" max="2567" width="8.42578125" style="93" customWidth="1"/>
    <col min="2568" max="2568" width="10.85546875" style="93" customWidth="1"/>
    <col min="2569" max="2569" width="12.28515625" style="93" customWidth="1"/>
    <col min="2570" max="2570" width="22.85546875" style="93" customWidth="1"/>
    <col min="2571" max="2571" width="15" style="93" customWidth="1"/>
    <col min="2572" max="2572" width="8.28515625" style="93"/>
    <col min="2573" max="2581" width="0" style="93" hidden="1" customWidth="1"/>
    <col min="2582" max="2582" width="12" style="93" customWidth="1"/>
    <col min="2583" max="2583" width="15.85546875" style="93" customWidth="1"/>
    <col min="2584" max="2584" width="12" style="93" customWidth="1"/>
    <col min="2585" max="2585" width="14.42578125" style="93" customWidth="1"/>
    <col min="2586" max="2586" width="10.7109375" style="93" customWidth="1"/>
    <col min="2587" max="2587" width="14.42578125" style="93" customWidth="1"/>
    <col min="2588" max="2588" width="15.85546875" style="93" customWidth="1"/>
    <col min="2589" max="2589" width="10.7109375" style="93" customWidth="1"/>
    <col min="2590" max="2590" width="14.42578125" style="93" customWidth="1"/>
    <col min="2591" max="2591" width="15.85546875" style="93" customWidth="1"/>
    <col min="2592" max="2603" width="8.28515625" style="93"/>
    <col min="2604" max="2625" width="0" style="93" hidden="1" customWidth="1"/>
    <col min="2626" max="2816" width="8.28515625" style="93"/>
    <col min="2817" max="2817" width="8.140625" style="93" customWidth="1"/>
    <col min="2818" max="2818" width="1.42578125" style="93" customWidth="1"/>
    <col min="2819" max="2819" width="4" style="93" customWidth="1"/>
    <col min="2820" max="2820" width="4.140625" style="93" customWidth="1"/>
    <col min="2821" max="2821" width="16.7109375" style="93" customWidth="1"/>
    <col min="2822" max="2822" width="72.85546875" style="93" customWidth="1"/>
    <col min="2823" max="2823" width="8.42578125" style="93" customWidth="1"/>
    <col min="2824" max="2824" width="10.85546875" style="93" customWidth="1"/>
    <col min="2825" max="2825" width="12.28515625" style="93" customWidth="1"/>
    <col min="2826" max="2826" width="22.85546875" style="93" customWidth="1"/>
    <col min="2827" max="2827" width="15" style="93" customWidth="1"/>
    <col min="2828" max="2828" width="8.28515625" style="93"/>
    <col min="2829" max="2837" width="0" style="93" hidden="1" customWidth="1"/>
    <col min="2838" max="2838" width="12" style="93" customWidth="1"/>
    <col min="2839" max="2839" width="15.85546875" style="93" customWidth="1"/>
    <col min="2840" max="2840" width="12" style="93" customWidth="1"/>
    <col min="2841" max="2841" width="14.42578125" style="93" customWidth="1"/>
    <col min="2842" max="2842" width="10.7109375" style="93" customWidth="1"/>
    <col min="2843" max="2843" width="14.42578125" style="93" customWidth="1"/>
    <col min="2844" max="2844" width="15.85546875" style="93" customWidth="1"/>
    <col min="2845" max="2845" width="10.7109375" style="93" customWidth="1"/>
    <col min="2846" max="2846" width="14.42578125" style="93" customWidth="1"/>
    <col min="2847" max="2847" width="15.85546875" style="93" customWidth="1"/>
    <col min="2848" max="2859" width="8.28515625" style="93"/>
    <col min="2860" max="2881" width="0" style="93" hidden="1" customWidth="1"/>
    <col min="2882" max="3072" width="8.28515625" style="93"/>
    <col min="3073" max="3073" width="8.140625" style="93" customWidth="1"/>
    <col min="3074" max="3074" width="1.42578125" style="93" customWidth="1"/>
    <col min="3075" max="3075" width="4" style="93" customWidth="1"/>
    <col min="3076" max="3076" width="4.140625" style="93" customWidth="1"/>
    <col min="3077" max="3077" width="16.7109375" style="93" customWidth="1"/>
    <col min="3078" max="3078" width="72.85546875" style="93" customWidth="1"/>
    <col min="3079" max="3079" width="8.42578125" style="93" customWidth="1"/>
    <col min="3080" max="3080" width="10.85546875" style="93" customWidth="1"/>
    <col min="3081" max="3081" width="12.28515625" style="93" customWidth="1"/>
    <col min="3082" max="3082" width="22.85546875" style="93" customWidth="1"/>
    <col min="3083" max="3083" width="15" style="93" customWidth="1"/>
    <col min="3084" max="3084" width="8.28515625" style="93"/>
    <col min="3085" max="3093" width="0" style="93" hidden="1" customWidth="1"/>
    <col min="3094" max="3094" width="12" style="93" customWidth="1"/>
    <col min="3095" max="3095" width="15.85546875" style="93" customWidth="1"/>
    <col min="3096" max="3096" width="12" style="93" customWidth="1"/>
    <col min="3097" max="3097" width="14.42578125" style="93" customWidth="1"/>
    <col min="3098" max="3098" width="10.7109375" style="93" customWidth="1"/>
    <col min="3099" max="3099" width="14.42578125" style="93" customWidth="1"/>
    <col min="3100" max="3100" width="15.85546875" style="93" customWidth="1"/>
    <col min="3101" max="3101" width="10.7109375" style="93" customWidth="1"/>
    <col min="3102" max="3102" width="14.42578125" style="93" customWidth="1"/>
    <col min="3103" max="3103" width="15.85546875" style="93" customWidth="1"/>
    <col min="3104" max="3115" width="8.28515625" style="93"/>
    <col min="3116" max="3137" width="0" style="93" hidden="1" customWidth="1"/>
    <col min="3138" max="3328" width="8.28515625" style="93"/>
    <col min="3329" max="3329" width="8.140625" style="93" customWidth="1"/>
    <col min="3330" max="3330" width="1.42578125" style="93" customWidth="1"/>
    <col min="3331" max="3331" width="4" style="93" customWidth="1"/>
    <col min="3332" max="3332" width="4.140625" style="93" customWidth="1"/>
    <col min="3333" max="3333" width="16.7109375" style="93" customWidth="1"/>
    <col min="3334" max="3334" width="72.85546875" style="93" customWidth="1"/>
    <col min="3335" max="3335" width="8.42578125" style="93" customWidth="1"/>
    <col min="3336" max="3336" width="10.85546875" style="93" customWidth="1"/>
    <col min="3337" max="3337" width="12.28515625" style="93" customWidth="1"/>
    <col min="3338" max="3338" width="22.85546875" style="93" customWidth="1"/>
    <col min="3339" max="3339" width="15" style="93" customWidth="1"/>
    <col min="3340" max="3340" width="8.28515625" style="93"/>
    <col min="3341" max="3349" width="0" style="93" hidden="1" customWidth="1"/>
    <col min="3350" max="3350" width="12" style="93" customWidth="1"/>
    <col min="3351" max="3351" width="15.85546875" style="93" customWidth="1"/>
    <col min="3352" max="3352" width="12" style="93" customWidth="1"/>
    <col min="3353" max="3353" width="14.42578125" style="93" customWidth="1"/>
    <col min="3354" max="3354" width="10.7109375" style="93" customWidth="1"/>
    <col min="3355" max="3355" width="14.42578125" style="93" customWidth="1"/>
    <col min="3356" max="3356" width="15.85546875" style="93" customWidth="1"/>
    <col min="3357" max="3357" width="10.7109375" style="93" customWidth="1"/>
    <col min="3358" max="3358" width="14.42578125" style="93" customWidth="1"/>
    <col min="3359" max="3359" width="15.85546875" style="93" customWidth="1"/>
    <col min="3360" max="3371" width="8.28515625" style="93"/>
    <col min="3372" max="3393" width="0" style="93" hidden="1" customWidth="1"/>
    <col min="3394" max="3584" width="8.28515625" style="93"/>
    <col min="3585" max="3585" width="8.140625" style="93" customWidth="1"/>
    <col min="3586" max="3586" width="1.42578125" style="93" customWidth="1"/>
    <col min="3587" max="3587" width="4" style="93" customWidth="1"/>
    <col min="3588" max="3588" width="4.140625" style="93" customWidth="1"/>
    <col min="3589" max="3589" width="16.7109375" style="93" customWidth="1"/>
    <col min="3590" max="3590" width="72.85546875" style="93" customWidth="1"/>
    <col min="3591" max="3591" width="8.42578125" style="93" customWidth="1"/>
    <col min="3592" max="3592" width="10.85546875" style="93" customWidth="1"/>
    <col min="3593" max="3593" width="12.28515625" style="93" customWidth="1"/>
    <col min="3594" max="3594" width="22.85546875" style="93" customWidth="1"/>
    <col min="3595" max="3595" width="15" style="93" customWidth="1"/>
    <col min="3596" max="3596" width="8.28515625" style="93"/>
    <col min="3597" max="3605" width="0" style="93" hidden="1" customWidth="1"/>
    <col min="3606" max="3606" width="12" style="93" customWidth="1"/>
    <col min="3607" max="3607" width="15.85546875" style="93" customWidth="1"/>
    <col min="3608" max="3608" width="12" style="93" customWidth="1"/>
    <col min="3609" max="3609" width="14.42578125" style="93" customWidth="1"/>
    <col min="3610" max="3610" width="10.7109375" style="93" customWidth="1"/>
    <col min="3611" max="3611" width="14.42578125" style="93" customWidth="1"/>
    <col min="3612" max="3612" width="15.85546875" style="93" customWidth="1"/>
    <col min="3613" max="3613" width="10.7109375" style="93" customWidth="1"/>
    <col min="3614" max="3614" width="14.42578125" style="93" customWidth="1"/>
    <col min="3615" max="3615" width="15.85546875" style="93" customWidth="1"/>
    <col min="3616" max="3627" width="8.28515625" style="93"/>
    <col min="3628" max="3649" width="0" style="93" hidden="1" customWidth="1"/>
    <col min="3650" max="3840" width="8.28515625" style="93"/>
    <col min="3841" max="3841" width="8.140625" style="93" customWidth="1"/>
    <col min="3842" max="3842" width="1.42578125" style="93" customWidth="1"/>
    <col min="3843" max="3843" width="4" style="93" customWidth="1"/>
    <col min="3844" max="3844" width="4.140625" style="93" customWidth="1"/>
    <col min="3845" max="3845" width="16.7109375" style="93" customWidth="1"/>
    <col min="3846" max="3846" width="72.85546875" style="93" customWidth="1"/>
    <col min="3847" max="3847" width="8.42578125" style="93" customWidth="1"/>
    <col min="3848" max="3848" width="10.85546875" style="93" customWidth="1"/>
    <col min="3849" max="3849" width="12.28515625" style="93" customWidth="1"/>
    <col min="3850" max="3850" width="22.85546875" style="93" customWidth="1"/>
    <col min="3851" max="3851" width="15" style="93" customWidth="1"/>
    <col min="3852" max="3852" width="8.28515625" style="93"/>
    <col min="3853" max="3861" width="0" style="93" hidden="1" customWidth="1"/>
    <col min="3862" max="3862" width="12" style="93" customWidth="1"/>
    <col min="3863" max="3863" width="15.85546875" style="93" customWidth="1"/>
    <col min="3864" max="3864" width="12" style="93" customWidth="1"/>
    <col min="3865" max="3865" width="14.42578125" style="93" customWidth="1"/>
    <col min="3866" max="3866" width="10.7109375" style="93" customWidth="1"/>
    <col min="3867" max="3867" width="14.42578125" style="93" customWidth="1"/>
    <col min="3868" max="3868" width="15.85546875" style="93" customWidth="1"/>
    <col min="3869" max="3869" width="10.7109375" style="93" customWidth="1"/>
    <col min="3870" max="3870" width="14.42578125" style="93" customWidth="1"/>
    <col min="3871" max="3871" width="15.85546875" style="93" customWidth="1"/>
    <col min="3872" max="3883" width="8.28515625" style="93"/>
    <col min="3884" max="3905" width="0" style="93" hidden="1" customWidth="1"/>
    <col min="3906" max="4096" width="8.28515625" style="93"/>
    <col min="4097" max="4097" width="8.140625" style="93" customWidth="1"/>
    <col min="4098" max="4098" width="1.42578125" style="93" customWidth="1"/>
    <col min="4099" max="4099" width="4" style="93" customWidth="1"/>
    <col min="4100" max="4100" width="4.140625" style="93" customWidth="1"/>
    <col min="4101" max="4101" width="16.7109375" style="93" customWidth="1"/>
    <col min="4102" max="4102" width="72.85546875" style="93" customWidth="1"/>
    <col min="4103" max="4103" width="8.42578125" style="93" customWidth="1"/>
    <col min="4104" max="4104" width="10.85546875" style="93" customWidth="1"/>
    <col min="4105" max="4105" width="12.28515625" style="93" customWidth="1"/>
    <col min="4106" max="4106" width="22.85546875" style="93" customWidth="1"/>
    <col min="4107" max="4107" width="15" style="93" customWidth="1"/>
    <col min="4108" max="4108" width="8.28515625" style="93"/>
    <col min="4109" max="4117" width="0" style="93" hidden="1" customWidth="1"/>
    <col min="4118" max="4118" width="12" style="93" customWidth="1"/>
    <col min="4119" max="4119" width="15.85546875" style="93" customWidth="1"/>
    <col min="4120" max="4120" width="12" style="93" customWidth="1"/>
    <col min="4121" max="4121" width="14.42578125" style="93" customWidth="1"/>
    <col min="4122" max="4122" width="10.7109375" style="93" customWidth="1"/>
    <col min="4123" max="4123" width="14.42578125" style="93" customWidth="1"/>
    <col min="4124" max="4124" width="15.85546875" style="93" customWidth="1"/>
    <col min="4125" max="4125" width="10.7109375" style="93" customWidth="1"/>
    <col min="4126" max="4126" width="14.42578125" style="93" customWidth="1"/>
    <col min="4127" max="4127" width="15.85546875" style="93" customWidth="1"/>
    <col min="4128" max="4139" width="8.28515625" style="93"/>
    <col min="4140" max="4161" width="0" style="93" hidden="1" customWidth="1"/>
    <col min="4162" max="4352" width="8.28515625" style="93"/>
    <col min="4353" max="4353" width="8.140625" style="93" customWidth="1"/>
    <col min="4354" max="4354" width="1.42578125" style="93" customWidth="1"/>
    <col min="4355" max="4355" width="4" style="93" customWidth="1"/>
    <col min="4356" max="4356" width="4.140625" style="93" customWidth="1"/>
    <col min="4357" max="4357" width="16.7109375" style="93" customWidth="1"/>
    <col min="4358" max="4358" width="72.85546875" style="93" customWidth="1"/>
    <col min="4359" max="4359" width="8.42578125" style="93" customWidth="1"/>
    <col min="4360" max="4360" width="10.85546875" style="93" customWidth="1"/>
    <col min="4361" max="4361" width="12.28515625" style="93" customWidth="1"/>
    <col min="4362" max="4362" width="22.85546875" style="93" customWidth="1"/>
    <col min="4363" max="4363" width="15" style="93" customWidth="1"/>
    <col min="4364" max="4364" width="8.28515625" style="93"/>
    <col min="4365" max="4373" width="0" style="93" hidden="1" customWidth="1"/>
    <col min="4374" max="4374" width="12" style="93" customWidth="1"/>
    <col min="4375" max="4375" width="15.85546875" style="93" customWidth="1"/>
    <col min="4376" max="4376" width="12" style="93" customWidth="1"/>
    <col min="4377" max="4377" width="14.42578125" style="93" customWidth="1"/>
    <col min="4378" max="4378" width="10.7109375" style="93" customWidth="1"/>
    <col min="4379" max="4379" width="14.42578125" style="93" customWidth="1"/>
    <col min="4380" max="4380" width="15.85546875" style="93" customWidth="1"/>
    <col min="4381" max="4381" width="10.7109375" style="93" customWidth="1"/>
    <col min="4382" max="4382" width="14.42578125" style="93" customWidth="1"/>
    <col min="4383" max="4383" width="15.85546875" style="93" customWidth="1"/>
    <col min="4384" max="4395" width="8.28515625" style="93"/>
    <col min="4396" max="4417" width="0" style="93" hidden="1" customWidth="1"/>
    <col min="4418" max="4608" width="8.28515625" style="93"/>
    <col min="4609" max="4609" width="8.140625" style="93" customWidth="1"/>
    <col min="4610" max="4610" width="1.42578125" style="93" customWidth="1"/>
    <col min="4611" max="4611" width="4" style="93" customWidth="1"/>
    <col min="4612" max="4612" width="4.140625" style="93" customWidth="1"/>
    <col min="4613" max="4613" width="16.7109375" style="93" customWidth="1"/>
    <col min="4614" max="4614" width="72.85546875" style="93" customWidth="1"/>
    <col min="4615" max="4615" width="8.42578125" style="93" customWidth="1"/>
    <col min="4616" max="4616" width="10.85546875" style="93" customWidth="1"/>
    <col min="4617" max="4617" width="12.28515625" style="93" customWidth="1"/>
    <col min="4618" max="4618" width="22.85546875" style="93" customWidth="1"/>
    <col min="4619" max="4619" width="15" style="93" customWidth="1"/>
    <col min="4620" max="4620" width="8.28515625" style="93"/>
    <col min="4621" max="4629" width="0" style="93" hidden="1" customWidth="1"/>
    <col min="4630" max="4630" width="12" style="93" customWidth="1"/>
    <col min="4631" max="4631" width="15.85546875" style="93" customWidth="1"/>
    <col min="4632" max="4632" width="12" style="93" customWidth="1"/>
    <col min="4633" max="4633" width="14.42578125" style="93" customWidth="1"/>
    <col min="4634" max="4634" width="10.7109375" style="93" customWidth="1"/>
    <col min="4635" max="4635" width="14.42578125" style="93" customWidth="1"/>
    <col min="4636" max="4636" width="15.85546875" style="93" customWidth="1"/>
    <col min="4637" max="4637" width="10.7109375" style="93" customWidth="1"/>
    <col min="4638" max="4638" width="14.42578125" style="93" customWidth="1"/>
    <col min="4639" max="4639" width="15.85546875" style="93" customWidth="1"/>
    <col min="4640" max="4651" width="8.28515625" style="93"/>
    <col min="4652" max="4673" width="0" style="93" hidden="1" customWidth="1"/>
    <col min="4674" max="4864" width="8.28515625" style="93"/>
    <col min="4865" max="4865" width="8.140625" style="93" customWidth="1"/>
    <col min="4866" max="4866" width="1.42578125" style="93" customWidth="1"/>
    <col min="4867" max="4867" width="4" style="93" customWidth="1"/>
    <col min="4868" max="4868" width="4.140625" style="93" customWidth="1"/>
    <col min="4869" max="4869" width="16.7109375" style="93" customWidth="1"/>
    <col min="4870" max="4870" width="72.85546875" style="93" customWidth="1"/>
    <col min="4871" max="4871" width="8.42578125" style="93" customWidth="1"/>
    <col min="4872" max="4872" width="10.85546875" style="93" customWidth="1"/>
    <col min="4873" max="4873" width="12.28515625" style="93" customWidth="1"/>
    <col min="4874" max="4874" width="22.85546875" style="93" customWidth="1"/>
    <col min="4875" max="4875" width="15" style="93" customWidth="1"/>
    <col min="4876" max="4876" width="8.28515625" style="93"/>
    <col min="4877" max="4885" width="0" style="93" hidden="1" customWidth="1"/>
    <col min="4886" max="4886" width="12" style="93" customWidth="1"/>
    <col min="4887" max="4887" width="15.85546875" style="93" customWidth="1"/>
    <col min="4888" max="4888" width="12" style="93" customWidth="1"/>
    <col min="4889" max="4889" width="14.42578125" style="93" customWidth="1"/>
    <col min="4890" max="4890" width="10.7109375" style="93" customWidth="1"/>
    <col min="4891" max="4891" width="14.42578125" style="93" customWidth="1"/>
    <col min="4892" max="4892" width="15.85546875" style="93" customWidth="1"/>
    <col min="4893" max="4893" width="10.7109375" style="93" customWidth="1"/>
    <col min="4894" max="4894" width="14.42578125" style="93" customWidth="1"/>
    <col min="4895" max="4895" width="15.85546875" style="93" customWidth="1"/>
    <col min="4896" max="4907" width="8.28515625" style="93"/>
    <col min="4908" max="4929" width="0" style="93" hidden="1" customWidth="1"/>
    <col min="4930" max="5120" width="8.28515625" style="93"/>
    <col min="5121" max="5121" width="8.140625" style="93" customWidth="1"/>
    <col min="5122" max="5122" width="1.42578125" style="93" customWidth="1"/>
    <col min="5123" max="5123" width="4" style="93" customWidth="1"/>
    <col min="5124" max="5124" width="4.140625" style="93" customWidth="1"/>
    <col min="5125" max="5125" width="16.7109375" style="93" customWidth="1"/>
    <col min="5126" max="5126" width="72.85546875" style="93" customWidth="1"/>
    <col min="5127" max="5127" width="8.42578125" style="93" customWidth="1"/>
    <col min="5128" max="5128" width="10.85546875" style="93" customWidth="1"/>
    <col min="5129" max="5129" width="12.28515625" style="93" customWidth="1"/>
    <col min="5130" max="5130" width="22.85546875" style="93" customWidth="1"/>
    <col min="5131" max="5131" width="15" style="93" customWidth="1"/>
    <col min="5132" max="5132" width="8.28515625" style="93"/>
    <col min="5133" max="5141" width="0" style="93" hidden="1" customWidth="1"/>
    <col min="5142" max="5142" width="12" style="93" customWidth="1"/>
    <col min="5143" max="5143" width="15.85546875" style="93" customWidth="1"/>
    <col min="5144" max="5144" width="12" style="93" customWidth="1"/>
    <col min="5145" max="5145" width="14.42578125" style="93" customWidth="1"/>
    <col min="5146" max="5146" width="10.7109375" style="93" customWidth="1"/>
    <col min="5147" max="5147" width="14.42578125" style="93" customWidth="1"/>
    <col min="5148" max="5148" width="15.85546875" style="93" customWidth="1"/>
    <col min="5149" max="5149" width="10.7109375" style="93" customWidth="1"/>
    <col min="5150" max="5150" width="14.42578125" style="93" customWidth="1"/>
    <col min="5151" max="5151" width="15.85546875" style="93" customWidth="1"/>
    <col min="5152" max="5163" width="8.28515625" style="93"/>
    <col min="5164" max="5185" width="0" style="93" hidden="1" customWidth="1"/>
    <col min="5186" max="5376" width="8.28515625" style="93"/>
    <col min="5377" max="5377" width="8.140625" style="93" customWidth="1"/>
    <col min="5378" max="5378" width="1.42578125" style="93" customWidth="1"/>
    <col min="5379" max="5379" width="4" style="93" customWidth="1"/>
    <col min="5380" max="5380" width="4.140625" style="93" customWidth="1"/>
    <col min="5381" max="5381" width="16.7109375" style="93" customWidth="1"/>
    <col min="5382" max="5382" width="72.85546875" style="93" customWidth="1"/>
    <col min="5383" max="5383" width="8.42578125" style="93" customWidth="1"/>
    <col min="5384" max="5384" width="10.85546875" style="93" customWidth="1"/>
    <col min="5385" max="5385" width="12.28515625" style="93" customWidth="1"/>
    <col min="5386" max="5386" width="22.85546875" style="93" customWidth="1"/>
    <col min="5387" max="5387" width="15" style="93" customWidth="1"/>
    <col min="5388" max="5388" width="8.28515625" style="93"/>
    <col min="5389" max="5397" width="0" style="93" hidden="1" customWidth="1"/>
    <col min="5398" max="5398" width="12" style="93" customWidth="1"/>
    <col min="5399" max="5399" width="15.85546875" style="93" customWidth="1"/>
    <col min="5400" max="5400" width="12" style="93" customWidth="1"/>
    <col min="5401" max="5401" width="14.42578125" style="93" customWidth="1"/>
    <col min="5402" max="5402" width="10.7109375" style="93" customWidth="1"/>
    <col min="5403" max="5403" width="14.42578125" style="93" customWidth="1"/>
    <col min="5404" max="5404" width="15.85546875" style="93" customWidth="1"/>
    <col min="5405" max="5405" width="10.7109375" style="93" customWidth="1"/>
    <col min="5406" max="5406" width="14.42578125" style="93" customWidth="1"/>
    <col min="5407" max="5407" width="15.85546875" style="93" customWidth="1"/>
    <col min="5408" max="5419" width="8.28515625" style="93"/>
    <col min="5420" max="5441" width="0" style="93" hidden="1" customWidth="1"/>
    <col min="5442" max="5632" width="8.28515625" style="93"/>
    <col min="5633" max="5633" width="8.140625" style="93" customWidth="1"/>
    <col min="5634" max="5634" width="1.42578125" style="93" customWidth="1"/>
    <col min="5635" max="5635" width="4" style="93" customWidth="1"/>
    <col min="5636" max="5636" width="4.140625" style="93" customWidth="1"/>
    <col min="5637" max="5637" width="16.7109375" style="93" customWidth="1"/>
    <col min="5638" max="5638" width="72.85546875" style="93" customWidth="1"/>
    <col min="5639" max="5639" width="8.42578125" style="93" customWidth="1"/>
    <col min="5640" max="5640" width="10.85546875" style="93" customWidth="1"/>
    <col min="5641" max="5641" width="12.28515625" style="93" customWidth="1"/>
    <col min="5642" max="5642" width="22.85546875" style="93" customWidth="1"/>
    <col min="5643" max="5643" width="15" style="93" customWidth="1"/>
    <col min="5644" max="5644" width="8.28515625" style="93"/>
    <col min="5645" max="5653" width="0" style="93" hidden="1" customWidth="1"/>
    <col min="5654" max="5654" width="12" style="93" customWidth="1"/>
    <col min="5655" max="5655" width="15.85546875" style="93" customWidth="1"/>
    <col min="5656" max="5656" width="12" style="93" customWidth="1"/>
    <col min="5657" max="5657" width="14.42578125" style="93" customWidth="1"/>
    <col min="5658" max="5658" width="10.7109375" style="93" customWidth="1"/>
    <col min="5659" max="5659" width="14.42578125" style="93" customWidth="1"/>
    <col min="5660" max="5660" width="15.85546875" style="93" customWidth="1"/>
    <col min="5661" max="5661" width="10.7109375" style="93" customWidth="1"/>
    <col min="5662" max="5662" width="14.42578125" style="93" customWidth="1"/>
    <col min="5663" max="5663" width="15.85546875" style="93" customWidth="1"/>
    <col min="5664" max="5675" width="8.28515625" style="93"/>
    <col min="5676" max="5697" width="0" style="93" hidden="1" customWidth="1"/>
    <col min="5698" max="5888" width="8.28515625" style="93"/>
    <col min="5889" max="5889" width="8.140625" style="93" customWidth="1"/>
    <col min="5890" max="5890" width="1.42578125" style="93" customWidth="1"/>
    <col min="5891" max="5891" width="4" style="93" customWidth="1"/>
    <col min="5892" max="5892" width="4.140625" style="93" customWidth="1"/>
    <col min="5893" max="5893" width="16.7109375" style="93" customWidth="1"/>
    <col min="5894" max="5894" width="72.85546875" style="93" customWidth="1"/>
    <col min="5895" max="5895" width="8.42578125" style="93" customWidth="1"/>
    <col min="5896" max="5896" width="10.85546875" style="93" customWidth="1"/>
    <col min="5897" max="5897" width="12.28515625" style="93" customWidth="1"/>
    <col min="5898" max="5898" width="22.85546875" style="93" customWidth="1"/>
    <col min="5899" max="5899" width="15" style="93" customWidth="1"/>
    <col min="5900" max="5900" width="8.28515625" style="93"/>
    <col min="5901" max="5909" width="0" style="93" hidden="1" customWidth="1"/>
    <col min="5910" max="5910" width="12" style="93" customWidth="1"/>
    <col min="5911" max="5911" width="15.85546875" style="93" customWidth="1"/>
    <col min="5912" max="5912" width="12" style="93" customWidth="1"/>
    <col min="5913" max="5913" width="14.42578125" style="93" customWidth="1"/>
    <col min="5914" max="5914" width="10.7109375" style="93" customWidth="1"/>
    <col min="5915" max="5915" width="14.42578125" style="93" customWidth="1"/>
    <col min="5916" max="5916" width="15.85546875" style="93" customWidth="1"/>
    <col min="5917" max="5917" width="10.7109375" style="93" customWidth="1"/>
    <col min="5918" max="5918" width="14.42578125" style="93" customWidth="1"/>
    <col min="5919" max="5919" width="15.85546875" style="93" customWidth="1"/>
    <col min="5920" max="5931" width="8.28515625" style="93"/>
    <col min="5932" max="5953" width="0" style="93" hidden="1" customWidth="1"/>
    <col min="5954" max="6144" width="8.28515625" style="93"/>
    <col min="6145" max="6145" width="8.140625" style="93" customWidth="1"/>
    <col min="6146" max="6146" width="1.42578125" style="93" customWidth="1"/>
    <col min="6147" max="6147" width="4" style="93" customWidth="1"/>
    <col min="6148" max="6148" width="4.140625" style="93" customWidth="1"/>
    <col min="6149" max="6149" width="16.7109375" style="93" customWidth="1"/>
    <col min="6150" max="6150" width="72.85546875" style="93" customWidth="1"/>
    <col min="6151" max="6151" width="8.42578125" style="93" customWidth="1"/>
    <col min="6152" max="6152" width="10.85546875" style="93" customWidth="1"/>
    <col min="6153" max="6153" width="12.28515625" style="93" customWidth="1"/>
    <col min="6154" max="6154" width="22.85546875" style="93" customWidth="1"/>
    <col min="6155" max="6155" width="15" style="93" customWidth="1"/>
    <col min="6156" max="6156" width="8.28515625" style="93"/>
    <col min="6157" max="6165" width="0" style="93" hidden="1" customWidth="1"/>
    <col min="6166" max="6166" width="12" style="93" customWidth="1"/>
    <col min="6167" max="6167" width="15.85546875" style="93" customWidth="1"/>
    <col min="6168" max="6168" width="12" style="93" customWidth="1"/>
    <col min="6169" max="6169" width="14.42578125" style="93" customWidth="1"/>
    <col min="6170" max="6170" width="10.7109375" style="93" customWidth="1"/>
    <col min="6171" max="6171" width="14.42578125" style="93" customWidth="1"/>
    <col min="6172" max="6172" width="15.85546875" style="93" customWidth="1"/>
    <col min="6173" max="6173" width="10.7109375" style="93" customWidth="1"/>
    <col min="6174" max="6174" width="14.42578125" style="93" customWidth="1"/>
    <col min="6175" max="6175" width="15.85546875" style="93" customWidth="1"/>
    <col min="6176" max="6187" width="8.28515625" style="93"/>
    <col min="6188" max="6209" width="0" style="93" hidden="1" customWidth="1"/>
    <col min="6210" max="6400" width="8.28515625" style="93"/>
    <col min="6401" max="6401" width="8.140625" style="93" customWidth="1"/>
    <col min="6402" max="6402" width="1.42578125" style="93" customWidth="1"/>
    <col min="6403" max="6403" width="4" style="93" customWidth="1"/>
    <col min="6404" max="6404" width="4.140625" style="93" customWidth="1"/>
    <col min="6405" max="6405" width="16.7109375" style="93" customWidth="1"/>
    <col min="6406" max="6406" width="72.85546875" style="93" customWidth="1"/>
    <col min="6407" max="6407" width="8.42578125" style="93" customWidth="1"/>
    <col min="6408" max="6408" width="10.85546875" style="93" customWidth="1"/>
    <col min="6409" max="6409" width="12.28515625" style="93" customWidth="1"/>
    <col min="6410" max="6410" width="22.85546875" style="93" customWidth="1"/>
    <col min="6411" max="6411" width="15" style="93" customWidth="1"/>
    <col min="6412" max="6412" width="8.28515625" style="93"/>
    <col min="6413" max="6421" width="0" style="93" hidden="1" customWidth="1"/>
    <col min="6422" max="6422" width="12" style="93" customWidth="1"/>
    <col min="6423" max="6423" width="15.85546875" style="93" customWidth="1"/>
    <col min="6424" max="6424" width="12" style="93" customWidth="1"/>
    <col min="6425" max="6425" width="14.42578125" style="93" customWidth="1"/>
    <col min="6426" max="6426" width="10.7109375" style="93" customWidth="1"/>
    <col min="6427" max="6427" width="14.42578125" style="93" customWidth="1"/>
    <col min="6428" max="6428" width="15.85546875" style="93" customWidth="1"/>
    <col min="6429" max="6429" width="10.7109375" style="93" customWidth="1"/>
    <col min="6430" max="6430" width="14.42578125" style="93" customWidth="1"/>
    <col min="6431" max="6431" width="15.85546875" style="93" customWidth="1"/>
    <col min="6432" max="6443" width="8.28515625" style="93"/>
    <col min="6444" max="6465" width="0" style="93" hidden="1" customWidth="1"/>
    <col min="6466" max="6656" width="8.28515625" style="93"/>
    <col min="6657" max="6657" width="8.140625" style="93" customWidth="1"/>
    <col min="6658" max="6658" width="1.42578125" style="93" customWidth="1"/>
    <col min="6659" max="6659" width="4" style="93" customWidth="1"/>
    <col min="6660" max="6660" width="4.140625" style="93" customWidth="1"/>
    <col min="6661" max="6661" width="16.7109375" style="93" customWidth="1"/>
    <col min="6662" max="6662" width="72.85546875" style="93" customWidth="1"/>
    <col min="6663" max="6663" width="8.42578125" style="93" customWidth="1"/>
    <col min="6664" max="6664" width="10.85546875" style="93" customWidth="1"/>
    <col min="6665" max="6665" width="12.28515625" style="93" customWidth="1"/>
    <col min="6666" max="6666" width="22.85546875" style="93" customWidth="1"/>
    <col min="6667" max="6667" width="15" style="93" customWidth="1"/>
    <col min="6668" max="6668" width="8.28515625" style="93"/>
    <col min="6669" max="6677" width="0" style="93" hidden="1" customWidth="1"/>
    <col min="6678" max="6678" width="12" style="93" customWidth="1"/>
    <col min="6679" max="6679" width="15.85546875" style="93" customWidth="1"/>
    <col min="6680" max="6680" width="12" style="93" customWidth="1"/>
    <col min="6681" max="6681" width="14.42578125" style="93" customWidth="1"/>
    <col min="6682" max="6682" width="10.7109375" style="93" customWidth="1"/>
    <col min="6683" max="6683" width="14.42578125" style="93" customWidth="1"/>
    <col min="6684" max="6684" width="15.85546875" style="93" customWidth="1"/>
    <col min="6685" max="6685" width="10.7109375" style="93" customWidth="1"/>
    <col min="6686" max="6686" width="14.42578125" style="93" customWidth="1"/>
    <col min="6687" max="6687" width="15.85546875" style="93" customWidth="1"/>
    <col min="6688" max="6699" width="8.28515625" style="93"/>
    <col min="6700" max="6721" width="0" style="93" hidden="1" customWidth="1"/>
    <col min="6722" max="6912" width="8.28515625" style="93"/>
    <col min="6913" max="6913" width="8.140625" style="93" customWidth="1"/>
    <col min="6914" max="6914" width="1.42578125" style="93" customWidth="1"/>
    <col min="6915" max="6915" width="4" style="93" customWidth="1"/>
    <col min="6916" max="6916" width="4.140625" style="93" customWidth="1"/>
    <col min="6917" max="6917" width="16.7109375" style="93" customWidth="1"/>
    <col min="6918" max="6918" width="72.85546875" style="93" customWidth="1"/>
    <col min="6919" max="6919" width="8.42578125" style="93" customWidth="1"/>
    <col min="6920" max="6920" width="10.85546875" style="93" customWidth="1"/>
    <col min="6921" max="6921" width="12.28515625" style="93" customWidth="1"/>
    <col min="6922" max="6922" width="22.85546875" style="93" customWidth="1"/>
    <col min="6923" max="6923" width="15" style="93" customWidth="1"/>
    <col min="6924" max="6924" width="8.28515625" style="93"/>
    <col min="6925" max="6933" width="0" style="93" hidden="1" customWidth="1"/>
    <col min="6934" max="6934" width="12" style="93" customWidth="1"/>
    <col min="6935" max="6935" width="15.85546875" style="93" customWidth="1"/>
    <col min="6936" max="6936" width="12" style="93" customWidth="1"/>
    <col min="6937" max="6937" width="14.42578125" style="93" customWidth="1"/>
    <col min="6938" max="6938" width="10.7109375" style="93" customWidth="1"/>
    <col min="6939" max="6939" width="14.42578125" style="93" customWidth="1"/>
    <col min="6940" max="6940" width="15.85546875" style="93" customWidth="1"/>
    <col min="6941" max="6941" width="10.7109375" style="93" customWidth="1"/>
    <col min="6942" max="6942" width="14.42578125" style="93" customWidth="1"/>
    <col min="6943" max="6943" width="15.85546875" style="93" customWidth="1"/>
    <col min="6944" max="6955" width="8.28515625" style="93"/>
    <col min="6956" max="6977" width="0" style="93" hidden="1" customWidth="1"/>
    <col min="6978" max="7168" width="8.28515625" style="93"/>
    <col min="7169" max="7169" width="8.140625" style="93" customWidth="1"/>
    <col min="7170" max="7170" width="1.42578125" style="93" customWidth="1"/>
    <col min="7171" max="7171" width="4" style="93" customWidth="1"/>
    <col min="7172" max="7172" width="4.140625" style="93" customWidth="1"/>
    <col min="7173" max="7173" width="16.7109375" style="93" customWidth="1"/>
    <col min="7174" max="7174" width="72.85546875" style="93" customWidth="1"/>
    <col min="7175" max="7175" width="8.42578125" style="93" customWidth="1"/>
    <col min="7176" max="7176" width="10.85546875" style="93" customWidth="1"/>
    <col min="7177" max="7177" width="12.28515625" style="93" customWidth="1"/>
    <col min="7178" max="7178" width="22.85546875" style="93" customWidth="1"/>
    <col min="7179" max="7179" width="15" style="93" customWidth="1"/>
    <col min="7180" max="7180" width="8.28515625" style="93"/>
    <col min="7181" max="7189" width="0" style="93" hidden="1" customWidth="1"/>
    <col min="7190" max="7190" width="12" style="93" customWidth="1"/>
    <col min="7191" max="7191" width="15.85546875" style="93" customWidth="1"/>
    <col min="7192" max="7192" width="12" style="93" customWidth="1"/>
    <col min="7193" max="7193" width="14.42578125" style="93" customWidth="1"/>
    <col min="7194" max="7194" width="10.7109375" style="93" customWidth="1"/>
    <col min="7195" max="7195" width="14.42578125" style="93" customWidth="1"/>
    <col min="7196" max="7196" width="15.85546875" style="93" customWidth="1"/>
    <col min="7197" max="7197" width="10.7109375" style="93" customWidth="1"/>
    <col min="7198" max="7198" width="14.42578125" style="93" customWidth="1"/>
    <col min="7199" max="7199" width="15.85546875" style="93" customWidth="1"/>
    <col min="7200" max="7211" width="8.28515625" style="93"/>
    <col min="7212" max="7233" width="0" style="93" hidden="1" customWidth="1"/>
    <col min="7234" max="7424" width="8.28515625" style="93"/>
    <col min="7425" max="7425" width="8.140625" style="93" customWidth="1"/>
    <col min="7426" max="7426" width="1.42578125" style="93" customWidth="1"/>
    <col min="7427" max="7427" width="4" style="93" customWidth="1"/>
    <col min="7428" max="7428" width="4.140625" style="93" customWidth="1"/>
    <col min="7429" max="7429" width="16.7109375" style="93" customWidth="1"/>
    <col min="7430" max="7430" width="72.85546875" style="93" customWidth="1"/>
    <col min="7431" max="7431" width="8.42578125" style="93" customWidth="1"/>
    <col min="7432" max="7432" width="10.85546875" style="93" customWidth="1"/>
    <col min="7433" max="7433" width="12.28515625" style="93" customWidth="1"/>
    <col min="7434" max="7434" width="22.85546875" style="93" customWidth="1"/>
    <col min="7435" max="7435" width="15" style="93" customWidth="1"/>
    <col min="7436" max="7436" width="8.28515625" style="93"/>
    <col min="7437" max="7445" width="0" style="93" hidden="1" customWidth="1"/>
    <col min="7446" max="7446" width="12" style="93" customWidth="1"/>
    <col min="7447" max="7447" width="15.85546875" style="93" customWidth="1"/>
    <col min="7448" max="7448" width="12" style="93" customWidth="1"/>
    <col min="7449" max="7449" width="14.42578125" style="93" customWidth="1"/>
    <col min="7450" max="7450" width="10.7109375" style="93" customWidth="1"/>
    <col min="7451" max="7451" width="14.42578125" style="93" customWidth="1"/>
    <col min="7452" max="7452" width="15.85546875" style="93" customWidth="1"/>
    <col min="7453" max="7453" width="10.7109375" style="93" customWidth="1"/>
    <col min="7454" max="7454" width="14.42578125" style="93" customWidth="1"/>
    <col min="7455" max="7455" width="15.85546875" style="93" customWidth="1"/>
    <col min="7456" max="7467" width="8.28515625" style="93"/>
    <col min="7468" max="7489" width="0" style="93" hidden="1" customWidth="1"/>
    <col min="7490" max="7680" width="8.28515625" style="93"/>
    <col min="7681" max="7681" width="8.140625" style="93" customWidth="1"/>
    <col min="7682" max="7682" width="1.42578125" style="93" customWidth="1"/>
    <col min="7683" max="7683" width="4" style="93" customWidth="1"/>
    <col min="7684" max="7684" width="4.140625" style="93" customWidth="1"/>
    <col min="7685" max="7685" width="16.7109375" style="93" customWidth="1"/>
    <col min="7686" max="7686" width="72.85546875" style="93" customWidth="1"/>
    <col min="7687" max="7687" width="8.42578125" style="93" customWidth="1"/>
    <col min="7688" max="7688" width="10.85546875" style="93" customWidth="1"/>
    <col min="7689" max="7689" width="12.28515625" style="93" customWidth="1"/>
    <col min="7690" max="7690" width="22.85546875" style="93" customWidth="1"/>
    <col min="7691" max="7691" width="15" style="93" customWidth="1"/>
    <col min="7692" max="7692" width="8.28515625" style="93"/>
    <col min="7693" max="7701" width="0" style="93" hidden="1" customWidth="1"/>
    <col min="7702" max="7702" width="12" style="93" customWidth="1"/>
    <col min="7703" max="7703" width="15.85546875" style="93" customWidth="1"/>
    <col min="7704" max="7704" width="12" style="93" customWidth="1"/>
    <col min="7705" max="7705" width="14.42578125" style="93" customWidth="1"/>
    <col min="7706" max="7706" width="10.7109375" style="93" customWidth="1"/>
    <col min="7707" max="7707" width="14.42578125" style="93" customWidth="1"/>
    <col min="7708" max="7708" width="15.85546875" style="93" customWidth="1"/>
    <col min="7709" max="7709" width="10.7109375" style="93" customWidth="1"/>
    <col min="7710" max="7710" width="14.42578125" style="93" customWidth="1"/>
    <col min="7711" max="7711" width="15.85546875" style="93" customWidth="1"/>
    <col min="7712" max="7723" width="8.28515625" style="93"/>
    <col min="7724" max="7745" width="0" style="93" hidden="1" customWidth="1"/>
    <col min="7746" max="7936" width="8.28515625" style="93"/>
    <col min="7937" max="7937" width="8.140625" style="93" customWidth="1"/>
    <col min="7938" max="7938" width="1.42578125" style="93" customWidth="1"/>
    <col min="7939" max="7939" width="4" style="93" customWidth="1"/>
    <col min="7940" max="7940" width="4.140625" style="93" customWidth="1"/>
    <col min="7941" max="7941" width="16.7109375" style="93" customWidth="1"/>
    <col min="7942" max="7942" width="72.85546875" style="93" customWidth="1"/>
    <col min="7943" max="7943" width="8.42578125" style="93" customWidth="1"/>
    <col min="7944" max="7944" width="10.85546875" style="93" customWidth="1"/>
    <col min="7945" max="7945" width="12.28515625" style="93" customWidth="1"/>
    <col min="7946" max="7946" width="22.85546875" style="93" customWidth="1"/>
    <col min="7947" max="7947" width="15" style="93" customWidth="1"/>
    <col min="7948" max="7948" width="8.28515625" style="93"/>
    <col min="7949" max="7957" width="0" style="93" hidden="1" customWidth="1"/>
    <col min="7958" max="7958" width="12" style="93" customWidth="1"/>
    <col min="7959" max="7959" width="15.85546875" style="93" customWidth="1"/>
    <col min="7960" max="7960" width="12" style="93" customWidth="1"/>
    <col min="7961" max="7961" width="14.42578125" style="93" customWidth="1"/>
    <col min="7962" max="7962" width="10.7109375" style="93" customWidth="1"/>
    <col min="7963" max="7963" width="14.42578125" style="93" customWidth="1"/>
    <col min="7964" max="7964" width="15.85546875" style="93" customWidth="1"/>
    <col min="7965" max="7965" width="10.7109375" style="93" customWidth="1"/>
    <col min="7966" max="7966" width="14.42578125" style="93" customWidth="1"/>
    <col min="7967" max="7967" width="15.85546875" style="93" customWidth="1"/>
    <col min="7968" max="7979" width="8.28515625" style="93"/>
    <col min="7980" max="8001" width="0" style="93" hidden="1" customWidth="1"/>
    <col min="8002" max="8192" width="8.28515625" style="93"/>
    <col min="8193" max="8193" width="8.140625" style="93" customWidth="1"/>
    <col min="8194" max="8194" width="1.42578125" style="93" customWidth="1"/>
    <col min="8195" max="8195" width="4" style="93" customWidth="1"/>
    <col min="8196" max="8196" width="4.140625" style="93" customWidth="1"/>
    <col min="8197" max="8197" width="16.7109375" style="93" customWidth="1"/>
    <col min="8198" max="8198" width="72.85546875" style="93" customWidth="1"/>
    <col min="8199" max="8199" width="8.42578125" style="93" customWidth="1"/>
    <col min="8200" max="8200" width="10.85546875" style="93" customWidth="1"/>
    <col min="8201" max="8201" width="12.28515625" style="93" customWidth="1"/>
    <col min="8202" max="8202" width="22.85546875" style="93" customWidth="1"/>
    <col min="8203" max="8203" width="15" style="93" customWidth="1"/>
    <col min="8204" max="8204" width="8.28515625" style="93"/>
    <col min="8205" max="8213" width="0" style="93" hidden="1" customWidth="1"/>
    <col min="8214" max="8214" width="12" style="93" customWidth="1"/>
    <col min="8215" max="8215" width="15.85546875" style="93" customWidth="1"/>
    <col min="8216" max="8216" width="12" style="93" customWidth="1"/>
    <col min="8217" max="8217" width="14.42578125" style="93" customWidth="1"/>
    <col min="8218" max="8218" width="10.7109375" style="93" customWidth="1"/>
    <col min="8219" max="8219" width="14.42578125" style="93" customWidth="1"/>
    <col min="8220" max="8220" width="15.85546875" style="93" customWidth="1"/>
    <col min="8221" max="8221" width="10.7109375" style="93" customWidth="1"/>
    <col min="8222" max="8222" width="14.42578125" style="93" customWidth="1"/>
    <col min="8223" max="8223" width="15.85546875" style="93" customWidth="1"/>
    <col min="8224" max="8235" width="8.28515625" style="93"/>
    <col min="8236" max="8257" width="0" style="93" hidden="1" customWidth="1"/>
    <col min="8258" max="8448" width="8.28515625" style="93"/>
    <col min="8449" max="8449" width="8.140625" style="93" customWidth="1"/>
    <col min="8450" max="8450" width="1.42578125" style="93" customWidth="1"/>
    <col min="8451" max="8451" width="4" style="93" customWidth="1"/>
    <col min="8452" max="8452" width="4.140625" style="93" customWidth="1"/>
    <col min="8453" max="8453" width="16.7109375" style="93" customWidth="1"/>
    <col min="8454" max="8454" width="72.85546875" style="93" customWidth="1"/>
    <col min="8455" max="8455" width="8.42578125" style="93" customWidth="1"/>
    <col min="8456" max="8456" width="10.85546875" style="93" customWidth="1"/>
    <col min="8457" max="8457" width="12.28515625" style="93" customWidth="1"/>
    <col min="8458" max="8458" width="22.85546875" style="93" customWidth="1"/>
    <col min="8459" max="8459" width="15" style="93" customWidth="1"/>
    <col min="8460" max="8460" width="8.28515625" style="93"/>
    <col min="8461" max="8469" width="0" style="93" hidden="1" customWidth="1"/>
    <col min="8470" max="8470" width="12" style="93" customWidth="1"/>
    <col min="8471" max="8471" width="15.85546875" style="93" customWidth="1"/>
    <col min="8472" max="8472" width="12" style="93" customWidth="1"/>
    <col min="8473" max="8473" width="14.42578125" style="93" customWidth="1"/>
    <col min="8474" max="8474" width="10.7109375" style="93" customWidth="1"/>
    <col min="8475" max="8475" width="14.42578125" style="93" customWidth="1"/>
    <col min="8476" max="8476" width="15.85546875" style="93" customWidth="1"/>
    <col min="8477" max="8477" width="10.7109375" style="93" customWidth="1"/>
    <col min="8478" max="8478" width="14.42578125" style="93" customWidth="1"/>
    <col min="8479" max="8479" width="15.85546875" style="93" customWidth="1"/>
    <col min="8480" max="8491" width="8.28515625" style="93"/>
    <col min="8492" max="8513" width="0" style="93" hidden="1" customWidth="1"/>
    <col min="8514" max="8704" width="8.28515625" style="93"/>
    <col min="8705" max="8705" width="8.140625" style="93" customWidth="1"/>
    <col min="8706" max="8706" width="1.42578125" style="93" customWidth="1"/>
    <col min="8707" max="8707" width="4" style="93" customWidth="1"/>
    <col min="8708" max="8708" width="4.140625" style="93" customWidth="1"/>
    <col min="8709" max="8709" width="16.7109375" style="93" customWidth="1"/>
    <col min="8710" max="8710" width="72.85546875" style="93" customWidth="1"/>
    <col min="8711" max="8711" width="8.42578125" style="93" customWidth="1"/>
    <col min="8712" max="8712" width="10.85546875" style="93" customWidth="1"/>
    <col min="8713" max="8713" width="12.28515625" style="93" customWidth="1"/>
    <col min="8714" max="8714" width="22.85546875" style="93" customWidth="1"/>
    <col min="8715" max="8715" width="15" style="93" customWidth="1"/>
    <col min="8716" max="8716" width="8.28515625" style="93"/>
    <col min="8717" max="8725" width="0" style="93" hidden="1" customWidth="1"/>
    <col min="8726" max="8726" width="12" style="93" customWidth="1"/>
    <col min="8727" max="8727" width="15.85546875" style="93" customWidth="1"/>
    <col min="8728" max="8728" width="12" style="93" customWidth="1"/>
    <col min="8729" max="8729" width="14.42578125" style="93" customWidth="1"/>
    <col min="8730" max="8730" width="10.7109375" style="93" customWidth="1"/>
    <col min="8731" max="8731" width="14.42578125" style="93" customWidth="1"/>
    <col min="8732" max="8732" width="15.85546875" style="93" customWidth="1"/>
    <col min="8733" max="8733" width="10.7109375" style="93" customWidth="1"/>
    <col min="8734" max="8734" width="14.42578125" style="93" customWidth="1"/>
    <col min="8735" max="8735" width="15.85546875" style="93" customWidth="1"/>
    <col min="8736" max="8747" width="8.28515625" style="93"/>
    <col min="8748" max="8769" width="0" style="93" hidden="1" customWidth="1"/>
    <col min="8770" max="8960" width="8.28515625" style="93"/>
    <col min="8961" max="8961" width="8.140625" style="93" customWidth="1"/>
    <col min="8962" max="8962" width="1.42578125" style="93" customWidth="1"/>
    <col min="8963" max="8963" width="4" style="93" customWidth="1"/>
    <col min="8964" max="8964" width="4.140625" style="93" customWidth="1"/>
    <col min="8965" max="8965" width="16.7109375" style="93" customWidth="1"/>
    <col min="8966" max="8966" width="72.85546875" style="93" customWidth="1"/>
    <col min="8967" max="8967" width="8.42578125" style="93" customWidth="1"/>
    <col min="8968" max="8968" width="10.85546875" style="93" customWidth="1"/>
    <col min="8969" max="8969" width="12.28515625" style="93" customWidth="1"/>
    <col min="8970" max="8970" width="22.85546875" style="93" customWidth="1"/>
    <col min="8971" max="8971" width="15" style="93" customWidth="1"/>
    <col min="8972" max="8972" width="8.28515625" style="93"/>
    <col min="8973" max="8981" width="0" style="93" hidden="1" customWidth="1"/>
    <col min="8982" max="8982" width="12" style="93" customWidth="1"/>
    <col min="8983" max="8983" width="15.85546875" style="93" customWidth="1"/>
    <col min="8984" max="8984" width="12" style="93" customWidth="1"/>
    <col min="8985" max="8985" width="14.42578125" style="93" customWidth="1"/>
    <col min="8986" max="8986" width="10.7109375" style="93" customWidth="1"/>
    <col min="8987" max="8987" width="14.42578125" style="93" customWidth="1"/>
    <col min="8988" max="8988" width="15.85546875" style="93" customWidth="1"/>
    <col min="8989" max="8989" width="10.7109375" style="93" customWidth="1"/>
    <col min="8990" max="8990" width="14.42578125" style="93" customWidth="1"/>
    <col min="8991" max="8991" width="15.85546875" style="93" customWidth="1"/>
    <col min="8992" max="9003" width="8.28515625" style="93"/>
    <col min="9004" max="9025" width="0" style="93" hidden="1" customWidth="1"/>
    <col min="9026" max="9216" width="8.28515625" style="93"/>
    <col min="9217" max="9217" width="8.140625" style="93" customWidth="1"/>
    <col min="9218" max="9218" width="1.42578125" style="93" customWidth="1"/>
    <col min="9219" max="9219" width="4" style="93" customWidth="1"/>
    <col min="9220" max="9220" width="4.140625" style="93" customWidth="1"/>
    <col min="9221" max="9221" width="16.7109375" style="93" customWidth="1"/>
    <col min="9222" max="9222" width="72.85546875" style="93" customWidth="1"/>
    <col min="9223" max="9223" width="8.42578125" style="93" customWidth="1"/>
    <col min="9224" max="9224" width="10.85546875" style="93" customWidth="1"/>
    <col min="9225" max="9225" width="12.28515625" style="93" customWidth="1"/>
    <col min="9226" max="9226" width="22.85546875" style="93" customWidth="1"/>
    <col min="9227" max="9227" width="15" style="93" customWidth="1"/>
    <col min="9228" max="9228" width="8.28515625" style="93"/>
    <col min="9229" max="9237" width="0" style="93" hidden="1" customWidth="1"/>
    <col min="9238" max="9238" width="12" style="93" customWidth="1"/>
    <col min="9239" max="9239" width="15.85546875" style="93" customWidth="1"/>
    <col min="9240" max="9240" width="12" style="93" customWidth="1"/>
    <col min="9241" max="9241" width="14.42578125" style="93" customWidth="1"/>
    <col min="9242" max="9242" width="10.7109375" style="93" customWidth="1"/>
    <col min="9243" max="9243" width="14.42578125" style="93" customWidth="1"/>
    <col min="9244" max="9244" width="15.85546875" style="93" customWidth="1"/>
    <col min="9245" max="9245" width="10.7109375" style="93" customWidth="1"/>
    <col min="9246" max="9246" width="14.42578125" style="93" customWidth="1"/>
    <col min="9247" max="9247" width="15.85546875" style="93" customWidth="1"/>
    <col min="9248" max="9259" width="8.28515625" style="93"/>
    <col min="9260" max="9281" width="0" style="93" hidden="1" customWidth="1"/>
    <col min="9282" max="9472" width="8.28515625" style="93"/>
    <col min="9473" max="9473" width="8.140625" style="93" customWidth="1"/>
    <col min="9474" max="9474" width="1.42578125" style="93" customWidth="1"/>
    <col min="9475" max="9475" width="4" style="93" customWidth="1"/>
    <col min="9476" max="9476" width="4.140625" style="93" customWidth="1"/>
    <col min="9477" max="9477" width="16.7109375" style="93" customWidth="1"/>
    <col min="9478" max="9478" width="72.85546875" style="93" customWidth="1"/>
    <col min="9479" max="9479" width="8.42578125" style="93" customWidth="1"/>
    <col min="9480" max="9480" width="10.85546875" style="93" customWidth="1"/>
    <col min="9481" max="9481" width="12.28515625" style="93" customWidth="1"/>
    <col min="9482" max="9482" width="22.85546875" style="93" customWidth="1"/>
    <col min="9483" max="9483" width="15" style="93" customWidth="1"/>
    <col min="9484" max="9484" width="8.28515625" style="93"/>
    <col min="9485" max="9493" width="0" style="93" hidden="1" customWidth="1"/>
    <col min="9494" max="9494" width="12" style="93" customWidth="1"/>
    <col min="9495" max="9495" width="15.85546875" style="93" customWidth="1"/>
    <col min="9496" max="9496" width="12" style="93" customWidth="1"/>
    <col min="9497" max="9497" width="14.42578125" style="93" customWidth="1"/>
    <col min="9498" max="9498" width="10.7109375" style="93" customWidth="1"/>
    <col min="9499" max="9499" width="14.42578125" style="93" customWidth="1"/>
    <col min="9500" max="9500" width="15.85546875" style="93" customWidth="1"/>
    <col min="9501" max="9501" width="10.7109375" style="93" customWidth="1"/>
    <col min="9502" max="9502" width="14.42578125" style="93" customWidth="1"/>
    <col min="9503" max="9503" width="15.85546875" style="93" customWidth="1"/>
    <col min="9504" max="9515" width="8.28515625" style="93"/>
    <col min="9516" max="9537" width="0" style="93" hidden="1" customWidth="1"/>
    <col min="9538" max="9728" width="8.28515625" style="93"/>
    <col min="9729" max="9729" width="8.140625" style="93" customWidth="1"/>
    <col min="9730" max="9730" width="1.42578125" style="93" customWidth="1"/>
    <col min="9731" max="9731" width="4" style="93" customWidth="1"/>
    <col min="9732" max="9732" width="4.140625" style="93" customWidth="1"/>
    <col min="9733" max="9733" width="16.7109375" style="93" customWidth="1"/>
    <col min="9734" max="9734" width="72.85546875" style="93" customWidth="1"/>
    <col min="9735" max="9735" width="8.42578125" style="93" customWidth="1"/>
    <col min="9736" max="9736" width="10.85546875" style="93" customWidth="1"/>
    <col min="9737" max="9737" width="12.28515625" style="93" customWidth="1"/>
    <col min="9738" max="9738" width="22.85546875" style="93" customWidth="1"/>
    <col min="9739" max="9739" width="15" style="93" customWidth="1"/>
    <col min="9740" max="9740" width="8.28515625" style="93"/>
    <col min="9741" max="9749" width="0" style="93" hidden="1" customWidth="1"/>
    <col min="9750" max="9750" width="12" style="93" customWidth="1"/>
    <col min="9751" max="9751" width="15.85546875" style="93" customWidth="1"/>
    <col min="9752" max="9752" width="12" style="93" customWidth="1"/>
    <col min="9753" max="9753" width="14.42578125" style="93" customWidth="1"/>
    <col min="9754" max="9754" width="10.7109375" style="93" customWidth="1"/>
    <col min="9755" max="9755" width="14.42578125" style="93" customWidth="1"/>
    <col min="9756" max="9756" width="15.85546875" style="93" customWidth="1"/>
    <col min="9757" max="9757" width="10.7109375" style="93" customWidth="1"/>
    <col min="9758" max="9758" width="14.42578125" style="93" customWidth="1"/>
    <col min="9759" max="9759" width="15.85546875" style="93" customWidth="1"/>
    <col min="9760" max="9771" width="8.28515625" style="93"/>
    <col min="9772" max="9793" width="0" style="93" hidden="1" customWidth="1"/>
    <col min="9794" max="9984" width="8.28515625" style="93"/>
    <col min="9985" max="9985" width="8.140625" style="93" customWidth="1"/>
    <col min="9986" max="9986" width="1.42578125" style="93" customWidth="1"/>
    <col min="9987" max="9987" width="4" style="93" customWidth="1"/>
    <col min="9988" max="9988" width="4.140625" style="93" customWidth="1"/>
    <col min="9989" max="9989" width="16.7109375" style="93" customWidth="1"/>
    <col min="9990" max="9990" width="72.85546875" style="93" customWidth="1"/>
    <col min="9991" max="9991" width="8.42578125" style="93" customWidth="1"/>
    <col min="9992" max="9992" width="10.85546875" style="93" customWidth="1"/>
    <col min="9993" max="9993" width="12.28515625" style="93" customWidth="1"/>
    <col min="9994" max="9994" width="22.85546875" style="93" customWidth="1"/>
    <col min="9995" max="9995" width="15" style="93" customWidth="1"/>
    <col min="9996" max="9996" width="8.28515625" style="93"/>
    <col min="9997" max="10005" width="0" style="93" hidden="1" customWidth="1"/>
    <col min="10006" max="10006" width="12" style="93" customWidth="1"/>
    <col min="10007" max="10007" width="15.85546875" style="93" customWidth="1"/>
    <col min="10008" max="10008" width="12" style="93" customWidth="1"/>
    <col min="10009" max="10009" width="14.42578125" style="93" customWidth="1"/>
    <col min="10010" max="10010" width="10.7109375" style="93" customWidth="1"/>
    <col min="10011" max="10011" width="14.42578125" style="93" customWidth="1"/>
    <col min="10012" max="10012" width="15.85546875" style="93" customWidth="1"/>
    <col min="10013" max="10013" width="10.7109375" style="93" customWidth="1"/>
    <col min="10014" max="10014" width="14.42578125" style="93" customWidth="1"/>
    <col min="10015" max="10015" width="15.85546875" style="93" customWidth="1"/>
    <col min="10016" max="10027" width="8.28515625" style="93"/>
    <col min="10028" max="10049" width="0" style="93" hidden="1" customWidth="1"/>
    <col min="10050" max="10240" width="8.28515625" style="93"/>
    <col min="10241" max="10241" width="8.140625" style="93" customWidth="1"/>
    <col min="10242" max="10242" width="1.42578125" style="93" customWidth="1"/>
    <col min="10243" max="10243" width="4" style="93" customWidth="1"/>
    <col min="10244" max="10244" width="4.140625" style="93" customWidth="1"/>
    <col min="10245" max="10245" width="16.7109375" style="93" customWidth="1"/>
    <col min="10246" max="10246" width="72.85546875" style="93" customWidth="1"/>
    <col min="10247" max="10247" width="8.42578125" style="93" customWidth="1"/>
    <col min="10248" max="10248" width="10.85546875" style="93" customWidth="1"/>
    <col min="10249" max="10249" width="12.28515625" style="93" customWidth="1"/>
    <col min="10250" max="10250" width="22.85546875" style="93" customWidth="1"/>
    <col min="10251" max="10251" width="15" style="93" customWidth="1"/>
    <col min="10252" max="10252" width="8.28515625" style="93"/>
    <col min="10253" max="10261" width="0" style="93" hidden="1" customWidth="1"/>
    <col min="10262" max="10262" width="12" style="93" customWidth="1"/>
    <col min="10263" max="10263" width="15.85546875" style="93" customWidth="1"/>
    <col min="10264" max="10264" width="12" style="93" customWidth="1"/>
    <col min="10265" max="10265" width="14.42578125" style="93" customWidth="1"/>
    <col min="10266" max="10266" width="10.7109375" style="93" customWidth="1"/>
    <col min="10267" max="10267" width="14.42578125" style="93" customWidth="1"/>
    <col min="10268" max="10268" width="15.85546875" style="93" customWidth="1"/>
    <col min="10269" max="10269" width="10.7109375" style="93" customWidth="1"/>
    <col min="10270" max="10270" width="14.42578125" style="93" customWidth="1"/>
    <col min="10271" max="10271" width="15.85546875" style="93" customWidth="1"/>
    <col min="10272" max="10283" width="8.28515625" style="93"/>
    <col min="10284" max="10305" width="0" style="93" hidden="1" customWidth="1"/>
    <col min="10306" max="10496" width="8.28515625" style="93"/>
    <col min="10497" max="10497" width="8.140625" style="93" customWidth="1"/>
    <col min="10498" max="10498" width="1.42578125" style="93" customWidth="1"/>
    <col min="10499" max="10499" width="4" style="93" customWidth="1"/>
    <col min="10500" max="10500" width="4.140625" style="93" customWidth="1"/>
    <col min="10501" max="10501" width="16.7109375" style="93" customWidth="1"/>
    <col min="10502" max="10502" width="72.85546875" style="93" customWidth="1"/>
    <col min="10503" max="10503" width="8.42578125" style="93" customWidth="1"/>
    <col min="10504" max="10504" width="10.85546875" style="93" customWidth="1"/>
    <col min="10505" max="10505" width="12.28515625" style="93" customWidth="1"/>
    <col min="10506" max="10506" width="22.85546875" style="93" customWidth="1"/>
    <col min="10507" max="10507" width="15" style="93" customWidth="1"/>
    <col min="10508" max="10508" width="8.28515625" style="93"/>
    <col min="10509" max="10517" width="0" style="93" hidden="1" customWidth="1"/>
    <col min="10518" max="10518" width="12" style="93" customWidth="1"/>
    <col min="10519" max="10519" width="15.85546875" style="93" customWidth="1"/>
    <col min="10520" max="10520" width="12" style="93" customWidth="1"/>
    <col min="10521" max="10521" width="14.42578125" style="93" customWidth="1"/>
    <col min="10522" max="10522" width="10.7109375" style="93" customWidth="1"/>
    <col min="10523" max="10523" width="14.42578125" style="93" customWidth="1"/>
    <col min="10524" max="10524" width="15.85546875" style="93" customWidth="1"/>
    <col min="10525" max="10525" width="10.7109375" style="93" customWidth="1"/>
    <col min="10526" max="10526" width="14.42578125" style="93" customWidth="1"/>
    <col min="10527" max="10527" width="15.85546875" style="93" customWidth="1"/>
    <col min="10528" max="10539" width="8.28515625" style="93"/>
    <col min="10540" max="10561" width="0" style="93" hidden="1" customWidth="1"/>
    <col min="10562" max="10752" width="8.28515625" style="93"/>
    <col min="10753" max="10753" width="8.140625" style="93" customWidth="1"/>
    <col min="10754" max="10754" width="1.42578125" style="93" customWidth="1"/>
    <col min="10755" max="10755" width="4" style="93" customWidth="1"/>
    <col min="10756" max="10756" width="4.140625" style="93" customWidth="1"/>
    <col min="10757" max="10757" width="16.7109375" style="93" customWidth="1"/>
    <col min="10758" max="10758" width="72.85546875" style="93" customWidth="1"/>
    <col min="10759" max="10759" width="8.42578125" style="93" customWidth="1"/>
    <col min="10760" max="10760" width="10.85546875" style="93" customWidth="1"/>
    <col min="10761" max="10761" width="12.28515625" style="93" customWidth="1"/>
    <col min="10762" max="10762" width="22.85546875" style="93" customWidth="1"/>
    <col min="10763" max="10763" width="15" style="93" customWidth="1"/>
    <col min="10764" max="10764" width="8.28515625" style="93"/>
    <col min="10765" max="10773" width="0" style="93" hidden="1" customWidth="1"/>
    <col min="10774" max="10774" width="12" style="93" customWidth="1"/>
    <col min="10775" max="10775" width="15.85546875" style="93" customWidth="1"/>
    <col min="10776" max="10776" width="12" style="93" customWidth="1"/>
    <col min="10777" max="10777" width="14.42578125" style="93" customWidth="1"/>
    <col min="10778" max="10778" width="10.7109375" style="93" customWidth="1"/>
    <col min="10779" max="10779" width="14.42578125" style="93" customWidth="1"/>
    <col min="10780" max="10780" width="15.85546875" style="93" customWidth="1"/>
    <col min="10781" max="10781" width="10.7109375" style="93" customWidth="1"/>
    <col min="10782" max="10782" width="14.42578125" style="93" customWidth="1"/>
    <col min="10783" max="10783" width="15.85546875" style="93" customWidth="1"/>
    <col min="10784" max="10795" width="8.28515625" style="93"/>
    <col min="10796" max="10817" width="0" style="93" hidden="1" customWidth="1"/>
    <col min="10818" max="11008" width="8.28515625" style="93"/>
    <col min="11009" max="11009" width="8.140625" style="93" customWidth="1"/>
    <col min="11010" max="11010" width="1.42578125" style="93" customWidth="1"/>
    <col min="11011" max="11011" width="4" style="93" customWidth="1"/>
    <col min="11012" max="11012" width="4.140625" style="93" customWidth="1"/>
    <col min="11013" max="11013" width="16.7109375" style="93" customWidth="1"/>
    <col min="11014" max="11014" width="72.85546875" style="93" customWidth="1"/>
    <col min="11015" max="11015" width="8.42578125" style="93" customWidth="1"/>
    <col min="11016" max="11016" width="10.85546875" style="93" customWidth="1"/>
    <col min="11017" max="11017" width="12.28515625" style="93" customWidth="1"/>
    <col min="11018" max="11018" width="22.85546875" style="93" customWidth="1"/>
    <col min="11019" max="11019" width="15" style="93" customWidth="1"/>
    <col min="11020" max="11020" width="8.28515625" style="93"/>
    <col min="11021" max="11029" width="0" style="93" hidden="1" customWidth="1"/>
    <col min="11030" max="11030" width="12" style="93" customWidth="1"/>
    <col min="11031" max="11031" width="15.85546875" style="93" customWidth="1"/>
    <col min="11032" max="11032" width="12" style="93" customWidth="1"/>
    <col min="11033" max="11033" width="14.42578125" style="93" customWidth="1"/>
    <col min="11034" max="11034" width="10.7109375" style="93" customWidth="1"/>
    <col min="11035" max="11035" width="14.42578125" style="93" customWidth="1"/>
    <col min="11036" max="11036" width="15.85546875" style="93" customWidth="1"/>
    <col min="11037" max="11037" width="10.7109375" style="93" customWidth="1"/>
    <col min="11038" max="11038" width="14.42578125" style="93" customWidth="1"/>
    <col min="11039" max="11039" width="15.85546875" style="93" customWidth="1"/>
    <col min="11040" max="11051" width="8.28515625" style="93"/>
    <col min="11052" max="11073" width="0" style="93" hidden="1" customWidth="1"/>
    <col min="11074" max="11264" width="8.28515625" style="93"/>
    <col min="11265" max="11265" width="8.140625" style="93" customWidth="1"/>
    <col min="11266" max="11266" width="1.42578125" style="93" customWidth="1"/>
    <col min="11267" max="11267" width="4" style="93" customWidth="1"/>
    <col min="11268" max="11268" width="4.140625" style="93" customWidth="1"/>
    <col min="11269" max="11269" width="16.7109375" style="93" customWidth="1"/>
    <col min="11270" max="11270" width="72.85546875" style="93" customWidth="1"/>
    <col min="11271" max="11271" width="8.42578125" style="93" customWidth="1"/>
    <col min="11272" max="11272" width="10.85546875" style="93" customWidth="1"/>
    <col min="11273" max="11273" width="12.28515625" style="93" customWidth="1"/>
    <col min="11274" max="11274" width="22.85546875" style="93" customWidth="1"/>
    <col min="11275" max="11275" width="15" style="93" customWidth="1"/>
    <col min="11276" max="11276" width="8.28515625" style="93"/>
    <col min="11277" max="11285" width="0" style="93" hidden="1" customWidth="1"/>
    <col min="11286" max="11286" width="12" style="93" customWidth="1"/>
    <col min="11287" max="11287" width="15.85546875" style="93" customWidth="1"/>
    <col min="11288" max="11288" width="12" style="93" customWidth="1"/>
    <col min="11289" max="11289" width="14.42578125" style="93" customWidth="1"/>
    <col min="11290" max="11290" width="10.7109375" style="93" customWidth="1"/>
    <col min="11291" max="11291" width="14.42578125" style="93" customWidth="1"/>
    <col min="11292" max="11292" width="15.85546875" style="93" customWidth="1"/>
    <col min="11293" max="11293" width="10.7109375" style="93" customWidth="1"/>
    <col min="11294" max="11294" width="14.42578125" style="93" customWidth="1"/>
    <col min="11295" max="11295" width="15.85546875" style="93" customWidth="1"/>
    <col min="11296" max="11307" width="8.28515625" style="93"/>
    <col min="11308" max="11329" width="0" style="93" hidden="1" customWidth="1"/>
    <col min="11330" max="11520" width="8.28515625" style="93"/>
    <col min="11521" max="11521" width="8.140625" style="93" customWidth="1"/>
    <col min="11522" max="11522" width="1.42578125" style="93" customWidth="1"/>
    <col min="11523" max="11523" width="4" style="93" customWidth="1"/>
    <col min="11524" max="11524" width="4.140625" style="93" customWidth="1"/>
    <col min="11525" max="11525" width="16.7109375" style="93" customWidth="1"/>
    <col min="11526" max="11526" width="72.85546875" style="93" customWidth="1"/>
    <col min="11527" max="11527" width="8.42578125" style="93" customWidth="1"/>
    <col min="11528" max="11528" width="10.85546875" style="93" customWidth="1"/>
    <col min="11529" max="11529" width="12.28515625" style="93" customWidth="1"/>
    <col min="11530" max="11530" width="22.85546875" style="93" customWidth="1"/>
    <col min="11531" max="11531" width="15" style="93" customWidth="1"/>
    <col min="11532" max="11532" width="8.28515625" style="93"/>
    <col min="11533" max="11541" width="0" style="93" hidden="1" customWidth="1"/>
    <col min="11542" max="11542" width="12" style="93" customWidth="1"/>
    <col min="11543" max="11543" width="15.85546875" style="93" customWidth="1"/>
    <col min="11544" max="11544" width="12" style="93" customWidth="1"/>
    <col min="11545" max="11545" width="14.42578125" style="93" customWidth="1"/>
    <col min="11546" max="11546" width="10.7109375" style="93" customWidth="1"/>
    <col min="11547" max="11547" width="14.42578125" style="93" customWidth="1"/>
    <col min="11548" max="11548" width="15.85546875" style="93" customWidth="1"/>
    <col min="11549" max="11549" width="10.7109375" style="93" customWidth="1"/>
    <col min="11550" max="11550" width="14.42578125" style="93" customWidth="1"/>
    <col min="11551" max="11551" width="15.85546875" style="93" customWidth="1"/>
    <col min="11552" max="11563" width="8.28515625" style="93"/>
    <col min="11564" max="11585" width="0" style="93" hidden="1" customWidth="1"/>
    <col min="11586" max="11776" width="8.28515625" style="93"/>
    <col min="11777" max="11777" width="8.140625" style="93" customWidth="1"/>
    <col min="11778" max="11778" width="1.42578125" style="93" customWidth="1"/>
    <col min="11779" max="11779" width="4" style="93" customWidth="1"/>
    <col min="11780" max="11780" width="4.140625" style="93" customWidth="1"/>
    <col min="11781" max="11781" width="16.7109375" style="93" customWidth="1"/>
    <col min="11782" max="11782" width="72.85546875" style="93" customWidth="1"/>
    <col min="11783" max="11783" width="8.42578125" style="93" customWidth="1"/>
    <col min="11784" max="11784" width="10.85546875" style="93" customWidth="1"/>
    <col min="11785" max="11785" width="12.28515625" style="93" customWidth="1"/>
    <col min="11786" max="11786" width="22.85546875" style="93" customWidth="1"/>
    <col min="11787" max="11787" width="15" style="93" customWidth="1"/>
    <col min="11788" max="11788" width="8.28515625" style="93"/>
    <col min="11789" max="11797" width="0" style="93" hidden="1" customWidth="1"/>
    <col min="11798" max="11798" width="12" style="93" customWidth="1"/>
    <col min="11799" max="11799" width="15.85546875" style="93" customWidth="1"/>
    <col min="11800" max="11800" width="12" style="93" customWidth="1"/>
    <col min="11801" max="11801" width="14.42578125" style="93" customWidth="1"/>
    <col min="11802" max="11802" width="10.7109375" style="93" customWidth="1"/>
    <col min="11803" max="11803" width="14.42578125" style="93" customWidth="1"/>
    <col min="11804" max="11804" width="15.85546875" style="93" customWidth="1"/>
    <col min="11805" max="11805" width="10.7109375" style="93" customWidth="1"/>
    <col min="11806" max="11806" width="14.42578125" style="93" customWidth="1"/>
    <col min="11807" max="11807" width="15.85546875" style="93" customWidth="1"/>
    <col min="11808" max="11819" width="8.28515625" style="93"/>
    <col min="11820" max="11841" width="0" style="93" hidden="1" customWidth="1"/>
    <col min="11842" max="12032" width="8.28515625" style="93"/>
    <col min="12033" max="12033" width="8.140625" style="93" customWidth="1"/>
    <col min="12034" max="12034" width="1.42578125" style="93" customWidth="1"/>
    <col min="12035" max="12035" width="4" style="93" customWidth="1"/>
    <col min="12036" max="12036" width="4.140625" style="93" customWidth="1"/>
    <col min="12037" max="12037" width="16.7109375" style="93" customWidth="1"/>
    <col min="12038" max="12038" width="72.85546875" style="93" customWidth="1"/>
    <col min="12039" max="12039" width="8.42578125" style="93" customWidth="1"/>
    <col min="12040" max="12040" width="10.85546875" style="93" customWidth="1"/>
    <col min="12041" max="12041" width="12.28515625" style="93" customWidth="1"/>
    <col min="12042" max="12042" width="22.85546875" style="93" customWidth="1"/>
    <col min="12043" max="12043" width="15" style="93" customWidth="1"/>
    <col min="12044" max="12044" width="8.28515625" style="93"/>
    <col min="12045" max="12053" width="0" style="93" hidden="1" customWidth="1"/>
    <col min="12054" max="12054" width="12" style="93" customWidth="1"/>
    <col min="12055" max="12055" width="15.85546875" style="93" customWidth="1"/>
    <col min="12056" max="12056" width="12" style="93" customWidth="1"/>
    <col min="12057" max="12057" width="14.42578125" style="93" customWidth="1"/>
    <col min="12058" max="12058" width="10.7109375" style="93" customWidth="1"/>
    <col min="12059" max="12059" width="14.42578125" style="93" customWidth="1"/>
    <col min="12060" max="12060" width="15.85546875" style="93" customWidth="1"/>
    <col min="12061" max="12061" width="10.7109375" style="93" customWidth="1"/>
    <col min="12062" max="12062" width="14.42578125" style="93" customWidth="1"/>
    <col min="12063" max="12063" width="15.85546875" style="93" customWidth="1"/>
    <col min="12064" max="12075" width="8.28515625" style="93"/>
    <col min="12076" max="12097" width="0" style="93" hidden="1" customWidth="1"/>
    <col min="12098" max="12288" width="8.28515625" style="93"/>
    <col min="12289" max="12289" width="8.140625" style="93" customWidth="1"/>
    <col min="12290" max="12290" width="1.42578125" style="93" customWidth="1"/>
    <col min="12291" max="12291" width="4" style="93" customWidth="1"/>
    <col min="12292" max="12292" width="4.140625" style="93" customWidth="1"/>
    <col min="12293" max="12293" width="16.7109375" style="93" customWidth="1"/>
    <col min="12294" max="12294" width="72.85546875" style="93" customWidth="1"/>
    <col min="12295" max="12295" width="8.42578125" style="93" customWidth="1"/>
    <col min="12296" max="12296" width="10.85546875" style="93" customWidth="1"/>
    <col min="12297" max="12297" width="12.28515625" style="93" customWidth="1"/>
    <col min="12298" max="12298" width="22.85546875" style="93" customWidth="1"/>
    <col min="12299" max="12299" width="15" style="93" customWidth="1"/>
    <col min="12300" max="12300" width="8.28515625" style="93"/>
    <col min="12301" max="12309" width="0" style="93" hidden="1" customWidth="1"/>
    <col min="12310" max="12310" width="12" style="93" customWidth="1"/>
    <col min="12311" max="12311" width="15.85546875" style="93" customWidth="1"/>
    <col min="12312" max="12312" width="12" style="93" customWidth="1"/>
    <col min="12313" max="12313" width="14.42578125" style="93" customWidth="1"/>
    <col min="12314" max="12314" width="10.7109375" style="93" customWidth="1"/>
    <col min="12315" max="12315" width="14.42578125" style="93" customWidth="1"/>
    <col min="12316" max="12316" width="15.85546875" style="93" customWidth="1"/>
    <col min="12317" max="12317" width="10.7109375" style="93" customWidth="1"/>
    <col min="12318" max="12318" width="14.42578125" style="93" customWidth="1"/>
    <col min="12319" max="12319" width="15.85546875" style="93" customWidth="1"/>
    <col min="12320" max="12331" width="8.28515625" style="93"/>
    <col min="12332" max="12353" width="0" style="93" hidden="1" customWidth="1"/>
    <col min="12354" max="12544" width="8.28515625" style="93"/>
    <col min="12545" max="12545" width="8.140625" style="93" customWidth="1"/>
    <col min="12546" max="12546" width="1.42578125" style="93" customWidth="1"/>
    <col min="12547" max="12547" width="4" style="93" customWidth="1"/>
    <col min="12548" max="12548" width="4.140625" style="93" customWidth="1"/>
    <col min="12549" max="12549" width="16.7109375" style="93" customWidth="1"/>
    <col min="12550" max="12550" width="72.85546875" style="93" customWidth="1"/>
    <col min="12551" max="12551" width="8.42578125" style="93" customWidth="1"/>
    <col min="12552" max="12552" width="10.85546875" style="93" customWidth="1"/>
    <col min="12553" max="12553" width="12.28515625" style="93" customWidth="1"/>
    <col min="12554" max="12554" width="22.85546875" style="93" customWidth="1"/>
    <col min="12555" max="12555" width="15" style="93" customWidth="1"/>
    <col min="12556" max="12556" width="8.28515625" style="93"/>
    <col min="12557" max="12565" width="0" style="93" hidden="1" customWidth="1"/>
    <col min="12566" max="12566" width="12" style="93" customWidth="1"/>
    <col min="12567" max="12567" width="15.85546875" style="93" customWidth="1"/>
    <col min="12568" max="12568" width="12" style="93" customWidth="1"/>
    <col min="12569" max="12569" width="14.42578125" style="93" customWidth="1"/>
    <col min="12570" max="12570" width="10.7109375" style="93" customWidth="1"/>
    <col min="12571" max="12571" width="14.42578125" style="93" customWidth="1"/>
    <col min="12572" max="12572" width="15.85546875" style="93" customWidth="1"/>
    <col min="12573" max="12573" width="10.7109375" style="93" customWidth="1"/>
    <col min="12574" max="12574" width="14.42578125" style="93" customWidth="1"/>
    <col min="12575" max="12575" width="15.85546875" style="93" customWidth="1"/>
    <col min="12576" max="12587" width="8.28515625" style="93"/>
    <col min="12588" max="12609" width="0" style="93" hidden="1" customWidth="1"/>
    <col min="12610" max="12800" width="8.28515625" style="93"/>
    <col min="12801" max="12801" width="8.140625" style="93" customWidth="1"/>
    <col min="12802" max="12802" width="1.42578125" style="93" customWidth="1"/>
    <col min="12803" max="12803" width="4" style="93" customWidth="1"/>
    <col min="12804" max="12804" width="4.140625" style="93" customWidth="1"/>
    <col min="12805" max="12805" width="16.7109375" style="93" customWidth="1"/>
    <col min="12806" max="12806" width="72.85546875" style="93" customWidth="1"/>
    <col min="12807" max="12807" width="8.42578125" style="93" customWidth="1"/>
    <col min="12808" max="12808" width="10.85546875" style="93" customWidth="1"/>
    <col min="12809" max="12809" width="12.28515625" style="93" customWidth="1"/>
    <col min="12810" max="12810" width="22.85546875" style="93" customWidth="1"/>
    <col min="12811" max="12811" width="15" style="93" customWidth="1"/>
    <col min="12812" max="12812" width="8.28515625" style="93"/>
    <col min="12813" max="12821" width="0" style="93" hidden="1" customWidth="1"/>
    <col min="12822" max="12822" width="12" style="93" customWidth="1"/>
    <col min="12823" max="12823" width="15.85546875" style="93" customWidth="1"/>
    <col min="12824" max="12824" width="12" style="93" customWidth="1"/>
    <col min="12825" max="12825" width="14.42578125" style="93" customWidth="1"/>
    <col min="12826" max="12826" width="10.7109375" style="93" customWidth="1"/>
    <col min="12827" max="12827" width="14.42578125" style="93" customWidth="1"/>
    <col min="12828" max="12828" width="15.85546875" style="93" customWidth="1"/>
    <col min="12829" max="12829" width="10.7109375" style="93" customWidth="1"/>
    <col min="12830" max="12830" width="14.42578125" style="93" customWidth="1"/>
    <col min="12831" max="12831" width="15.85546875" style="93" customWidth="1"/>
    <col min="12832" max="12843" width="8.28515625" style="93"/>
    <col min="12844" max="12865" width="0" style="93" hidden="1" customWidth="1"/>
    <col min="12866" max="13056" width="8.28515625" style="93"/>
    <col min="13057" max="13057" width="8.140625" style="93" customWidth="1"/>
    <col min="13058" max="13058" width="1.42578125" style="93" customWidth="1"/>
    <col min="13059" max="13059" width="4" style="93" customWidth="1"/>
    <col min="13060" max="13060" width="4.140625" style="93" customWidth="1"/>
    <col min="13061" max="13061" width="16.7109375" style="93" customWidth="1"/>
    <col min="13062" max="13062" width="72.85546875" style="93" customWidth="1"/>
    <col min="13063" max="13063" width="8.42578125" style="93" customWidth="1"/>
    <col min="13064" max="13064" width="10.85546875" style="93" customWidth="1"/>
    <col min="13065" max="13065" width="12.28515625" style="93" customWidth="1"/>
    <col min="13066" max="13066" width="22.85546875" style="93" customWidth="1"/>
    <col min="13067" max="13067" width="15" style="93" customWidth="1"/>
    <col min="13068" max="13068" width="8.28515625" style="93"/>
    <col min="13069" max="13077" width="0" style="93" hidden="1" customWidth="1"/>
    <col min="13078" max="13078" width="12" style="93" customWidth="1"/>
    <col min="13079" max="13079" width="15.85546875" style="93" customWidth="1"/>
    <col min="13080" max="13080" width="12" style="93" customWidth="1"/>
    <col min="13081" max="13081" width="14.42578125" style="93" customWidth="1"/>
    <col min="13082" max="13082" width="10.7109375" style="93" customWidth="1"/>
    <col min="13083" max="13083" width="14.42578125" style="93" customWidth="1"/>
    <col min="13084" max="13084" width="15.85546875" style="93" customWidth="1"/>
    <col min="13085" max="13085" width="10.7109375" style="93" customWidth="1"/>
    <col min="13086" max="13086" width="14.42578125" style="93" customWidth="1"/>
    <col min="13087" max="13087" width="15.85546875" style="93" customWidth="1"/>
    <col min="13088" max="13099" width="8.28515625" style="93"/>
    <col min="13100" max="13121" width="0" style="93" hidden="1" customWidth="1"/>
    <col min="13122" max="13312" width="8.28515625" style="93"/>
    <col min="13313" max="13313" width="8.140625" style="93" customWidth="1"/>
    <col min="13314" max="13314" width="1.42578125" style="93" customWidth="1"/>
    <col min="13315" max="13315" width="4" style="93" customWidth="1"/>
    <col min="13316" max="13316" width="4.140625" style="93" customWidth="1"/>
    <col min="13317" max="13317" width="16.7109375" style="93" customWidth="1"/>
    <col min="13318" max="13318" width="72.85546875" style="93" customWidth="1"/>
    <col min="13319" max="13319" width="8.42578125" style="93" customWidth="1"/>
    <col min="13320" max="13320" width="10.85546875" style="93" customWidth="1"/>
    <col min="13321" max="13321" width="12.28515625" style="93" customWidth="1"/>
    <col min="13322" max="13322" width="22.85546875" style="93" customWidth="1"/>
    <col min="13323" max="13323" width="15" style="93" customWidth="1"/>
    <col min="13324" max="13324" width="8.28515625" style="93"/>
    <col min="13325" max="13333" width="0" style="93" hidden="1" customWidth="1"/>
    <col min="13334" max="13334" width="12" style="93" customWidth="1"/>
    <col min="13335" max="13335" width="15.85546875" style="93" customWidth="1"/>
    <col min="13336" max="13336" width="12" style="93" customWidth="1"/>
    <col min="13337" max="13337" width="14.42578125" style="93" customWidth="1"/>
    <col min="13338" max="13338" width="10.7109375" style="93" customWidth="1"/>
    <col min="13339" max="13339" width="14.42578125" style="93" customWidth="1"/>
    <col min="13340" max="13340" width="15.85546875" style="93" customWidth="1"/>
    <col min="13341" max="13341" width="10.7109375" style="93" customWidth="1"/>
    <col min="13342" max="13342" width="14.42578125" style="93" customWidth="1"/>
    <col min="13343" max="13343" width="15.85546875" style="93" customWidth="1"/>
    <col min="13344" max="13355" width="8.28515625" style="93"/>
    <col min="13356" max="13377" width="0" style="93" hidden="1" customWidth="1"/>
    <col min="13378" max="13568" width="8.28515625" style="93"/>
    <col min="13569" max="13569" width="8.140625" style="93" customWidth="1"/>
    <col min="13570" max="13570" width="1.42578125" style="93" customWidth="1"/>
    <col min="13571" max="13571" width="4" style="93" customWidth="1"/>
    <col min="13572" max="13572" width="4.140625" style="93" customWidth="1"/>
    <col min="13573" max="13573" width="16.7109375" style="93" customWidth="1"/>
    <col min="13574" max="13574" width="72.85546875" style="93" customWidth="1"/>
    <col min="13575" max="13575" width="8.42578125" style="93" customWidth="1"/>
    <col min="13576" max="13576" width="10.85546875" style="93" customWidth="1"/>
    <col min="13577" max="13577" width="12.28515625" style="93" customWidth="1"/>
    <col min="13578" max="13578" width="22.85546875" style="93" customWidth="1"/>
    <col min="13579" max="13579" width="15" style="93" customWidth="1"/>
    <col min="13580" max="13580" width="8.28515625" style="93"/>
    <col min="13581" max="13589" width="0" style="93" hidden="1" customWidth="1"/>
    <col min="13590" max="13590" width="12" style="93" customWidth="1"/>
    <col min="13591" max="13591" width="15.85546875" style="93" customWidth="1"/>
    <col min="13592" max="13592" width="12" style="93" customWidth="1"/>
    <col min="13593" max="13593" width="14.42578125" style="93" customWidth="1"/>
    <col min="13594" max="13594" width="10.7109375" style="93" customWidth="1"/>
    <col min="13595" max="13595" width="14.42578125" style="93" customWidth="1"/>
    <col min="13596" max="13596" width="15.85546875" style="93" customWidth="1"/>
    <col min="13597" max="13597" width="10.7109375" style="93" customWidth="1"/>
    <col min="13598" max="13598" width="14.42578125" style="93" customWidth="1"/>
    <col min="13599" max="13599" width="15.85546875" style="93" customWidth="1"/>
    <col min="13600" max="13611" width="8.28515625" style="93"/>
    <col min="13612" max="13633" width="0" style="93" hidden="1" customWidth="1"/>
    <col min="13634" max="13824" width="8.28515625" style="93"/>
    <col min="13825" max="13825" width="8.140625" style="93" customWidth="1"/>
    <col min="13826" max="13826" width="1.42578125" style="93" customWidth="1"/>
    <col min="13827" max="13827" width="4" style="93" customWidth="1"/>
    <col min="13828" max="13828" width="4.140625" style="93" customWidth="1"/>
    <col min="13829" max="13829" width="16.7109375" style="93" customWidth="1"/>
    <col min="13830" max="13830" width="72.85546875" style="93" customWidth="1"/>
    <col min="13831" max="13831" width="8.42578125" style="93" customWidth="1"/>
    <col min="13832" max="13832" width="10.85546875" style="93" customWidth="1"/>
    <col min="13833" max="13833" width="12.28515625" style="93" customWidth="1"/>
    <col min="13834" max="13834" width="22.85546875" style="93" customWidth="1"/>
    <col min="13835" max="13835" width="15" style="93" customWidth="1"/>
    <col min="13836" max="13836" width="8.28515625" style="93"/>
    <col min="13837" max="13845" width="0" style="93" hidden="1" customWidth="1"/>
    <col min="13846" max="13846" width="12" style="93" customWidth="1"/>
    <col min="13847" max="13847" width="15.85546875" style="93" customWidth="1"/>
    <col min="13848" max="13848" width="12" style="93" customWidth="1"/>
    <col min="13849" max="13849" width="14.42578125" style="93" customWidth="1"/>
    <col min="13850" max="13850" width="10.7109375" style="93" customWidth="1"/>
    <col min="13851" max="13851" width="14.42578125" style="93" customWidth="1"/>
    <col min="13852" max="13852" width="15.85546875" style="93" customWidth="1"/>
    <col min="13853" max="13853" width="10.7109375" style="93" customWidth="1"/>
    <col min="13854" max="13854" width="14.42578125" style="93" customWidth="1"/>
    <col min="13855" max="13855" width="15.85546875" style="93" customWidth="1"/>
    <col min="13856" max="13867" width="8.28515625" style="93"/>
    <col min="13868" max="13889" width="0" style="93" hidden="1" customWidth="1"/>
    <col min="13890" max="14080" width="8.28515625" style="93"/>
    <col min="14081" max="14081" width="8.140625" style="93" customWidth="1"/>
    <col min="14082" max="14082" width="1.42578125" style="93" customWidth="1"/>
    <col min="14083" max="14083" width="4" style="93" customWidth="1"/>
    <col min="14084" max="14084" width="4.140625" style="93" customWidth="1"/>
    <col min="14085" max="14085" width="16.7109375" style="93" customWidth="1"/>
    <col min="14086" max="14086" width="72.85546875" style="93" customWidth="1"/>
    <col min="14087" max="14087" width="8.42578125" style="93" customWidth="1"/>
    <col min="14088" max="14088" width="10.85546875" style="93" customWidth="1"/>
    <col min="14089" max="14089" width="12.28515625" style="93" customWidth="1"/>
    <col min="14090" max="14090" width="22.85546875" style="93" customWidth="1"/>
    <col min="14091" max="14091" width="15" style="93" customWidth="1"/>
    <col min="14092" max="14092" width="8.28515625" style="93"/>
    <col min="14093" max="14101" width="0" style="93" hidden="1" customWidth="1"/>
    <col min="14102" max="14102" width="12" style="93" customWidth="1"/>
    <col min="14103" max="14103" width="15.85546875" style="93" customWidth="1"/>
    <col min="14104" max="14104" width="12" style="93" customWidth="1"/>
    <col min="14105" max="14105" width="14.42578125" style="93" customWidth="1"/>
    <col min="14106" max="14106" width="10.7109375" style="93" customWidth="1"/>
    <col min="14107" max="14107" width="14.42578125" style="93" customWidth="1"/>
    <col min="14108" max="14108" width="15.85546875" style="93" customWidth="1"/>
    <col min="14109" max="14109" width="10.7109375" style="93" customWidth="1"/>
    <col min="14110" max="14110" width="14.42578125" style="93" customWidth="1"/>
    <col min="14111" max="14111" width="15.85546875" style="93" customWidth="1"/>
    <col min="14112" max="14123" width="8.28515625" style="93"/>
    <col min="14124" max="14145" width="0" style="93" hidden="1" customWidth="1"/>
    <col min="14146" max="14336" width="8.28515625" style="93"/>
    <col min="14337" max="14337" width="8.140625" style="93" customWidth="1"/>
    <col min="14338" max="14338" width="1.42578125" style="93" customWidth="1"/>
    <col min="14339" max="14339" width="4" style="93" customWidth="1"/>
    <col min="14340" max="14340" width="4.140625" style="93" customWidth="1"/>
    <col min="14341" max="14341" width="16.7109375" style="93" customWidth="1"/>
    <col min="14342" max="14342" width="72.85546875" style="93" customWidth="1"/>
    <col min="14343" max="14343" width="8.42578125" style="93" customWidth="1"/>
    <col min="14344" max="14344" width="10.85546875" style="93" customWidth="1"/>
    <col min="14345" max="14345" width="12.28515625" style="93" customWidth="1"/>
    <col min="14346" max="14346" width="22.85546875" style="93" customWidth="1"/>
    <col min="14347" max="14347" width="15" style="93" customWidth="1"/>
    <col min="14348" max="14348" width="8.28515625" style="93"/>
    <col min="14349" max="14357" width="0" style="93" hidden="1" customWidth="1"/>
    <col min="14358" max="14358" width="12" style="93" customWidth="1"/>
    <col min="14359" max="14359" width="15.85546875" style="93" customWidth="1"/>
    <col min="14360" max="14360" width="12" style="93" customWidth="1"/>
    <col min="14361" max="14361" width="14.42578125" style="93" customWidth="1"/>
    <col min="14362" max="14362" width="10.7109375" style="93" customWidth="1"/>
    <col min="14363" max="14363" width="14.42578125" style="93" customWidth="1"/>
    <col min="14364" max="14364" width="15.85546875" style="93" customWidth="1"/>
    <col min="14365" max="14365" width="10.7109375" style="93" customWidth="1"/>
    <col min="14366" max="14366" width="14.42578125" style="93" customWidth="1"/>
    <col min="14367" max="14367" width="15.85546875" style="93" customWidth="1"/>
    <col min="14368" max="14379" width="8.28515625" style="93"/>
    <col min="14380" max="14401" width="0" style="93" hidden="1" customWidth="1"/>
    <col min="14402" max="14592" width="8.28515625" style="93"/>
    <col min="14593" max="14593" width="8.140625" style="93" customWidth="1"/>
    <col min="14594" max="14594" width="1.42578125" style="93" customWidth="1"/>
    <col min="14595" max="14595" width="4" style="93" customWidth="1"/>
    <col min="14596" max="14596" width="4.140625" style="93" customWidth="1"/>
    <col min="14597" max="14597" width="16.7109375" style="93" customWidth="1"/>
    <col min="14598" max="14598" width="72.85546875" style="93" customWidth="1"/>
    <col min="14599" max="14599" width="8.42578125" style="93" customWidth="1"/>
    <col min="14600" max="14600" width="10.85546875" style="93" customWidth="1"/>
    <col min="14601" max="14601" width="12.28515625" style="93" customWidth="1"/>
    <col min="14602" max="14602" width="22.85546875" style="93" customWidth="1"/>
    <col min="14603" max="14603" width="15" style="93" customWidth="1"/>
    <col min="14604" max="14604" width="8.28515625" style="93"/>
    <col min="14605" max="14613" width="0" style="93" hidden="1" customWidth="1"/>
    <col min="14614" max="14614" width="12" style="93" customWidth="1"/>
    <col min="14615" max="14615" width="15.85546875" style="93" customWidth="1"/>
    <col min="14616" max="14616" width="12" style="93" customWidth="1"/>
    <col min="14617" max="14617" width="14.42578125" style="93" customWidth="1"/>
    <col min="14618" max="14618" width="10.7109375" style="93" customWidth="1"/>
    <col min="14619" max="14619" width="14.42578125" style="93" customWidth="1"/>
    <col min="14620" max="14620" width="15.85546875" style="93" customWidth="1"/>
    <col min="14621" max="14621" width="10.7109375" style="93" customWidth="1"/>
    <col min="14622" max="14622" width="14.42578125" style="93" customWidth="1"/>
    <col min="14623" max="14623" width="15.85546875" style="93" customWidth="1"/>
    <col min="14624" max="14635" width="8.28515625" style="93"/>
    <col min="14636" max="14657" width="0" style="93" hidden="1" customWidth="1"/>
    <col min="14658" max="14848" width="8.28515625" style="93"/>
    <col min="14849" max="14849" width="8.140625" style="93" customWidth="1"/>
    <col min="14850" max="14850" width="1.42578125" style="93" customWidth="1"/>
    <col min="14851" max="14851" width="4" style="93" customWidth="1"/>
    <col min="14852" max="14852" width="4.140625" style="93" customWidth="1"/>
    <col min="14853" max="14853" width="16.7109375" style="93" customWidth="1"/>
    <col min="14854" max="14854" width="72.85546875" style="93" customWidth="1"/>
    <col min="14855" max="14855" width="8.42578125" style="93" customWidth="1"/>
    <col min="14856" max="14856" width="10.85546875" style="93" customWidth="1"/>
    <col min="14857" max="14857" width="12.28515625" style="93" customWidth="1"/>
    <col min="14858" max="14858" width="22.85546875" style="93" customWidth="1"/>
    <col min="14859" max="14859" width="15" style="93" customWidth="1"/>
    <col min="14860" max="14860" width="8.28515625" style="93"/>
    <col min="14861" max="14869" width="0" style="93" hidden="1" customWidth="1"/>
    <col min="14870" max="14870" width="12" style="93" customWidth="1"/>
    <col min="14871" max="14871" width="15.85546875" style="93" customWidth="1"/>
    <col min="14872" max="14872" width="12" style="93" customWidth="1"/>
    <col min="14873" max="14873" width="14.42578125" style="93" customWidth="1"/>
    <col min="14874" max="14874" width="10.7109375" style="93" customWidth="1"/>
    <col min="14875" max="14875" width="14.42578125" style="93" customWidth="1"/>
    <col min="14876" max="14876" width="15.85546875" style="93" customWidth="1"/>
    <col min="14877" max="14877" width="10.7109375" style="93" customWidth="1"/>
    <col min="14878" max="14878" width="14.42578125" style="93" customWidth="1"/>
    <col min="14879" max="14879" width="15.85546875" style="93" customWidth="1"/>
    <col min="14880" max="14891" width="8.28515625" style="93"/>
    <col min="14892" max="14913" width="0" style="93" hidden="1" customWidth="1"/>
    <col min="14914" max="15104" width="8.28515625" style="93"/>
    <col min="15105" max="15105" width="8.140625" style="93" customWidth="1"/>
    <col min="15106" max="15106" width="1.42578125" style="93" customWidth="1"/>
    <col min="15107" max="15107" width="4" style="93" customWidth="1"/>
    <col min="15108" max="15108" width="4.140625" style="93" customWidth="1"/>
    <col min="15109" max="15109" width="16.7109375" style="93" customWidth="1"/>
    <col min="15110" max="15110" width="72.85546875" style="93" customWidth="1"/>
    <col min="15111" max="15111" width="8.42578125" style="93" customWidth="1"/>
    <col min="15112" max="15112" width="10.85546875" style="93" customWidth="1"/>
    <col min="15113" max="15113" width="12.28515625" style="93" customWidth="1"/>
    <col min="15114" max="15114" width="22.85546875" style="93" customWidth="1"/>
    <col min="15115" max="15115" width="15" style="93" customWidth="1"/>
    <col min="15116" max="15116" width="8.28515625" style="93"/>
    <col min="15117" max="15125" width="0" style="93" hidden="1" customWidth="1"/>
    <col min="15126" max="15126" width="12" style="93" customWidth="1"/>
    <col min="15127" max="15127" width="15.85546875" style="93" customWidth="1"/>
    <col min="15128" max="15128" width="12" style="93" customWidth="1"/>
    <col min="15129" max="15129" width="14.42578125" style="93" customWidth="1"/>
    <col min="15130" max="15130" width="10.7109375" style="93" customWidth="1"/>
    <col min="15131" max="15131" width="14.42578125" style="93" customWidth="1"/>
    <col min="15132" max="15132" width="15.85546875" style="93" customWidth="1"/>
    <col min="15133" max="15133" width="10.7109375" style="93" customWidth="1"/>
    <col min="15134" max="15134" width="14.42578125" style="93" customWidth="1"/>
    <col min="15135" max="15135" width="15.85546875" style="93" customWidth="1"/>
    <col min="15136" max="15147" width="8.28515625" style="93"/>
    <col min="15148" max="15169" width="0" style="93" hidden="1" customWidth="1"/>
    <col min="15170" max="15360" width="8.28515625" style="93"/>
    <col min="15361" max="15361" width="8.140625" style="93" customWidth="1"/>
    <col min="15362" max="15362" width="1.42578125" style="93" customWidth="1"/>
    <col min="15363" max="15363" width="4" style="93" customWidth="1"/>
    <col min="15364" max="15364" width="4.140625" style="93" customWidth="1"/>
    <col min="15365" max="15365" width="16.7109375" style="93" customWidth="1"/>
    <col min="15366" max="15366" width="72.85546875" style="93" customWidth="1"/>
    <col min="15367" max="15367" width="8.42578125" style="93" customWidth="1"/>
    <col min="15368" max="15368" width="10.85546875" style="93" customWidth="1"/>
    <col min="15369" max="15369" width="12.28515625" style="93" customWidth="1"/>
    <col min="15370" max="15370" width="22.85546875" style="93" customWidth="1"/>
    <col min="15371" max="15371" width="15" style="93" customWidth="1"/>
    <col min="15372" max="15372" width="8.28515625" style="93"/>
    <col min="15373" max="15381" width="0" style="93" hidden="1" customWidth="1"/>
    <col min="15382" max="15382" width="12" style="93" customWidth="1"/>
    <col min="15383" max="15383" width="15.85546875" style="93" customWidth="1"/>
    <col min="15384" max="15384" width="12" style="93" customWidth="1"/>
    <col min="15385" max="15385" width="14.42578125" style="93" customWidth="1"/>
    <col min="15386" max="15386" width="10.7109375" style="93" customWidth="1"/>
    <col min="15387" max="15387" width="14.42578125" style="93" customWidth="1"/>
    <col min="15388" max="15388" width="15.85546875" style="93" customWidth="1"/>
    <col min="15389" max="15389" width="10.7109375" style="93" customWidth="1"/>
    <col min="15390" max="15390" width="14.42578125" style="93" customWidth="1"/>
    <col min="15391" max="15391" width="15.85546875" style="93" customWidth="1"/>
    <col min="15392" max="15403" width="8.28515625" style="93"/>
    <col min="15404" max="15425" width="0" style="93" hidden="1" customWidth="1"/>
    <col min="15426" max="15616" width="8.28515625" style="93"/>
    <col min="15617" max="15617" width="8.140625" style="93" customWidth="1"/>
    <col min="15618" max="15618" width="1.42578125" style="93" customWidth="1"/>
    <col min="15619" max="15619" width="4" style="93" customWidth="1"/>
    <col min="15620" max="15620" width="4.140625" style="93" customWidth="1"/>
    <col min="15621" max="15621" width="16.7109375" style="93" customWidth="1"/>
    <col min="15622" max="15622" width="72.85546875" style="93" customWidth="1"/>
    <col min="15623" max="15623" width="8.42578125" style="93" customWidth="1"/>
    <col min="15624" max="15624" width="10.85546875" style="93" customWidth="1"/>
    <col min="15625" max="15625" width="12.28515625" style="93" customWidth="1"/>
    <col min="15626" max="15626" width="22.85546875" style="93" customWidth="1"/>
    <col min="15627" max="15627" width="15" style="93" customWidth="1"/>
    <col min="15628" max="15628" width="8.28515625" style="93"/>
    <col min="15629" max="15637" width="0" style="93" hidden="1" customWidth="1"/>
    <col min="15638" max="15638" width="12" style="93" customWidth="1"/>
    <col min="15639" max="15639" width="15.85546875" style="93" customWidth="1"/>
    <col min="15640" max="15640" width="12" style="93" customWidth="1"/>
    <col min="15641" max="15641" width="14.42578125" style="93" customWidth="1"/>
    <col min="15642" max="15642" width="10.7109375" style="93" customWidth="1"/>
    <col min="15643" max="15643" width="14.42578125" style="93" customWidth="1"/>
    <col min="15644" max="15644" width="15.85546875" style="93" customWidth="1"/>
    <col min="15645" max="15645" width="10.7109375" style="93" customWidth="1"/>
    <col min="15646" max="15646" width="14.42578125" style="93" customWidth="1"/>
    <col min="15647" max="15647" width="15.85546875" style="93" customWidth="1"/>
    <col min="15648" max="15659" width="8.28515625" style="93"/>
    <col min="15660" max="15681" width="0" style="93" hidden="1" customWidth="1"/>
    <col min="15682" max="15872" width="8.28515625" style="93"/>
    <col min="15873" max="15873" width="8.140625" style="93" customWidth="1"/>
    <col min="15874" max="15874" width="1.42578125" style="93" customWidth="1"/>
    <col min="15875" max="15875" width="4" style="93" customWidth="1"/>
    <col min="15876" max="15876" width="4.140625" style="93" customWidth="1"/>
    <col min="15877" max="15877" width="16.7109375" style="93" customWidth="1"/>
    <col min="15878" max="15878" width="72.85546875" style="93" customWidth="1"/>
    <col min="15879" max="15879" width="8.42578125" style="93" customWidth="1"/>
    <col min="15880" max="15880" width="10.85546875" style="93" customWidth="1"/>
    <col min="15881" max="15881" width="12.28515625" style="93" customWidth="1"/>
    <col min="15882" max="15882" width="22.85546875" style="93" customWidth="1"/>
    <col min="15883" max="15883" width="15" style="93" customWidth="1"/>
    <col min="15884" max="15884" width="8.28515625" style="93"/>
    <col min="15885" max="15893" width="0" style="93" hidden="1" customWidth="1"/>
    <col min="15894" max="15894" width="12" style="93" customWidth="1"/>
    <col min="15895" max="15895" width="15.85546875" style="93" customWidth="1"/>
    <col min="15896" max="15896" width="12" style="93" customWidth="1"/>
    <col min="15897" max="15897" width="14.42578125" style="93" customWidth="1"/>
    <col min="15898" max="15898" width="10.7109375" style="93" customWidth="1"/>
    <col min="15899" max="15899" width="14.42578125" style="93" customWidth="1"/>
    <col min="15900" max="15900" width="15.85546875" style="93" customWidth="1"/>
    <col min="15901" max="15901" width="10.7109375" style="93" customWidth="1"/>
    <col min="15902" max="15902" width="14.42578125" style="93" customWidth="1"/>
    <col min="15903" max="15903" width="15.85546875" style="93" customWidth="1"/>
    <col min="15904" max="15915" width="8.28515625" style="93"/>
    <col min="15916" max="15937" width="0" style="93" hidden="1" customWidth="1"/>
    <col min="15938" max="16128" width="8.28515625" style="93"/>
    <col min="16129" max="16129" width="8.140625" style="93" customWidth="1"/>
    <col min="16130" max="16130" width="1.42578125" style="93" customWidth="1"/>
    <col min="16131" max="16131" width="4" style="93" customWidth="1"/>
    <col min="16132" max="16132" width="4.140625" style="93" customWidth="1"/>
    <col min="16133" max="16133" width="16.7109375" style="93" customWidth="1"/>
    <col min="16134" max="16134" width="72.85546875" style="93" customWidth="1"/>
    <col min="16135" max="16135" width="8.42578125" style="93" customWidth="1"/>
    <col min="16136" max="16136" width="10.85546875" style="93" customWidth="1"/>
    <col min="16137" max="16137" width="12.28515625" style="93" customWidth="1"/>
    <col min="16138" max="16138" width="22.85546875" style="93" customWidth="1"/>
    <col min="16139" max="16139" width="15" style="93" customWidth="1"/>
    <col min="16140" max="16140" width="8.28515625" style="93"/>
    <col min="16141" max="16149" width="0" style="93" hidden="1" customWidth="1"/>
    <col min="16150" max="16150" width="12" style="93" customWidth="1"/>
    <col min="16151" max="16151" width="15.85546875" style="93" customWidth="1"/>
    <col min="16152" max="16152" width="12" style="93" customWidth="1"/>
    <col min="16153" max="16153" width="14.42578125" style="93" customWidth="1"/>
    <col min="16154" max="16154" width="10.7109375" style="93" customWidth="1"/>
    <col min="16155" max="16155" width="14.42578125" style="93" customWidth="1"/>
    <col min="16156" max="16156" width="15.85546875" style="93" customWidth="1"/>
    <col min="16157" max="16157" width="10.7109375" style="93" customWidth="1"/>
    <col min="16158" max="16158" width="14.42578125" style="93" customWidth="1"/>
    <col min="16159" max="16159" width="15.85546875" style="93" customWidth="1"/>
    <col min="16160" max="16171" width="8.28515625" style="93"/>
    <col min="16172" max="16193" width="0" style="93" hidden="1" customWidth="1"/>
    <col min="16194" max="16384" width="8.28515625" style="93"/>
  </cols>
  <sheetData>
    <row r="1" spans="1:70" ht="21.9" customHeight="1" x14ac:dyDescent="0.3">
      <c r="A1" s="89"/>
      <c r="B1" s="90"/>
      <c r="C1" s="90"/>
      <c r="D1" s="91" t="s">
        <v>1</v>
      </c>
      <c r="E1" s="90"/>
      <c r="F1" s="286" t="s">
        <v>125</v>
      </c>
      <c r="G1" s="609" t="s">
        <v>126</v>
      </c>
      <c r="H1" s="609"/>
      <c r="I1" s="90"/>
      <c r="J1" s="286" t="s">
        <v>127</v>
      </c>
      <c r="K1" s="91" t="s">
        <v>98</v>
      </c>
      <c r="L1" s="286" t="s">
        <v>99</v>
      </c>
      <c r="M1" s="286"/>
      <c r="N1" s="286"/>
      <c r="O1" s="286"/>
      <c r="P1" s="286"/>
      <c r="Q1" s="286"/>
      <c r="R1" s="286"/>
      <c r="S1" s="286"/>
      <c r="T1" s="286"/>
      <c r="U1" s="92"/>
      <c r="V1" s="92"/>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 customHeight="1" x14ac:dyDescent="0.3">
      <c r="L2" s="610"/>
      <c r="M2" s="610"/>
      <c r="N2" s="610"/>
      <c r="O2" s="610"/>
      <c r="P2" s="610"/>
      <c r="Q2" s="610"/>
      <c r="R2" s="610"/>
      <c r="S2" s="610"/>
      <c r="T2" s="610"/>
      <c r="U2" s="610"/>
      <c r="V2" s="610"/>
      <c r="AT2" s="94" t="s">
        <v>128</v>
      </c>
    </row>
    <row r="3" spans="1:70" ht="6.9" customHeight="1" x14ac:dyDescent="0.3">
      <c r="B3" s="95"/>
      <c r="C3" s="96"/>
      <c r="D3" s="96"/>
      <c r="E3" s="96"/>
      <c r="F3" s="96"/>
      <c r="G3" s="96"/>
      <c r="H3" s="96"/>
      <c r="I3" s="96"/>
      <c r="J3" s="96"/>
      <c r="K3" s="97"/>
      <c r="AT3" s="94" t="s">
        <v>100</v>
      </c>
    </row>
    <row r="4" spans="1:70" ht="36.9" customHeight="1" x14ac:dyDescent="0.3">
      <c r="B4" s="98"/>
      <c r="D4" s="99" t="s">
        <v>129</v>
      </c>
      <c r="K4" s="100"/>
      <c r="M4" s="101" t="s">
        <v>13</v>
      </c>
      <c r="AT4" s="94" t="s">
        <v>6</v>
      </c>
    </row>
    <row r="5" spans="1:70" ht="6.9" customHeight="1" x14ac:dyDescent="0.3">
      <c r="B5" s="98"/>
      <c r="K5" s="100"/>
    </row>
    <row r="6" spans="1:70" s="102" customFormat="1" ht="13.2" x14ac:dyDescent="0.3">
      <c r="B6" s="103"/>
      <c r="D6" s="104" t="s">
        <v>17</v>
      </c>
      <c r="K6" s="105"/>
    </row>
    <row r="7" spans="1:70" s="102" customFormat="1" ht="36.9" customHeight="1" x14ac:dyDescent="0.3">
      <c r="B7" s="103"/>
      <c r="E7" s="607" t="s">
        <v>130</v>
      </c>
      <c r="F7" s="607"/>
      <c r="G7" s="607"/>
      <c r="H7" s="607"/>
      <c r="K7" s="105"/>
    </row>
    <row r="8" spans="1:70" s="102" customFormat="1" x14ac:dyDescent="0.3">
      <c r="B8" s="103"/>
      <c r="K8" s="105"/>
    </row>
    <row r="9" spans="1:70" s="102" customFormat="1" ht="14.4" customHeight="1" x14ac:dyDescent="0.3">
      <c r="B9" s="103"/>
      <c r="D9" s="104" t="s">
        <v>131</v>
      </c>
      <c r="F9" s="106" t="s">
        <v>132</v>
      </c>
      <c r="I9" s="104" t="s">
        <v>20</v>
      </c>
      <c r="J9" s="106" t="s">
        <v>133</v>
      </c>
      <c r="K9" s="105"/>
    </row>
    <row r="10" spans="1:70" s="102" customFormat="1" ht="14.4" customHeight="1" x14ac:dyDescent="0.3">
      <c r="B10" s="103"/>
      <c r="D10" s="104" t="s">
        <v>21</v>
      </c>
      <c r="F10" s="106" t="s">
        <v>30</v>
      </c>
      <c r="I10" s="104" t="s">
        <v>23</v>
      </c>
      <c r="J10" s="107" t="str">
        <f>'[1]Rekapitulace stavby'!AN8</f>
        <v>13. 2. 2018</v>
      </c>
      <c r="K10" s="105"/>
    </row>
    <row r="11" spans="1:70" s="102" customFormat="1" ht="21.9" customHeight="1" x14ac:dyDescent="0.3">
      <c r="B11" s="103"/>
      <c r="D11" s="108" t="s">
        <v>134</v>
      </c>
      <c r="F11" s="109" t="s">
        <v>135</v>
      </c>
      <c r="I11" s="108" t="s">
        <v>136</v>
      </c>
      <c r="J11" s="109" t="s">
        <v>137</v>
      </c>
      <c r="K11" s="105"/>
    </row>
    <row r="12" spans="1:70" s="102" customFormat="1" ht="14.4" customHeight="1" x14ac:dyDescent="0.3">
      <c r="B12" s="103"/>
      <c r="D12" s="104" t="s">
        <v>138</v>
      </c>
      <c r="I12" s="104" t="s">
        <v>26</v>
      </c>
      <c r="J12" s="106"/>
      <c r="K12" s="105"/>
    </row>
    <row r="13" spans="1:70" s="102" customFormat="1" ht="18" customHeight="1" x14ac:dyDescent="0.3">
      <c r="B13" s="103"/>
      <c r="E13" s="106" t="s">
        <v>27</v>
      </c>
      <c r="I13" s="104" t="s">
        <v>28</v>
      </c>
      <c r="J13" s="106"/>
      <c r="K13" s="105"/>
    </row>
    <row r="14" spans="1:70" s="102" customFormat="1" ht="6.9" customHeight="1" x14ac:dyDescent="0.3">
      <c r="B14" s="103"/>
      <c r="K14" s="105"/>
    </row>
    <row r="15" spans="1:70" s="102" customFormat="1" ht="14.4" customHeight="1" x14ac:dyDescent="0.3">
      <c r="B15" s="103"/>
      <c r="D15" s="104" t="s">
        <v>139</v>
      </c>
      <c r="I15" s="104" t="s">
        <v>26</v>
      </c>
      <c r="J15" s="106"/>
      <c r="K15" s="105"/>
    </row>
    <row r="16" spans="1:70" s="102" customFormat="1" ht="18" customHeight="1" x14ac:dyDescent="0.3">
      <c r="B16" s="103"/>
      <c r="E16" s="106" t="s">
        <v>140</v>
      </c>
      <c r="I16" s="104" t="s">
        <v>28</v>
      </c>
      <c r="J16" s="106"/>
      <c r="K16" s="105"/>
    </row>
    <row r="17" spans="2:11" s="102" customFormat="1" ht="6.9" customHeight="1" x14ac:dyDescent="0.3">
      <c r="B17" s="103"/>
      <c r="K17" s="105"/>
    </row>
    <row r="18" spans="2:11" s="102" customFormat="1" ht="14.4" customHeight="1" x14ac:dyDescent="0.3">
      <c r="B18" s="103"/>
      <c r="D18" s="104" t="s">
        <v>31</v>
      </c>
      <c r="I18" s="104" t="s">
        <v>26</v>
      </c>
      <c r="J18" s="106"/>
      <c r="K18" s="105"/>
    </row>
    <row r="19" spans="2:11" s="102" customFormat="1" ht="18" customHeight="1" x14ac:dyDescent="0.3">
      <c r="B19" s="103"/>
      <c r="E19" s="106"/>
      <c r="I19" s="104" t="s">
        <v>28</v>
      </c>
      <c r="J19" s="106"/>
      <c r="K19" s="105"/>
    </row>
    <row r="20" spans="2:11" s="102" customFormat="1" ht="6.9" customHeight="1" x14ac:dyDescent="0.3">
      <c r="B20" s="103"/>
      <c r="K20" s="105"/>
    </row>
    <row r="21" spans="2:11" s="102" customFormat="1" ht="14.4" customHeight="1" x14ac:dyDescent="0.3">
      <c r="B21" s="103"/>
      <c r="D21" s="104" t="s">
        <v>36</v>
      </c>
      <c r="K21" s="105"/>
    </row>
    <row r="22" spans="2:11" s="110" customFormat="1" ht="71.25" customHeight="1" x14ac:dyDescent="0.3">
      <c r="B22" s="111"/>
      <c r="E22" s="608" t="s">
        <v>141</v>
      </c>
      <c r="F22" s="608"/>
      <c r="G22" s="608"/>
      <c r="H22" s="608"/>
      <c r="K22" s="112"/>
    </row>
    <row r="23" spans="2:11" s="102" customFormat="1" ht="6.9" customHeight="1" x14ac:dyDescent="0.3">
      <c r="B23" s="103"/>
      <c r="K23" s="105"/>
    </row>
    <row r="24" spans="2:11" s="102" customFormat="1" ht="6.9" customHeight="1" x14ac:dyDescent="0.3">
      <c r="B24" s="103"/>
      <c r="D24" s="113"/>
      <c r="E24" s="113"/>
      <c r="F24" s="113"/>
      <c r="G24" s="113"/>
      <c r="H24" s="113"/>
      <c r="I24" s="113"/>
      <c r="J24" s="113"/>
      <c r="K24" s="114"/>
    </row>
    <row r="25" spans="2:11" s="102" customFormat="1" ht="25.5" customHeight="1" x14ac:dyDescent="0.3">
      <c r="B25" s="103"/>
      <c r="D25" s="115" t="s">
        <v>39</v>
      </c>
      <c r="J25" s="116">
        <f>ROUND(J82,2)</f>
        <v>0</v>
      </c>
      <c r="K25" s="105"/>
    </row>
    <row r="26" spans="2:11" s="102" customFormat="1" ht="6.9" customHeight="1" x14ac:dyDescent="0.3">
      <c r="B26" s="103"/>
      <c r="D26" s="113"/>
      <c r="E26" s="113"/>
      <c r="F26" s="113"/>
      <c r="G26" s="113"/>
      <c r="H26" s="113"/>
      <c r="I26" s="113"/>
      <c r="J26" s="113"/>
      <c r="K26" s="114"/>
    </row>
    <row r="27" spans="2:11" s="102" customFormat="1" ht="14.4" customHeight="1" x14ac:dyDescent="0.3">
      <c r="B27" s="103"/>
      <c r="F27" s="117" t="s">
        <v>142</v>
      </c>
      <c r="I27" s="117" t="s">
        <v>143</v>
      </c>
      <c r="J27" s="117" t="s">
        <v>144</v>
      </c>
      <c r="K27" s="105"/>
    </row>
    <row r="28" spans="2:11" s="102" customFormat="1" ht="14.4" customHeight="1" x14ac:dyDescent="0.3">
      <c r="B28" s="103"/>
      <c r="D28" s="118" t="s">
        <v>40</v>
      </c>
      <c r="E28" s="118" t="s">
        <v>41</v>
      </c>
      <c r="F28" s="119">
        <f>ROUND(SUM(BE82:BE3673), 2)</f>
        <v>0</v>
      </c>
      <c r="I28" s="120">
        <v>0.21</v>
      </c>
      <c r="J28" s="119">
        <f>ROUND(ROUND((SUM(BE82:BE3673)), 2)*I28, 2)</f>
        <v>0</v>
      </c>
      <c r="K28" s="105"/>
    </row>
    <row r="29" spans="2:11" s="102" customFormat="1" ht="14.4" customHeight="1" x14ac:dyDescent="0.3">
      <c r="B29" s="103"/>
      <c r="E29" s="118" t="s">
        <v>43</v>
      </c>
      <c r="F29" s="119">
        <f>ROUND(SUM(BF82:BF3673), 2)</f>
        <v>0</v>
      </c>
      <c r="I29" s="120">
        <v>0.15</v>
      </c>
      <c r="J29" s="119">
        <f>ROUND(ROUND((SUM(BF82:BF3673)), 2)*I29, 2)</f>
        <v>0</v>
      </c>
      <c r="K29" s="105"/>
    </row>
    <row r="30" spans="2:11" s="102" customFormat="1" ht="12.75" hidden="1" customHeight="1" x14ac:dyDescent="0.3">
      <c r="B30" s="103"/>
      <c r="E30" s="118" t="s">
        <v>44</v>
      </c>
      <c r="F30" s="119">
        <f>ROUND(SUM(BG82:BG3673), 2)</f>
        <v>0</v>
      </c>
      <c r="I30" s="120">
        <v>0.21</v>
      </c>
      <c r="J30" s="119">
        <v>0</v>
      </c>
      <c r="K30" s="105"/>
    </row>
    <row r="31" spans="2:11" s="102" customFormat="1" ht="12.75" hidden="1" customHeight="1" x14ac:dyDescent="0.3">
      <c r="B31" s="103"/>
      <c r="E31" s="118" t="s">
        <v>45</v>
      </c>
      <c r="F31" s="119">
        <f>ROUND(SUM(BH82:BH3673), 2)</f>
        <v>0</v>
      </c>
      <c r="I31" s="120">
        <v>0.15</v>
      </c>
      <c r="J31" s="119">
        <v>0</v>
      </c>
      <c r="K31" s="105"/>
    </row>
    <row r="32" spans="2:11" s="102" customFormat="1" ht="12.75" hidden="1" customHeight="1" x14ac:dyDescent="0.3">
      <c r="B32" s="103"/>
      <c r="E32" s="118" t="s">
        <v>46</v>
      </c>
      <c r="F32" s="119">
        <f>ROUND(SUM(BI82:BI3673), 2)</f>
        <v>0</v>
      </c>
      <c r="I32" s="120">
        <v>0</v>
      </c>
      <c r="J32" s="119">
        <v>0</v>
      </c>
      <c r="K32" s="105"/>
    </row>
    <row r="33" spans="2:11" s="102" customFormat="1" ht="6.9" customHeight="1" x14ac:dyDescent="0.3">
      <c r="B33" s="103"/>
      <c r="K33" s="105"/>
    </row>
    <row r="34" spans="2:11" s="102" customFormat="1" ht="25.5" customHeight="1" x14ac:dyDescent="0.3">
      <c r="B34" s="103"/>
      <c r="C34" s="121"/>
      <c r="D34" s="122" t="s">
        <v>47</v>
      </c>
      <c r="E34" s="123"/>
      <c r="F34" s="123"/>
      <c r="G34" s="124" t="s">
        <v>48</v>
      </c>
      <c r="H34" s="125" t="s">
        <v>49</v>
      </c>
      <c r="I34" s="123"/>
      <c r="J34" s="126">
        <f>SUM(J25:J32)</f>
        <v>0</v>
      </c>
      <c r="K34" s="127"/>
    </row>
    <row r="35" spans="2:11" s="102" customFormat="1" ht="14.4" customHeight="1" x14ac:dyDescent="0.3">
      <c r="B35" s="128"/>
      <c r="C35" s="129"/>
      <c r="D35" s="129"/>
      <c r="E35" s="129"/>
      <c r="F35" s="129"/>
      <c r="G35" s="129"/>
      <c r="H35" s="129"/>
      <c r="I35" s="129"/>
      <c r="J35" s="129"/>
      <c r="K35" s="130"/>
    </row>
    <row r="39" spans="2:11" s="102" customFormat="1" ht="6.9" customHeight="1" x14ac:dyDescent="0.3">
      <c r="B39" s="131"/>
      <c r="C39" s="132"/>
      <c r="D39" s="132"/>
      <c r="E39" s="132"/>
      <c r="F39" s="132"/>
      <c r="G39" s="132"/>
      <c r="H39" s="132"/>
      <c r="I39" s="132"/>
      <c r="J39" s="132"/>
      <c r="K39" s="133"/>
    </row>
    <row r="40" spans="2:11" s="102" customFormat="1" ht="36.9" customHeight="1" x14ac:dyDescent="0.3">
      <c r="B40" s="103"/>
      <c r="C40" s="99" t="s">
        <v>145</v>
      </c>
      <c r="K40" s="105"/>
    </row>
    <row r="41" spans="2:11" s="102" customFormat="1" ht="6.9" customHeight="1" x14ac:dyDescent="0.3">
      <c r="B41" s="103"/>
      <c r="K41" s="105"/>
    </row>
    <row r="42" spans="2:11" s="102" customFormat="1" ht="14.4" customHeight="1" x14ac:dyDescent="0.3">
      <c r="B42" s="103"/>
      <c r="C42" s="104" t="s">
        <v>17</v>
      </c>
      <c r="K42" s="105"/>
    </row>
    <row r="43" spans="2:11" s="102" customFormat="1" ht="17.25" customHeight="1" x14ac:dyDescent="0.3">
      <c r="B43" s="103"/>
      <c r="E43" s="607" t="str">
        <f>E7</f>
        <v>DZS - Rekonstrukce ulice Nerudova</v>
      </c>
      <c r="F43" s="607"/>
      <c r="G43" s="607"/>
      <c r="H43" s="607"/>
      <c r="K43" s="105"/>
    </row>
    <row r="44" spans="2:11" s="102" customFormat="1" ht="6.9" customHeight="1" x14ac:dyDescent="0.3">
      <c r="B44" s="103"/>
      <c r="K44" s="105"/>
    </row>
    <row r="45" spans="2:11" s="102" customFormat="1" ht="18" customHeight="1" x14ac:dyDescent="0.3">
      <c r="B45" s="103"/>
      <c r="C45" s="104" t="s">
        <v>21</v>
      </c>
      <c r="F45" s="106" t="str">
        <f>F10</f>
        <v xml:space="preserve"> </v>
      </c>
      <c r="I45" s="104" t="s">
        <v>23</v>
      </c>
      <c r="J45" s="107" t="str">
        <f>IF(J10="","",J10)</f>
        <v>13. 2. 2018</v>
      </c>
      <c r="K45" s="105"/>
    </row>
    <row r="46" spans="2:11" s="102" customFormat="1" ht="6.9" customHeight="1" x14ac:dyDescent="0.3">
      <c r="B46" s="103"/>
      <c r="K46" s="105"/>
    </row>
    <row r="47" spans="2:11" s="102" customFormat="1" ht="13.2" x14ac:dyDescent="0.3">
      <c r="B47" s="103"/>
      <c r="C47" s="104" t="s">
        <v>138</v>
      </c>
      <c r="F47" s="106" t="str">
        <f>E13</f>
        <v>Město Kolín</v>
      </c>
      <c r="I47" s="104" t="s">
        <v>31</v>
      </c>
      <c r="J47" s="608"/>
      <c r="K47" s="105"/>
    </row>
    <row r="48" spans="2:11" s="102" customFormat="1" ht="14.4" customHeight="1" x14ac:dyDescent="0.3">
      <c r="B48" s="103"/>
      <c r="C48" s="104" t="s">
        <v>139</v>
      </c>
      <c r="F48" s="106" t="str">
        <f>IF(E16="","",E16)</f>
        <v>REINVEST spol. s .o.</v>
      </c>
      <c r="J48" s="608"/>
      <c r="K48" s="105"/>
    </row>
    <row r="49" spans="2:47" s="102" customFormat="1" ht="10.35" customHeight="1" x14ac:dyDescent="0.3">
      <c r="B49" s="103"/>
      <c r="K49" s="105"/>
    </row>
    <row r="50" spans="2:47" s="102" customFormat="1" ht="29.25" customHeight="1" x14ac:dyDescent="0.3">
      <c r="B50" s="103"/>
      <c r="C50" s="134" t="s">
        <v>146</v>
      </c>
      <c r="D50" s="121"/>
      <c r="E50" s="121"/>
      <c r="F50" s="121"/>
      <c r="G50" s="121"/>
      <c r="H50" s="121"/>
      <c r="I50" s="121"/>
      <c r="J50" s="135" t="s">
        <v>102</v>
      </c>
      <c r="K50" s="136"/>
    </row>
    <row r="51" spans="2:47" s="102" customFormat="1" ht="10.35" customHeight="1" x14ac:dyDescent="0.3">
      <c r="B51" s="103"/>
      <c r="K51" s="105"/>
    </row>
    <row r="52" spans="2:47" s="102" customFormat="1" ht="29.25" customHeight="1" x14ac:dyDescent="0.3">
      <c r="B52" s="103"/>
      <c r="C52" s="137" t="s">
        <v>147</v>
      </c>
      <c r="J52" s="116">
        <f>J82</f>
        <v>0</v>
      </c>
      <c r="K52" s="105"/>
      <c r="AU52" s="94" t="s">
        <v>103</v>
      </c>
    </row>
    <row r="53" spans="2:47" s="138" customFormat="1" ht="24.9" customHeight="1" x14ac:dyDescent="0.3">
      <c r="B53" s="139"/>
      <c r="D53" s="140" t="s">
        <v>104</v>
      </c>
      <c r="E53" s="141"/>
      <c r="F53" s="141"/>
      <c r="G53" s="141"/>
      <c r="H53" s="141"/>
      <c r="I53" s="141"/>
      <c r="J53" s="142">
        <f>J83</f>
        <v>0</v>
      </c>
      <c r="K53" s="143"/>
    </row>
    <row r="54" spans="2:47" s="144" customFormat="1" ht="19.95" customHeight="1" x14ac:dyDescent="0.3">
      <c r="B54" s="145"/>
      <c r="D54" s="146" t="s">
        <v>105</v>
      </c>
      <c r="E54" s="147"/>
      <c r="F54" s="147"/>
      <c r="G54" s="147"/>
      <c r="H54" s="147"/>
      <c r="I54" s="147"/>
      <c r="J54" s="148">
        <f>J84</f>
        <v>0</v>
      </c>
      <c r="K54" s="149"/>
    </row>
    <row r="55" spans="2:47" s="144" customFormat="1" ht="19.95" customHeight="1" x14ac:dyDescent="0.3">
      <c r="B55" s="145"/>
      <c r="D55" s="150" t="s">
        <v>148</v>
      </c>
      <c r="E55" s="151"/>
      <c r="F55" s="151"/>
      <c r="G55" s="151"/>
      <c r="H55" s="151"/>
      <c r="I55" s="151"/>
      <c r="J55" s="152">
        <f>J1856</f>
        <v>0</v>
      </c>
      <c r="K55" s="149"/>
    </row>
    <row r="56" spans="2:47" s="144" customFormat="1" ht="19.95" customHeight="1" x14ac:dyDescent="0.3">
      <c r="B56" s="145"/>
      <c r="D56" s="150" t="s">
        <v>149</v>
      </c>
      <c r="E56" s="151"/>
      <c r="F56" s="151"/>
      <c r="G56" s="151"/>
      <c r="H56" s="151"/>
      <c r="I56" s="151"/>
      <c r="J56" s="152">
        <f>J2049</f>
        <v>0</v>
      </c>
      <c r="K56" s="149"/>
    </row>
    <row r="57" spans="2:47" s="144" customFormat="1" ht="19.95" customHeight="1" x14ac:dyDescent="0.3">
      <c r="B57" s="145"/>
      <c r="D57" s="150" t="s">
        <v>124</v>
      </c>
      <c r="E57" s="151"/>
      <c r="F57" s="151"/>
      <c r="G57" s="151"/>
      <c r="H57" s="151"/>
      <c r="I57" s="151"/>
      <c r="J57" s="152">
        <f>J2189</f>
        <v>0</v>
      </c>
      <c r="K57" s="149"/>
    </row>
    <row r="58" spans="2:47" s="144" customFormat="1" ht="19.95" customHeight="1" x14ac:dyDescent="0.3">
      <c r="B58" s="145"/>
      <c r="D58" s="150" t="s">
        <v>150</v>
      </c>
      <c r="E58" s="151"/>
      <c r="F58" s="151"/>
      <c r="G58" s="151"/>
      <c r="H58" s="151"/>
      <c r="I58" s="151"/>
      <c r="J58" s="152">
        <f>J2266</f>
        <v>0</v>
      </c>
      <c r="K58" s="149"/>
    </row>
    <row r="59" spans="2:47" s="144" customFormat="1" ht="19.95" customHeight="1" x14ac:dyDescent="0.3">
      <c r="B59" s="145"/>
      <c r="D59" s="150" t="s">
        <v>151</v>
      </c>
      <c r="E59" s="151"/>
      <c r="F59" s="151"/>
      <c r="G59" s="151"/>
      <c r="H59" s="151"/>
      <c r="I59" s="151"/>
      <c r="J59" s="152">
        <f>J3350</f>
        <v>0</v>
      </c>
      <c r="K59" s="149"/>
    </row>
    <row r="60" spans="2:47" s="144" customFormat="1" ht="19.95" customHeight="1" x14ac:dyDescent="0.3">
      <c r="B60" s="145"/>
      <c r="D60" s="150" t="s">
        <v>152</v>
      </c>
      <c r="E60" s="151"/>
      <c r="F60" s="151"/>
      <c r="G60" s="151"/>
      <c r="H60" s="151"/>
      <c r="I60" s="151"/>
      <c r="J60" s="152">
        <f>J3445</f>
        <v>0</v>
      </c>
      <c r="K60" s="149"/>
    </row>
    <row r="61" spans="2:47" s="138" customFormat="1" ht="24.9" customHeight="1" x14ac:dyDescent="0.3">
      <c r="B61" s="139"/>
      <c r="D61" s="140" t="s">
        <v>153</v>
      </c>
      <c r="E61" s="141"/>
      <c r="F61" s="141"/>
      <c r="G61" s="141"/>
      <c r="H61" s="141"/>
      <c r="I61" s="141"/>
      <c r="J61" s="142">
        <f>J3448</f>
        <v>0</v>
      </c>
      <c r="K61" s="143"/>
    </row>
    <row r="62" spans="2:47" s="144" customFormat="1" ht="19.95" customHeight="1" x14ac:dyDescent="0.3">
      <c r="B62" s="145"/>
      <c r="D62" s="146" t="s">
        <v>154</v>
      </c>
      <c r="E62" s="147"/>
      <c r="F62" s="147"/>
      <c r="G62" s="147"/>
      <c r="H62" s="147"/>
      <c r="I62" s="147"/>
      <c r="J62" s="148">
        <f>J3449</f>
        <v>0</v>
      </c>
      <c r="K62" s="149"/>
    </row>
    <row r="63" spans="2:47" s="144" customFormat="1" ht="19.95" customHeight="1" x14ac:dyDescent="0.3">
      <c r="B63" s="145"/>
      <c r="D63" s="150" t="s">
        <v>155</v>
      </c>
      <c r="E63" s="151"/>
      <c r="F63" s="151"/>
      <c r="G63" s="151"/>
      <c r="H63" s="151"/>
      <c r="I63" s="151"/>
      <c r="J63" s="152">
        <f>J3475</f>
        <v>0</v>
      </c>
      <c r="K63" s="149"/>
    </row>
    <row r="64" spans="2:47" s="138" customFormat="1" ht="24.9" customHeight="1" x14ac:dyDescent="0.3">
      <c r="B64" s="139"/>
      <c r="D64" s="140" t="s">
        <v>156</v>
      </c>
      <c r="E64" s="141"/>
      <c r="F64" s="141"/>
      <c r="G64" s="141"/>
      <c r="H64" s="141"/>
      <c r="I64" s="141"/>
      <c r="J64" s="142">
        <f>J3521</f>
        <v>0</v>
      </c>
      <c r="K64" s="143"/>
    </row>
    <row r="65" spans="2:12" s="102" customFormat="1" ht="21.9" customHeight="1" x14ac:dyDescent="0.3">
      <c r="B65" s="103"/>
      <c r="K65" s="105"/>
    </row>
    <row r="66" spans="2:12" s="102" customFormat="1" ht="6.9" customHeight="1" x14ac:dyDescent="0.3">
      <c r="B66" s="128"/>
      <c r="C66" s="129"/>
      <c r="D66" s="129"/>
      <c r="E66" s="129"/>
      <c r="F66" s="129"/>
      <c r="G66" s="129"/>
      <c r="H66" s="129"/>
      <c r="I66" s="129"/>
      <c r="J66" s="129"/>
      <c r="K66" s="130"/>
    </row>
    <row r="70" spans="2:12" s="102" customFormat="1" ht="6.9" customHeight="1" x14ac:dyDescent="0.3">
      <c r="B70" s="131"/>
      <c r="C70" s="132"/>
      <c r="D70" s="132"/>
      <c r="E70" s="132"/>
      <c r="F70" s="132"/>
      <c r="G70" s="132"/>
      <c r="H70" s="132"/>
      <c r="I70" s="132"/>
      <c r="J70" s="132"/>
      <c r="K70" s="132"/>
      <c r="L70" s="103"/>
    </row>
    <row r="71" spans="2:12" s="102" customFormat="1" ht="36.9" customHeight="1" x14ac:dyDescent="0.3">
      <c r="B71" s="103"/>
      <c r="C71" s="99" t="s">
        <v>157</v>
      </c>
      <c r="L71" s="103"/>
    </row>
    <row r="72" spans="2:12" s="102" customFormat="1" ht="6.9" customHeight="1" x14ac:dyDescent="0.3">
      <c r="B72" s="103"/>
      <c r="L72" s="103"/>
    </row>
    <row r="73" spans="2:12" s="102" customFormat="1" ht="14.4" customHeight="1" x14ac:dyDescent="0.3">
      <c r="B73" s="103"/>
      <c r="C73" s="104" t="s">
        <v>17</v>
      </c>
      <c r="L73" s="103"/>
    </row>
    <row r="74" spans="2:12" s="102" customFormat="1" ht="17.25" customHeight="1" x14ac:dyDescent="0.3">
      <c r="B74" s="103"/>
      <c r="E74" s="607" t="str">
        <f>E7</f>
        <v>DZS - Rekonstrukce ulice Nerudova</v>
      </c>
      <c r="F74" s="607"/>
      <c r="G74" s="607"/>
      <c r="H74" s="607"/>
      <c r="L74" s="103"/>
    </row>
    <row r="75" spans="2:12" s="102" customFormat="1" ht="6.9" customHeight="1" x14ac:dyDescent="0.3">
      <c r="B75" s="103"/>
      <c r="L75" s="103"/>
    </row>
    <row r="76" spans="2:12" s="102" customFormat="1" ht="18" customHeight="1" x14ac:dyDescent="0.3">
      <c r="B76" s="103"/>
      <c r="C76" s="104" t="s">
        <v>21</v>
      </c>
      <c r="F76" s="106" t="str">
        <f>F10</f>
        <v xml:space="preserve"> </v>
      </c>
      <c r="I76" s="104" t="s">
        <v>23</v>
      </c>
      <c r="J76" s="107" t="str">
        <f>IF(J10="","",J10)</f>
        <v>13. 2. 2018</v>
      </c>
      <c r="L76" s="103"/>
    </row>
    <row r="77" spans="2:12" s="102" customFormat="1" ht="6.9" customHeight="1" x14ac:dyDescent="0.3">
      <c r="B77" s="103"/>
      <c r="L77" s="103"/>
    </row>
    <row r="78" spans="2:12" s="102" customFormat="1" ht="13.2" x14ac:dyDescent="0.3">
      <c r="B78" s="103"/>
      <c r="C78" s="104" t="s">
        <v>138</v>
      </c>
      <c r="F78" s="106" t="str">
        <f>E13</f>
        <v>Město Kolín</v>
      </c>
      <c r="I78" s="104" t="s">
        <v>31</v>
      </c>
      <c r="J78" s="106"/>
      <c r="L78" s="103"/>
    </row>
    <row r="79" spans="2:12" s="102" customFormat="1" ht="14.4" customHeight="1" x14ac:dyDescent="0.3">
      <c r="B79" s="103"/>
      <c r="C79" s="104" t="s">
        <v>139</v>
      </c>
      <c r="F79" s="106" t="str">
        <f>IF(E16="","",E16)</f>
        <v>REINVEST spol. s .o.</v>
      </c>
      <c r="L79" s="103"/>
    </row>
    <row r="80" spans="2:12" s="102" customFormat="1" ht="10.35" customHeight="1" x14ac:dyDescent="0.3">
      <c r="B80" s="103"/>
      <c r="L80" s="103"/>
    </row>
    <row r="81" spans="2:65" s="153" customFormat="1" ht="29.25" customHeight="1" x14ac:dyDescent="0.3">
      <c r="B81" s="154"/>
      <c r="C81" s="155" t="s">
        <v>108</v>
      </c>
      <c r="D81" s="156" t="s">
        <v>109</v>
      </c>
      <c r="E81" s="156" t="s">
        <v>58</v>
      </c>
      <c r="F81" s="156" t="s">
        <v>110</v>
      </c>
      <c r="G81" s="156" t="s">
        <v>111</v>
      </c>
      <c r="H81" s="156" t="s">
        <v>112</v>
      </c>
      <c r="I81" s="156" t="s">
        <v>113</v>
      </c>
      <c r="J81" s="156" t="s">
        <v>102</v>
      </c>
      <c r="K81" s="157" t="s">
        <v>158</v>
      </c>
      <c r="L81" s="154"/>
      <c r="M81" s="158" t="s">
        <v>114</v>
      </c>
      <c r="N81" s="159" t="s">
        <v>40</v>
      </c>
      <c r="O81" s="159" t="s">
        <v>115</v>
      </c>
      <c r="P81" s="159" t="s">
        <v>116</v>
      </c>
      <c r="Q81" s="159" t="s">
        <v>159</v>
      </c>
      <c r="R81" s="159" t="s">
        <v>160</v>
      </c>
      <c r="S81" s="159" t="s">
        <v>117</v>
      </c>
      <c r="T81" s="160" t="s">
        <v>118</v>
      </c>
    </row>
    <row r="82" spans="2:65" s="102" customFormat="1" ht="29.25" customHeight="1" x14ac:dyDescent="0.35">
      <c r="B82" s="103"/>
      <c r="C82" s="161" t="s">
        <v>147</v>
      </c>
      <c r="J82" s="162">
        <f>BK82</f>
        <v>0</v>
      </c>
      <c r="L82" s="103"/>
      <c r="M82" s="163"/>
      <c r="N82" s="113"/>
      <c r="O82" s="113"/>
      <c r="P82" s="164">
        <f>P83+P3448+P3521</f>
        <v>2595.8862709999994</v>
      </c>
      <c r="Q82" s="113"/>
      <c r="R82" s="164">
        <f>R83+R3448+R3521</f>
        <v>325.00889917999996</v>
      </c>
      <c r="S82" s="113"/>
      <c r="T82" s="165">
        <f>T83+T3448+T3521</f>
        <v>24.471268999999999</v>
      </c>
      <c r="AT82" s="94" t="s">
        <v>75</v>
      </c>
      <c r="AU82" s="94" t="s">
        <v>103</v>
      </c>
      <c r="BK82" s="166">
        <f>BK83+BK3448+BK3521</f>
        <v>0</v>
      </c>
    </row>
    <row r="83" spans="2:65" s="167" customFormat="1" ht="37.5" customHeight="1" x14ac:dyDescent="0.35">
      <c r="B83" s="168"/>
      <c r="D83" s="169" t="s">
        <v>75</v>
      </c>
      <c r="E83" s="170" t="s">
        <v>161</v>
      </c>
      <c r="F83" s="170" t="s">
        <v>162</v>
      </c>
      <c r="J83" s="171">
        <f>BK83</f>
        <v>0</v>
      </c>
      <c r="L83" s="168"/>
      <c r="M83" s="172"/>
      <c r="P83" s="173">
        <f>P84+P1856+P2049+P2189+P2266+P3350+P3445</f>
        <v>2460.8032329999996</v>
      </c>
      <c r="R83" s="173">
        <f>R84+R1856+R2049+R2189+R2266+R3350+R3445</f>
        <v>324.99076917999997</v>
      </c>
      <c r="T83" s="174">
        <f>T84+T1856+T2049+T2189+T2266+T3350+T3445</f>
        <v>15.799000000000001</v>
      </c>
      <c r="AR83" s="169" t="s">
        <v>84</v>
      </c>
      <c r="AT83" s="175" t="s">
        <v>75</v>
      </c>
      <c r="AU83" s="175" t="s">
        <v>76</v>
      </c>
      <c r="AY83" s="169" t="s">
        <v>119</v>
      </c>
      <c r="BK83" s="176">
        <f>BK84+BK1856+BK2049+BK2189+BK2266+BK3350+BK3445</f>
        <v>0</v>
      </c>
    </row>
    <row r="84" spans="2:65" s="167" customFormat="1" ht="19.95" customHeight="1" x14ac:dyDescent="0.35">
      <c r="B84" s="168"/>
      <c r="D84" s="169" t="s">
        <v>75</v>
      </c>
      <c r="E84" s="177" t="s">
        <v>84</v>
      </c>
      <c r="F84" s="177" t="s">
        <v>163</v>
      </c>
      <c r="J84" s="178">
        <f>BK84</f>
        <v>0</v>
      </c>
      <c r="L84" s="168"/>
      <c r="M84" s="172"/>
      <c r="P84" s="173">
        <f>SUM(P85:P1855)</f>
        <v>1556.3892749999995</v>
      </c>
      <c r="R84" s="173">
        <f>SUM(R85:R1855)</f>
        <v>231.39533999999998</v>
      </c>
      <c r="T84" s="174">
        <f>SUM(T85:T1855)</f>
        <v>0</v>
      </c>
      <c r="AR84" s="169" t="s">
        <v>84</v>
      </c>
      <c r="AT84" s="175" t="s">
        <v>75</v>
      </c>
      <c r="AU84" s="175" t="s">
        <v>84</v>
      </c>
      <c r="AY84" s="169" t="s">
        <v>119</v>
      </c>
      <c r="BK84" s="176">
        <f>SUM(BK85:BK1855)</f>
        <v>0</v>
      </c>
    </row>
    <row r="85" spans="2:65" s="102" customFormat="1" ht="16.5" customHeight="1" x14ac:dyDescent="0.3">
      <c r="B85" s="103"/>
      <c r="C85" s="179" t="s">
        <v>84</v>
      </c>
      <c r="D85" s="179" t="s">
        <v>120</v>
      </c>
      <c r="E85" s="180" t="s">
        <v>164</v>
      </c>
      <c r="F85" s="181" t="s">
        <v>165</v>
      </c>
      <c r="G85" s="182" t="s">
        <v>166</v>
      </c>
      <c r="H85" s="183">
        <v>24</v>
      </c>
      <c r="I85" s="289"/>
      <c r="J85" s="184">
        <f>ROUND(I85*H85,2)</f>
        <v>0</v>
      </c>
      <c r="K85" s="181" t="s">
        <v>167</v>
      </c>
      <c r="L85" s="103"/>
      <c r="M85" s="185"/>
      <c r="N85" s="186" t="s">
        <v>41</v>
      </c>
      <c r="O85" s="187">
        <v>0.2</v>
      </c>
      <c r="P85" s="187">
        <f>O85*H85</f>
        <v>4.8000000000000007</v>
      </c>
      <c r="Q85" s="187">
        <v>0</v>
      </c>
      <c r="R85" s="187">
        <f>Q85*H85</f>
        <v>0</v>
      </c>
      <c r="S85" s="187">
        <v>0</v>
      </c>
      <c r="T85" s="188">
        <f>S85*H85</f>
        <v>0</v>
      </c>
      <c r="AR85" s="94" t="s">
        <v>121</v>
      </c>
      <c r="AT85" s="94" t="s">
        <v>120</v>
      </c>
      <c r="AU85" s="94" t="s">
        <v>100</v>
      </c>
      <c r="AY85" s="94" t="s">
        <v>119</v>
      </c>
      <c r="BE85" s="189">
        <f>IF(N85="základní",J85,0)</f>
        <v>0</v>
      </c>
      <c r="BF85" s="189">
        <f>IF(N85="snížená",J85,0)</f>
        <v>0</v>
      </c>
      <c r="BG85" s="189">
        <f>IF(N85="zákl. přenesená",J85,0)</f>
        <v>0</v>
      </c>
      <c r="BH85" s="189">
        <f>IF(N85="sníž. přenesená",J85,0)</f>
        <v>0</v>
      </c>
      <c r="BI85" s="189">
        <f>IF(N85="nulová",J85,0)</f>
        <v>0</v>
      </c>
      <c r="BJ85" s="94" t="s">
        <v>84</v>
      </c>
      <c r="BK85" s="189">
        <f>ROUND(I85*H85,2)</f>
        <v>0</v>
      </c>
      <c r="BL85" s="94" t="s">
        <v>121</v>
      </c>
      <c r="BM85" s="94" t="s">
        <v>168</v>
      </c>
    </row>
    <row r="86" spans="2:65" s="102" customFormat="1" x14ac:dyDescent="0.3">
      <c r="B86" s="103"/>
      <c r="D86" s="190" t="s">
        <v>169</v>
      </c>
      <c r="F86" s="191" t="s">
        <v>170</v>
      </c>
      <c r="L86" s="103"/>
      <c r="M86" s="192"/>
      <c r="T86" s="193"/>
      <c r="AT86" s="94" t="s">
        <v>169</v>
      </c>
      <c r="AU86" s="94" t="s">
        <v>100</v>
      </c>
    </row>
    <row r="87" spans="2:65" s="194" customFormat="1" x14ac:dyDescent="0.3">
      <c r="B87" s="195"/>
      <c r="D87" s="190" t="s">
        <v>171</v>
      </c>
      <c r="E87" s="196"/>
      <c r="F87" s="197" t="s">
        <v>172</v>
      </c>
      <c r="H87" s="196"/>
      <c r="L87" s="195"/>
      <c r="M87" s="198"/>
      <c r="T87" s="199"/>
      <c r="AT87" s="196" t="s">
        <v>171</v>
      </c>
      <c r="AU87" s="196" t="s">
        <v>100</v>
      </c>
      <c r="AV87" s="194" t="s">
        <v>84</v>
      </c>
      <c r="AW87" s="194" t="s">
        <v>33</v>
      </c>
      <c r="AX87" s="194" t="s">
        <v>76</v>
      </c>
      <c r="AY87" s="196" t="s">
        <v>119</v>
      </c>
    </row>
    <row r="88" spans="2:65" s="194" customFormat="1" x14ac:dyDescent="0.3">
      <c r="B88" s="195"/>
      <c r="D88" s="190" t="s">
        <v>171</v>
      </c>
      <c r="E88" s="196"/>
      <c r="F88" s="197" t="s">
        <v>173</v>
      </c>
      <c r="H88" s="196"/>
      <c r="L88" s="195"/>
      <c r="M88" s="198"/>
      <c r="T88" s="199"/>
      <c r="AT88" s="196" t="s">
        <v>171</v>
      </c>
      <c r="AU88" s="196" t="s">
        <v>100</v>
      </c>
      <c r="AV88" s="194" t="s">
        <v>84</v>
      </c>
      <c r="AW88" s="194" t="s">
        <v>33</v>
      </c>
      <c r="AX88" s="194" t="s">
        <v>76</v>
      </c>
      <c r="AY88" s="196" t="s">
        <v>119</v>
      </c>
    </row>
    <row r="89" spans="2:65" s="194" customFormat="1" x14ac:dyDescent="0.3">
      <c r="B89" s="195"/>
      <c r="D89" s="190" t="s">
        <v>171</v>
      </c>
      <c r="E89" s="196"/>
      <c r="F89" s="197" t="s">
        <v>174</v>
      </c>
      <c r="H89" s="196"/>
      <c r="L89" s="195"/>
      <c r="M89" s="198"/>
      <c r="T89" s="199"/>
      <c r="AT89" s="196" t="s">
        <v>171</v>
      </c>
      <c r="AU89" s="196" t="s">
        <v>100</v>
      </c>
      <c r="AV89" s="194" t="s">
        <v>84</v>
      </c>
      <c r="AW89" s="194" t="s">
        <v>33</v>
      </c>
      <c r="AX89" s="194" t="s">
        <v>76</v>
      </c>
      <c r="AY89" s="196" t="s">
        <v>119</v>
      </c>
    </row>
    <row r="90" spans="2:65" s="200" customFormat="1" x14ac:dyDescent="0.3">
      <c r="B90" s="201"/>
      <c r="D90" s="190" t="s">
        <v>171</v>
      </c>
      <c r="E90" s="202"/>
      <c r="F90" s="203" t="s">
        <v>175</v>
      </c>
      <c r="H90" s="204">
        <v>24</v>
      </c>
      <c r="L90" s="201"/>
      <c r="M90" s="205"/>
      <c r="T90" s="206"/>
      <c r="AT90" s="202" t="s">
        <v>171</v>
      </c>
      <c r="AU90" s="202" t="s">
        <v>100</v>
      </c>
      <c r="AV90" s="200" t="s">
        <v>100</v>
      </c>
      <c r="AW90" s="200" t="s">
        <v>33</v>
      </c>
      <c r="AX90" s="200" t="s">
        <v>76</v>
      </c>
      <c r="AY90" s="202" t="s">
        <v>119</v>
      </c>
    </row>
    <row r="91" spans="2:65" s="207" customFormat="1" x14ac:dyDescent="0.3">
      <c r="B91" s="208"/>
      <c r="D91" s="190" t="s">
        <v>171</v>
      </c>
      <c r="E91" s="209"/>
      <c r="F91" s="210" t="s">
        <v>176</v>
      </c>
      <c r="H91" s="211">
        <v>24</v>
      </c>
      <c r="L91" s="208"/>
      <c r="M91" s="212"/>
      <c r="T91" s="213"/>
      <c r="AT91" s="209" t="s">
        <v>171</v>
      </c>
      <c r="AU91" s="209" t="s">
        <v>100</v>
      </c>
      <c r="AV91" s="207" t="s">
        <v>121</v>
      </c>
      <c r="AW91" s="207" t="s">
        <v>33</v>
      </c>
      <c r="AX91" s="207" t="s">
        <v>84</v>
      </c>
      <c r="AY91" s="209" t="s">
        <v>119</v>
      </c>
    </row>
    <row r="92" spans="2:65" s="102" customFormat="1" ht="25.5" customHeight="1" x14ac:dyDescent="0.3">
      <c r="B92" s="103"/>
      <c r="C92" s="179" t="s">
        <v>100</v>
      </c>
      <c r="D92" s="179" t="s">
        <v>120</v>
      </c>
      <c r="E92" s="180" t="s">
        <v>177</v>
      </c>
      <c r="F92" s="181" t="s">
        <v>178</v>
      </c>
      <c r="G92" s="182" t="s">
        <v>179</v>
      </c>
      <c r="H92" s="183">
        <v>30</v>
      </c>
      <c r="I92" s="289"/>
      <c r="J92" s="184">
        <f>ROUND(I92*H92,2)</f>
        <v>0</v>
      </c>
      <c r="K92" s="181" t="s">
        <v>167</v>
      </c>
      <c r="L92" s="103"/>
      <c r="M92" s="185"/>
      <c r="N92" s="186" t="s">
        <v>41</v>
      </c>
      <c r="O92" s="187">
        <v>0</v>
      </c>
      <c r="P92" s="187">
        <f>O92*H92</f>
        <v>0</v>
      </c>
      <c r="Q92" s="187">
        <v>0</v>
      </c>
      <c r="R92" s="187">
        <f>Q92*H92</f>
        <v>0</v>
      </c>
      <c r="S92" s="187">
        <v>0</v>
      </c>
      <c r="T92" s="188">
        <f>S92*H92</f>
        <v>0</v>
      </c>
      <c r="AR92" s="94" t="s">
        <v>121</v>
      </c>
      <c r="AT92" s="94" t="s">
        <v>120</v>
      </c>
      <c r="AU92" s="94" t="s">
        <v>100</v>
      </c>
      <c r="AY92" s="94" t="s">
        <v>119</v>
      </c>
      <c r="BE92" s="189">
        <f>IF(N92="základní",J92,0)</f>
        <v>0</v>
      </c>
      <c r="BF92" s="189">
        <f>IF(N92="snížená",J92,0)</f>
        <v>0</v>
      </c>
      <c r="BG92" s="189">
        <f>IF(N92="zákl. přenesená",J92,0)</f>
        <v>0</v>
      </c>
      <c r="BH92" s="189">
        <f>IF(N92="sníž. přenesená",J92,0)</f>
        <v>0</v>
      </c>
      <c r="BI92" s="189">
        <f>IF(N92="nulová",J92,0)</f>
        <v>0</v>
      </c>
      <c r="BJ92" s="94" t="s">
        <v>84</v>
      </c>
      <c r="BK92" s="189">
        <f>ROUND(I92*H92,2)</f>
        <v>0</v>
      </c>
      <c r="BL92" s="94" t="s">
        <v>121</v>
      </c>
      <c r="BM92" s="94" t="s">
        <v>180</v>
      </c>
    </row>
    <row r="93" spans="2:65" s="102" customFormat="1" ht="24" x14ac:dyDescent="0.3">
      <c r="B93" s="103"/>
      <c r="D93" s="190" t="s">
        <v>169</v>
      </c>
      <c r="F93" s="191" t="s">
        <v>181</v>
      </c>
      <c r="L93" s="103"/>
      <c r="M93" s="192"/>
      <c r="T93" s="193"/>
      <c r="AT93" s="94" t="s">
        <v>169</v>
      </c>
      <c r="AU93" s="94" t="s">
        <v>100</v>
      </c>
    </row>
    <row r="94" spans="2:65" s="194" customFormat="1" x14ac:dyDescent="0.3">
      <c r="B94" s="195"/>
      <c r="D94" s="190" t="s">
        <v>171</v>
      </c>
      <c r="E94" s="196"/>
      <c r="F94" s="197" t="s">
        <v>172</v>
      </c>
      <c r="H94" s="196"/>
      <c r="L94" s="195"/>
      <c r="M94" s="198"/>
      <c r="T94" s="199"/>
      <c r="AT94" s="196" t="s">
        <v>171</v>
      </c>
      <c r="AU94" s="196" t="s">
        <v>100</v>
      </c>
      <c r="AV94" s="194" t="s">
        <v>84</v>
      </c>
      <c r="AW94" s="194" t="s">
        <v>33</v>
      </c>
      <c r="AX94" s="194" t="s">
        <v>76</v>
      </c>
      <c r="AY94" s="196" t="s">
        <v>119</v>
      </c>
    </row>
    <row r="95" spans="2:65" s="194" customFormat="1" x14ac:dyDescent="0.3">
      <c r="B95" s="195"/>
      <c r="D95" s="190" t="s">
        <v>171</v>
      </c>
      <c r="E95" s="196"/>
      <c r="F95" s="197" t="s">
        <v>173</v>
      </c>
      <c r="H95" s="196"/>
      <c r="L95" s="195"/>
      <c r="M95" s="198"/>
      <c r="T95" s="199"/>
      <c r="AT95" s="196" t="s">
        <v>171</v>
      </c>
      <c r="AU95" s="196" t="s">
        <v>100</v>
      </c>
      <c r="AV95" s="194" t="s">
        <v>84</v>
      </c>
      <c r="AW95" s="194" t="s">
        <v>33</v>
      </c>
      <c r="AX95" s="194" t="s">
        <v>76</v>
      </c>
      <c r="AY95" s="196" t="s">
        <v>119</v>
      </c>
    </row>
    <row r="96" spans="2:65" s="194" customFormat="1" x14ac:dyDescent="0.3">
      <c r="B96" s="195"/>
      <c r="D96" s="190" t="s">
        <v>171</v>
      </c>
      <c r="E96" s="196"/>
      <c r="F96" s="197" t="s">
        <v>174</v>
      </c>
      <c r="H96" s="196"/>
      <c r="L96" s="195"/>
      <c r="M96" s="198"/>
      <c r="T96" s="199"/>
      <c r="AT96" s="196" t="s">
        <v>171</v>
      </c>
      <c r="AU96" s="196" t="s">
        <v>100</v>
      </c>
      <c r="AV96" s="194" t="s">
        <v>84</v>
      </c>
      <c r="AW96" s="194" t="s">
        <v>33</v>
      </c>
      <c r="AX96" s="194" t="s">
        <v>76</v>
      </c>
      <c r="AY96" s="196" t="s">
        <v>119</v>
      </c>
    </row>
    <row r="97" spans="2:65" s="200" customFormat="1" x14ac:dyDescent="0.3">
      <c r="B97" s="201"/>
      <c r="D97" s="190" t="s">
        <v>171</v>
      </c>
      <c r="E97" s="202"/>
      <c r="F97" s="203" t="s">
        <v>182</v>
      </c>
      <c r="H97" s="204">
        <v>30</v>
      </c>
      <c r="L97" s="201"/>
      <c r="M97" s="205"/>
      <c r="T97" s="206"/>
      <c r="AT97" s="202" t="s">
        <v>171</v>
      </c>
      <c r="AU97" s="202" t="s">
        <v>100</v>
      </c>
      <c r="AV97" s="200" t="s">
        <v>100</v>
      </c>
      <c r="AW97" s="200" t="s">
        <v>33</v>
      </c>
      <c r="AX97" s="200" t="s">
        <v>76</v>
      </c>
      <c r="AY97" s="202" t="s">
        <v>119</v>
      </c>
    </row>
    <row r="98" spans="2:65" s="207" customFormat="1" x14ac:dyDescent="0.3">
      <c r="B98" s="208"/>
      <c r="D98" s="190" t="s">
        <v>171</v>
      </c>
      <c r="E98" s="209"/>
      <c r="F98" s="210" t="s">
        <v>176</v>
      </c>
      <c r="H98" s="211">
        <v>30</v>
      </c>
      <c r="L98" s="208"/>
      <c r="M98" s="212"/>
      <c r="T98" s="213"/>
      <c r="AT98" s="209" t="s">
        <v>171</v>
      </c>
      <c r="AU98" s="209" t="s">
        <v>100</v>
      </c>
      <c r="AV98" s="207" t="s">
        <v>121</v>
      </c>
      <c r="AW98" s="207" t="s">
        <v>33</v>
      </c>
      <c r="AX98" s="207" t="s">
        <v>84</v>
      </c>
      <c r="AY98" s="209" t="s">
        <v>119</v>
      </c>
    </row>
    <row r="99" spans="2:65" s="102" customFormat="1" ht="16.5" customHeight="1" x14ac:dyDescent="0.3">
      <c r="B99" s="103"/>
      <c r="C99" s="179" t="s">
        <v>122</v>
      </c>
      <c r="D99" s="179" t="s">
        <v>120</v>
      </c>
      <c r="E99" s="180" t="s">
        <v>183</v>
      </c>
      <c r="F99" s="181" t="s">
        <v>184</v>
      </c>
      <c r="G99" s="182" t="s">
        <v>185</v>
      </c>
      <c r="H99" s="183">
        <v>28.6</v>
      </c>
      <c r="I99" s="289"/>
      <c r="J99" s="184">
        <f>ROUND(I99*H99,2)</f>
        <v>0</v>
      </c>
      <c r="K99" s="181" t="s">
        <v>167</v>
      </c>
      <c r="L99" s="103"/>
      <c r="M99" s="185"/>
      <c r="N99" s="186" t="s">
        <v>41</v>
      </c>
      <c r="O99" s="187">
        <v>0.54700000000000004</v>
      </c>
      <c r="P99" s="187">
        <f>O99*H99</f>
        <v>15.644200000000001</v>
      </c>
      <c r="Q99" s="187">
        <v>3.6900000000000002E-2</v>
      </c>
      <c r="R99" s="187">
        <f>Q99*H99</f>
        <v>1.0553400000000002</v>
      </c>
      <c r="S99" s="187">
        <v>0</v>
      </c>
      <c r="T99" s="188">
        <f>S99*H99</f>
        <v>0</v>
      </c>
      <c r="AR99" s="94" t="s">
        <v>121</v>
      </c>
      <c r="AT99" s="94" t="s">
        <v>120</v>
      </c>
      <c r="AU99" s="94" t="s">
        <v>100</v>
      </c>
      <c r="AY99" s="94" t="s">
        <v>119</v>
      </c>
      <c r="BE99" s="189">
        <f>IF(N99="základní",J99,0)</f>
        <v>0</v>
      </c>
      <c r="BF99" s="189">
        <f>IF(N99="snížená",J99,0)</f>
        <v>0</v>
      </c>
      <c r="BG99" s="189">
        <f>IF(N99="zákl. přenesená",J99,0)</f>
        <v>0</v>
      </c>
      <c r="BH99" s="189">
        <f>IF(N99="sníž. přenesená",J99,0)</f>
        <v>0</v>
      </c>
      <c r="BI99" s="189">
        <f>IF(N99="nulová",J99,0)</f>
        <v>0</v>
      </c>
      <c r="BJ99" s="94" t="s">
        <v>84</v>
      </c>
      <c r="BK99" s="189">
        <f>ROUND(I99*H99,2)</f>
        <v>0</v>
      </c>
      <c r="BL99" s="94" t="s">
        <v>121</v>
      </c>
      <c r="BM99" s="94" t="s">
        <v>186</v>
      </c>
    </row>
    <row r="100" spans="2:65" s="102" customFormat="1" ht="48" x14ac:dyDescent="0.3">
      <c r="B100" s="103"/>
      <c r="D100" s="190" t="s">
        <v>169</v>
      </c>
      <c r="F100" s="191" t="s">
        <v>187</v>
      </c>
      <c r="L100" s="103"/>
      <c r="M100" s="192"/>
      <c r="T100" s="193"/>
      <c r="AT100" s="94" t="s">
        <v>169</v>
      </c>
      <c r="AU100" s="94" t="s">
        <v>100</v>
      </c>
    </row>
    <row r="101" spans="2:65" s="102" customFormat="1" ht="84" x14ac:dyDescent="0.3">
      <c r="B101" s="103"/>
      <c r="D101" s="190" t="s">
        <v>188</v>
      </c>
      <c r="F101" s="214" t="s">
        <v>189</v>
      </c>
      <c r="L101" s="103"/>
      <c r="M101" s="192"/>
      <c r="T101" s="193"/>
      <c r="AT101" s="94" t="s">
        <v>188</v>
      </c>
      <c r="AU101" s="94" t="s">
        <v>100</v>
      </c>
    </row>
    <row r="102" spans="2:65" s="194" customFormat="1" x14ac:dyDescent="0.3">
      <c r="B102" s="195"/>
      <c r="D102" s="190" t="s">
        <v>171</v>
      </c>
      <c r="E102" s="196"/>
      <c r="F102" s="197" t="s">
        <v>172</v>
      </c>
      <c r="H102" s="196"/>
      <c r="L102" s="195"/>
      <c r="M102" s="198"/>
      <c r="T102" s="199"/>
      <c r="AT102" s="196" t="s">
        <v>171</v>
      </c>
      <c r="AU102" s="196" t="s">
        <v>100</v>
      </c>
      <c r="AV102" s="194" t="s">
        <v>84</v>
      </c>
      <c r="AW102" s="194" t="s">
        <v>33</v>
      </c>
      <c r="AX102" s="194" t="s">
        <v>76</v>
      </c>
      <c r="AY102" s="196" t="s">
        <v>119</v>
      </c>
    </row>
    <row r="103" spans="2:65" s="194" customFormat="1" x14ac:dyDescent="0.3">
      <c r="B103" s="195"/>
      <c r="D103" s="190" t="s">
        <v>171</v>
      </c>
      <c r="E103" s="196"/>
      <c r="F103" s="197" t="s">
        <v>190</v>
      </c>
      <c r="H103" s="196"/>
      <c r="L103" s="195"/>
      <c r="M103" s="198"/>
      <c r="T103" s="199"/>
      <c r="AT103" s="196" t="s">
        <v>171</v>
      </c>
      <c r="AU103" s="196" t="s">
        <v>100</v>
      </c>
      <c r="AV103" s="194" t="s">
        <v>84</v>
      </c>
      <c r="AW103" s="194" t="s">
        <v>33</v>
      </c>
      <c r="AX103" s="194" t="s">
        <v>76</v>
      </c>
      <c r="AY103" s="196" t="s">
        <v>119</v>
      </c>
    </row>
    <row r="104" spans="2:65" s="194" customFormat="1" x14ac:dyDescent="0.3">
      <c r="B104" s="195"/>
      <c r="D104" s="190" t="s">
        <v>171</v>
      </c>
      <c r="E104" s="196"/>
      <c r="F104" s="197" t="s">
        <v>191</v>
      </c>
      <c r="H104" s="196"/>
      <c r="L104" s="195"/>
      <c r="M104" s="198"/>
      <c r="T104" s="199"/>
      <c r="AT104" s="196" t="s">
        <v>171</v>
      </c>
      <c r="AU104" s="196" t="s">
        <v>100</v>
      </c>
      <c r="AV104" s="194" t="s">
        <v>84</v>
      </c>
      <c r="AW104" s="194" t="s">
        <v>33</v>
      </c>
      <c r="AX104" s="194" t="s">
        <v>76</v>
      </c>
      <c r="AY104" s="196" t="s">
        <v>119</v>
      </c>
    </row>
    <row r="105" spans="2:65" s="194" customFormat="1" x14ac:dyDescent="0.3">
      <c r="B105" s="195"/>
      <c r="D105" s="190" t="s">
        <v>171</v>
      </c>
      <c r="E105" s="196"/>
      <c r="F105" s="197" t="s">
        <v>192</v>
      </c>
      <c r="H105" s="196"/>
      <c r="L105" s="195"/>
      <c r="M105" s="198"/>
      <c r="T105" s="199"/>
      <c r="AT105" s="196" t="s">
        <v>171</v>
      </c>
      <c r="AU105" s="196" t="s">
        <v>100</v>
      </c>
      <c r="AV105" s="194" t="s">
        <v>84</v>
      </c>
      <c r="AW105" s="194" t="s">
        <v>33</v>
      </c>
      <c r="AX105" s="194" t="s">
        <v>76</v>
      </c>
      <c r="AY105" s="196" t="s">
        <v>119</v>
      </c>
    </row>
    <row r="106" spans="2:65" s="200" customFormat="1" x14ac:dyDescent="0.3">
      <c r="B106" s="201"/>
      <c r="D106" s="190" t="s">
        <v>171</v>
      </c>
      <c r="E106" s="202"/>
      <c r="F106" s="203" t="s">
        <v>193</v>
      </c>
      <c r="H106" s="204">
        <v>28.6</v>
      </c>
      <c r="L106" s="201"/>
      <c r="M106" s="205"/>
      <c r="T106" s="206"/>
      <c r="AT106" s="202" t="s">
        <v>171</v>
      </c>
      <c r="AU106" s="202" t="s">
        <v>100</v>
      </c>
      <c r="AV106" s="200" t="s">
        <v>100</v>
      </c>
      <c r="AW106" s="200" t="s">
        <v>33</v>
      </c>
      <c r="AX106" s="200" t="s">
        <v>76</v>
      </c>
      <c r="AY106" s="202" t="s">
        <v>119</v>
      </c>
    </row>
    <row r="107" spans="2:65" s="207" customFormat="1" x14ac:dyDescent="0.3">
      <c r="B107" s="208"/>
      <c r="D107" s="190" t="s">
        <v>171</v>
      </c>
      <c r="E107" s="209"/>
      <c r="F107" s="210" t="s">
        <v>176</v>
      </c>
      <c r="H107" s="211">
        <v>28.6</v>
      </c>
      <c r="L107" s="208"/>
      <c r="M107" s="212"/>
      <c r="T107" s="213"/>
      <c r="AT107" s="209" t="s">
        <v>171</v>
      </c>
      <c r="AU107" s="209" t="s">
        <v>100</v>
      </c>
      <c r="AV107" s="207" t="s">
        <v>121</v>
      </c>
      <c r="AW107" s="207" t="s">
        <v>33</v>
      </c>
      <c r="AX107" s="207" t="s">
        <v>84</v>
      </c>
      <c r="AY107" s="209" t="s">
        <v>119</v>
      </c>
    </row>
    <row r="108" spans="2:65" s="102" customFormat="1" ht="16.5" customHeight="1" x14ac:dyDescent="0.3">
      <c r="B108" s="103"/>
      <c r="C108" s="179" t="s">
        <v>121</v>
      </c>
      <c r="D108" s="179" t="s">
        <v>120</v>
      </c>
      <c r="E108" s="180" t="s">
        <v>194</v>
      </c>
      <c r="F108" s="181" t="s">
        <v>195</v>
      </c>
      <c r="G108" s="182" t="s">
        <v>196</v>
      </c>
      <c r="H108" s="183">
        <v>197.73</v>
      </c>
      <c r="I108" s="289"/>
      <c r="J108" s="184">
        <f>ROUND(I108*H108,2)</f>
        <v>0</v>
      </c>
      <c r="K108" s="181" t="s">
        <v>167</v>
      </c>
      <c r="L108" s="103"/>
      <c r="M108" s="185"/>
      <c r="N108" s="186" t="s">
        <v>41</v>
      </c>
      <c r="O108" s="187">
        <v>1.7629999999999999</v>
      </c>
      <c r="P108" s="187">
        <f>O108*H108</f>
        <v>348.59798999999998</v>
      </c>
      <c r="Q108" s="187">
        <v>0</v>
      </c>
      <c r="R108" s="187">
        <f>Q108*H108</f>
        <v>0</v>
      </c>
      <c r="S108" s="187">
        <v>0</v>
      </c>
      <c r="T108" s="188">
        <f>S108*H108</f>
        <v>0</v>
      </c>
      <c r="AR108" s="94" t="s">
        <v>121</v>
      </c>
      <c r="AT108" s="94" t="s">
        <v>120</v>
      </c>
      <c r="AU108" s="94" t="s">
        <v>100</v>
      </c>
      <c r="AY108" s="94" t="s">
        <v>119</v>
      </c>
      <c r="BE108" s="189">
        <f>IF(N108="základní",J108,0)</f>
        <v>0</v>
      </c>
      <c r="BF108" s="189">
        <f>IF(N108="snížená",J108,0)</f>
        <v>0</v>
      </c>
      <c r="BG108" s="189">
        <f>IF(N108="zákl. přenesená",J108,0)</f>
        <v>0</v>
      </c>
      <c r="BH108" s="189">
        <f>IF(N108="sníž. přenesená",J108,0)</f>
        <v>0</v>
      </c>
      <c r="BI108" s="189">
        <f>IF(N108="nulová",J108,0)</f>
        <v>0</v>
      </c>
      <c r="BJ108" s="94" t="s">
        <v>84</v>
      </c>
      <c r="BK108" s="189">
        <f>ROUND(I108*H108,2)</f>
        <v>0</v>
      </c>
      <c r="BL108" s="94" t="s">
        <v>121</v>
      </c>
      <c r="BM108" s="94" t="s">
        <v>197</v>
      </c>
    </row>
    <row r="109" spans="2:65" s="102" customFormat="1" ht="24" x14ac:dyDescent="0.3">
      <c r="B109" s="103"/>
      <c r="D109" s="190" t="s">
        <v>169</v>
      </c>
      <c r="F109" s="191" t="s">
        <v>198</v>
      </c>
      <c r="L109" s="103"/>
      <c r="M109" s="192"/>
      <c r="T109" s="193"/>
      <c r="AT109" s="94" t="s">
        <v>169</v>
      </c>
      <c r="AU109" s="94" t="s">
        <v>100</v>
      </c>
    </row>
    <row r="110" spans="2:65" s="102" customFormat="1" ht="372" x14ac:dyDescent="0.3">
      <c r="B110" s="103"/>
      <c r="D110" s="190" t="s">
        <v>188</v>
      </c>
      <c r="F110" s="214" t="s">
        <v>199</v>
      </c>
      <c r="L110" s="103"/>
      <c r="M110" s="192"/>
      <c r="T110" s="193"/>
      <c r="AT110" s="94" t="s">
        <v>188</v>
      </c>
      <c r="AU110" s="94" t="s">
        <v>100</v>
      </c>
    </row>
    <row r="111" spans="2:65" s="194" customFormat="1" x14ac:dyDescent="0.3">
      <c r="B111" s="195"/>
      <c r="D111" s="190" t="s">
        <v>171</v>
      </c>
      <c r="E111" s="196"/>
      <c r="F111" s="197" t="s">
        <v>172</v>
      </c>
      <c r="H111" s="196"/>
      <c r="L111" s="195"/>
      <c r="M111" s="198"/>
      <c r="T111" s="199"/>
      <c r="AT111" s="196" t="s">
        <v>171</v>
      </c>
      <c r="AU111" s="196" t="s">
        <v>100</v>
      </c>
      <c r="AV111" s="194" t="s">
        <v>84</v>
      </c>
      <c r="AW111" s="194" t="s">
        <v>33</v>
      </c>
      <c r="AX111" s="194" t="s">
        <v>76</v>
      </c>
      <c r="AY111" s="196" t="s">
        <v>119</v>
      </c>
    </row>
    <row r="112" spans="2:65" s="194" customFormat="1" x14ac:dyDescent="0.3">
      <c r="B112" s="195"/>
      <c r="D112" s="190" t="s">
        <v>171</v>
      </c>
      <c r="E112" s="196"/>
      <c r="F112" s="197" t="s">
        <v>190</v>
      </c>
      <c r="H112" s="196"/>
      <c r="L112" s="195"/>
      <c r="M112" s="198"/>
      <c r="T112" s="199"/>
      <c r="AT112" s="196" t="s">
        <v>171</v>
      </c>
      <c r="AU112" s="196" t="s">
        <v>100</v>
      </c>
      <c r="AV112" s="194" t="s">
        <v>84</v>
      </c>
      <c r="AW112" s="194" t="s">
        <v>33</v>
      </c>
      <c r="AX112" s="194" t="s">
        <v>76</v>
      </c>
      <c r="AY112" s="196" t="s">
        <v>119</v>
      </c>
    </row>
    <row r="113" spans="2:65" s="194" customFormat="1" x14ac:dyDescent="0.3">
      <c r="B113" s="195"/>
      <c r="D113" s="190" t="s">
        <v>171</v>
      </c>
      <c r="E113" s="196"/>
      <c r="F113" s="197" t="s">
        <v>200</v>
      </c>
      <c r="H113" s="196"/>
      <c r="L113" s="195"/>
      <c r="M113" s="198"/>
      <c r="T113" s="199"/>
      <c r="AT113" s="196" t="s">
        <v>171</v>
      </c>
      <c r="AU113" s="196" t="s">
        <v>100</v>
      </c>
      <c r="AV113" s="194" t="s">
        <v>84</v>
      </c>
      <c r="AW113" s="194" t="s">
        <v>33</v>
      </c>
      <c r="AX113" s="194" t="s">
        <v>76</v>
      </c>
      <c r="AY113" s="196" t="s">
        <v>119</v>
      </c>
    </row>
    <row r="114" spans="2:65" s="194" customFormat="1" x14ac:dyDescent="0.3">
      <c r="B114" s="195"/>
      <c r="D114" s="190" t="s">
        <v>171</v>
      </c>
      <c r="E114" s="196"/>
      <c r="F114" s="197" t="s">
        <v>201</v>
      </c>
      <c r="H114" s="196"/>
      <c r="L114" s="195"/>
      <c r="M114" s="198"/>
      <c r="T114" s="199"/>
      <c r="AT114" s="196" t="s">
        <v>171</v>
      </c>
      <c r="AU114" s="196" t="s">
        <v>100</v>
      </c>
      <c r="AV114" s="194" t="s">
        <v>84</v>
      </c>
      <c r="AW114" s="194" t="s">
        <v>33</v>
      </c>
      <c r="AX114" s="194" t="s">
        <v>76</v>
      </c>
      <c r="AY114" s="196" t="s">
        <v>119</v>
      </c>
    </row>
    <row r="115" spans="2:65" s="200" customFormat="1" x14ac:dyDescent="0.3">
      <c r="B115" s="201"/>
      <c r="D115" s="190" t="s">
        <v>171</v>
      </c>
      <c r="E115" s="202"/>
      <c r="F115" s="203" t="s">
        <v>202</v>
      </c>
      <c r="H115" s="204">
        <v>121.68</v>
      </c>
      <c r="L115" s="201"/>
      <c r="M115" s="205"/>
      <c r="T115" s="206"/>
      <c r="AT115" s="202" t="s">
        <v>171</v>
      </c>
      <c r="AU115" s="202" t="s">
        <v>100</v>
      </c>
      <c r="AV115" s="200" t="s">
        <v>100</v>
      </c>
      <c r="AW115" s="200" t="s">
        <v>33</v>
      </c>
      <c r="AX115" s="200" t="s">
        <v>76</v>
      </c>
      <c r="AY115" s="202" t="s">
        <v>119</v>
      </c>
    </row>
    <row r="116" spans="2:65" s="194" customFormat="1" x14ac:dyDescent="0.3">
      <c r="B116" s="195"/>
      <c r="D116" s="190" t="s">
        <v>171</v>
      </c>
      <c r="E116" s="196"/>
      <c r="F116" s="197" t="s">
        <v>203</v>
      </c>
      <c r="H116" s="196"/>
      <c r="L116" s="195"/>
      <c r="M116" s="198"/>
      <c r="T116" s="199"/>
      <c r="AT116" s="196" t="s">
        <v>171</v>
      </c>
      <c r="AU116" s="196" t="s">
        <v>100</v>
      </c>
      <c r="AV116" s="194" t="s">
        <v>84</v>
      </c>
      <c r="AW116" s="194" t="s">
        <v>33</v>
      </c>
      <c r="AX116" s="194" t="s">
        <v>76</v>
      </c>
      <c r="AY116" s="196" t="s">
        <v>119</v>
      </c>
    </row>
    <row r="117" spans="2:65" s="200" customFormat="1" x14ac:dyDescent="0.3">
      <c r="B117" s="201"/>
      <c r="D117" s="190" t="s">
        <v>171</v>
      </c>
      <c r="E117" s="202"/>
      <c r="F117" s="203" t="s">
        <v>204</v>
      </c>
      <c r="H117" s="204">
        <v>76.05</v>
      </c>
      <c r="L117" s="201"/>
      <c r="M117" s="205"/>
      <c r="T117" s="206"/>
      <c r="AT117" s="202" t="s">
        <v>171</v>
      </c>
      <c r="AU117" s="202" t="s">
        <v>100</v>
      </c>
      <c r="AV117" s="200" t="s">
        <v>100</v>
      </c>
      <c r="AW117" s="200" t="s">
        <v>33</v>
      </c>
      <c r="AX117" s="200" t="s">
        <v>76</v>
      </c>
      <c r="AY117" s="202" t="s">
        <v>119</v>
      </c>
    </row>
    <row r="118" spans="2:65" s="207" customFormat="1" x14ac:dyDescent="0.3">
      <c r="B118" s="208"/>
      <c r="D118" s="190" t="s">
        <v>171</v>
      </c>
      <c r="E118" s="209"/>
      <c r="F118" s="210" t="s">
        <v>176</v>
      </c>
      <c r="H118" s="211">
        <v>197.73</v>
      </c>
      <c r="L118" s="208"/>
      <c r="M118" s="212"/>
      <c r="T118" s="213"/>
      <c r="AT118" s="209" t="s">
        <v>171</v>
      </c>
      <c r="AU118" s="209" t="s">
        <v>100</v>
      </c>
      <c r="AV118" s="207" t="s">
        <v>121</v>
      </c>
      <c r="AW118" s="207" t="s">
        <v>33</v>
      </c>
      <c r="AX118" s="207" t="s">
        <v>84</v>
      </c>
      <c r="AY118" s="209" t="s">
        <v>119</v>
      </c>
    </row>
    <row r="119" spans="2:65" s="102" customFormat="1" ht="16.5" customHeight="1" x14ac:dyDescent="0.3">
      <c r="B119" s="103"/>
      <c r="C119" s="179" t="s">
        <v>205</v>
      </c>
      <c r="D119" s="179" t="s">
        <v>120</v>
      </c>
      <c r="E119" s="180" t="s">
        <v>206</v>
      </c>
      <c r="F119" s="181" t="s">
        <v>207</v>
      </c>
      <c r="G119" s="182" t="s">
        <v>196</v>
      </c>
      <c r="H119" s="183">
        <v>612.30999999999995</v>
      </c>
      <c r="I119" s="289"/>
      <c r="J119" s="184">
        <f>ROUND(I119*H119,2)</f>
        <v>0</v>
      </c>
      <c r="K119" s="181" t="s">
        <v>167</v>
      </c>
      <c r="L119" s="103"/>
      <c r="M119" s="185"/>
      <c r="N119" s="186" t="s">
        <v>41</v>
      </c>
      <c r="O119" s="187">
        <v>0.82500000000000007</v>
      </c>
      <c r="P119" s="187">
        <f>O119*H119</f>
        <v>505.15575000000001</v>
      </c>
      <c r="Q119" s="187">
        <v>0</v>
      </c>
      <c r="R119" s="187">
        <f>Q119*H119</f>
        <v>0</v>
      </c>
      <c r="S119" s="187">
        <v>0</v>
      </c>
      <c r="T119" s="188">
        <f>S119*H119</f>
        <v>0</v>
      </c>
      <c r="AR119" s="94" t="s">
        <v>121</v>
      </c>
      <c r="AT119" s="94" t="s">
        <v>120</v>
      </c>
      <c r="AU119" s="94" t="s">
        <v>100</v>
      </c>
      <c r="AY119" s="94" t="s">
        <v>119</v>
      </c>
      <c r="BE119" s="189">
        <f>IF(N119="základní",J119,0)</f>
        <v>0</v>
      </c>
      <c r="BF119" s="189">
        <f>IF(N119="snížená",J119,0)</f>
        <v>0</v>
      </c>
      <c r="BG119" s="189">
        <f>IF(N119="zákl. přenesená",J119,0)</f>
        <v>0</v>
      </c>
      <c r="BH119" s="189">
        <f>IF(N119="sníž. přenesená",J119,0)</f>
        <v>0</v>
      </c>
      <c r="BI119" s="189">
        <f>IF(N119="nulová",J119,0)</f>
        <v>0</v>
      </c>
      <c r="BJ119" s="94" t="s">
        <v>84</v>
      </c>
      <c r="BK119" s="189">
        <f>ROUND(I119*H119,2)</f>
        <v>0</v>
      </c>
      <c r="BL119" s="94" t="s">
        <v>121</v>
      </c>
      <c r="BM119" s="94" t="s">
        <v>208</v>
      </c>
    </row>
    <row r="120" spans="2:65" s="102" customFormat="1" ht="24" x14ac:dyDescent="0.3">
      <c r="B120" s="103"/>
      <c r="D120" s="190" t="s">
        <v>169</v>
      </c>
      <c r="F120" s="191" t="s">
        <v>209</v>
      </c>
      <c r="L120" s="103"/>
      <c r="M120" s="192"/>
      <c r="T120" s="193"/>
      <c r="AT120" s="94" t="s">
        <v>169</v>
      </c>
      <c r="AU120" s="94" t="s">
        <v>100</v>
      </c>
    </row>
    <row r="121" spans="2:65" s="194" customFormat="1" x14ac:dyDescent="0.3">
      <c r="B121" s="195"/>
      <c r="D121" s="190" t="s">
        <v>171</v>
      </c>
      <c r="E121" s="196"/>
      <c r="F121" s="197" t="s">
        <v>172</v>
      </c>
      <c r="H121" s="196"/>
      <c r="L121" s="195"/>
      <c r="M121" s="198"/>
      <c r="T121" s="199"/>
      <c r="AT121" s="196" t="s">
        <v>171</v>
      </c>
      <c r="AU121" s="196" t="s">
        <v>100</v>
      </c>
      <c r="AV121" s="194" t="s">
        <v>84</v>
      </c>
      <c r="AW121" s="194" t="s">
        <v>33</v>
      </c>
      <c r="AX121" s="194" t="s">
        <v>76</v>
      </c>
      <c r="AY121" s="196" t="s">
        <v>119</v>
      </c>
    </row>
    <row r="122" spans="2:65" s="194" customFormat="1" x14ac:dyDescent="0.3">
      <c r="B122" s="195"/>
      <c r="D122" s="190" t="s">
        <v>171</v>
      </c>
      <c r="E122" s="196"/>
      <c r="F122" s="197" t="s">
        <v>190</v>
      </c>
      <c r="H122" s="196"/>
      <c r="L122" s="195"/>
      <c r="M122" s="198"/>
      <c r="T122" s="199"/>
      <c r="AT122" s="196" t="s">
        <v>171</v>
      </c>
      <c r="AU122" s="196" t="s">
        <v>100</v>
      </c>
      <c r="AV122" s="194" t="s">
        <v>84</v>
      </c>
      <c r="AW122" s="194" t="s">
        <v>33</v>
      </c>
      <c r="AX122" s="194" t="s">
        <v>76</v>
      </c>
      <c r="AY122" s="196" t="s">
        <v>119</v>
      </c>
    </row>
    <row r="123" spans="2:65" s="194" customFormat="1" x14ac:dyDescent="0.3">
      <c r="B123" s="195"/>
      <c r="D123" s="190" t="s">
        <v>171</v>
      </c>
      <c r="E123" s="196"/>
      <c r="F123" s="197" t="s">
        <v>210</v>
      </c>
      <c r="H123" s="196"/>
      <c r="L123" s="195"/>
      <c r="M123" s="198"/>
      <c r="T123" s="199"/>
      <c r="AT123" s="196" t="s">
        <v>171</v>
      </c>
      <c r="AU123" s="196" t="s">
        <v>100</v>
      </c>
      <c r="AV123" s="194" t="s">
        <v>84</v>
      </c>
      <c r="AW123" s="194" t="s">
        <v>33</v>
      </c>
      <c r="AX123" s="194" t="s">
        <v>76</v>
      </c>
      <c r="AY123" s="196" t="s">
        <v>119</v>
      </c>
    </row>
    <row r="124" spans="2:65" s="194" customFormat="1" x14ac:dyDescent="0.3">
      <c r="B124" s="195"/>
      <c r="D124" s="190" t="s">
        <v>171</v>
      </c>
      <c r="E124" s="196"/>
      <c r="F124" s="197" t="s">
        <v>211</v>
      </c>
      <c r="H124" s="196"/>
      <c r="L124" s="195"/>
      <c r="M124" s="198"/>
      <c r="T124" s="199"/>
      <c r="AT124" s="196" t="s">
        <v>171</v>
      </c>
      <c r="AU124" s="196" t="s">
        <v>100</v>
      </c>
      <c r="AV124" s="194" t="s">
        <v>84</v>
      </c>
      <c r="AW124" s="194" t="s">
        <v>33</v>
      </c>
      <c r="AX124" s="194" t="s">
        <v>76</v>
      </c>
      <c r="AY124" s="196" t="s">
        <v>119</v>
      </c>
    </row>
    <row r="125" spans="2:65" s="194" customFormat="1" x14ac:dyDescent="0.3">
      <c r="B125" s="195"/>
      <c r="D125" s="190" t="s">
        <v>171</v>
      </c>
      <c r="E125" s="196"/>
      <c r="F125" s="197" t="s">
        <v>212</v>
      </c>
      <c r="H125" s="196"/>
      <c r="L125" s="195"/>
      <c r="M125" s="198"/>
      <c r="T125" s="199"/>
      <c r="AT125" s="196" t="s">
        <v>171</v>
      </c>
      <c r="AU125" s="196" t="s">
        <v>100</v>
      </c>
      <c r="AV125" s="194" t="s">
        <v>84</v>
      </c>
      <c r="AW125" s="194" t="s">
        <v>33</v>
      </c>
      <c r="AX125" s="194" t="s">
        <v>76</v>
      </c>
      <c r="AY125" s="196" t="s">
        <v>119</v>
      </c>
    </row>
    <row r="126" spans="2:65" s="194" customFormat="1" x14ac:dyDescent="0.3">
      <c r="B126" s="195"/>
      <c r="D126" s="190" t="s">
        <v>171</v>
      </c>
      <c r="E126" s="196"/>
      <c r="F126" s="197" t="s">
        <v>213</v>
      </c>
      <c r="H126" s="196"/>
      <c r="L126" s="195"/>
      <c r="M126" s="198"/>
      <c r="T126" s="199"/>
      <c r="AT126" s="196" t="s">
        <v>171</v>
      </c>
      <c r="AU126" s="196" t="s">
        <v>100</v>
      </c>
      <c r="AV126" s="194" t="s">
        <v>84</v>
      </c>
      <c r="AW126" s="194" t="s">
        <v>33</v>
      </c>
      <c r="AX126" s="194" t="s">
        <v>76</v>
      </c>
      <c r="AY126" s="196" t="s">
        <v>119</v>
      </c>
    </row>
    <row r="127" spans="2:65" s="194" customFormat="1" x14ac:dyDescent="0.3">
      <c r="B127" s="195"/>
      <c r="D127" s="190" t="s">
        <v>171</v>
      </c>
      <c r="E127" s="196"/>
      <c r="F127" s="197" t="s">
        <v>214</v>
      </c>
      <c r="H127" s="196"/>
      <c r="L127" s="195"/>
      <c r="M127" s="198"/>
      <c r="T127" s="199"/>
      <c r="AT127" s="196" t="s">
        <v>171</v>
      </c>
      <c r="AU127" s="196" t="s">
        <v>100</v>
      </c>
      <c r="AV127" s="194" t="s">
        <v>84</v>
      </c>
      <c r="AW127" s="194" t="s">
        <v>33</v>
      </c>
      <c r="AX127" s="194" t="s">
        <v>76</v>
      </c>
      <c r="AY127" s="196" t="s">
        <v>119</v>
      </c>
    </row>
    <row r="128" spans="2:65" s="200" customFormat="1" x14ac:dyDescent="0.3">
      <c r="B128" s="201"/>
      <c r="D128" s="190" t="s">
        <v>171</v>
      </c>
      <c r="E128" s="202"/>
      <c r="F128" s="203" t="s">
        <v>215</v>
      </c>
      <c r="H128" s="204">
        <v>49.326999999999998</v>
      </c>
      <c r="L128" s="201"/>
      <c r="M128" s="205"/>
      <c r="T128" s="206"/>
      <c r="AT128" s="202" t="s">
        <v>171</v>
      </c>
      <c r="AU128" s="202" t="s">
        <v>100</v>
      </c>
      <c r="AV128" s="200" t="s">
        <v>100</v>
      </c>
      <c r="AW128" s="200" t="s">
        <v>33</v>
      </c>
      <c r="AX128" s="200" t="s">
        <v>76</v>
      </c>
      <c r="AY128" s="202" t="s">
        <v>119</v>
      </c>
    </row>
    <row r="129" spans="2:51" s="194" customFormat="1" x14ac:dyDescent="0.3">
      <c r="B129" s="195"/>
      <c r="D129" s="190" t="s">
        <v>171</v>
      </c>
      <c r="E129" s="196"/>
      <c r="F129" s="197" t="s">
        <v>216</v>
      </c>
      <c r="H129" s="196"/>
      <c r="L129" s="195"/>
      <c r="M129" s="198"/>
      <c r="T129" s="199"/>
      <c r="AT129" s="196" t="s">
        <v>171</v>
      </c>
      <c r="AU129" s="196" t="s">
        <v>100</v>
      </c>
      <c r="AV129" s="194" t="s">
        <v>84</v>
      </c>
      <c r="AW129" s="194" t="s">
        <v>33</v>
      </c>
      <c r="AX129" s="194" t="s">
        <v>76</v>
      </c>
      <c r="AY129" s="196" t="s">
        <v>119</v>
      </c>
    </row>
    <row r="130" spans="2:51" s="194" customFormat="1" x14ac:dyDescent="0.3">
      <c r="B130" s="195"/>
      <c r="D130" s="190" t="s">
        <v>171</v>
      </c>
      <c r="E130" s="196"/>
      <c r="F130" s="197" t="s">
        <v>217</v>
      </c>
      <c r="H130" s="196"/>
      <c r="L130" s="195"/>
      <c r="M130" s="198"/>
      <c r="T130" s="199"/>
      <c r="AT130" s="196" t="s">
        <v>171</v>
      </c>
      <c r="AU130" s="196" t="s">
        <v>100</v>
      </c>
      <c r="AV130" s="194" t="s">
        <v>84</v>
      </c>
      <c r="AW130" s="194" t="s">
        <v>33</v>
      </c>
      <c r="AX130" s="194" t="s">
        <v>76</v>
      </c>
      <c r="AY130" s="196" t="s">
        <v>119</v>
      </c>
    </row>
    <row r="131" spans="2:51" s="200" customFormat="1" x14ac:dyDescent="0.3">
      <c r="B131" s="201"/>
      <c r="D131" s="190" t="s">
        <v>171</v>
      </c>
      <c r="E131" s="202"/>
      <c r="F131" s="203" t="s">
        <v>218</v>
      </c>
      <c r="H131" s="204">
        <v>0.33800000000000002</v>
      </c>
      <c r="L131" s="201"/>
      <c r="M131" s="205"/>
      <c r="T131" s="206"/>
      <c r="AT131" s="202" t="s">
        <v>171</v>
      </c>
      <c r="AU131" s="202" t="s">
        <v>100</v>
      </c>
      <c r="AV131" s="200" t="s">
        <v>100</v>
      </c>
      <c r="AW131" s="200" t="s">
        <v>33</v>
      </c>
      <c r="AX131" s="200" t="s">
        <v>76</v>
      </c>
      <c r="AY131" s="202" t="s">
        <v>119</v>
      </c>
    </row>
    <row r="132" spans="2:51" s="215" customFormat="1" x14ac:dyDescent="0.3">
      <c r="B132" s="216"/>
      <c r="D132" s="190" t="s">
        <v>171</v>
      </c>
      <c r="E132" s="217"/>
      <c r="F132" s="218" t="s">
        <v>219</v>
      </c>
      <c r="H132" s="219">
        <v>49.664999999999999</v>
      </c>
      <c r="L132" s="216"/>
      <c r="M132" s="220"/>
      <c r="T132" s="221"/>
      <c r="AT132" s="217" t="s">
        <v>171</v>
      </c>
      <c r="AU132" s="217" t="s">
        <v>100</v>
      </c>
      <c r="AV132" s="215" t="s">
        <v>122</v>
      </c>
      <c r="AW132" s="215" t="s">
        <v>33</v>
      </c>
      <c r="AX132" s="215" t="s">
        <v>76</v>
      </c>
      <c r="AY132" s="217" t="s">
        <v>119</v>
      </c>
    </row>
    <row r="133" spans="2:51" s="194" customFormat="1" x14ac:dyDescent="0.3">
      <c r="B133" s="195"/>
      <c r="D133" s="190" t="s">
        <v>171</v>
      </c>
      <c r="E133" s="196"/>
      <c r="F133" s="197" t="s">
        <v>220</v>
      </c>
      <c r="H133" s="196"/>
      <c r="L133" s="195"/>
      <c r="M133" s="198"/>
      <c r="T133" s="199"/>
      <c r="AT133" s="196" t="s">
        <v>171</v>
      </c>
      <c r="AU133" s="196" t="s">
        <v>100</v>
      </c>
      <c r="AV133" s="194" t="s">
        <v>84</v>
      </c>
      <c r="AW133" s="194" t="s">
        <v>33</v>
      </c>
      <c r="AX133" s="194" t="s">
        <v>76</v>
      </c>
      <c r="AY133" s="196" t="s">
        <v>119</v>
      </c>
    </row>
    <row r="134" spans="2:51" s="194" customFormat="1" x14ac:dyDescent="0.3">
      <c r="B134" s="195"/>
      <c r="D134" s="190" t="s">
        <v>171</v>
      </c>
      <c r="E134" s="196"/>
      <c r="F134" s="197" t="s">
        <v>211</v>
      </c>
      <c r="H134" s="196"/>
      <c r="L134" s="195"/>
      <c r="M134" s="198"/>
      <c r="T134" s="199"/>
      <c r="AT134" s="196" t="s">
        <v>171</v>
      </c>
      <c r="AU134" s="196" t="s">
        <v>100</v>
      </c>
      <c r="AV134" s="194" t="s">
        <v>84</v>
      </c>
      <c r="AW134" s="194" t="s">
        <v>33</v>
      </c>
      <c r="AX134" s="194" t="s">
        <v>76</v>
      </c>
      <c r="AY134" s="196" t="s">
        <v>119</v>
      </c>
    </row>
    <row r="135" spans="2:51" s="194" customFormat="1" x14ac:dyDescent="0.3">
      <c r="B135" s="195"/>
      <c r="D135" s="190" t="s">
        <v>171</v>
      </c>
      <c r="E135" s="196"/>
      <c r="F135" s="197" t="s">
        <v>212</v>
      </c>
      <c r="H135" s="196"/>
      <c r="L135" s="195"/>
      <c r="M135" s="198"/>
      <c r="T135" s="199"/>
      <c r="AT135" s="196" t="s">
        <v>171</v>
      </c>
      <c r="AU135" s="196" t="s">
        <v>100</v>
      </c>
      <c r="AV135" s="194" t="s">
        <v>84</v>
      </c>
      <c r="AW135" s="194" t="s">
        <v>33</v>
      </c>
      <c r="AX135" s="194" t="s">
        <v>76</v>
      </c>
      <c r="AY135" s="196" t="s">
        <v>119</v>
      </c>
    </row>
    <row r="136" spans="2:51" s="194" customFormat="1" x14ac:dyDescent="0.3">
      <c r="B136" s="195"/>
      <c r="D136" s="190" t="s">
        <v>171</v>
      </c>
      <c r="E136" s="196"/>
      <c r="F136" s="197" t="s">
        <v>221</v>
      </c>
      <c r="H136" s="196"/>
      <c r="L136" s="195"/>
      <c r="M136" s="198"/>
      <c r="T136" s="199"/>
      <c r="AT136" s="196" t="s">
        <v>171</v>
      </c>
      <c r="AU136" s="196" t="s">
        <v>100</v>
      </c>
      <c r="AV136" s="194" t="s">
        <v>84</v>
      </c>
      <c r="AW136" s="194" t="s">
        <v>33</v>
      </c>
      <c r="AX136" s="194" t="s">
        <v>76</v>
      </c>
      <c r="AY136" s="196" t="s">
        <v>119</v>
      </c>
    </row>
    <row r="137" spans="2:51" s="200" customFormat="1" x14ac:dyDescent="0.3">
      <c r="B137" s="201"/>
      <c r="D137" s="190" t="s">
        <v>171</v>
      </c>
      <c r="E137" s="202"/>
      <c r="F137" s="203" t="s">
        <v>222</v>
      </c>
      <c r="H137" s="204">
        <v>134.87200000000001</v>
      </c>
      <c r="L137" s="201"/>
      <c r="M137" s="205"/>
      <c r="T137" s="206"/>
      <c r="AT137" s="202" t="s">
        <v>171</v>
      </c>
      <c r="AU137" s="202" t="s">
        <v>100</v>
      </c>
      <c r="AV137" s="200" t="s">
        <v>100</v>
      </c>
      <c r="AW137" s="200" t="s">
        <v>33</v>
      </c>
      <c r="AX137" s="200" t="s">
        <v>76</v>
      </c>
      <c r="AY137" s="202" t="s">
        <v>119</v>
      </c>
    </row>
    <row r="138" spans="2:51" s="194" customFormat="1" x14ac:dyDescent="0.3">
      <c r="B138" s="195"/>
      <c r="D138" s="190" t="s">
        <v>171</v>
      </c>
      <c r="E138" s="196"/>
      <c r="F138" s="197" t="s">
        <v>216</v>
      </c>
      <c r="H138" s="196"/>
      <c r="L138" s="195"/>
      <c r="M138" s="198"/>
      <c r="T138" s="199"/>
      <c r="AT138" s="196" t="s">
        <v>171</v>
      </c>
      <c r="AU138" s="196" t="s">
        <v>100</v>
      </c>
      <c r="AV138" s="194" t="s">
        <v>84</v>
      </c>
      <c r="AW138" s="194" t="s">
        <v>33</v>
      </c>
      <c r="AX138" s="194" t="s">
        <v>76</v>
      </c>
      <c r="AY138" s="196" t="s">
        <v>119</v>
      </c>
    </row>
    <row r="139" spans="2:51" s="194" customFormat="1" x14ac:dyDescent="0.3">
      <c r="B139" s="195"/>
      <c r="D139" s="190" t="s">
        <v>171</v>
      </c>
      <c r="E139" s="196"/>
      <c r="F139" s="197" t="s">
        <v>217</v>
      </c>
      <c r="H139" s="196"/>
      <c r="L139" s="195"/>
      <c r="M139" s="198"/>
      <c r="T139" s="199"/>
      <c r="AT139" s="196" t="s">
        <v>171</v>
      </c>
      <c r="AU139" s="196" t="s">
        <v>100</v>
      </c>
      <c r="AV139" s="194" t="s">
        <v>84</v>
      </c>
      <c r="AW139" s="194" t="s">
        <v>33</v>
      </c>
      <c r="AX139" s="194" t="s">
        <v>76</v>
      </c>
      <c r="AY139" s="196" t="s">
        <v>119</v>
      </c>
    </row>
    <row r="140" spans="2:51" s="200" customFormat="1" x14ac:dyDescent="0.3">
      <c r="B140" s="201"/>
      <c r="D140" s="190" t="s">
        <v>171</v>
      </c>
      <c r="E140" s="202"/>
      <c r="F140" s="203" t="s">
        <v>218</v>
      </c>
      <c r="H140" s="204">
        <v>0.33800000000000002</v>
      </c>
      <c r="L140" s="201"/>
      <c r="M140" s="205"/>
      <c r="T140" s="206"/>
      <c r="AT140" s="202" t="s">
        <v>171</v>
      </c>
      <c r="AU140" s="202" t="s">
        <v>100</v>
      </c>
      <c r="AV140" s="200" t="s">
        <v>100</v>
      </c>
      <c r="AW140" s="200" t="s">
        <v>33</v>
      </c>
      <c r="AX140" s="200" t="s">
        <v>76</v>
      </c>
      <c r="AY140" s="202" t="s">
        <v>119</v>
      </c>
    </row>
    <row r="141" spans="2:51" s="215" customFormat="1" x14ac:dyDescent="0.3">
      <c r="B141" s="216"/>
      <c r="D141" s="190" t="s">
        <v>171</v>
      </c>
      <c r="E141" s="217"/>
      <c r="F141" s="218" t="s">
        <v>219</v>
      </c>
      <c r="H141" s="219">
        <v>135.21</v>
      </c>
      <c r="L141" s="216"/>
      <c r="M141" s="220"/>
      <c r="T141" s="221"/>
      <c r="AT141" s="217" t="s">
        <v>171</v>
      </c>
      <c r="AU141" s="217" t="s">
        <v>100</v>
      </c>
      <c r="AV141" s="215" t="s">
        <v>122</v>
      </c>
      <c r="AW141" s="215" t="s">
        <v>33</v>
      </c>
      <c r="AX141" s="215" t="s">
        <v>76</v>
      </c>
      <c r="AY141" s="217" t="s">
        <v>119</v>
      </c>
    </row>
    <row r="142" spans="2:51" s="194" customFormat="1" x14ac:dyDescent="0.3">
      <c r="B142" s="195"/>
      <c r="D142" s="190" t="s">
        <v>171</v>
      </c>
      <c r="E142" s="196"/>
      <c r="F142" s="197" t="s">
        <v>223</v>
      </c>
      <c r="H142" s="196"/>
      <c r="L142" s="195"/>
      <c r="M142" s="198"/>
      <c r="T142" s="199"/>
      <c r="AT142" s="196" t="s">
        <v>171</v>
      </c>
      <c r="AU142" s="196" t="s">
        <v>100</v>
      </c>
      <c r="AV142" s="194" t="s">
        <v>84</v>
      </c>
      <c r="AW142" s="194" t="s">
        <v>33</v>
      </c>
      <c r="AX142" s="194" t="s">
        <v>76</v>
      </c>
      <c r="AY142" s="196" t="s">
        <v>119</v>
      </c>
    </row>
    <row r="143" spans="2:51" s="194" customFormat="1" x14ac:dyDescent="0.3">
      <c r="B143" s="195"/>
      <c r="D143" s="190" t="s">
        <v>171</v>
      </c>
      <c r="E143" s="196"/>
      <c r="F143" s="197" t="s">
        <v>224</v>
      </c>
      <c r="H143" s="196"/>
      <c r="L143" s="195"/>
      <c r="M143" s="198"/>
      <c r="T143" s="199"/>
      <c r="AT143" s="196" t="s">
        <v>171</v>
      </c>
      <c r="AU143" s="196" t="s">
        <v>100</v>
      </c>
      <c r="AV143" s="194" t="s">
        <v>84</v>
      </c>
      <c r="AW143" s="194" t="s">
        <v>33</v>
      </c>
      <c r="AX143" s="194" t="s">
        <v>76</v>
      </c>
      <c r="AY143" s="196" t="s">
        <v>119</v>
      </c>
    </row>
    <row r="144" spans="2:51" s="194" customFormat="1" x14ac:dyDescent="0.3">
      <c r="B144" s="195"/>
      <c r="D144" s="190" t="s">
        <v>171</v>
      </c>
      <c r="E144" s="196"/>
      <c r="F144" s="197" t="s">
        <v>212</v>
      </c>
      <c r="H144" s="196"/>
      <c r="L144" s="195"/>
      <c r="M144" s="198"/>
      <c r="T144" s="199"/>
      <c r="AT144" s="196" t="s">
        <v>171</v>
      </c>
      <c r="AU144" s="196" t="s">
        <v>100</v>
      </c>
      <c r="AV144" s="194" t="s">
        <v>84</v>
      </c>
      <c r="AW144" s="194" t="s">
        <v>33</v>
      </c>
      <c r="AX144" s="194" t="s">
        <v>76</v>
      </c>
      <c r="AY144" s="196" t="s">
        <v>119</v>
      </c>
    </row>
    <row r="145" spans="2:51" s="194" customFormat="1" x14ac:dyDescent="0.3">
      <c r="B145" s="195"/>
      <c r="D145" s="190" t="s">
        <v>171</v>
      </c>
      <c r="E145" s="196"/>
      <c r="F145" s="197" t="s">
        <v>225</v>
      </c>
      <c r="H145" s="196"/>
      <c r="L145" s="195"/>
      <c r="M145" s="198"/>
      <c r="T145" s="199"/>
      <c r="AT145" s="196" t="s">
        <v>171</v>
      </c>
      <c r="AU145" s="196" t="s">
        <v>100</v>
      </c>
      <c r="AV145" s="194" t="s">
        <v>84</v>
      </c>
      <c r="AW145" s="194" t="s">
        <v>33</v>
      </c>
      <c r="AX145" s="194" t="s">
        <v>76</v>
      </c>
      <c r="AY145" s="196" t="s">
        <v>119</v>
      </c>
    </row>
    <row r="146" spans="2:51" s="200" customFormat="1" x14ac:dyDescent="0.3">
      <c r="B146" s="201"/>
      <c r="D146" s="190" t="s">
        <v>171</v>
      </c>
      <c r="E146" s="202"/>
      <c r="F146" s="203" t="s">
        <v>226</v>
      </c>
      <c r="H146" s="204">
        <v>150.98400000000001</v>
      </c>
      <c r="L146" s="201"/>
      <c r="M146" s="205"/>
      <c r="T146" s="206"/>
      <c r="AT146" s="202" t="s">
        <v>171</v>
      </c>
      <c r="AU146" s="202" t="s">
        <v>100</v>
      </c>
      <c r="AV146" s="200" t="s">
        <v>100</v>
      </c>
      <c r="AW146" s="200" t="s">
        <v>33</v>
      </c>
      <c r="AX146" s="200" t="s">
        <v>76</v>
      </c>
      <c r="AY146" s="202" t="s">
        <v>119</v>
      </c>
    </row>
    <row r="147" spans="2:51" s="194" customFormat="1" x14ac:dyDescent="0.3">
      <c r="B147" s="195"/>
      <c r="D147" s="190" t="s">
        <v>171</v>
      </c>
      <c r="E147" s="196"/>
      <c r="F147" s="197" t="s">
        <v>216</v>
      </c>
      <c r="H147" s="196"/>
      <c r="L147" s="195"/>
      <c r="M147" s="198"/>
      <c r="T147" s="199"/>
      <c r="AT147" s="196" t="s">
        <v>171</v>
      </c>
      <c r="AU147" s="196" t="s">
        <v>100</v>
      </c>
      <c r="AV147" s="194" t="s">
        <v>84</v>
      </c>
      <c r="AW147" s="194" t="s">
        <v>33</v>
      </c>
      <c r="AX147" s="194" t="s">
        <v>76</v>
      </c>
      <c r="AY147" s="196" t="s">
        <v>119</v>
      </c>
    </row>
    <row r="148" spans="2:51" s="194" customFormat="1" x14ac:dyDescent="0.3">
      <c r="B148" s="195"/>
      <c r="D148" s="190" t="s">
        <v>171</v>
      </c>
      <c r="E148" s="196"/>
      <c r="F148" s="197" t="s">
        <v>217</v>
      </c>
      <c r="H148" s="196"/>
      <c r="L148" s="195"/>
      <c r="M148" s="198"/>
      <c r="T148" s="199"/>
      <c r="AT148" s="196" t="s">
        <v>171</v>
      </c>
      <c r="AU148" s="196" t="s">
        <v>100</v>
      </c>
      <c r="AV148" s="194" t="s">
        <v>84</v>
      </c>
      <c r="AW148" s="194" t="s">
        <v>33</v>
      </c>
      <c r="AX148" s="194" t="s">
        <v>76</v>
      </c>
      <c r="AY148" s="196" t="s">
        <v>119</v>
      </c>
    </row>
    <row r="149" spans="2:51" s="200" customFormat="1" x14ac:dyDescent="0.3">
      <c r="B149" s="201"/>
      <c r="D149" s="190" t="s">
        <v>171</v>
      </c>
      <c r="E149" s="202"/>
      <c r="F149" s="203" t="s">
        <v>227</v>
      </c>
      <c r="H149" s="204">
        <v>0.19600000000000001</v>
      </c>
      <c r="L149" s="201"/>
      <c r="M149" s="205"/>
      <c r="T149" s="206"/>
      <c r="AT149" s="202" t="s">
        <v>171</v>
      </c>
      <c r="AU149" s="202" t="s">
        <v>100</v>
      </c>
      <c r="AV149" s="200" t="s">
        <v>100</v>
      </c>
      <c r="AW149" s="200" t="s">
        <v>33</v>
      </c>
      <c r="AX149" s="200" t="s">
        <v>76</v>
      </c>
      <c r="AY149" s="202" t="s">
        <v>119</v>
      </c>
    </row>
    <row r="150" spans="2:51" s="215" customFormat="1" x14ac:dyDescent="0.3">
      <c r="B150" s="216"/>
      <c r="D150" s="190" t="s">
        <v>171</v>
      </c>
      <c r="E150" s="217"/>
      <c r="F150" s="218" t="s">
        <v>219</v>
      </c>
      <c r="H150" s="219">
        <v>151.18</v>
      </c>
      <c r="L150" s="216"/>
      <c r="M150" s="220"/>
      <c r="T150" s="221"/>
      <c r="AT150" s="217" t="s">
        <v>171</v>
      </c>
      <c r="AU150" s="217" t="s">
        <v>100</v>
      </c>
      <c r="AV150" s="215" t="s">
        <v>122</v>
      </c>
      <c r="AW150" s="215" t="s">
        <v>33</v>
      </c>
      <c r="AX150" s="215" t="s">
        <v>76</v>
      </c>
      <c r="AY150" s="217" t="s">
        <v>119</v>
      </c>
    </row>
    <row r="151" spans="2:51" s="194" customFormat="1" x14ac:dyDescent="0.3">
      <c r="B151" s="195"/>
      <c r="D151" s="190" t="s">
        <v>171</v>
      </c>
      <c r="E151" s="196"/>
      <c r="F151" s="197" t="s">
        <v>228</v>
      </c>
      <c r="H151" s="196"/>
      <c r="L151" s="195"/>
      <c r="M151" s="198"/>
      <c r="T151" s="199"/>
      <c r="AT151" s="196" t="s">
        <v>171</v>
      </c>
      <c r="AU151" s="196" t="s">
        <v>100</v>
      </c>
      <c r="AV151" s="194" t="s">
        <v>84</v>
      </c>
      <c r="AW151" s="194" t="s">
        <v>33</v>
      </c>
      <c r="AX151" s="194" t="s">
        <v>76</v>
      </c>
      <c r="AY151" s="196" t="s">
        <v>119</v>
      </c>
    </row>
    <row r="152" spans="2:51" s="194" customFormat="1" x14ac:dyDescent="0.3">
      <c r="B152" s="195"/>
      <c r="D152" s="190" t="s">
        <v>171</v>
      </c>
      <c r="E152" s="196"/>
      <c r="F152" s="197" t="s">
        <v>229</v>
      </c>
      <c r="H152" s="196"/>
      <c r="L152" s="195"/>
      <c r="M152" s="198"/>
      <c r="T152" s="199"/>
      <c r="AT152" s="196" t="s">
        <v>171</v>
      </c>
      <c r="AU152" s="196" t="s">
        <v>100</v>
      </c>
      <c r="AV152" s="194" t="s">
        <v>84</v>
      </c>
      <c r="AW152" s="194" t="s">
        <v>33</v>
      </c>
      <c r="AX152" s="194" t="s">
        <v>76</v>
      </c>
      <c r="AY152" s="196" t="s">
        <v>119</v>
      </c>
    </row>
    <row r="153" spans="2:51" s="194" customFormat="1" x14ac:dyDescent="0.3">
      <c r="B153" s="195"/>
      <c r="D153" s="190" t="s">
        <v>171</v>
      </c>
      <c r="E153" s="196"/>
      <c r="F153" s="197" t="s">
        <v>230</v>
      </c>
      <c r="H153" s="196"/>
      <c r="L153" s="195"/>
      <c r="M153" s="198"/>
      <c r="T153" s="199"/>
      <c r="AT153" s="196" t="s">
        <v>171</v>
      </c>
      <c r="AU153" s="196" t="s">
        <v>100</v>
      </c>
      <c r="AV153" s="194" t="s">
        <v>84</v>
      </c>
      <c r="AW153" s="194" t="s">
        <v>33</v>
      </c>
      <c r="AX153" s="194" t="s">
        <v>76</v>
      </c>
      <c r="AY153" s="196" t="s">
        <v>119</v>
      </c>
    </row>
    <row r="154" spans="2:51" s="194" customFormat="1" x14ac:dyDescent="0.3">
      <c r="B154" s="195"/>
      <c r="D154" s="190" t="s">
        <v>171</v>
      </c>
      <c r="E154" s="196"/>
      <c r="F154" s="197" t="s">
        <v>231</v>
      </c>
      <c r="H154" s="196"/>
      <c r="L154" s="195"/>
      <c r="M154" s="198"/>
      <c r="T154" s="199"/>
      <c r="AT154" s="196" t="s">
        <v>171</v>
      </c>
      <c r="AU154" s="196" t="s">
        <v>100</v>
      </c>
      <c r="AV154" s="194" t="s">
        <v>84</v>
      </c>
      <c r="AW154" s="194" t="s">
        <v>33</v>
      </c>
      <c r="AX154" s="194" t="s">
        <v>76</v>
      </c>
      <c r="AY154" s="196" t="s">
        <v>119</v>
      </c>
    </row>
    <row r="155" spans="2:51" s="200" customFormat="1" x14ac:dyDescent="0.3">
      <c r="B155" s="201"/>
      <c r="D155" s="190" t="s">
        <v>171</v>
      </c>
      <c r="E155" s="202"/>
      <c r="F155" s="203" t="s">
        <v>232</v>
      </c>
      <c r="H155" s="204">
        <v>46.195999999999998</v>
      </c>
      <c r="L155" s="201"/>
      <c r="M155" s="205"/>
      <c r="T155" s="206"/>
      <c r="AT155" s="202" t="s">
        <v>171</v>
      </c>
      <c r="AU155" s="202" t="s">
        <v>100</v>
      </c>
      <c r="AV155" s="200" t="s">
        <v>100</v>
      </c>
      <c r="AW155" s="200" t="s">
        <v>33</v>
      </c>
      <c r="AX155" s="200" t="s">
        <v>76</v>
      </c>
      <c r="AY155" s="202" t="s">
        <v>119</v>
      </c>
    </row>
    <row r="156" spans="2:51" s="194" customFormat="1" x14ac:dyDescent="0.3">
      <c r="B156" s="195"/>
      <c r="D156" s="190" t="s">
        <v>171</v>
      </c>
      <c r="E156" s="196"/>
      <c r="F156" s="197" t="s">
        <v>216</v>
      </c>
      <c r="H156" s="196"/>
      <c r="L156" s="195"/>
      <c r="M156" s="198"/>
      <c r="T156" s="199"/>
      <c r="AT156" s="196" t="s">
        <v>171</v>
      </c>
      <c r="AU156" s="196" t="s">
        <v>100</v>
      </c>
      <c r="AV156" s="194" t="s">
        <v>84</v>
      </c>
      <c r="AW156" s="194" t="s">
        <v>33</v>
      </c>
      <c r="AX156" s="194" t="s">
        <v>76</v>
      </c>
      <c r="AY156" s="196" t="s">
        <v>119</v>
      </c>
    </row>
    <row r="157" spans="2:51" s="194" customFormat="1" x14ac:dyDescent="0.3">
      <c r="B157" s="195"/>
      <c r="D157" s="190" t="s">
        <v>171</v>
      </c>
      <c r="E157" s="196"/>
      <c r="F157" s="197" t="s">
        <v>217</v>
      </c>
      <c r="H157" s="196"/>
      <c r="L157" s="195"/>
      <c r="M157" s="198"/>
      <c r="T157" s="199"/>
      <c r="AT157" s="196" t="s">
        <v>171</v>
      </c>
      <c r="AU157" s="196" t="s">
        <v>100</v>
      </c>
      <c r="AV157" s="194" t="s">
        <v>84</v>
      </c>
      <c r="AW157" s="194" t="s">
        <v>33</v>
      </c>
      <c r="AX157" s="194" t="s">
        <v>76</v>
      </c>
      <c r="AY157" s="196" t="s">
        <v>119</v>
      </c>
    </row>
    <row r="158" spans="2:51" s="200" customFormat="1" x14ac:dyDescent="0.3">
      <c r="B158" s="201"/>
      <c r="D158" s="190" t="s">
        <v>171</v>
      </c>
      <c r="E158" s="202"/>
      <c r="F158" s="203" t="s">
        <v>218</v>
      </c>
      <c r="H158" s="204">
        <v>0.33800000000000002</v>
      </c>
      <c r="L158" s="201"/>
      <c r="M158" s="205"/>
      <c r="T158" s="206"/>
      <c r="AT158" s="202" t="s">
        <v>171</v>
      </c>
      <c r="AU158" s="202" t="s">
        <v>100</v>
      </c>
      <c r="AV158" s="200" t="s">
        <v>100</v>
      </c>
      <c r="AW158" s="200" t="s">
        <v>33</v>
      </c>
      <c r="AX158" s="200" t="s">
        <v>76</v>
      </c>
      <c r="AY158" s="202" t="s">
        <v>119</v>
      </c>
    </row>
    <row r="159" spans="2:51" s="215" customFormat="1" x14ac:dyDescent="0.3">
      <c r="B159" s="216"/>
      <c r="D159" s="190" t="s">
        <v>171</v>
      </c>
      <c r="E159" s="217"/>
      <c r="F159" s="218" t="s">
        <v>219</v>
      </c>
      <c r="H159" s="219">
        <v>46.533999999999999</v>
      </c>
      <c r="L159" s="216"/>
      <c r="M159" s="220"/>
      <c r="T159" s="221"/>
      <c r="AT159" s="217" t="s">
        <v>171</v>
      </c>
      <c r="AU159" s="217" t="s">
        <v>100</v>
      </c>
      <c r="AV159" s="215" t="s">
        <v>122</v>
      </c>
      <c r="AW159" s="215" t="s">
        <v>33</v>
      </c>
      <c r="AX159" s="215" t="s">
        <v>76</v>
      </c>
      <c r="AY159" s="217" t="s">
        <v>119</v>
      </c>
    </row>
    <row r="160" spans="2:51" s="194" customFormat="1" x14ac:dyDescent="0.3">
      <c r="B160" s="195"/>
      <c r="D160" s="190" t="s">
        <v>171</v>
      </c>
      <c r="E160" s="196"/>
      <c r="F160" s="197" t="s">
        <v>233</v>
      </c>
      <c r="H160" s="196"/>
      <c r="L160" s="195"/>
      <c r="M160" s="198"/>
      <c r="T160" s="199"/>
      <c r="AT160" s="196" t="s">
        <v>171</v>
      </c>
      <c r="AU160" s="196" t="s">
        <v>100</v>
      </c>
      <c r="AV160" s="194" t="s">
        <v>84</v>
      </c>
      <c r="AW160" s="194" t="s">
        <v>33</v>
      </c>
      <c r="AX160" s="194" t="s">
        <v>76</v>
      </c>
      <c r="AY160" s="196" t="s">
        <v>119</v>
      </c>
    </row>
    <row r="161" spans="2:51" s="194" customFormat="1" x14ac:dyDescent="0.3">
      <c r="B161" s="195"/>
      <c r="D161" s="190" t="s">
        <v>171</v>
      </c>
      <c r="E161" s="196"/>
      <c r="F161" s="197" t="s">
        <v>229</v>
      </c>
      <c r="H161" s="196"/>
      <c r="L161" s="195"/>
      <c r="M161" s="198"/>
      <c r="T161" s="199"/>
      <c r="AT161" s="196" t="s">
        <v>171</v>
      </c>
      <c r="AU161" s="196" t="s">
        <v>100</v>
      </c>
      <c r="AV161" s="194" t="s">
        <v>84</v>
      </c>
      <c r="AW161" s="194" t="s">
        <v>33</v>
      </c>
      <c r="AX161" s="194" t="s">
        <v>76</v>
      </c>
      <c r="AY161" s="196" t="s">
        <v>119</v>
      </c>
    </row>
    <row r="162" spans="2:51" s="194" customFormat="1" x14ac:dyDescent="0.3">
      <c r="B162" s="195"/>
      <c r="D162" s="190" t="s">
        <v>171</v>
      </c>
      <c r="E162" s="196"/>
      <c r="F162" s="197" t="s">
        <v>230</v>
      </c>
      <c r="H162" s="196"/>
      <c r="L162" s="195"/>
      <c r="M162" s="198"/>
      <c r="T162" s="199"/>
      <c r="AT162" s="196" t="s">
        <v>171</v>
      </c>
      <c r="AU162" s="196" t="s">
        <v>100</v>
      </c>
      <c r="AV162" s="194" t="s">
        <v>84</v>
      </c>
      <c r="AW162" s="194" t="s">
        <v>33</v>
      </c>
      <c r="AX162" s="194" t="s">
        <v>76</v>
      </c>
      <c r="AY162" s="196" t="s">
        <v>119</v>
      </c>
    </row>
    <row r="163" spans="2:51" s="194" customFormat="1" x14ac:dyDescent="0.3">
      <c r="B163" s="195"/>
      <c r="D163" s="190" t="s">
        <v>171</v>
      </c>
      <c r="E163" s="196"/>
      <c r="F163" s="197" t="s">
        <v>234</v>
      </c>
      <c r="H163" s="196"/>
      <c r="L163" s="195"/>
      <c r="M163" s="198"/>
      <c r="T163" s="199"/>
      <c r="AT163" s="196" t="s">
        <v>171</v>
      </c>
      <c r="AU163" s="196" t="s">
        <v>100</v>
      </c>
      <c r="AV163" s="194" t="s">
        <v>84</v>
      </c>
      <c r="AW163" s="194" t="s">
        <v>33</v>
      </c>
      <c r="AX163" s="194" t="s">
        <v>76</v>
      </c>
      <c r="AY163" s="196" t="s">
        <v>119</v>
      </c>
    </row>
    <row r="164" spans="2:51" s="200" customFormat="1" x14ac:dyDescent="0.3">
      <c r="B164" s="201"/>
      <c r="D164" s="190" t="s">
        <v>171</v>
      </c>
      <c r="E164" s="202"/>
      <c r="F164" s="203" t="s">
        <v>235</v>
      </c>
      <c r="H164" s="204">
        <v>44.636000000000003</v>
      </c>
      <c r="L164" s="201"/>
      <c r="M164" s="205"/>
      <c r="T164" s="206"/>
      <c r="AT164" s="202" t="s">
        <v>171</v>
      </c>
      <c r="AU164" s="202" t="s">
        <v>100</v>
      </c>
      <c r="AV164" s="200" t="s">
        <v>100</v>
      </c>
      <c r="AW164" s="200" t="s">
        <v>33</v>
      </c>
      <c r="AX164" s="200" t="s">
        <v>76</v>
      </c>
      <c r="AY164" s="202" t="s">
        <v>119</v>
      </c>
    </row>
    <row r="165" spans="2:51" s="194" customFormat="1" x14ac:dyDescent="0.3">
      <c r="B165" s="195"/>
      <c r="D165" s="190" t="s">
        <v>171</v>
      </c>
      <c r="E165" s="196"/>
      <c r="F165" s="197" t="s">
        <v>216</v>
      </c>
      <c r="H165" s="196"/>
      <c r="L165" s="195"/>
      <c r="M165" s="198"/>
      <c r="T165" s="199"/>
      <c r="AT165" s="196" t="s">
        <v>171</v>
      </c>
      <c r="AU165" s="196" t="s">
        <v>100</v>
      </c>
      <c r="AV165" s="194" t="s">
        <v>84</v>
      </c>
      <c r="AW165" s="194" t="s">
        <v>33</v>
      </c>
      <c r="AX165" s="194" t="s">
        <v>76</v>
      </c>
      <c r="AY165" s="196" t="s">
        <v>119</v>
      </c>
    </row>
    <row r="166" spans="2:51" s="194" customFormat="1" x14ac:dyDescent="0.3">
      <c r="B166" s="195"/>
      <c r="D166" s="190" t="s">
        <v>171</v>
      </c>
      <c r="E166" s="196"/>
      <c r="F166" s="197" t="s">
        <v>217</v>
      </c>
      <c r="H166" s="196"/>
      <c r="L166" s="195"/>
      <c r="M166" s="198"/>
      <c r="T166" s="199"/>
      <c r="AT166" s="196" t="s">
        <v>171</v>
      </c>
      <c r="AU166" s="196" t="s">
        <v>100</v>
      </c>
      <c r="AV166" s="194" t="s">
        <v>84</v>
      </c>
      <c r="AW166" s="194" t="s">
        <v>33</v>
      </c>
      <c r="AX166" s="194" t="s">
        <v>76</v>
      </c>
      <c r="AY166" s="196" t="s">
        <v>119</v>
      </c>
    </row>
    <row r="167" spans="2:51" s="200" customFormat="1" x14ac:dyDescent="0.3">
      <c r="B167" s="201"/>
      <c r="D167" s="190" t="s">
        <v>171</v>
      </c>
      <c r="E167" s="202"/>
      <c r="F167" s="203" t="s">
        <v>218</v>
      </c>
      <c r="H167" s="204">
        <v>0.33800000000000002</v>
      </c>
      <c r="L167" s="201"/>
      <c r="M167" s="205"/>
      <c r="T167" s="206"/>
      <c r="AT167" s="202" t="s">
        <v>171</v>
      </c>
      <c r="AU167" s="202" t="s">
        <v>100</v>
      </c>
      <c r="AV167" s="200" t="s">
        <v>100</v>
      </c>
      <c r="AW167" s="200" t="s">
        <v>33</v>
      </c>
      <c r="AX167" s="200" t="s">
        <v>76</v>
      </c>
      <c r="AY167" s="202" t="s">
        <v>119</v>
      </c>
    </row>
    <row r="168" spans="2:51" s="215" customFormat="1" x14ac:dyDescent="0.3">
      <c r="B168" s="216"/>
      <c r="D168" s="190" t="s">
        <v>171</v>
      </c>
      <c r="E168" s="217"/>
      <c r="F168" s="218" t="s">
        <v>219</v>
      </c>
      <c r="H168" s="219">
        <v>44.973999999999997</v>
      </c>
      <c r="L168" s="216"/>
      <c r="M168" s="220"/>
      <c r="T168" s="221"/>
      <c r="AT168" s="217" t="s">
        <v>171</v>
      </c>
      <c r="AU168" s="217" t="s">
        <v>100</v>
      </c>
      <c r="AV168" s="215" t="s">
        <v>122</v>
      </c>
      <c r="AW168" s="215" t="s">
        <v>33</v>
      </c>
      <c r="AX168" s="215" t="s">
        <v>76</v>
      </c>
      <c r="AY168" s="217" t="s">
        <v>119</v>
      </c>
    </row>
    <row r="169" spans="2:51" s="194" customFormat="1" x14ac:dyDescent="0.3">
      <c r="B169" s="195"/>
      <c r="D169" s="190" t="s">
        <v>171</v>
      </c>
      <c r="E169" s="196"/>
      <c r="F169" s="197" t="s">
        <v>236</v>
      </c>
      <c r="H169" s="196"/>
      <c r="L169" s="195"/>
      <c r="M169" s="198"/>
      <c r="T169" s="199"/>
      <c r="AT169" s="196" t="s">
        <v>171</v>
      </c>
      <c r="AU169" s="196" t="s">
        <v>100</v>
      </c>
      <c r="AV169" s="194" t="s">
        <v>84</v>
      </c>
      <c r="AW169" s="194" t="s">
        <v>33</v>
      </c>
      <c r="AX169" s="194" t="s">
        <v>76</v>
      </c>
      <c r="AY169" s="196" t="s">
        <v>119</v>
      </c>
    </row>
    <row r="170" spans="2:51" s="194" customFormat="1" x14ac:dyDescent="0.3">
      <c r="B170" s="195"/>
      <c r="D170" s="190" t="s">
        <v>171</v>
      </c>
      <c r="E170" s="196"/>
      <c r="F170" s="197" t="s">
        <v>229</v>
      </c>
      <c r="H170" s="196"/>
      <c r="L170" s="195"/>
      <c r="M170" s="198"/>
      <c r="T170" s="199"/>
      <c r="AT170" s="196" t="s">
        <v>171</v>
      </c>
      <c r="AU170" s="196" t="s">
        <v>100</v>
      </c>
      <c r="AV170" s="194" t="s">
        <v>84</v>
      </c>
      <c r="AW170" s="194" t="s">
        <v>33</v>
      </c>
      <c r="AX170" s="194" t="s">
        <v>76</v>
      </c>
      <c r="AY170" s="196" t="s">
        <v>119</v>
      </c>
    </row>
    <row r="171" spans="2:51" s="194" customFormat="1" x14ac:dyDescent="0.3">
      <c r="B171" s="195"/>
      <c r="D171" s="190" t="s">
        <v>171</v>
      </c>
      <c r="E171" s="196"/>
      <c r="F171" s="197" t="s">
        <v>230</v>
      </c>
      <c r="H171" s="196"/>
      <c r="L171" s="195"/>
      <c r="M171" s="198"/>
      <c r="T171" s="199"/>
      <c r="AT171" s="196" t="s">
        <v>171</v>
      </c>
      <c r="AU171" s="196" t="s">
        <v>100</v>
      </c>
      <c r="AV171" s="194" t="s">
        <v>84</v>
      </c>
      <c r="AW171" s="194" t="s">
        <v>33</v>
      </c>
      <c r="AX171" s="194" t="s">
        <v>76</v>
      </c>
      <c r="AY171" s="196" t="s">
        <v>119</v>
      </c>
    </row>
    <row r="172" spans="2:51" s="194" customFormat="1" x14ac:dyDescent="0.3">
      <c r="B172" s="195"/>
      <c r="D172" s="190" t="s">
        <v>171</v>
      </c>
      <c r="E172" s="196"/>
      <c r="F172" s="197" t="s">
        <v>237</v>
      </c>
      <c r="H172" s="196"/>
      <c r="L172" s="195"/>
      <c r="M172" s="198"/>
      <c r="T172" s="199"/>
      <c r="AT172" s="196" t="s">
        <v>171</v>
      </c>
      <c r="AU172" s="196" t="s">
        <v>100</v>
      </c>
      <c r="AV172" s="194" t="s">
        <v>84</v>
      </c>
      <c r="AW172" s="194" t="s">
        <v>33</v>
      </c>
      <c r="AX172" s="194" t="s">
        <v>76</v>
      </c>
      <c r="AY172" s="196" t="s">
        <v>119</v>
      </c>
    </row>
    <row r="173" spans="2:51" s="200" customFormat="1" x14ac:dyDescent="0.3">
      <c r="B173" s="201"/>
      <c r="D173" s="190" t="s">
        <v>171</v>
      </c>
      <c r="E173" s="202"/>
      <c r="F173" s="203" t="s">
        <v>238</v>
      </c>
      <c r="H173" s="204">
        <v>35.685000000000002</v>
      </c>
      <c r="L173" s="201"/>
      <c r="M173" s="205"/>
      <c r="T173" s="206"/>
      <c r="AT173" s="202" t="s">
        <v>171</v>
      </c>
      <c r="AU173" s="202" t="s">
        <v>100</v>
      </c>
      <c r="AV173" s="200" t="s">
        <v>100</v>
      </c>
      <c r="AW173" s="200" t="s">
        <v>33</v>
      </c>
      <c r="AX173" s="200" t="s">
        <v>76</v>
      </c>
      <c r="AY173" s="202" t="s">
        <v>119</v>
      </c>
    </row>
    <row r="174" spans="2:51" s="194" customFormat="1" x14ac:dyDescent="0.3">
      <c r="B174" s="195"/>
      <c r="D174" s="190" t="s">
        <v>171</v>
      </c>
      <c r="E174" s="196"/>
      <c r="F174" s="197" t="s">
        <v>216</v>
      </c>
      <c r="H174" s="196"/>
      <c r="L174" s="195"/>
      <c r="M174" s="198"/>
      <c r="T174" s="199"/>
      <c r="AT174" s="196" t="s">
        <v>171</v>
      </c>
      <c r="AU174" s="196" t="s">
        <v>100</v>
      </c>
      <c r="AV174" s="194" t="s">
        <v>84</v>
      </c>
      <c r="AW174" s="194" t="s">
        <v>33</v>
      </c>
      <c r="AX174" s="194" t="s">
        <v>76</v>
      </c>
      <c r="AY174" s="196" t="s">
        <v>119</v>
      </c>
    </row>
    <row r="175" spans="2:51" s="194" customFormat="1" x14ac:dyDescent="0.3">
      <c r="B175" s="195"/>
      <c r="D175" s="190" t="s">
        <v>171</v>
      </c>
      <c r="E175" s="196"/>
      <c r="F175" s="197" t="s">
        <v>217</v>
      </c>
      <c r="H175" s="196"/>
      <c r="L175" s="195"/>
      <c r="M175" s="198"/>
      <c r="T175" s="199"/>
      <c r="AT175" s="196" t="s">
        <v>171</v>
      </c>
      <c r="AU175" s="196" t="s">
        <v>100</v>
      </c>
      <c r="AV175" s="194" t="s">
        <v>84</v>
      </c>
      <c r="AW175" s="194" t="s">
        <v>33</v>
      </c>
      <c r="AX175" s="194" t="s">
        <v>76</v>
      </c>
      <c r="AY175" s="196" t="s">
        <v>119</v>
      </c>
    </row>
    <row r="176" spans="2:51" s="200" customFormat="1" x14ac:dyDescent="0.3">
      <c r="B176" s="201"/>
      <c r="D176" s="190" t="s">
        <v>171</v>
      </c>
      <c r="E176" s="202"/>
      <c r="F176" s="203" t="s">
        <v>218</v>
      </c>
      <c r="H176" s="204">
        <v>0.33800000000000002</v>
      </c>
      <c r="L176" s="201"/>
      <c r="M176" s="205"/>
      <c r="T176" s="206"/>
      <c r="AT176" s="202" t="s">
        <v>171</v>
      </c>
      <c r="AU176" s="202" t="s">
        <v>100</v>
      </c>
      <c r="AV176" s="200" t="s">
        <v>100</v>
      </c>
      <c r="AW176" s="200" t="s">
        <v>33</v>
      </c>
      <c r="AX176" s="200" t="s">
        <v>76</v>
      </c>
      <c r="AY176" s="202" t="s">
        <v>119</v>
      </c>
    </row>
    <row r="177" spans="2:51" s="215" customFormat="1" x14ac:dyDescent="0.3">
      <c r="B177" s="216"/>
      <c r="D177" s="190" t="s">
        <v>171</v>
      </c>
      <c r="E177" s="217"/>
      <c r="F177" s="218" t="s">
        <v>219</v>
      </c>
      <c r="H177" s="219">
        <v>36.023000000000003</v>
      </c>
      <c r="L177" s="216"/>
      <c r="M177" s="220"/>
      <c r="T177" s="221"/>
      <c r="AT177" s="217" t="s">
        <v>171</v>
      </c>
      <c r="AU177" s="217" t="s">
        <v>100</v>
      </c>
      <c r="AV177" s="215" t="s">
        <v>122</v>
      </c>
      <c r="AW177" s="215" t="s">
        <v>33</v>
      </c>
      <c r="AX177" s="215" t="s">
        <v>76</v>
      </c>
      <c r="AY177" s="217" t="s">
        <v>119</v>
      </c>
    </row>
    <row r="178" spans="2:51" s="194" customFormat="1" x14ac:dyDescent="0.3">
      <c r="B178" s="195"/>
      <c r="D178" s="190" t="s">
        <v>171</v>
      </c>
      <c r="E178" s="196"/>
      <c r="F178" s="197" t="s">
        <v>239</v>
      </c>
      <c r="H178" s="196"/>
      <c r="L178" s="195"/>
      <c r="M178" s="198"/>
      <c r="T178" s="199"/>
      <c r="AT178" s="196" t="s">
        <v>171</v>
      </c>
      <c r="AU178" s="196" t="s">
        <v>100</v>
      </c>
      <c r="AV178" s="194" t="s">
        <v>84</v>
      </c>
      <c r="AW178" s="194" t="s">
        <v>33</v>
      </c>
      <c r="AX178" s="194" t="s">
        <v>76</v>
      </c>
      <c r="AY178" s="196" t="s">
        <v>119</v>
      </c>
    </row>
    <row r="179" spans="2:51" s="194" customFormat="1" x14ac:dyDescent="0.3">
      <c r="B179" s="195"/>
      <c r="D179" s="190" t="s">
        <v>171</v>
      </c>
      <c r="E179" s="196"/>
      <c r="F179" s="197" t="s">
        <v>229</v>
      </c>
      <c r="H179" s="196"/>
      <c r="L179" s="195"/>
      <c r="M179" s="198"/>
      <c r="T179" s="199"/>
      <c r="AT179" s="196" t="s">
        <v>171</v>
      </c>
      <c r="AU179" s="196" t="s">
        <v>100</v>
      </c>
      <c r="AV179" s="194" t="s">
        <v>84</v>
      </c>
      <c r="AW179" s="194" t="s">
        <v>33</v>
      </c>
      <c r="AX179" s="194" t="s">
        <v>76</v>
      </c>
      <c r="AY179" s="196" t="s">
        <v>119</v>
      </c>
    </row>
    <row r="180" spans="2:51" s="194" customFormat="1" x14ac:dyDescent="0.3">
      <c r="B180" s="195"/>
      <c r="D180" s="190" t="s">
        <v>171</v>
      </c>
      <c r="E180" s="196"/>
      <c r="F180" s="197" t="s">
        <v>230</v>
      </c>
      <c r="H180" s="196"/>
      <c r="L180" s="195"/>
      <c r="M180" s="198"/>
      <c r="T180" s="199"/>
      <c r="AT180" s="196" t="s">
        <v>171</v>
      </c>
      <c r="AU180" s="196" t="s">
        <v>100</v>
      </c>
      <c r="AV180" s="194" t="s">
        <v>84</v>
      </c>
      <c r="AW180" s="194" t="s">
        <v>33</v>
      </c>
      <c r="AX180" s="194" t="s">
        <v>76</v>
      </c>
      <c r="AY180" s="196" t="s">
        <v>119</v>
      </c>
    </row>
    <row r="181" spans="2:51" s="194" customFormat="1" x14ac:dyDescent="0.3">
      <c r="B181" s="195"/>
      <c r="D181" s="190" t="s">
        <v>171</v>
      </c>
      <c r="E181" s="196"/>
      <c r="F181" s="197" t="s">
        <v>240</v>
      </c>
      <c r="H181" s="196"/>
      <c r="L181" s="195"/>
      <c r="M181" s="198"/>
      <c r="T181" s="199"/>
      <c r="AT181" s="196" t="s">
        <v>171</v>
      </c>
      <c r="AU181" s="196" t="s">
        <v>100</v>
      </c>
      <c r="AV181" s="194" t="s">
        <v>84</v>
      </c>
      <c r="AW181" s="194" t="s">
        <v>33</v>
      </c>
      <c r="AX181" s="194" t="s">
        <v>76</v>
      </c>
      <c r="AY181" s="196" t="s">
        <v>119</v>
      </c>
    </row>
    <row r="182" spans="2:51" s="200" customFormat="1" x14ac:dyDescent="0.3">
      <c r="B182" s="201"/>
      <c r="D182" s="190" t="s">
        <v>171</v>
      </c>
      <c r="E182" s="202"/>
      <c r="F182" s="203" t="s">
        <v>241</v>
      </c>
      <c r="H182" s="204">
        <v>35.393000000000001</v>
      </c>
      <c r="L182" s="201"/>
      <c r="M182" s="205"/>
      <c r="T182" s="206"/>
      <c r="AT182" s="202" t="s">
        <v>171</v>
      </c>
      <c r="AU182" s="202" t="s">
        <v>100</v>
      </c>
      <c r="AV182" s="200" t="s">
        <v>100</v>
      </c>
      <c r="AW182" s="200" t="s">
        <v>33</v>
      </c>
      <c r="AX182" s="200" t="s">
        <v>76</v>
      </c>
      <c r="AY182" s="202" t="s">
        <v>119</v>
      </c>
    </row>
    <row r="183" spans="2:51" s="194" customFormat="1" x14ac:dyDescent="0.3">
      <c r="B183" s="195"/>
      <c r="D183" s="190" t="s">
        <v>171</v>
      </c>
      <c r="E183" s="196"/>
      <c r="F183" s="197" t="s">
        <v>216</v>
      </c>
      <c r="H183" s="196"/>
      <c r="L183" s="195"/>
      <c r="M183" s="198"/>
      <c r="T183" s="199"/>
      <c r="AT183" s="196" t="s">
        <v>171</v>
      </c>
      <c r="AU183" s="196" t="s">
        <v>100</v>
      </c>
      <c r="AV183" s="194" t="s">
        <v>84</v>
      </c>
      <c r="AW183" s="194" t="s">
        <v>33</v>
      </c>
      <c r="AX183" s="194" t="s">
        <v>76</v>
      </c>
      <c r="AY183" s="196" t="s">
        <v>119</v>
      </c>
    </row>
    <row r="184" spans="2:51" s="194" customFormat="1" x14ac:dyDescent="0.3">
      <c r="B184" s="195"/>
      <c r="D184" s="190" t="s">
        <v>171</v>
      </c>
      <c r="E184" s="196"/>
      <c r="F184" s="197" t="s">
        <v>217</v>
      </c>
      <c r="H184" s="196"/>
      <c r="L184" s="195"/>
      <c r="M184" s="198"/>
      <c r="T184" s="199"/>
      <c r="AT184" s="196" t="s">
        <v>171</v>
      </c>
      <c r="AU184" s="196" t="s">
        <v>100</v>
      </c>
      <c r="AV184" s="194" t="s">
        <v>84</v>
      </c>
      <c r="AW184" s="194" t="s">
        <v>33</v>
      </c>
      <c r="AX184" s="194" t="s">
        <v>76</v>
      </c>
      <c r="AY184" s="196" t="s">
        <v>119</v>
      </c>
    </row>
    <row r="185" spans="2:51" s="200" customFormat="1" x14ac:dyDescent="0.3">
      <c r="B185" s="201"/>
      <c r="D185" s="190" t="s">
        <v>171</v>
      </c>
      <c r="E185" s="202"/>
      <c r="F185" s="203" t="s">
        <v>218</v>
      </c>
      <c r="H185" s="204">
        <v>0.33800000000000002</v>
      </c>
      <c r="L185" s="201"/>
      <c r="M185" s="205"/>
      <c r="T185" s="206"/>
      <c r="AT185" s="202" t="s">
        <v>171</v>
      </c>
      <c r="AU185" s="202" t="s">
        <v>100</v>
      </c>
      <c r="AV185" s="200" t="s">
        <v>100</v>
      </c>
      <c r="AW185" s="200" t="s">
        <v>33</v>
      </c>
      <c r="AX185" s="200" t="s">
        <v>76</v>
      </c>
      <c r="AY185" s="202" t="s">
        <v>119</v>
      </c>
    </row>
    <row r="186" spans="2:51" s="215" customFormat="1" x14ac:dyDescent="0.3">
      <c r="B186" s="216"/>
      <c r="D186" s="190" t="s">
        <v>171</v>
      </c>
      <c r="E186" s="217"/>
      <c r="F186" s="218" t="s">
        <v>219</v>
      </c>
      <c r="H186" s="219">
        <v>35.731000000000002</v>
      </c>
      <c r="L186" s="216"/>
      <c r="M186" s="220"/>
      <c r="T186" s="221"/>
      <c r="AT186" s="217" t="s">
        <v>171</v>
      </c>
      <c r="AU186" s="217" t="s">
        <v>100</v>
      </c>
      <c r="AV186" s="215" t="s">
        <v>122</v>
      </c>
      <c r="AW186" s="215" t="s">
        <v>33</v>
      </c>
      <c r="AX186" s="215" t="s">
        <v>76</v>
      </c>
      <c r="AY186" s="217" t="s">
        <v>119</v>
      </c>
    </row>
    <row r="187" spans="2:51" s="194" customFormat="1" x14ac:dyDescent="0.3">
      <c r="B187" s="195"/>
      <c r="D187" s="190" t="s">
        <v>171</v>
      </c>
      <c r="E187" s="196"/>
      <c r="F187" s="197" t="s">
        <v>242</v>
      </c>
      <c r="H187" s="196"/>
      <c r="L187" s="195"/>
      <c r="M187" s="198"/>
      <c r="T187" s="199"/>
      <c r="AT187" s="196" t="s">
        <v>171</v>
      </c>
      <c r="AU187" s="196" t="s">
        <v>100</v>
      </c>
      <c r="AV187" s="194" t="s">
        <v>84</v>
      </c>
      <c r="AW187" s="194" t="s">
        <v>33</v>
      </c>
      <c r="AX187" s="194" t="s">
        <v>76</v>
      </c>
      <c r="AY187" s="196" t="s">
        <v>119</v>
      </c>
    </row>
    <row r="188" spans="2:51" s="194" customFormat="1" x14ac:dyDescent="0.3">
      <c r="B188" s="195"/>
      <c r="D188" s="190" t="s">
        <v>171</v>
      </c>
      <c r="E188" s="196"/>
      <c r="F188" s="197" t="s">
        <v>229</v>
      </c>
      <c r="H188" s="196"/>
      <c r="L188" s="195"/>
      <c r="M188" s="198"/>
      <c r="T188" s="199"/>
      <c r="AT188" s="196" t="s">
        <v>171</v>
      </c>
      <c r="AU188" s="196" t="s">
        <v>100</v>
      </c>
      <c r="AV188" s="194" t="s">
        <v>84</v>
      </c>
      <c r="AW188" s="194" t="s">
        <v>33</v>
      </c>
      <c r="AX188" s="194" t="s">
        <v>76</v>
      </c>
      <c r="AY188" s="196" t="s">
        <v>119</v>
      </c>
    </row>
    <row r="189" spans="2:51" s="194" customFormat="1" x14ac:dyDescent="0.3">
      <c r="B189" s="195"/>
      <c r="D189" s="190" t="s">
        <v>171</v>
      </c>
      <c r="E189" s="196"/>
      <c r="F189" s="197" t="s">
        <v>230</v>
      </c>
      <c r="H189" s="196"/>
      <c r="L189" s="195"/>
      <c r="M189" s="198"/>
      <c r="T189" s="199"/>
      <c r="AT189" s="196" t="s">
        <v>171</v>
      </c>
      <c r="AU189" s="196" t="s">
        <v>100</v>
      </c>
      <c r="AV189" s="194" t="s">
        <v>84</v>
      </c>
      <c r="AW189" s="194" t="s">
        <v>33</v>
      </c>
      <c r="AX189" s="194" t="s">
        <v>76</v>
      </c>
      <c r="AY189" s="196" t="s">
        <v>119</v>
      </c>
    </row>
    <row r="190" spans="2:51" s="194" customFormat="1" x14ac:dyDescent="0.3">
      <c r="B190" s="195"/>
      <c r="D190" s="190" t="s">
        <v>171</v>
      </c>
      <c r="E190" s="196"/>
      <c r="F190" s="197" t="s">
        <v>243</v>
      </c>
      <c r="H190" s="196"/>
      <c r="L190" s="195"/>
      <c r="M190" s="198"/>
      <c r="T190" s="199"/>
      <c r="AT190" s="196" t="s">
        <v>171</v>
      </c>
      <c r="AU190" s="196" t="s">
        <v>100</v>
      </c>
      <c r="AV190" s="194" t="s">
        <v>84</v>
      </c>
      <c r="AW190" s="194" t="s">
        <v>33</v>
      </c>
      <c r="AX190" s="194" t="s">
        <v>76</v>
      </c>
      <c r="AY190" s="196" t="s">
        <v>119</v>
      </c>
    </row>
    <row r="191" spans="2:51" s="200" customFormat="1" x14ac:dyDescent="0.3">
      <c r="B191" s="201"/>
      <c r="D191" s="190" t="s">
        <v>171</v>
      </c>
      <c r="E191" s="202"/>
      <c r="F191" s="203" t="s">
        <v>244</v>
      </c>
      <c r="H191" s="204">
        <v>51.825000000000003</v>
      </c>
      <c r="L191" s="201"/>
      <c r="M191" s="205"/>
      <c r="T191" s="206"/>
      <c r="AT191" s="202" t="s">
        <v>171</v>
      </c>
      <c r="AU191" s="202" t="s">
        <v>100</v>
      </c>
      <c r="AV191" s="200" t="s">
        <v>100</v>
      </c>
      <c r="AW191" s="200" t="s">
        <v>33</v>
      </c>
      <c r="AX191" s="200" t="s">
        <v>76</v>
      </c>
      <c r="AY191" s="202" t="s">
        <v>119</v>
      </c>
    </row>
    <row r="192" spans="2:51" s="194" customFormat="1" x14ac:dyDescent="0.3">
      <c r="B192" s="195"/>
      <c r="D192" s="190" t="s">
        <v>171</v>
      </c>
      <c r="E192" s="196"/>
      <c r="F192" s="197" t="s">
        <v>216</v>
      </c>
      <c r="H192" s="196"/>
      <c r="L192" s="195"/>
      <c r="M192" s="198"/>
      <c r="T192" s="199"/>
      <c r="AT192" s="196" t="s">
        <v>171</v>
      </c>
      <c r="AU192" s="196" t="s">
        <v>100</v>
      </c>
      <c r="AV192" s="194" t="s">
        <v>84</v>
      </c>
      <c r="AW192" s="194" t="s">
        <v>33</v>
      </c>
      <c r="AX192" s="194" t="s">
        <v>76</v>
      </c>
      <c r="AY192" s="196" t="s">
        <v>119</v>
      </c>
    </row>
    <row r="193" spans="2:51" s="194" customFormat="1" x14ac:dyDescent="0.3">
      <c r="B193" s="195"/>
      <c r="D193" s="190" t="s">
        <v>171</v>
      </c>
      <c r="E193" s="196"/>
      <c r="F193" s="197" t="s">
        <v>217</v>
      </c>
      <c r="H193" s="196"/>
      <c r="L193" s="195"/>
      <c r="M193" s="198"/>
      <c r="T193" s="199"/>
      <c r="AT193" s="196" t="s">
        <v>171</v>
      </c>
      <c r="AU193" s="196" t="s">
        <v>100</v>
      </c>
      <c r="AV193" s="194" t="s">
        <v>84</v>
      </c>
      <c r="AW193" s="194" t="s">
        <v>33</v>
      </c>
      <c r="AX193" s="194" t="s">
        <v>76</v>
      </c>
      <c r="AY193" s="196" t="s">
        <v>119</v>
      </c>
    </row>
    <row r="194" spans="2:51" s="200" customFormat="1" x14ac:dyDescent="0.3">
      <c r="B194" s="201"/>
      <c r="D194" s="190" t="s">
        <v>171</v>
      </c>
      <c r="E194" s="202"/>
      <c r="F194" s="203" t="s">
        <v>218</v>
      </c>
      <c r="H194" s="204">
        <v>0.33800000000000002</v>
      </c>
      <c r="L194" s="201"/>
      <c r="M194" s="205"/>
      <c r="T194" s="206"/>
      <c r="AT194" s="202" t="s">
        <v>171</v>
      </c>
      <c r="AU194" s="202" t="s">
        <v>100</v>
      </c>
      <c r="AV194" s="200" t="s">
        <v>100</v>
      </c>
      <c r="AW194" s="200" t="s">
        <v>33</v>
      </c>
      <c r="AX194" s="200" t="s">
        <v>76</v>
      </c>
      <c r="AY194" s="202" t="s">
        <v>119</v>
      </c>
    </row>
    <row r="195" spans="2:51" s="215" customFormat="1" x14ac:dyDescent="0.3">
      <c r="B195" s="216"/>
      <c r="D195" s="190" t="s">
        <v>171</v>
      </c>
      <c r="E195" s="217"/>
      <c r="F195" s="218" t="s">
        <v>219</v>
      </c>
      <c r="H195" s="219">
        <v>52.162999999999997</v>
      </c>
      <c r="L195" s="216"/>
      <c r="M195" s="220"/>
      <c r="T195" s="221"/>
      <c r="AT195" s="217" t="s">
        <v>171</v>
      </c>
      <c r="AU195" s="217" t="s">
        <v>100</v>
      </c>
      <c r="AV195" s="215" t="s">
        <v>122</v>
      </c>
      <c r="AW195" s="215" t="s">
        <v>33</v>
      </c>
      <c r="AX195" s="215" t="s">
        <v>76</v>
      </c>
      <c r="AY195" s="217" t="s">
        <v>119</v>
      </c>
    </row>
    <row r="196" spans="2:51" s="194" customFormat="1" x14ac:dyDescent="0.3">
      <c r="B196" s="195"/>
      <c r="D196" s="190" t="s">
        <v>171</v>
      </c>
      <c r="E196" s="196"/>
      <c r="F196" s="197" t="s">
        <v>245</v>
      </c>
      <c r="H196" s="196"/>
      <c r="L196" s="195"/>
      <c r="M196" s="198"/>
      <c r="T196" s="199"/>
      <c r="AT196" s="196" t="s">
        <v>171</v>
      </c>
      <c r="AU196" s="196" t="s">
        <v>100</v>
      </c>
      <c r="AV196" s="194" t="s">
        <v>84</v>
      </c>
      <c r="AW196" s="194" t="s">
        <v>33</v>
      </c>
      <c r="AX196" s="194" t="s">
        <v>76</v>
      </c>
      <c r="AY196" s="196" t="s">
        <v>119</v>
      </c>
    </row>
    <row r="197" spans="2:51" s="194" customFormat="1" x14ac:dyDescent="0.3">
      <c r="B197" s="195"/>
      <c r="D197" s="190" t="s">
        <v>171</v>
      </c>
      <c r="E197" s="196"/>
      <c r="F197" s="197" t="s">
        <v>229</v>
      </c>
      <c r="H197" s="196"/>
      <c r="L197" s="195"/>
      <c r="M197" s="198"/>
      <c r="T197" s="199"/>
      <c r="AT197" s="196" t="s">
        <v>171</v>
      </c>
      <c r="AU197" s="196" t="s">
        <v>100</v>
      </c>
      <c r="AV197" s="194" t="s">
        <v>84</v>
      </c>
      <c r="AW197" s="194" t="s">
        <v>33</v>
      </c>
      <c r="AX197" s="194" t="s">
        <v>76</v>
      </c>
      <c r="AY197" s="196" t="s">
        <v>119</v>
      </c>
    </row>
    <row r="198" spans="2:51" s="194" customFormat="1" x14ac:dyDescent="0.3">
      <c r="B198" s="195"/>
      <c r="D198" s="190" t="s">
        <v>171</v>
      </c>
      <c r="E198" s="196"/>
      <c r="F198" s="197" t="s">
        <v>230</v>
      </c>
      <c r="H198" s="196"/>
      <c r="L198" s="195"/>
      <c r="M198" s="198"/>
      <c r="T198" s="199"/>
      <c r="AT198" s="196" t="s">
        <v>171</v>
      </c>
      <c r="AU198" s="196" t="s">
        <v>100</v>
      </c>
      <c r="AV198" s="194" t="s">
        <v>84</v>
      </c>
      <c r="AW198" s="194" t="s">
        <v>33</v>
      </c>
      <c r="AX198" s="194" t="s">
        <v>76</v>
      </c>
      <c r="AY198" s="196" t="s">
        <v>119</v>
      </c>
    </row>
    <row r="199" spans="2:51" s="194" customFormat="1" x14ac:dyDescent="0.3">
      <c r="B199" s="195"/>
      <c r="D199" s="190" t="s">
        <v>171</v>
      </c>
      <c r="E199" s="196"/>
      <c r="F199" s="197" t="s">
        <v>246</v>
      </c>
      <c r="H199" s="196"/>
      <c r="L199" s="195"/>
      <c r="M199" s="198"/>
      <c r="T199" s="199"/>
      <c r="AT199" s="196" t="s">
        <v>171</v>
      </c>
      <c r="AU199" s="196" t="s">
        <v>100</v>
      </c>
      <c r="AV199" s="194" t="s">
        <v>84</v>
      </c>
      <c r="AW199" s="194" t="s">
        <v>33</v>
      </c>
      <c r="AX199" s="194" t="s">
        <v>76</v>
      </c>
      <c r="AY199" s="196" t="s">
        <v>119</v>
      </c>
    </row>
    <row r="200" spans="2:51" s="200" customFormat="1" x14ac:dyDescent="0.3">
      <c r="B200" s="201"/>
      <c r="D200" s="190" t="s">
        <v>171</v>
      </c>
      <c r="E200" s="202"/>
      <c r="F200" s="203" t="s">
        <v>247</v>
      </c>
      <c r="H200" s="204">
        <v>49.92</v>
      </c>
      <c r="L200" s="201"/>
      <c r="M200" s="205"/>
      <c r="T200" s="206"/>
      <c r="AT200" s="202" t="s">
        <v>171</v>
      </c>
      <c r="AU200" s="202" t="s">
        <v>100</v>
      </c>
      <c r="AV200" s="200" t="s">
        <v>100</v>
      </c>
      <c r="AW200" s="200" t="s">
        <v>33</v>
      </c>
      <c r="AX200" s="200" t="s">
        <v>76</v>
      </c>
      <c r="AY200" s="202" t="s">
        <v>119</v>
      </c>
    </row>
    <row r="201" spans="2:51" s="194" customFormat="1" x14ac:dyDescent="0.3">
      <c r="B201" s="195"/>
      <c r="D201" s="190" t="s">
        <v>171</v>
      </c>
      <c r="E201" s="196"/>
      <c r="F201" s="197" t="s">
        <v>216</v>
      </c>
      <c r="H201" s="196"/>
      <c r="L201" s="195"/>
      <c r="M201" s="198"/>
      <c r="T201" s="199"/>
      <c r="AT201" s="196" t="s">
        <v>171</v>
      </c>
      <c r="AU201" s="196" t="s">
        <v>100</v>
      </c>
      <c r="AV201" s="194" t="s">
        <v>84</v>
      </c>
      <c r="AW201" s="194" t="s">
        <v>33</v>
      </c>
      <c r="AX201" s="194" t="s">
        <v>76</v>
      </c>
      <c r="AY201" s="196" t="s">
        <v>119</v>
      </c>
    </row>
    <row r="202" spans="2:51" s="194" customFormat="1" x14ac:dyDescent="0.3">
      <c r="B202" s="195"/>
      <c r="D202" s="190" t="s">
        <v>171</v>
      </c>
      <c r="E202" s="196"/>
      <c r="F202" s="197" t="s">
        <v>217</v>
      </c>
      <c r="H202" s="196"/>
      <c r="L202" s="195"/>
      <c r="M202" s="198"/>
      <c r="T202" s="199"/>
      <c r="AT202" s="196" t="s">
        <v>171</v>
      </c>
      <c r="AU202" s="196" t="s">
        <v>100</v>
      </c>
      <c r="AV202" s="194" t="s">
        <v>84</v>
      </c>
      <c r="AW202" s="194" t="s">
        <v>33</v>
      </c>
      <c r="AX202" s="194" t="s">
        <v>76</v>
      </c>
      <c r="AY202" s="196" t="s">
        <v>119</v>
      </c>
    </row>
    <row r="203" spans="2:51" s="200" customFormat="1" x14ac:dyDescent="0.3">
      <c r="B203" s="201"/>
      <c r="D203" s="190" t="s">
        <v>171</v>
      </c>
      <c r="E203" s="202"/>
      <c r="F203" s="203" t="s">
        <v>218</v>
      </c>
      <c r="H203" s="204">
        <v>0.33800000000000002</v>
      </c>
      <c r="L203" s="201"/>
      <c r="M203" s="205"/>
      <c r="T203" s="206"/>
      <c r="AT203" s="202" t="s">
        <v>171</v>
      </c>
      <c r="AU203" s="202" t="s">
        <v>100</v>
      </c>
      <c r="AV203" s="200" t="s">
        <v>100</v>
      </c>
      <c r="AW203" s="200" t="s">
        <v>33</v>
      </c>
      <c r="AX203" s="200" t="s">
        <v>76</v>
      </c>
      <c r="AY203" s="202" t="s">
        <v>119</v>
      </c>
    </row>
    <row r="204" spans="2:51" s="215" customFormat="1" x14ac:dyDescent="0.3">
      <c r="B204" s="216"/>
      <c r="D204" s="190" t="s">
        <v>171</v>
      </c>
      <c r="E204" s="217"/>
      <c r="F204" s="218" t="s">
        <v>219</v>
      </c>
      <c r="H204" s="219">
        <v>50.258000000000003</v>
      </c>
      <c r="L204" s="216"/>
      <c r="M204" s="220"/>
      <c r="T204" s="221"/>
      <c r="AT204" s="217" t="s">
        <v>171</v>
      </c>
      <c r="AU204" s="217" t="s">
        <v>100</v>
      </c>
      <c r="AV204" s="215" t="s">
        <v>122</v>
      </c>
      <c r="AW204" s="215" t="s">
        <v>33</v>
      </c>
      <c r="AX204" s="215" t="s">
        <v>76</v>
      </c>
      <c r="AY204" s="217" t="s">
        <v>119</v>
      </c>
    </row>
    <row r="205" spans="2:51" s="194" customFormat="1" x14ac:dyDescent="0.3">
      <c r="B205" s="195"/>
      <c r="D205" s="190" t="s">
        <v>171</v>
      </c>
      <c r="E205" s="196"/>
      <c r="F205" s="197" t="s">
        <v>248</v>
      </c>
      <c r="H205" s="196"/>
      <c r="L205" s="195"/>
      <c r="M205" s="198"/>
      <c r="T205" s="199"/>
      <c r="AT205" s="196" t="s">
        <v>171</v>
      </c>
      <c r="AU205" s="196" t="s">
        <v>100</v>
      </c>
      <c r="AV205" s="194" t="s">
        <v>84</v>
      </c>
      <c r="AW205" s="194" t="s">
        <v>33</v>
      </c>
      <c r="AX205" s="194" t="s">
        <v>76</v>
      </c>
      <c r="AY205" s="196" t="s">
        <v>119</v>
      </c>
    </row>
    <row r="206" spans="2:51" s="194" customFormat="1" x14ac:dyDescent="0.3">
      <c r="B206" s="195"/>
      <c r="D206" s="190" t="s">
        <v>171</v>
      </c>
      <c r="E206" s="196"/>
      <c r="F206" s="197" t="s">
        <v>212</v>
      </c>
      <c r="H206" s="196"/>
      <c r="L206" s="195"/>
      <c r="M206" s="198"/>
      <c r="T206" s="199"/>
      <c r="AT206" s="196" t="s">
        <v>171</v>
      </c>
      <c r="AU206" s="196" t="s">
        <v>100</v>
      </c>
      <c r="AV206" s="194" t="s">
        <v>84</v>
      </c>
      <c r="AW206" s="194" t="s">
        <v>33</v>
      </c>
      <c r="AX206" s="194" t="s">
        <v>76</v>
      </c>
      <c r="AY206" s="196" t="s">
        <v>119</v>
      </c>
    </row>
    <row r="207" spans="2:51" s="194" customFormat="1" x14ac:dyDescent="0.3">
      <c r="B207" s="195"/>
      <c r="D207" s="190" t="s">
        <v>171</v>
      </c>
      <c r="E207" s="196"/>
      <c r="F207" s="197" t="s">
        <v>249</v>
      </c>
      <c r="H207" s="196"/>
      <c r="L207" s="195"/>
      <c r="M207" s="198"/>
      <c r="T207" s="199"/>
      <c r="AT207" s="196" t="s">
        <v>171</v>
      </c>
      <c r="AU207" s="196" t="s">
        <v>100</v>
      </c>
      <c r="AV207" s="194" t="s">
        <v>84</v>
      </c>
      <c r="AW207" s="194" t="s">
        <v>33</v>
      </c>
      <c r="AX207" s="194" t="s">
        <v>76</v>
      </c>
      <c r="AY207" s="196" t="s">
        <v>119</v>
      </c>
    </row>
    <row r="208" spans="2:51" s="200" customFormat="1" x14ac:dyDescent="0.3">
      <c r="B208" s="201"/>
      <c r="D208" s="190" t="s">
        <v>171</v>
      </c>
      <c r="E208" s="202"/>
      <c r="F208" s="203" t="s">
        <v>250</v>
      </c>
      <c r="H208" s="204">
        <v>2.6429999999999998</v>
      </c>
      <c r="L208" s="201"/>
      <c r="M208" s="205"/>
      <c r="T208" s="206"/>
      <c r="AT208" s="202" t="s">
        <v>171</v>
      </c>
      <c r="AU208" s="202" t="s">
        <v>100</v>
      </c>
      <c r="AV208" s="200" t="s">
        <v>100</v>
      </c>
      <c r="AW208" s="200" t="s">
        <v>33</v>
      </c>
      <c r="AX208" s="200" t="s">
        <v>76</v>
      </c>
      <c r="AY208" s="202" t="s">
        <v>119</v>
      </c>
    </row>
    <row r="209" spans="2:65" s="194" customFormat="1" x14ac:dyDescent="0.3">
      <c r="B209" s="195"/>
      <c r="D209" s="190" t="s">
        <v>171</v>
      </c>
      <c r="E209" s="196"/>
      <c r="F209" s="197" t="s">
        <v>251</v>
      </c>
      <c r="H209" s="196"/>
      <c r="L209" s="195"/>
      <c r="M209" s="198"/>
      <c r="T209" s="199"/>
      <c r="AT209" s="196" t="s">
        <v>171</v>
      </c>
      <c r="AU209" s="196" t="s">
        <v>100</v>
      </c>
      <c r="AV209" s="194" t="s">
        <v>84</v>
      </c>
      <c r="AW209" s="194" t="s">
        <v>33</v>
      </c>
      <c r="AX209" s="194" t="s">
        <v>76</v>
      </c>
      <c r="AY209" s="196" t="s">
        <v>119</v>
      </c>
    </row>
    <row r="210" spans="2:65" s="194" customFormat="1" x14ac:dyDescent="0.3">
      <c r="B210" s="195"/>
      <c r="D210" s="190" t="s">
        <v>171</v>
      </c>
      <c r="E210" s="196"/>
      <c r="F210" s="197" t="s">
        <v>212</v>
      </c>
      <c r="H210" s="196"/>
      <c r="L210" s="195"/>
      <c r="M210" s="198"/>
      <c r="T210" s="199"/>
      <c r="AT210" s="196" t="s">
        <v>171</v>
      </c>
      <c r="AU210" s="196" t="s">
        <v>100</v>
      </c>
      <c r="AV210" s="194" t="s">
        <v>84</v>
      </c>
      <c r="AW210" s="194" t="s">
        <v>33</v>
      </c>
      <c r="AX210" s="194" t="s">
        <v>76</v>
      </c>
      <c r="AY210" s="196" t="s">
        <v>119</v>
      </c>
    </row>
    <row r="211" spans="2:65" s="194" customFormat="1" x14ac:dyDescent="0.3">
      <c r="B211" s="195"/>
      <c r="D211" s="190" t="s">
        <v>171</v>
      </c>
      <c r="E211" s="196"/>
      <c r="F211" s="197" t="s">
        <v>249</v>
      </c>
      <c r="H211" s="196"/>
      <c r="L211" s="195"/>
      <c r="M211" s="198"/>
      <c r="T211" s="199"/>
      <c r="AT211" s="196" t="s">
        <v>171</v>
      </c>
      <c r="AU211" s="196" t="s">
        <v>100</v>
      </c>
      <c r="AV211" s="194" t="s">
        <v>84</v>
      </c>
      <c r="AW211" s="194" t="s">
        <v>33</v>
      </c>
      <c r="AX211" s="194" t="s">
        <v>76</v>
      </c>
      <c r="AY211" s="196" t="s">
        <v>119</v>
      </c>
    </row>
    <row r="212" spans="2:65" s="200" customFormat="1" x14ac:dyDescent="0.3">
      <c r="B212" s="201"/>
      <c r="D212" s="190" t="s">
        <v>171</v>
      </c>
      <c r="E212" s="202"/>
      <c r="F212" s="203" t="s">
        <v>250</v>
      </c>
      <c r="H212" s="204">
        <v>2.6429999999999998</v>
      </c>
      <c r="L212" s="201"/>
      <c r="M212" s="205"/>
      <c r="T212" s="206"/>
      <c r="AT212" s="202" t="s">
        <v>171</v>
      </c>
      <c r="AU212" s="202" t="s">
        <v>100</v>
      </c>
      <c r="AV212" s="200" t="s">
        <v>100</v>
      </c>
      <c r="AW212" s="200" t="s">
        <v>33</v>
      </c>
      <c r="AX212" s="200" t="s">
        <v>76</v>
      </c>
      <c r="AY212" s="202" t="s">
        <v>119</v>
      </c>
    </row>
    <row r="213" spans="2:65" s="194" customFormat="1" x14ac:dyDescent="0.3">
      <c r="B213" s="195"/>
      <c r="D213" s="190" t="s">
        <v>171</v>
      </c>
      <c r="E213" s="196"/>
      <c r="F213" s="197" t="s">
        <v>252</v>
      </c>
      <c r="H213" s="196"/>
      <c r="L213" s="195"/>
      <c r="M213" s="198"/>
      <c r="T213" s="199"/>
      <c r="AT213" s="196" t="s">
        <v>171</v>
      </c>
      <c r="AU213" s="196" t="s">
        <v>100</v>
      </c>
      <c r="AV213" s="194" t="s">
        <v>84</v>
      </c>
      <c r="AW213" s="194" t="s">
        <v>33</v>
      </c>
      <c r="AX213" s="194" t="s">
        <v>76</v>
      </c>
      <c r="AY213" s="196" t="s">
        <v>119</v>
      </c>
    </row>
    <row r="214" spans="2:65" s="194" customFormat="1" x14ac:dyDescent="0.3">
      <c r="B214" s="195"/>
      <c r="D214" s="190" t="s">
        <v>171</v>
      </c>
      <c r="E214" s="196"/>
      <c r="F214" s="197" t="s">
        <v>212</v>
      </c>
      <c r="H214" s="196"/>
      <c r="L214" s="195"/>
      <c r="M214" s="198"/>
      <c r="T214" s="199"/>
      <c r="AT214" s="196" t="s">
        <v>171</v>
      </c>
      <c r="AU214" s="196" t="s">
        <v>100</v>
      </c>
      <c r="AV214" s="194" t="s">
        <v>84</v>
      </c>
      <c r="AW214" s="194" t="s">
        <v>33</v>
      </c>
      <c r="AX214" s="194" t="s">
        <v>76</v>
      </c>
      <c r="AY214" s="196" t="s">
        <v>119</v>
      </c>
    </row>
    <row r="215" spans="2:65" s="194" customFormat="1" x14ac:dyDescent="0.3">
      <c r="B215" s="195"/>
      <c r="D215" s="190" t="s">
        <v>171</v>
      </c>
      <c r="E215" s="196"/>
      <c r="F215" s="197" t="s">
        <v>249</v>
      </c>
      <c r="H215" s="196"/>
      <c r="L215" s="195"/>
      <c r="M215" s="198"/>
      <c r="T215" s="199"/>
      <c r="AT215" s="196" t="s">
        <v>171</v>
      </c>
      <c r="AU215" s="196" t="s">
        <v>100</v>
      </c>
      <c r="AV215" s="194" t="s">
        <v>84</v>
      </c>
      <c r="AW215" s="194" t="s">
        <v>33</v>
      </c>
      <c r="AX215" s="194" t="s">
        <v>76</v>
      </c>
      <c r="AY215" s="196" t="s">
        <v>119</v>
      </c>
    </row>
    <row r="216" spans="2:65" s="200" customFormat="1" x14ac:dyDescent="0.3">
      <c r="B216" s="201"/>
      <c r="D216" s="190" t="s">
        <v>171</v>
      </c>
      <c r="E216" s="202"/>
      <c r="F216" s="203" t="s">
        <v>250</v>
      </c>
      <c r="H216" s="204">
        <v>2.6429999999999998</v>
      </c>
      <c r="L216" s="201"/>
      <c r="M216" s="205"/>
      <c r="T216" s="206"/>
      <c r="AT216" s="202" t="s">
        <v>171</v>
      </c>
      <c r="AU216" s="202" t="s">
        <v>100</v>
      </c>
      <c r="AV216" s="200" t="s">
        <v>100</v>
      </c>
      <c r="AW216" s="200" t="s">
        <v>33</v>
      </c>
      <c r="AX216" s="200" t="s">
        <v>76</v>
      </c>
      <c r="AY216" s="202" t="s">
        <v>119</v>
      </c>
    </row>
    <row r="217" spans="2:65" s="194" customFormat="1" x14ac:dyDescent="0.3">
      <c r="B217" s="195"/>
      <c r="D217" s="190" t="s">
        <v>171</v>
      </c>
      <c r="E217" s="196"/>
      <c r="F217" s="197" t="s">
        <v>253</v>
      </c>
      <c r="H217" s="196"/>
      <c r="L217" s="195"/>
      <c r="M217" s="198"/>
      <c r="T217" s="199"/>
      <c r="AT217" s="196" t="s">
        <v>171</v>
      </c>
      <c r="AU217" s="196" t="s">
        <v>100</v>
      </c>
      <c r="AV217" s="194" t="s">
        <v>84</v>
      </c>
      <c r="AW217" s="194" t="s">
        <v>33</v>
      </c>
      <c r="AX217" s="194" t="s">
        <v>76</v>
      </c>
      <c r="AY217" s="196" t="s">
        <v>119</v>
      </c>
    </row>
    <row r="218" spans="2:65" s="194" customFormat="1" x14ac:dyDescent="0.3">
      <c r="B218" s="195"/>
      <c r="D218" s="190" t="s">
        <v>171</v>
      </c>
      <c r="E218" s="196"/>
      <c r="F218" s="197" t="s">
        <v>212</v>
      </c>
      <c r="H218" s="196"/>
      <c r="L218" s="195"/>
      <c r="M218" s="198"/>
      <c r="T218" s="199"/>
      <c r="AT218" s="196" t="s">
        <v>171</v>
      </c>
      <c r="AU218" s="196" t="s">
        <v>100</v>
      </c>
      <c r="AV218" s="194" t="s">
        <v>84</v>
      </c>
      <c r="AW218" s="194" t="s">
        <v>33</v>
      </c>
      <c r="AX218" s="194" t="s">
        <v>76</v>
      </c>
      <c r="AY218" s="196" t="s">
        <v>119</v>
      </c>
    </row>
    <row r="219" spans="2:65" s="194" customFormat="1" x14ac:dyDescent="0.3">
      <c r="B219" s="195"/>
      <c r="D219" s="190" t="s">
        <v>171</v>
      </c>
      <c r="E219" s="196"/>
      <c r="F219" s="197" t="s">
        <v>249</v>
      </c>
      <c r="H219" s="196"/>
      <c r="L219" s="195"/>
      <c r="M219" s="198"/>
      <c r="T219" s="199"/>
      <c r="AT219" s="196" t="s">
        <v>171</v>
      </c>
      <c r="AU219" s="196" t="s">
        <v>100</v>
      </c>
      <c r="AV219" s="194" t="s">
        <v>84</v>
      </c>
      <c r="AW219" s="194" t="s">
        <v>33</v>
      </c>
      <c r="AX219" s="194" t="s">
        <v>76</v>
      </c>
      <c r="AY219" s="196" t="s">
        <v>119</v>
      </c>
    </row>
    <row r="220" spans="2:65" s="200" customFormat="1" x14ac:dyDescent="0.3">
      <c r="B220" s="201"/>
      <c r="D220" s="190" t="s">
        <v>171</v>
      </c>
      <c r="E220" s="202"/>
      <c r="F220" s="203" t="s">
        <v>250</v>
      </c>
      <c r="H220" s="204">
        <v>2.6429999999999998</v>
      </c>
      <c r="L220" s="201"/>
      <c r="M220" s="205"/>
      <c r="T220" s="206"/>
      <c r="AT220" s="202" t="s">
        <v>171</v>
      </c>
      <c r="AU220" s="202" t="s">
        <v>100</v>
      </c>
      <c r="AV220" s="200" t="s">
        <v>100</v>
      </c>
      <c r="AW220" s="200" t="s">
        <v>33</v>
      </c>
      <c r="AX220" s="200" t="s">
        <v>76</v>
      </c>
      <c r="AY220" s="202" t="s">
        <v>119</v>
      </c>
    </row>
    <row r="221" spans="2:65" s="215" customFormat="1" x14ac:dyDescent="0.3">
      <c r="B221" s="216"/>
      <c r="D221" s="190" t="s">
        <v>171</v>
      </c>
      <c r="E221" s="217"/>
      <c r="F221" s="218" t="s">
        <v>219</v>
      </c>
      <c r="H221" s="219">
        <v>10.571999999999999</v>
      </c>
      <c r="L221" s="216"/>
      <c r="M221" s="220"/>
      <c r="T221" s="221"/>
      <c r="AT221" s="217" t="s">
        <v>171</v>
      </c>
      <c r="AU221" s="217" t="s">
        <v>100</v>
      </c>
      <c r="AV221" s="215" t="s">
        <v>122</v>
      </c>
      <c r="AW221" s="215" t="s">
        <v>33</v>
      </c>
      <c r="AX221" s="215" t="s">
        <v>76</v>
      </c>
      <c r="AY221" s="217" t="s">
        <v>119</v>
      </c>
    </row>
    <row r="222" spans="2:65" s="207" customFormat="1" x14ac:dyDescent="0.3">
      <c r="B222" s="208"/>
      <c r="D222" s="190" t="s">
        <v>171</v>
      </c>
      <c r="E222" s="209"/>
      <c r="F222" s="210" t="s">
        <v>176</v>
      </c>
      <c r="H222" s="211">
        <v>612.30999999999995</v>
      </c>
      <c r="L222" s="208"/>
      <c r="M222" s="212"/>
      <c r="T222" s="213"/>
      <c r="AT222" s="209" t="s">
        <v>171</v>
      </c>
      <c r="AU222" s="209" t="s">
        <v>100</v>
      </c>
      <c r="AV222" s="207" t="s">
        <v>121</v>
      </c>
      <c r="AW222" s="207" t="s">
        <v>33</v>
      </c>
      <c r="AX222" s="207" t="s">
        <v>84</v>
      </c>
      <c r="AY222" s="209" t="s">
        <v>119</v>
      </c>
    </row>
    <row r="223" spans="2:65" s="102" customFormat="1" ht="16.5" customHeight="1" x14ac:dyDescent="0.3">
      <c r="B223" s="103"/>
      <c r="C223" s="179" t="s">
        <v>254</v>
      </c>
      <c r="D223" s="179" t="s">
        <v>120</v>
      </c>
      <c r="E223" s="180" t="s">
        <v>255</v>
      </c>
      <c r="F223" s="181" t="s">
        <v>256</v>
      </c>
      <c r="G223" s="182" t="s">
        <v>196</v>
      </c>
      <c r="H223" s="183">
        <v>183.69300000000001</v>
      </c>
      <c r="I223" s="289"/>
      <c r="J223" s="184">
        <f>ROUND(I223*H223,2)</f>
        <v>0</v>
      </c>
      <c r="K223" s="181" t="s">
        <v>167</v>
      </c>
      <c r="L223" s="103"/>
      <c r="M223" s="185"/>
      <c r="N223" s="186" t="s">
        <v>41</v>
      </c>
      <c r="O223" s="187">
        <v>0.1</v>
      </c>
      <c r="P223" s="187">
        <f>O223*H223</f>
        <v>18.369300000000003</v>
      </c>
      <c r="Q223" s="187">
        <v>0</v>
      </c>
      <c r="R223" s="187">
        <f>Q223*H223</f>
        <v>0</v>
      </c>
      <c r="S223" s="187">
        <v>0</v>
      </c>
      <c r="T223" s="188">
        <f>S223*H223</f>
        <v>0</v>
      </c>
      <c r="AR223" s="94" t="s">
        <v>121</v>
      </c>
      <c r="AT223" s="94" t="s">
        <v>120</v>
      </c>
      <c r="AU223" s="94" t="s">
        <v>100</v>
      </c>
      <c r="AY223" s="94" t="s">
        <v>119</v>
      </c>
      <c r="BE223" s="189">
        <f>IF(N223="základní",J223,0)</f>
        <v>0</v>
      </c>
      <c r="BF223" s="189">
        <f>IF(N223="snížená",J223,0)</f>
        <v>0</v>
      </c>
      <c r="BG223" s="189">
        <f>IF(N223="zákl. přenesená",J223,0)</f>
        <v>0</v>
      </c>
      <c r="BH223" s="189">
        <f>IF(N223="sníž. přenesená",J223,0)</f>
        <v>0</v>
      </c>
      <c r="BI223" s="189">
        <f>IF(N223="nulová",J223,0)</f>
        <v>0</v>
      </c>
      <c r="BJ223" s="94" t="s">
        <v>84</v>
      </c>
      <c r="BK223" s="189">
        <f>ROUND(I223*H223,2)</f>
        <v>0</v>
      </c>
      <c r="BL223" s="94" t="s">
        <v>121</v>
      </c>
      <c r="BM223" s="94" t="s">
        <v>257</v>
      </c>
    </row>
    <row r="224" spans="2:65" s="102" customFormat="1" ht="36" x14ac:dyDescent="0.3">
      <c r="B224" s="103"/>
      <c r="D224" s="190" t="s">
        <v>169</v>
      </c>
      <c r="F224" s="191" t="s">
        <v>258</v>
      </c>
      <c r="L224" s="103"/>
      <c r="M224" s="192"/>
      <c r="T224" s="193"/>
      <c r="AT224" s="94" t="s">
        <v>169</v>
      </c>
      <c r="AU224" s="94" t="s">
        <v>100</v>
      </c>
    </row>
    <row r="225" spans="2:51" s="194" customFormat="1" x14ac:dyDescent="0.3">
      <c r="B225" s="195"/>
      <c r="D225" s="190" t="s">
        <v>171</v>
      </c>
      <c r="E225" s="196"/>
      <c r="F225" s="197" t="s">
        <v>172</v>
      </c>
      <c r="H225" s="196"/>
      <c r="L225" s="195"/>
      <c r="M225" s="198"/>
      <c r="T225" s="199"/>
      <c r="AT225" s="196" t="s">
        <v>171</v>
      </c>
      <c r="AU225" s="196" t="s">
        <v>100</v>
      </c>
      <c r="AV225" s="194" t="s">
        <v>84</v>
      </c>
      <c r="AW225" s="194" t="s">
        <v>33</v>
      </c>
      <c r="AX225" s="194" t="s">
        <v>76</v>
      </c>
      <c r="AY225" s="196" t="s">
        <v>119</v>
      </c>
    </row>
    <row r="226" spans="2:51" s="194" customFormat="1" x14ac:dyDescent="0.3">
      <c r="B226" s="195"/>
      <c r="D226" s="190" t="s">
        <v>171</v>
      </c>
      <c r="E226" s="196"/>
      <c r="F226" s="197" t="s">
        <v>190</v>
      </c>
      <c r="H226" s="196"/>
      <c r="L226" s="195"/>
      <c r="M226" s="198"/>
      <c r="T226" s="199"/>
      <c r="AT226" s="196" t="s">
        <v>171</v>
      </c>
      <c r="AU226" s="196" t="s">
        <v>100</v>
      </c>
      <c r="AV226" s="194" t="s">
        <v>84</v>
      </c>
      <c r="AW226" s="194" t="s">
        <v>33</v>
      </c>
      <c r="AX226" s="194" t="s">
        <v>76</v>
      </c>
      <c r="AY226" s="196" t="s">
        <v>119</v>
      </c>
    </row>
    <row r="227" spans="2:51" s="194" customFormat="1" x14ac:dyDescent="0.3">
      <c r="B227" s="195"/>
      <c r="D227" s="190" t="s">
        <v>171</v>
      </c>
      <c r="E227" s="196"/>
      <c r="F227" s="197" t="s">
        <v>210</v>
      </c>
      <c r="H227" s="196"/>
      <c r="L227" s="195"/>
      <c r="M227" s="198"/>
      <c r="T227" s="199"/>
      <c r="AT227" s="196" t="s">
        <v>171</v>
      </c>
      <c r="AU227" s="196" t="s">
        <v>100</v>
      </c>
      <c r="AV227" s="194" t="s">
        <v>84</v>
      </c>
      <c r="AW227" s="194" t="s">
        <v>33</v>
      </c>
      <c r="AX227" s="194" t="s">
        <v>76</v>
      </c>
      <c r="AY227" s="196" t="s">
        <v>119</v>
      </c>
    </row>
    <row r="228" spans="2:51" s="194" customFormat="1" x14ac:dyDescent="0.3">
      <c r="B228" s="195"/>
      <c r="D228" s="190" t="s">
        <v>171</v>
      </c>
      <c r="E228" s="196"/>
      <c r="F228" s="197" t="s">
        <v>211</v>
      </c>
      <c r="H228" s="196"/>
      <c r="L228" s="195"/>
      <c r="M228" s="198"/>
      <c r="T228" s="199"/>
      <c r="AT228" s="196" t="s">
        <v>171</v>
      </c>
      <c r="AU228" s="196" t="s">
        <v>100</v>
      </c>
      <c r="AV228" s="194" t="s">
        <v>84</v>
      </c>
      <c r="AW228" s="194" t="s">
        <v>33</v>
      </c>
      <c r="AX228" s="194" t="s">
        <v>76</v>
      </c>
      <c r="AY228" s="196" t="s">
        <v>119</v>
      </c>
    </row>
    <row r="229" spans="2:51" s="194" customFormat="1" x14ac:dyDescent="0.3">
      <c r="B229" s="195"/>
      <c r="D229" s="190" t="s">
        <v>171</v>
      </c>
      <c r="E229" s="196"/>
      <c r="F229" s="197" t="s">
        <v>212</v>
      </c>
      <c r="H229" s="196"/>
      <c r="L229" s="195"/>
      <c r="M229" s="198"/>
      <c r="T229" s="199"/>
      <c r="AT229" s="196" t="s">
        <v>171</v>
      </c>
      <c r="AU229" s="196" t="s">
        <v>100</v>
      </c>
      <c r="AV229" s="194" t="s">
        <v>84</v>
      </c>
      <c r="AW229" s="194" t="s">
        <v>33</v>
      </c>
      <c r="AX229" s="194" t="s">
        <v>76</v>
      </c>
      <c r="AY229" s="196" t="s">
        <v>119</v>
      </c>
    </row>
    <row r="230" spans="2:51" s="194" customFormat="1" x14ac:dyDescent="0.3">
      <c r="B230" s="195"/>
      <c r="D230" s="190" t="s">
        <v>171</v>
      </c>
      <c r="E230" s="196"/>
      <c r="F230" s="197" t="s">
        <v>213</v>
      </c>
      <c r="H230" s="196"/>
      <c r="L230" s="195"/>
      <c r="M230" s="198"/>
      <c r="T230" s="199"/>
      <c r="AT230" s="196" t="s">
        <v>171</v>
      </c>
      <c r="AU230" s="196" t="s">
        <v>100</v>
      </c>
      <c r="AV230" s="194" t="s">
        <v>84</v>
      </c>
      <c r="AW230" s="194" t="s">
        <v>33</v>
      </c>
      <c r="AX230" s="194" t="s">
        <v>76</v>
      </c>
      <c r="AY230" s="196" t="s">
        <v>119</v>
      </c>
    </row>
    <row r="231" spans="2:51" s="194" customFormat="1" x14ac:dyDescent="0.3">
      <c r="B231" s="195"/>
      <c r="D231" s="190" t="s">
        <v>171</v>
      </c>
      <c r="E231" s="196"/>
      <c r="F231" s="197" t="s">
        <v>214</v>
      </c>
      <c r="H231" s="196"/>
      <c r="L231" s="195"/>
      <c r="M231" s="198"/>
      <c r="T231" s="199"/>
      <c r="AT231" s="196" t="s">
        <v>171</v>
      </c>
      <c r="AU231" s="196" t="s">
        <v>100</v>
      </c>
      <c r="AV231" s="194" t="s">
        <v>84</v>
      </c>
      <c r="AW231" s="194" t="s">
        <v>33</v>
      </c>
      <c r="AX231" s="194" t="s">
        <v>76</v>
      </c>
      <c r="AY231" s="196" t="s">
        <v>119</v>
      </c>
    </row>
    <row r="232" spans="2:51" s="200" customFormat="1" x14ac:dyDescent="0.3">
      <c r="B232" s="201"/>
      <c r="D232" s="190" t="s">
        <v>171</v>
      </c>
      <c r="E232" s="202"/>
      <c r="F232" s="203" t="s">
        <v>215</v>
      </c>
      <c r="H232" s="204">
        <v>49.326999999999998</v>
      </c>
      <c r="L232" s="201"/>
      <c r="M232" s="205"/>
      <c r="T232" s="206"/>
      <c r="AT232" s="202" t="s">
        <v>171</v>
      </c>
      <c r="AU232" s="202" t="s">
        <v>100</v>
      </c>
      <c r="AV232" s="200" t="s">
        <v>100</v>
      </c>
      <c r="AW232" s="200" t="s">
        <v>33</v>
      </c>
      <c r="AX232" s="200" t="s">
        <v>76</v>
      </c>
      <c r="AY232" s="202" t="s">
        <v>119</v>
      </c>
    </row>
    <row r="233" spans="2:51" s="194" customFormat="1" x14ac:dyDescent="0.3">
      <c r="B233" s="195"/>
      <c r="D233" s="190" t="s">
        <v>171</v>
      </c>
      <c r="E233" s="196"/>
      <c r="F233" s="197" t="s">
        <v>216</v>
      </c>
      <c r="H233" s="196"/>
      <c r="L233" s="195"/>
      <c r="M233" s="198"/>
      <c r="T233" s="199"/>
      <c r="AT233" s="196" t="s">
        <v>171</v>
      </c>
      <c r="AU233" s="196" t="s">
        <v>100</v>
      </c>
      <c r="AV233" s="194" t="s">
        <v>84</v>
      </c>
      <c r="AW233" s="194" t="s">
        <v>33</v>
      </c>
      <c r="AX233" s="194" t="s">
        <v>76</v>
      </c>
      <c r="AY233" s="196" t="s">
        <v>119</v>
      </c>
    </row>
    <row r="234" spans="2:51" s="194" customFormat="1" x14ac:dyDescent="0.3">
      <c r="B234" s="195"/>
      <c r="D234" s="190" t="s">
        <v>171</v>
      </c>
      <c r="E234" s="196"/>
      <c r="F234" s="197" t="s">
        <v>217</v>
      </c>
      <c r="H234" s="196"/>
      <c r="L234" s="195"/>
      <c r="M234" s="198"/>
      <c r="T234" s="199"/>
      <c r="AT234" s="196" t="s">
        <v>171</v>
      </c>
      <c r="AU234" s="196" t="s">
        <v>100</v>
      </c>
      <c r="AV234" s="194" t="s">
        <v>84</v>
      </c>
      <c r="AW234" s="194" t="s">
        <v>33</v>
      </c>
      <c r="AX234" s="194" t="s">
        <v>76</v>
      </c>
      <c r="AY234" s="196" t="s">
        <v>119</v>
      </c>
    </row>
    <row r="235" spans="2:51" s="200" customFormat="1" x14ac:dyDescent="0.3">
      <c r="B235" s="201"/>
      <c r="D235" s="190" t="s">
        <v>171</v>
      </c>
      <c r="E235" s="202"/>
      <c r="F235" s="203" t="s">
        <v>218</v>
      </c>
      <c r="H235" s="204">
        <v>0.33800000000000002</v>
      </c>
      <c r="L235" s="201"/>
      <c r="M235" s="205"/>
      <c r="T235" s="206"/>
      <c r="AT235" s="202" t="s">
        <v>171</v>
      </c>
      <c r="AU235" s="202" t="s">
        <v>100</v>
      </c>
      <c r="AV235" s="200" t="s">
        <v>100</v>
      </c>
      <c r="AW235" s="200" t="s">
        <v>33</v>
      </c>
      <c r="AX235" s="200" t="s">
        <v>76</v>
      </c>
      <c r="AY235" s="202" t="s">
        <v>119</v>
      </c>
    </row>
    <row r="236" spans="2:51" s="215" customFormat="1" x14ac:dyDescent="0.3">
      <c r="B236" s="216"/>
      <c r="D236" s="190" t="s">
        <v>171</v>
      </c>
      <c r="E236" s="217"/>
      <c r="F236" s="218" t="s">
        <v>219</v>
      </c>
      <c r="H236" s="219">
        <v>49.664999999999999</v>
      </c>
      <c r="L236" s="216"/>
      <c r="M236" s="220"/>
      <c r="T236" s="221"/>
      <c r="AT236" s="217" t="s">
        <v>171</v>
      </c>
      <c r="AU236" s="217" t="s">
        <v>100</v>
      </c>
      <c r="AV236" s="215" t="s">
        <v>122</v>
      </c>
      <c r="AW236" s="215" t="s">
        <v>33</v>
      </c>
      <c r="AX236" s="215" t="s">
        <v>76</v>
      </c>
      <c r="AY236" s="217" t="s">
        <v>119</v>
      </c>
    </row>
    <row r="237" spans="2:51" s="194" customFormat="1" x14ac:dyDescent="0.3">
      <c r="B237" s="195"/>
      <c r="D237" s="190" t="s">
        <v>171</v>
      </c>
      <c r="E237" s="196"/>
      <c r="F237" s="197" t="s">
        <v>220</v>
      </c>
      <c r="H237" s="196"/>
      <c r="L237" s="195"/>
      <c r="M237" s="198"/>
      <c r="T237" s="199"/>
      <c r="AT237" s="196" t="s">
        <v>171</v>
      </c>
      <c r="AU237" s="196" t="s">
        <v>100</v>
      </c>
      <c r="AV237" s="194" t="s">
        <v>84</v>
      </c>
      <c r="AW237" s="194" t="s">
        <v>33</v>
      </c>
      <c r="AX237" s="194" t="s">
        <v>76</v>
      </c>
      <c r="AY237" s="196" t="s">
        <v>119</v>
      </c>
    </row>
    <row r="238" spans="2:51" s="194" customFormat="1" x14ac:dyDescent="0.3">
      <c r="B238" s="195"/>
      <c r="D238" s="190" t="s">
        <v>171</v>
      </c>
      <c r="E238" s="196"/>
      <c r="F238" s="197" t="s">
        <v>211</v>
      </c>
      <c r="H238" s="196"/>
      <c r="L238" s="195"/>
      <c r="M238" s="198"/>
      <c r="T238" s="199"/>
      <c r="AT238" s="196" t="s">
        <v>171</v>
      </c>
      <c r="AU238" s="196" t="s">
        <v>100</v>
      </c>
      <c r="AV238" s="194" t="s">
        <v>84</v>
      </c>
      <c r="AW238" s="194" t="s">
        <v>33</v>
      </c>
      <c r="AX238" s="194" t="s">
        <v>76</v>
      </c>
      <c r="AY238" s="196" t="s">
        <v>119</v>
      </c>
    </row>
    <row r="239" spans="2:51" s="194" customFormat="1" x14ac:dyDescent="0.3">
      <c r="B239" s="195"/>
      <c r="D239" s="190" t="s">
        <v>171</v>
      </c>
      <c r="E239" s="196"/>
      <c r="F239" s="197" t="s">
        <v>212</v>
      </c>
      <c r="H239" s="196"/>
      <c r="L239" s="195"/>
      <c r="M239" s="198"/>
      <c r="T239" s="199"/>
      <c r="AT239" s="196" t="s">
        <v>171</v>
      </c>
      <c r="AU239" s="196" t="s">
        <v>100</v>
      </c>
      <c r="AV239" s="194" t="s">
        <v>84</v>
      </c>
      <c r="AW239" s="194" t="s">
        <v>33</v>
      </c>
      <c r="AX239" s="194" t="s">
        <v>76</v>
      </c>
      <c r="AY239" s="196" t="s">
        <v>119</v>
      </c>
    </row>
    <row r="240" spans="2:51" s="194" customFormat="1" x14ac:dyDescent="0.3">
      <c r="B240" s="195"/>
      <c r="D240" s="190" t="s">
        <v>171</v>
      </c>
      <c r="E240" s="196"/>
      <c r="F240" s="197" t="s">
        <v>221</v>
      </c>
      <c r="H240" s="196"/>
      <c r="L240" s="195"/>
      <c r="M240" s="198"/>
      <c r="T240" s="199"/>
      <c r="AT240" s="196" t="s">
        <v>171</v>
      </c>
      <c r="AU240" s="196" t="s">
        <v>100</v>
      </c>
      <c r="AV240" s="194" t="s">
        <v>84</v>
      </c>
      <c r="AW240" s="194" t="s">
        <v>33</v>
      </c>
      <c r="AX240" s="194" t="s">
        <v>76</v>
      </c>
      <c r="AY240" s="196" t="s">
        <v>119</v>
      </c>
    </row>
    <row r="241" spans="2:51" s="200" customFormat="1" x14ac:dyDescent="0.3">
      <c r="B241" s="201"/>
      <c r="D241" s="190" t="s">
        <v>171</v>
      </c>
      <c r="E241" s="202"/>
      <c r="F241" s="203" t="s">
        <v>222</v>
      </c>
      <c r="H241" s="204">
        <v>134.87200000000001</v>
      </c>
      <c r="L241" s="201"/>
      <c r="M241" s="205"/>
      <c r="T241" s="206"/>
      <c r="AT241" s="202" t="s">
        <v>171</v>
      </c>
      <c r="AU241" s="202" t="s">
        <v>100</v>
      </c>
      <c r="AV241" s="200" t="s">
        <v>100</v>
      </c>
      <c r="AW241" s="200" t="s">
        <v>33</v>
      </c>
      <c r="AX241" s="200" t="s">
        <v>76</v>
      </c>
      <c r="AY241" s="202" t="s">
        <v>119</v>
      </c>
    </row>
    <row r="242" spans="2:51" s="194" customFormat="1" x14ac:dyDescent="0.3">
      <c r="B242" s="195"/>
      <c r="D242" s="190" t="s">
        <v>171</v>
      </c>
      <c r="E242" s="196"/>
      <c r="F242" s="197" t="s">
        <v>216</v>
      </c>
      <c r="H242" s="196"/>
      <c r="L242" s="195"/>
      <c r="M242" s="198"/>
      <c r="T242" s="199"/>
      <c r="AT242" s="196" t="s">
        <v>171</v>
      </c>
      <c r="AU242" s="196" t="s">
        <v>100</v>
      </c>
      <c r="AV242" s="194" t="s">
        <v>84</v>
      </c>
      <c r="AW242" s="194" t="s">
        <v>33</v>
      </c>
      <c r="AX242" s="194" t="s">
        <v>76</v>
      </c>
      <c r="AY242" s="196" t="s">
        <v>119</v>
      </c>
    </row>
    <row r="243" spans="2:51" s="194" customFormat="1" x14ac:dyDescent="0.3">
      <c r="B243" s="195"/>
      <c r="D243" s="190" t="s">
        <v>171</v>
      </c>
      <c r="E243" s="196"/>
      <c r="F243" s="197" t="s">
        <v>217</v>
      </c>
      <c r="H243" s="196"/>
      <c r="L243" s="195"/>
      <c r="M243" s="198"/>
      <c r="T243" s="199"/>
      <c r="AT243" s="196" t="s">
        <v>171</v>
      </c>
      <c r="AU243" s="196" t="s">
        <v>100</v>
      </c>
      <c r="AV243" s="194" t="s">
        <v>84</v>
      </c>
      <c r="AW243" s="194" t="s">
        <v>33</v>
      </c>
      <c r="AX243" s="194" t="s">
        <v>76</v>
      </c>
      <c r="AY243" s="196" t="s">
        <v>119</v>
      </c>
    </row>
    <row r="244" spans="2:51" s="200" customFormat="1" x14ac:dyDescent="0.3">
      <c r="B244" s="201"/>
      <c r="D244" s="190" t="s">
        <v>171</v>
      </c>
      <c r="E244" s="202"/>
      <c r="F244" s="203" t="s">
        <v>218</v>
      </c>
      <c r="H244" s="204">
        <v>0.33800000000000002</v>
      </c>
      <c r="L244" s="201"/>
      <c r="M244" s="205"/>
      <c r="T244" s="206"/>
      <c r="AT244" s="202" t="s">
        <v>171</v>
      </c>
      <c r="AU244" s="202" t="s">
        <v>100</v>
      </c>
      <c r="AV244" s="200" t="s">
        <v>100</v>
      </c>
      <c r="AW244" s="200" t="s">
        <v>33</v>
      </c>
      <c r="AX244" s="200" t="s">
        <v>76</v>
      </c>
      <c r="AY244" s="202" t="s">
        <v>119</v>
      </c>
    </row>
    <row r="245" spans="2:51" s="215" customFormat="1" x14ac:dyDescent="0.3">
      <c r="B245" s="216"/>
      <c r="D245" s="190" t="s">
        <v>171</v>
      </c>
      <c r="E245" s="217"/>
      <c r="F245" s="218" t="s">
        <v>219</v>
      </c>
      <c r="H245" s="219">
        <v>135.21</v>
      </c>
      <c r="L245" s="216"/>
      <c r="M245" s="220"/>
      <c r="T245" s="221"/>
      <c r="AT245" s="217" t="s">
        <v>171</v>
      </c>
      <c r="AU245" s="217" t="s">
        <v>100</v>
      </c>
      <c r="AV245" s="215" t="s">
        <v>122</v>
      </c>
      <c r="AW245" s="215" t="s">
        <v>33</v>
      </c>
      <c r="AX245" s="215" t="s">
        <v>76</v>
      </c>
      <c r="AY245" s="217" t="s">
        <v>119</v>
      </c>
    </row>
    <row r="246" spans="2:51" s="194" customFormat="1" x14ac:dyDescent="0.3">
      <c r="B246" s="195"/>
      <c r="D246" s="190" t="s">
        <v>171</v>
      </c>
      <c r="E246" s="196"/>
      <c r="F246" s="197" t="s">
        <v>223</v>
      </c>
      <c r="H246" s="196"/>
      <c r="L246" s="195"/>
      <c r="M246" s="198"/>
      <c r="T246" s="199"/>
      <c r="AT246" s="196" t="s">
        <v>171</v>
      </c>
      <c r="AU246" s="196" t="s">
        <v>100</v>
      </c>
      <c r="AV246" s="194" t="s">
        <v>84</v>
      </c>
      <c r="AW246" s="194" t="s">
        <v>33</v>
      </c>
      <c r="AX246" s="194" t="s">
        <v>76</v>
      </c>
      <c r="AY246" s="196" t="s">
        <v>119</v>
      </c>
    </row>
    <row r="247" spans="2:51" s="194" customFormat="1" x14ac:dyDescent="0.3">
      <c r="B247" s="195"/>
      <c r="D247" s="190" t="s">
        <v>171</v>
      </c>
      <c r="E247" s="196"/>
      <c r="F247" s="197" t="s">
        <v>224</v>
      </c>
      <c r="H247" s="196"/>
      <c r="L247" s="195"/>
      <c r="M247" s="198"/>
      <c r="T247" s="199"/>
      <c r="AT247" s="196" t="s">
        <v>171</v>
      </c>
      <c r="AU247" s="196" t="s">
        <v>100</v>
      </c>
      <c r="AV247" s="194" t="s">
        <v>84</v>
      </c>
      <c r="AW247" s="194" t="s">
        <v>33</v>
      </c>
      <c r="AX247" s="194" t="s">
        <v>76</v>
      </c>
      <c r="AY247" s="196" t="s">
        <v>119</v>
      </c>
    </row>
    <row r="248" spans="2:51" s="194" customFormat="1" x14ac:dyDescent="0.3">
      <c r="B248" s="195"/>
      <c r="D248" s="190" t="s">
        <v>171</v>
      </c>
      <c r="E248" s="196"/>
      <c r="F248" s="197" t="s">
        <v>212</v>
      </c>
      <c r="H248" s="196"/>
      <c r="L248" s="195"/>
      <c r="M248" s="198"/>
      <c r="T248" s="199"/>
      <c r="AT248" s="196" t="s">
        <v>171</v>
      </c>
      <c r="AU248" s="196" t="s">
        <v>100</v>
      </c>
      <c r="AV248" s="194" t="s">
        <v>84</v>
      </c>
      <c r="AW248" s="194" t="s">
        <v>33</v>
      </c>
      <c r="AX248" s="194" t="s">
        <v>76</v>
      </c>
      <c r="AY248" s="196" t="s">
        <v>119</v>
      </c>
    </row>
    <row r="249" spans="2:51" s="194" customFormat="1" x14ac:dyDescent="0.3">
      <c r="B249" s="195"/>
      <c r="D249" s="190" t="s">
        <v>171</v>
      </c>
      <c r="E249" s="196"/>
      <c r="F249" s="197" t="s">
        <v>225</v>
      </c>
      <c r="H249" s="196"/>
      <c r="L249" s="195"/>
      <c r="M249" s="198"/>
      <c r="T249" s="199"/>
      <c r="AT249" s="196" t="s">
        <v>171</v>
      </c>
      <c r="AU249" s="196" t="s">
        <v>100</v>
      </c>
      <c r="AV249" s="194" t="s">
        <v>84</v>
      </c>
      <c r="AW249" s="194" t="s">
        <v>33</v>
      </c>
      <c r="AX249" s="194" t="s">
        <v>76</v>
      </c>
      <c r="AY249" s="196" t="s">
        <v>119</v>
      </c>
    </row>
    <row r="250" spans="2:51" s="200" customFormat="1" x14ac:dyDescent="0.3">
      <c r="B250" s="201"/>
      <c r="D250" s="190" t="s">
        <v>171</v>
      </c>
      <c r="E250" s="202"/>
      <c r="F250" s="203" t="s">
        <v>226</v>
      </c>
      <c r="H250" s="204">
        <v>150.98400000000001</v>
      </c>
      <c r="L250" s="201"/>
      <c r="M250" s="205"/>
      <c r="T250" s="206"/>
      <c r="AT250" s="202" t="s">
        <v>171</v>
      </c>
      <c r="AU250" s="202" t="s">
        <v>100</v>
      </c>
      <c r="AV250" s="200" t="s">
        <v>100</v>
      </c>
      <c r="AW250" s="200" t="s">
        <v>33</v>
      </c>
      <c r="AX250" s="200" t="s">
        <v>76</v>
      </c>
      <c r="AY250" s="202" t="s">
        <v>119</v>
      </c>
    </row>
    <row r="251" spans="2:51" s="194" customFormat="1" x14ac:dyDescent="0.3">
      <c r="B251" s="195"/>
      <c r="D251" s="190" t="s">
        <v>171</v>
      </c>
      <c r="E251" s="196"/>
      <c r="F251" s="197" t="s">
        <v>216</v>
      </c>
      <c r="H251" s="196"/>
      <c r="L251" s="195"/>
      <c r="M251" s="198"/>
      <c r="T251" s="199"/>
      <c r="AT251" s="196" t="s">
        <v>171</v>
      </c>
      <c r="AU251" s="196" t="s">
        <v>100</v>
      </c>
      <c r="AV251" s="194" t="s">
        <v>84</v>
      </c>
      <c r="AW251" s="194" t="s">
        <v>33</v>
      </c>
      <c r="AX251" s="194" t="s">
        <v>76</v>
      </c>
      <c r="AY251" s="196" t="s">
        <v>119</v>
      </c>
    </row>
    <row r="252" spans="2:51" s="194" customFormat="1" x14ac:dyDescent="0.3">
      <c r="B252" s="195"/>
      <c r="D252" s="190" t="s">
        <v>171</v>
      </c>
      <c r="E252" s="196"/>
      <c r="F252" s="197" t="s">
        <v>217</v>
      </c>
      <c r="H252" s="196"/>
      <c r="L252" s="195"/>
      <c r="M252" s="198"/>
      <c r="T252" s="199"/>
      <c r="AT252" s="196" t="s">
        <v>171</v>
      </c>
      <c r="AU252" s="196" t="s">
        <v>100</v>
      </c>
      <c r="AV252" s="194" t="s">
        <v>84</v>
      </c>
      <c r="AW252" s="194" t="s">
        <v>33</v>
      </c>
      <c r="AX252" s="194" t="s">
        <v>76</v>
      </c>
      <c r="AY252" s="196" t="s">
        <v>119</v>
      </c>
    </row>
    <row r="253" spans="2:51" s="200" customFormat="1" x14ac:dyDescent="0.3">
      <c r="B253" s="201"/>
      <c r="D253" s="190" t="s">
        <v>171</v>
      </c>
      <c r="E253" s="202"/>
      <c r="F253" s="203" t="s">
        <v>227</v>
      </c>
      <c r="H253" s="204">
        <v>0.19600000000000001</v>
      </c>
      <c r="L253" s="201"/>
      <c r="M253" s="205"/>
      <c r="T253" s="206"/>
      <c r="AT253" s="202" t="s">
        <v>171</v>
      </c>
      <c r="AU253" s="202" t="s">
        <v>100</v>
      </c>
      <c r="AV253" s="200" t="s">
        <v>100</v>
      </c>
      <c r="AW253" s="200" t="s">
        <v>33</v>
      </c>
      <c r="AX253" s="200" t="s">
        <v>76</v>
      </c>
      <c r="AY253" s="202" t="s">
        <v>119</v>
      </c>
    </row>
    <row r="254" spans="2:51" s="215" customFormat="1" x14ac:dyDescent="0.3">
      <c r="B254" s="216"/>
      <c r="D254" s="190" t="s">
        <v>171</v>
      </c>
      <c r="E254" s="217"/>
      <c r="F254" s="218" t="s">
        <v>219</v>
      </c>
      <c r="H254" s="219">
        <v>151.18</v>
      </c>
      <c r="L254" s="216"/>
      <c r="M254" s="220"/>
      <c r="T254" s="221"/>
      <c r="AT254" s="217" t="s">
        <v>171</v>
      </c>
      <c r="AU254" s="217" t="s">
        <v>100</v>
      </c>
      <c r="AV254" s="215" t="s">
        <v>122</v>
      </c>
      <c r="AW254" s="215" t="s">
        <v>33</v>
      </c>
      <c r="AX254" s="215" t="s">
        <v>76</v>
      </c>
      <c r="AY254" s="217" t="s">
        <v>119</v>
      </c>
    </row>
    <row r="255" spans="2:51" s="194" customFormat="1" x14ac:dyDescent="0.3">
      <c r="B255" s="195"/>
      <c r="D255" s="190" t="s">
        <v>171</v>
      </c>
      <c r="E255" s="196"/>
      <c r="F255" s="197" t="s">
        <v>228</v>
      </c>
      <c r="H255" s="196"/>
      <c r="L255" s="195"/>
      <c r="M255" s="198"/>
      <c r="T255" s="199"/>
      <c r="AT255" s="196" t="s">
        <v>171</v>
      </c>
      <c r="AU255" s="196" t="s">
        <v>100</v>
      </c>
      <c r="AV255" s="194" t="s">
        <v>84</v>
      </c>
      <c r="AW255" s="194" t="s">
        <v>33</v>
      </c>
      <c r="AX255" s="194" t="s">
        <v>76</v>
      </c>
      <c r="AY255" s="196" t="s">
        <v>119</v>
      </c>
    </row>
    <row r="256" spans="2:51" s="194" customFormat="1" x14ac:dyDescent="0.3">
      <c r="B256" s="195"/>
      <c r="D256" s="190" t="s">
        <v>171</v>
      </c>
      <c r="E256" s="196"/>
      <c r="F256" s="197" t="s">
        <v>229</v>
      </c>
      <c r="H256" s="196"/>
      <c r="L256" s="195"/>
      <c r="M256" s="198"/>
      <c r="T256" s="199"/>
      <c r="AT256" s="196" t="s">
        <v>171</v>
      </c>
      <c r="AU256" s="196" t="s">
        <v>100</v>
      </c>
      <c r="AV256" s="194" t="s">
        <v>84</v>
      </c>
      <c r="AW256" s="194" t="s">
        <v>33</v>
      </c>
      <c r="AX256" s="194" t="s">
        <v>76</v>
      </c>
      <c r="AY256" s="196" t="s">
        <v>119</v>
      </c>
    </row>
    <row r="257" spans="2:51" s="194" customFormat="1" x14ac:dyDescent="0.3">
      <c r="B257" s="195"/>
      <c r="D257" s="190" t="s">
        <v>171</v>
      </c>
      <c r="E257" s="196"/>
      <c r="F257" s="197" t="s">
        <v>230</v>
      </c>
      <c r="H257" s="196"/>
      <c r="L257" s="195"/>
      <c r="M257" s="198"/>
      <c r="T257" s="199"/>
      <c r="AT257" s="196" t="s">
        <v>171</v>
      </c>
      <c r="AU257" s="196" t="s">
        <v>100</v>
      </c>
      <c r="AV257" s="194" t="s">
        <v>84</v>
      </c>
      <c r="AW257" s="194" t="s">
        <v>33</v>
      </c>
      <c r="AX257" s="194" t="s">
        <v>76</v>
      </c>
      <c r="AY257" s="196" t="s">
        <v>119</v>
      </c>
    </row>
    <row r="258" spans="2:51" s="194" customFormat="1" x14ac:dyDescent="0.3">
      <c r="B258" s="195"/>
      <c r="D258" s="190" t="s">
        <v>171</v>
      </c>
      <c r="E258" s="196"/>
      <c r="F258" s="197" t="s">
        <v>231</v>
      </c>
      <c r="H258" s="196"/>
      <c r="L258" s="195"/>
      <c r="M258" s="198"/>
      <c r="T258" s="199"/>
      <c r="AT258" s="196" t="s">
        <v>171</v>
      </c>
      <c r="AU258" s="196" t="s">
        <v>100</v>
      </c>
      <c r="AV258" s="194" t="s">
        <v>84</v>
      </c>
      <c r="AW258" s="194" t="s">
        <v>33</v>
      </c>
      <c r="AX258" s="194" t="s">
        <v>76</v>
      </c>
      <c r="AY258" s="196" t="s">
        <v>119</v>
      </c>
    </row>
    <row r="259" spans="2:51" s="200" customFormat="1" x14ac:dyDescent="0.3">
      <c r="B259" s="201"/>
      <c r="D259" s="190" t="s">
        <v>171</v>
      </c>
      <c r="E259" s="202"/>
      <c r="F259" s="203" t="s">
        <v>232</v>
      </c>
      <c r="H259" s="204">
        <v>46.195999999999998</v>
      </c>
      <c r="L259" s="201"/>
      <c r="M259" s="205"/>
      <c r="T259" s="206"/>
      <c r="AT259" s="202" t="s">
        <v>171</v>
      </c>
      <c r="AU259" s="202" t="s">
        <v>100</v>
      </c>
      <c r="AV259" s="200" t="s">
        <v>100</v>
      </c>
      <c r="AW259" s="200" t="s">
        <v>33</v>
      </c>
      <c r="AX259" s="200" t="s">
        <v>76</v>
      </c>
      <c r="AY259" s="202" t="s">
        <v>119</v>
      </c>
    </row>
    <row r="260" spans="2:51" s="194" customFormat="1" x14ac:dyDescent="0.3">
      <c r="B260" s="195"/>
      <c r="D260" s="190" t="s">
        <v>171</v>
      </c>
      <c r="E260" s="196"/>
      <c r="F260" s="197" t="s">
        <v>216</v>
      </c>
      <c r="H260" s="196"/>
      <c r="L260" s="195"/>
      <c r="M260" s="198"/>
      <c r="T260" s="199"/>
      <c r="AT260" s="196" t="s">
        <v>171</v>
      </c>
      <c r="AU260" s="196" t="s">
        <v>100</v>
      </c>
      <c r="AV260" s="194" t="s">
        <v>84</v>
      </c>
      <c r="AW260" s="194" t="s">
        <v>33</v>
      </c>
      <c r="AX260" s="194" t="s">
        <v>76</v>
      </c>
      <c r="AY260" s="196" t="s">
        <v>119</v>
      </c>
    </row>
    <row r="261" spans="2:51" s="194" customFormat="1" x14ac:dyDescent="0.3">
      <c r="B261" s="195"/>
      <c r="D261" s="190" t="s">
        <v>171</v>
      </c>
      <c r="E261" s="196"/>
      <c r="F261" s="197" t="s">
        <v>217</v>
      </c>
      <c r="H261" s="196"/>
      <c r="L261" s="195"/>
      <c r="M261" s="198"/>
      <c r="T261" s="199"/>
      <c r="AT261" s="196" t="s">
        <v>171</v>
      </c>
      <c r="AU261" s="196" t="s">
        <v>100</v>
      </c>
      <c r="AV261" s="194" t="s">
        <v>84</v>
      </c>
      <c r="AW261" s="194" t="s">
        <v>33</v>
      </c>
      <c r="AX261" s="194" t="s">
        <v>76</v>
      </c>
      <c r="AY261" s="196" t="s">
        <v>119</v>
      </c>
    </row>
    <row r="262" spans="2:51" s="200" customFormat="1" x14ac:dyDescent="0.3">
      <c r="B262" s="201"/>
      <c r="D262" s="190" t="s">
        <v>171</v>
      </c>
      <c r="E262" s="202"/>
      <c r="F262" s="203" t="s">
        <v>218</v>
      </c>
      <c r="H262" s="204">
        <v>0.33800000000000002</v>
      </c>
      <c r="L262" s="201"/>
      <c r="M262" s="205"/>
      <c r="T262" s="206"/>
      <c r="AT262" s="202" t="s">
        <v>171</v>
      </c>
      <c r="AU262" s="202" t="s">
        <v>100</v>
      </c>
      <c r="AV262" s="200" t="s">
        <v>100</v>
      </c>
      <c r="AW262" s="200" t="s">
        <v>33</v>
      </c>
      <c r="AX262" s="200" t="s">
        <v>76</v>
      </c>
      <c r="AY262" s="202" t="s">
        <v>119</v>
      </c>
    </row>
    <row r="263" spans="2:51" s="215" customFormat="1" x14ac:dyDescent="0.3">
      <c r="B263" s="216"/>
      <c r="D263" s="190" t="s">
        <v>171</v>
      </c>
      <c r="E263" s="217"/>
      <c r="F263" s="218" t="s">
        <v>219</v>
      </c>
      <c r="H263" s="219">
        <v>46.533999999999999</v>
      </c>
      <c r="L263" s="216"/>
      <c r="M263" s="220"/>
      <c r="T263" s="221"/>
      <c r="AT263" s="217" t="s">
        <v>171</v>
      </c>
      <c r="AU263" s="217" t="s">
        <v>100</v>
      </c>
      <c r="AV263" s="215" t="s">
        <v>122</v>
      </c>
      <c r="AW263" s="215" t="s">
        <v>33</v>
      </c>
      <c r="AX263" s="215" t="s">
        <v>76</v>
      </c>
      <c r="AY263" s="217" t="s">
        <v>119</v>
      </c>
    </row>
    <row r="264" spans="2:51" s="194" customFormat="1" x14ac:dyDescent="0.3">
      <c r="B264" s="195"/>
      <c r="D264" s="190" t="s">
        <v>171</v>
      </c>
      <c r="E264" s="196"/>
      <c r="F264" s="197" t="s">
        <v>233</v>
      </c>
      <c r="H264" s="196"/>
      <c r="L264" s="195"/>
      <c r="M264" s="198"/>
      <c r="T264" s="199"/>
      <c r="AT264" s="196" t="s">
        <v>171</v>
      </c>
      <c r="AU264" s="196" t="s">
        <v>100</v>
      </c>
      <c r="AV264" s="194" t="s">
        <v>84</v>
      </c>
      <c r="AW264" s="194" t="s">
        <v>33</v>
      </c>
      <c r="AX264" s="194" t="s">
        <v>76</v>
      </c>
      <c r="AY264" s="196" t="s">
        <v>119</v>
      </c>
    </row>
    <row r="265" spans="2:51" s="194" customFormat="1" x14ac:dyDescent="0.3">
      <c r="B265" s="195"/>
      <c r="D265" s="190" t="s">
        <v>171</v>
      </c>
      <c r="E265" s="196"/>
      <c r="F265" s="197" t="s">
        <v>229</v>
      </c>
      <c r="H265" s="196"/>
      <c r="L265" s="195"/>
      <c r="M265" s="198"/>
      <c r="T265" s="199"/>
      <c r="AT265" s="196" t="s">
        <v>171</v>
      </c>
      <c r="AU265" s="196" t="s">
        <v>100</v>
      </c>
      <c r="AV265" s="194" t="s">
        <v>84</v>
      </c>
      <c r="AW265" s="194" t="s">
        <v>33</v>
      </c>
      <c r="AX265" s="194" t="s">
        <v>76</v>
      </c>
      <c r="AY265" s="196" t="s">
        <v>119</v>
      </c>
    </row>
    <row r="266" spans="2:51" s="194" customFormat="1" x14ac:dyDescent="0.3">
      <c r="B266" s="195"/>
      <c r="D266" s="190" t="s">
        <v>171</v>
      </c>
      <c r="E266" s="196"/>
      <c r="F266" s="197" t="s">
        <v>230</v>
      </c>
      <c r="H266" s="196"/>
      <c r="L266" s="195"/>
      <c r="M266" s="198"/>
      <c r="T266" s="199"/>
      <c r="AT266" s="196" t="s">
        <v>171</v>
      </c>
      <c r="AU266" s="196" t="s">
        <v>100</v>
      </c>
      <c r="AV266" s="194" t="s">
        <v>84</v>
      </c>
      <c r="AW266" s="194" t="s">
        <v>33</v>
      </c>
      <c r="AX266" s="194" t="s">
        <v>76</v>
      </c>
      <c r="AY266" s="196" t="s">
        <v>119</v>
      </c>
    </row>
    <row r="267" spans="2:51" s="194" customFormat="1" x14ac:dyDescent="0.3">
      <c r="B267" s="195"/>
      <c r="D267" s="190" t="s">
        <v>171</v>
      </c>
      <c r="E267" s="196"/>
      <c r="F267" s="197" t="s">
        <v>234</v>
      </c>
      <c r="H267" s="196"/>
      <c r="L267" s="195"/>
      <c r="M267" s="198"/>
      <c r="T267" s="199"/>
      <c r="AT267" s="196" t="s">
        <v>171</v>
      </c>
      <c r="AU267" s="196" t="s">
        <v>100</v>
      </c>
      <c r="AV267" s="194" t="s">
        <v>84</v>
      </c>
      <c r="AW267" s="194" t="s">
        <v>33</v>
      </c>
      <c r="AX267" s="194" t="s">
        <v>76</v>
      </c>
      <c r="AY267" s="196" t="s">
        <v>119</v>
      </c>
    </row>
    <row r="268" spans="2:51" s="200" customFormat="1" x14ac:dyDescent="0.3">
      <c r="B268" s="201"/>
      <c r="D268" s="190" t="s">
        <v>171</v>
      </c>
      <c r="E268" s="202"/>
      <c r="F268" s="203" t="s">
        <v>235</v>
      </c>
      <c r="H268" s="204">
        <v>44.636000000000003</v>
      </c>
      <c r="L268" s="201"/>
      <c r="M268" s="205"/>
      <c r="T268" s="206"/>
      <c r="AT268" s="202" t="s">
        <v>171</v>
      </c>
      <c r="AU268" s="202" t="s">
        <v>100</v>
      </c>
      <c r="AV268" s="200" t="s">
        <v>100</v>
      </c>
      <c r="AW268" s="200" t="s">
        <v>33</v>
      </c>
      <c r="AX268" s="200" t="s">
        <v>76</v>
      </c>
      <c r="AY268" s="202" t="s">
        <v>119</v>
      </c>
    </row>
    <row r="269" spans="2:51" s="194" customFormat="1" x14ac:dyDescent="0.3">
      <c r="B269" s="195"/>
      <c r="D269" s="190" t="s">
        <v>171</v>
      </c>
      <c r="E269" s="196"/>
      <c r="F269" s="197" t="s">
        <v>216</v>
      </c>
      <c r="H269" s="196"/>
      <c r="L269" s="195"/>
      <c r="M269" s="198"/>
      <c r="T269" s="199"/>
      <c r="AT269" s="196" t="s">
        <v>171</v>
      </c>
      <c r="AU269" s="196" t="s">
        <v>100</v>
      </c>
      <c r="AV269" s="194" t="s">
        <v>84</v>
      </c>
      <c r="AW269" s="194" t="s">
        <v>33</v>
      </c>
      <c r="AX269" s="194" t="s">
        <v>76</v>
      </c>
      <c r="AY269" s="196" t="s">
        <v>119</v>
      </c>
    </row>
    <row r="270" spans="2:51" s="194" customFormat="1" x14ac:dyDescent="0.3">
      <c r="B270" s="195"/>
      <c r="D270" s="190" t="s">
        <v>171</v>
      </c>
      <c r="E270" s="196"/>
      <c r="F270" s="197" t="s">
        <v>217</v>
      </c>
      <c r="H270" s="196"/>
      <c r="L270" s="195"/>
      <c r="M270" s="198"/>
      <c r="T270" s="199"/>
      <c r="AT270" s="196" t="s">
        <v>171</v>
      </c>
      <c r="AU270" s="196" t="s">
        <v>100</v>
      </c>
      <c r="AV270" s="194" t="s">
        <v>84</v>
      </c>
      <c r="AW270" s="194" t="s">
        <v>33</v>
      </c>
      <c r="AX270" s="194" t="s">
        <v>76</v>
      </c>
      <c r="AY270" s="196" t="s">
        <v>119</v>
      </c>
    </row>
    <row r="271" spans="2:51" s="200" customFormat="1" x14ac:dyDescent="0.3">
      <c r="B271" s="201"/>
      <c r="D271" s="190" t="s">
        <v>171</v>
      </c>
      <c r="E271" s="202"/>
      <c r="F271" s="203" t="s">
        <v>218</v>
      </c>
      <c r="H271" s="204">
        <v>0.33800000000000002</v>
      </c>
      <c r="L271" s="201"/>
      <c r="M271" s="205"/>
      <c r="T271" s="206"/>
      <c r="AT271" s="202" t="s">
        <v>171</v>
      </c>
      <c r="AU271" s="202" t="s">
        <v>100</v>
      </c>
      <c r="AV271" s="200" t="s">
        <v>100</v>
      </c>
      <c r="AW271" s="200" t="s">
        <v>33</v>
      </c>
      <c r="AX271" s="200" t="s">
        <v>76</v>
      </c>
      <c r="AY271" s="202" t="s">
        <v>119</v>
      </c>
    </row>
    <row r="272" spans="2:51" s="215" customFormat="1" x14ac:dyDescent="0.3">
      <c r="B272" s="216"/>
      <c r="D272" s="190" t="s">
        <v>171</v>
      </c>
      <c r="E272" s="217"/>
      <c r="F272" s="218" t="s">
        <v>219</v>
      </c>
      <c r="H272" s="219">
        <v>44.973999999999997</v>
      </c>
      <c r="L272" s="216"/>
      <c r="M272" s="220"/>
      <c r="T272" s="221"/>
      <c r="AT272" s="217" t="s">
        <v>171</v>
      </c>
      <c r="AU272" s="217" t="s">
        <v>100</v>
      </c>
      <c r="AV272" s="215" t="s">
        <v>122</v>
      </c>
      <c r="AW272" s="215" t="s">
        <v>33</v>
      </c>
      <c r="AX272" s="215" t="s">
        <v>76</v>
      </c>
      <c r="AY272" s="217" t="s">
        <v>119</v>
      </c>
    </row>
    <row r="273" spans="2:51" s="194" customFormat="1" x14ac:dyDescent="0.3">
      <c r="B273" s="195"/>
      <c r="D273" s="190" t="s">
        <v>171</v>
      </c>
      <c r="E273" s="196"/>
      <c r="F273" s="197" t="s">
        <v>236</v>
      </c>
      <c r="H273" s="196"/>
      <c r="L273" s="195"/>
      <c r="M273" s="198"/>
      <c r="T273" s="199"/>
      <c r="AT273" s="196" t="s">
        <v>171</v>
      </c>
      <c r="AU273" s="196" t="s">
        <v>100</v>
      </c>
      <c r="AV273" s="194" t="s">
        <v>84</v>
      </c>
      <c r="AW273" s="194" t="s">
        <v>33</v>
      </c>
      <c r="AX273" s="194" t="s">
        <v>76</v>
      </c>
      <c r="AY273" s="196" t="s">
        <v>119</v>
      </c>
    </row>
    <row r="274" spans="2:51" s="194" customFormat="1" x14ac:dyDescent="0.3">
      <c r="B274" s="195"/>
      <c r="D274" s="190" t="s">
        <v>171</v>
      </c>
      <c r="E274" s="196"/>
      <c r="F274" s="197" t="s">
        <v>229</v>
      </c>
      <c r="H274" s="196"/>
      <c r="L274" s="195"/>
      <c r="M274" s="198"/>
      <c r="T274" s="199"/>
      <c r="AT274" s="196" t="s">
        <v>171</v>
      </c>
      <c r="AU274" s="196" t="s">
        <v>100</v>
      </c>
      <c r="AV274" s="194" t="s">
        <v>84</v>
      </c>
      <c r="AW274" s="194" t="s">
        <v>33</v>
      </c>
      <c r="AX274" s="194" t="s">
        <v>76</v>
      </c>
      <c r="AY274" s="196" t="s">
        <v>119</v>
      </c>
    </row>
    <row r="275" spans="2:51" s="194" customFormat="1" x14ac:dyDescent="0.3">
      <c r="B275" s="195"/>
      <c r="D275" s="190" t="s">
        <v>171</v>
      </c>
      <c r="E275" s="196"/>
      <c r="F275" s="197" t="s">
        <v>230</v>
      </c>
      <c r="H275" s="196"/>
      <c r="L275" s="195"/>
      <c r="M275" s="198"/>
      <c r="T275" s="199"/>
      <c r="AT275" s="196" t="s">
        <v>171</v>
      </c>
      <c r="AU275" s="196" t="s">
        <v>100</v>
      </c>
      <c r="AV275" s="194" t="s">
        <v>84</v>
      </c>
      <c r="AW275" s="194" t="s">
        <v>33</v>
      </c>
      <c r="AX275" s="194" t="s">
        <v>76</v>
      </c>
      <c r="AY275" s="196" t="s">
        <v>119</v>
      </c>
    </row>
    <row r="276" spans="2:51" s="194" customFormat="1" x14ac:dyDescent="0.3">
      <c r="B276" s="195"/>
      <c r="D276" s="190" t="s">
        <v>171</v>
      </c>
      <c r="E276" s="196"/>
      <c r="F276" s="197" t="s">
        <v>237</v>
      </c>
      <c r="H276" s="196"/>
      <c r="L276" s="195"/>
      <c r="M276" s="198"/>
      <c r="T276" s="199"/>
      <c r="AT276" s="196" t="s">
        <v>171</v>
      </c>
      <c r="AU276" s="196" t="s">
        <v>100</v>
      </c>
      <c r="AV276" s="194" t="s">
        <v>84</v>
      </c>
      <c r="AW276" s="194" t="s">
        <v>33</v>
      </c>
      <c r="AX276" s="194" t="s">
        <v>76</v>
      </c>
      <c r="AY276" s="196" t="s">
        <v>119</v>
      </c>
    </row>
    <row r="277" spans="2:51" s="200" customFormat="1" x14ac:dyDescent="0.3">
      <c r="B277" s="201"/>
      <c r="D277" s="190" t="s">
        <v>171</v>
      </c>
      <c r="E277" s="202"/>
      <c r="F277" s="203" t="s">
        <v>238</v>
      </c>
      <c r="H277" s="204">
        <v>35.685000000000002</v>
      </c>
      <c r="L277" s="201"/>
      <c r="M277" s="205"/>
      <c r="T277" s="206"/>
      <c r="AT277" s="202" t="s">
        <v>171</v>
      </c>
      <c r="AU277" s="202" t="s">
        <v>100</v>
      </c>
      <c r="AV277" s="200" t="s">
        <v>100</v>
      </c>
      <c r="AW277" s="200" t="s">
        <v>33</v>
      </c>
      <c r="AX277" s="200" t="s">
        <v>76</v>
      </c>
      <c r="AY277" s="202" t="s">
        <v>119</v>
      </c>
    </row>
    <row r="278" spans="2:51" s="194" customFormat="1" x14ac:dyDescent="0.3">
      <c r="B278" s="195"/>
      <c r="D278" s="190" t="s">
        <v>171</v>
      </c>
      <c r="E278" s="196"/>
      <c r="F278" s="197" t="s">
        <v>216</v>
      </c>
      <c r="H278" s="196"/>
      <c r="L278" s="195"/>
      <c r="M278" s="198"/>
      <c r="T278" s="199"/>
      <c r="AT278" s="196" t="s">
        <v>171</v>
      </c>
      <c r="AU278" s="196" t="s">
        <v>100</v>
      </c>
      <c r="AV278" s="194" t="s">
        <v>84</v>
      </c>
      <c r="AW278" s="194" t="s">
        <v>33</v>
      </c>
      <c r="AX278" s="194" t="s">
        <v>76</v>
      </c>
      <c r="AY278" s="196" t="s">
        <v>119</v>
      </c>
    </row>
    <row r="279" spans="2:51" s="194" customFormat="1" x14ac:dyDescent="0.3">
      <c r="B279" s="195"/>
      <c r="D279" s="190" t="s">
        <v>171</v>
      </c>
      <c r="E279" s="196"/>
      <c r="F279" s="197" t="s">
        <v>217</v>
      </c>
      <c r="H279" s="196"/>
      <c r="L279" s="195"/>
      <c r="M279" s="198"/>
      <c r="T279" s="199"/>
      <c r="AT279" s="196" t="s">
        <v>171</v>
      </c>
      <c r="AU279" s="196" t="s">
        <v>100</v>
      </c>
      <c r="AV279" s="194" t="s">
        <v>84</v>
      </c>
      <c r="AW279" s="194" t="s">
        <v>33</v>
      </c>
      <c r="AX279" s="194" t="s">
        <v>76</v>
      </c>
      <c r="AY279" s="196" t="s">
        <v>119</v>
      </c>
    </row>
    <row r="280" spans="2:51" s="200" customFormat="1" x14ac:dyDescent="0.3">
      <c r="B280" s="201"/>
      <c r="D280" s="190" t="s">
        <v>171</v>
      </c>
      <c r="E280" s="202"/>
      <c r="F280" s="203" t="s">
        <v>218</v>
      </c>
      <c r="H280" s="204">
        <v>0.33800000000000002</v>
      </c>
      <c r="L280" s="201"/>
      <c r="M280" s="205"/>
      <c r="T280" s="206"/>
      <c r="AT280" s="202" t="s">
        <v>171</v>
      </c>
      <c r="AU280" s="202" t="s">
        <v>100</v>
      </c>
      <c r="AV280" s="200" t="s">
        <v>100</v>
      </c>
      <c r="AW280" s="200" t="s">
        <v>33</v>
      </c>
      <c r="AX280" s="200" t="s">
        <v>76</v>
      </c>
      <c r="AY280" s="202" t="s">
        <v>119</v>
      </c>
    </row>
    <row r="281" spans="2:51" s="215" customFormat="1" x14ac:dyDescent="0.3">
      <c r="B281" s="216"/>
      <c r="D281" s="190" t="s">
        <v>171</v>
      </c>
      <c r="E281" s="217"/>
      <c r="F281" s="218" t="s">
        <v>219</v>
      </c>
      <c r="H281" s="219">
        <v>36.023000000000003</v>
      </c>
      <c r="L281" s="216"/>
      <c r="M281" s="220"/>
      <c r="T281" s="221"/>
      <c r="AT281" s="217" t="s">
        <v>171</v>
      </c>
      <c r="AU281" s="217" t="s">
        <v>100</v>
      </c>
      <c r="AV281" s="215" t="s">
        <v>122</v>
      </c>
      <c r="AW281" s="215" t="s">
        <v>33</v>
      </c>
      <c r="AX281" s="215" t="s">
        <v>76</v>
      </c>
      <c r="AY281" s="217" t="s">
        <v>119</v>
      </c>
    </row>
    <row r="282" spans="2:51" s="194" customFormat="1" x14ac:dyDescent="0.3">
      <c r="B282" s="195"/>
      <c r="D282" s="190" t="s">
        <v>171</v>
      </c>
      <c r="E282" s="196"/>
      <c r="F282" s="197" t="s">
        <v>239</v>
      </c>
      <c r="H282" s="196"/>
      <c r="L282" s="195"/>
      <c r="M282" s="198"/>
      <c r="T282" s="199"/>
      <c r="AT282" s="196" t="s">
        <v>171</v>
      </c>
      <c r="AU282" s="196" t="s">
        <v>100</v>
      </c>
      <c r="AV282" s="194" t="s">
        <v>84</v>
      </c>
      <c r="AW282" s="194" t="s">
        <v>33</v>
      </c>
      <c r="AX282" s="194" t="s">
        <v>76</v>
      </c>
      <c r="AY282" s="196" t="s">
        <v>119</v>
      </c>
    </row>
    <row r="283" spans="2:51" s="194" customFormat="1" x14ac:dyDescent="0.3">
      <c r="B283" s="195"/>
      <c r="D283" s="190" t="s">
        <v>171</v>
      </c>
      <c r="E283" s="196"/>
      <c r="F283" s="197" t="s">
        <v>229</v>
      </c>
      <c r="H283" s="196"/>
      <c r="L283" s="195"/>
      <c r="M283" s="198"/>
      <c r="T283" s="199"/>
      <c r="AT283" s="196" t="s">
        <v>171</v>
      </c>
      <c r="AU283" s="196" t="s">
        <v>100</v>
      </c>
      <c r="AV283" s="194" t="s">
        <v>84</v>
      </c>
      <c r="AW283" s="194" t="s">
        <v>33</v>
      </c>
      <c r="AX283" s="194" t="s">
        <v>76</v>
      </c>
      <c r="AY283" s="196" t="s">
        <v>119</v>
      </c>
    </row>
    <row r="284" spans="2:51" s="194" customFormat="1" x14ac:dyDescent="0.3">
      <c r="B284" s="195"/>
      <c r="D284" s="190" t="s">
        <v>171</v>
      </c>
      <c r="E284" s="196"/>
      <c r="F284" s="197" t="s">
        <v>230</v>
      </c>
      <c r="H284" s="196"/>
      <c r="L284" s="195"/>
      <c r="M284" s="198"/>
      <c r="T284" s="199"/>
      <c r="AT284" s="196" t="s">
        <v>171</v>
      </c>
      <c r="AU284" s="196" t="s">
        <v>100</v>
      </c>
      <c r="AV284" s="194" t="s">
        <v>84</v>
      </c>
      <c r="AW284" s="194" t="s">
        <v>33</v>
      </c>
      <c r="AX284" s="194" t="s">
        <v>76</v>
      </c>
      <c r="AY284" s="196" t="s">
        <v>119</v>
      </c>
    </row>
    <row r="285" spans="2:51" s="194" customFormat="1" x14ac:dyDescent="0.3">
      <c r="B285" s="195"/>
      <c r="D285" s="190" t="s">
        <v>171</v>
      </c>
      <c r="E285" s="196"/>
      <c r="F285" s="197" t="s">
        <v>240</v>
      </c>
      <c r="H285" s="196"/>
      <c r="L285" s="195"/>
      <c r="M285" s="198"/>
      <c r="T285" s="199"/>
      <c r="AT285" s="196" t="s">
        <v>171</v>
      </c>
      <c r="AU285" s="196" t="s">
        <v>100</v>
      </c>
      <c r="AV285" s="194" t="s">
        <v>84</v>
      </c>
      <c r="AW285" s="194" t="s">
        <v>33</v>
      </c>
      <c r="AX285" s="194" t="s">
        <v>76</v>
      </c>
      <c r="AY285" s="196" t="s">
        <v>119</v>
      </c>
    </row>
    <row r="286" spans="2:51" s="200" customFormat="1" x14ac:dyDescent="0.3">
      <c r="B286" s="201"/>
      <c r="D286" s="190" t="s">
        <v>171</v>
      </c>
      <c r="E286" s="202"/>
      <c r="F286" s="203" t="s">
        <v>241</v>
      </c>
      <c r="H286" s="204">
        <v>35.393000000000001</v>
      </c>
      <c r="L286" s="201"/>
      <c r="M286" s="205"/>
      <c r="T286" s="206"/>
      <c r="AT286" s="202" t="s">
        <v>171</v>
      </c>
      <c r="AU286" s="202" t="s">
        <v>100</v>
      </c>
      <c r="AV286" s="200" t="s">
        <v>100</v>
      </c>
      <c r="AW286" s="200" t="s">
        <v>33</v>
      </c>
      <c r="AX286" s="200" t="s">
        <v>76</v>
      </c>
      <c r="AY286" s="202" t="s">
        <v>119</v>
      </c>
    </row>
    <row r="287" spans="2:51" s="194" customFormat="1" x14ac:dyDescent="0.3">
      <c r="B287" s="195"/>
      <c r="D287" s="190" t="s">
        <v>171</v>
      </c>
      <c r="E287" s="196"/>
      <c r="F287" s="197" t="s">
        <v>216</v>
      </c>
      <c r="H287" s="196"/>
      <c r="L287" s="195"/>
      <c r="M287" s="198"/>
      <c r="T287" s="199"/>
      <c r="AT287" s="196" t="s">
        <v>171</v>
      </c>
      <c r="AU287" s="196" t="s">
        <v>100</v>
      </c>
      <c r="AV287" s="194" t="s">
        <v>84</v>
      </c>
      <c r="AW287" s="194" t="s">
        <v>33</v>
      </c>
      <c r="AX287" s="194" t="s">
        <v>76</v>
      </c>
      <c r="AY287" s="196" t="s">
        <v>119</v>
      </c>
    </row>
    <row r="288" spans="2:51" s="194" customFormat="1" x14ac:dyDescent="0.3">
      <c r="B288" s="195"/>
      <c r="D288" s="190" t="s">
        <v>171</v>
      </c>
      <c r="E288" s="196"/>
      <c r="F288" s="197" t="s">
        <v>217</v>
      </c>
      <c r="H288" s="196"/>
      <c r="L288" s="195"/>
      <c r="M288" s="198"/>
      <c r="T288" s="199"/>
      <c r="AT288" s="196" t="s">
        <v>171</v>
      </c>
      <c r="AU288" s="196" t="s">
        <v>100</v>
      </c>
      <c r="AV288" s="194" t="s">
        <v>84</v>
      </c>
      <c r="AW288" s="194" t="s">
        <v>33</v>
      </c>
      <c r="AX288" s="194" t="s">
        <v>76</v>
      </c>
      <c r="AY288" s="196" t="s">
        <v>119</v>
      </c>
    </row>
    <row r="289" spans="2:51" s="200" customFormat="1" x14ac:dyDescent="0.3">
      <c r="B289" s="201"/>
      <c r="D289" s="190" t="s">
        <v>171</v>
      </c>
      <c r="E289" s="202"/>
      <c r="F289" s="203" t="s">
        <v>218</v>
      </c>
      <c r="H289" s="204">
        <v>0.33800000000000002</v>
      </c>
      <c r="L289" s="201"/>
      <c r="M289" s="205"/>
      <c r="T289" s="206"/>
      <c r="AT289" s="202" t="s">
        <v>171</v>
      </c>
      <c r="AU289" s="202" t="s">
        <v>100</v>
      </c>
      <c r="AV289" s="200" t="s">
        <v>100</v>
      </c>
      <c r="AW289" s="200" t="s">
        <v>33</v>
      </c>
      <c r="AX289" s="200" t="s">
        <v>76</v>
      </c>
      <c r="AY289" s="202" t="s">
        <v>119</v>
      </c>
    </row>
    <row r="290" spans="2:51" s="215" customFormat="1" x14ac:dyDescent="0.3">
      <c r="B290" s="216"/>
      <c r="D290" s="190" t="s">
        <v>171</v>
      </c>
      <c r="E290" s="217"/>
      <c r="F290" s="218" t="s">
        <v>219</v>
      </c>
      <c r="H290" s="219">
        <v>35.731000000000002</v>
      </c>
      <c r="L290" s="216"/>
      <c r="M290" s="220"/>
      <c r="T290" s="221"/>
      <c r="AT290" s="217" t="s">
        <v>171</v>
      </c>
      <c r="AU290" s="217" t="s">
        <v>100</v>
      </c>
      <c r="AV290" s="215" t="s">
        <v>122</v>
      </c>
      <c r="AW290" s="215" t="s">
        <v>33</v>
      </c>
      <c r="AX290" s="215" t="s">
        <v>76</v>
      </c>
      <c r="AY290" s="217" t="s">
        <v>119</v>
      </c>
    </row>
    <row r="291" spans="2:51" s="194" customFormat="1" x14ac:dyDescent="0.3">
      <c r="B291" s="195"/>
      <c r="D291" s="190" t="s">
        <v>171</v>
      </c>
      <c r="E291" s="196"/>
      <c r="F291" s="197" t="s">
        <v>242</v>
      </c>
      <c r="H291" s="196"/>
      <c r="L291" s="195"/>
      <c r="M291" s="198"/>
      <c r="T291" s="199"/>
      <c r="AT291" s="196" t="s">
        <v>171</v>
      </c>
      <c r="AU291" s="196" t="s">
        <v>100</v>
      </c>
      <c r="AV291" s="194" t="s">
        <v>84</v>
      </c>
      <c r="AW291" s="194" t="s">
        <v>33</v>
      </c>
      <c r="AX291" s="194" t="s">
        <v>76</v>
      </c>
      <c r="AY291" s="196" t="s">
        <v>119</v>
      </c>
    </row>
    <row r="292" spans="2:51" s="194" customFormat="1" x14ac:dyDescent="0.3">
      <c r="B292" s="195"/>
      <c r="D292" s="190" t="s">
        <v>171</v>
      </c>
      <c r="E292" s="196"/>
      <c r="F292" s="197" t="s">
        <v>229</v>
      </c>
      <c r="H292" s="196"/>
      <c r="L292" s="195"/>
      <c r="M292" s="198"/>
      <c r="T292" s="199"/>
      <c r="AT292" s="196" t="s">
        <v>171</v>
      </c>
      <c r="AU292" s="196" t="s">
        <v>100</v>
      </c>
      <c r="AV292" s="194" t="s">
        <v>84</v>
      </c>
      <c r="AW292" s="194" t="s">
        <v>33</v>
      </c>
      <c r="AX292" s="194" t="s">
        <v>76</v>
      </c>
      <c r="AY292" s="196" t="s">
        <v>119</v>
      </c>
    </row>
    <row r="293" spans="2:51" s="194" customFormat="1" x14ac:dyDescent="0.3">
      <c r="B293" s="195"/>
      <c r="D293" s="190" t="s">
        <v>171</v>
      </c>
      <c r="E293" s="196"/>
      <c r="F293" s="197" t="s">
        <v>230</v>
      </c>
      <c r="H293" s="196"/>
      <c r="L293" s="195"/>
      <c r="M293" s="198"/>
      <c r="T293" s="199"/>
      <c r="AT293" s="196" t="s">
        <v>171</v>
      </c>
      <c r="AU293" s="196" t="s">
        <v>100</v>
      </c>
      <c r="AV293" s="194" t="s">
        <v>84</v>
      </c>
      <c r="AW293" s="194" t="s">
        <v>33</v>
      </c>
      <c r="AX293" s="194" t="s">
        <v>76</v>
      </c>
      <c r="AY293" s="196" t="s">
        <v>119</v>
      </c>
    </row>
    <row r="294" spans="2:51" s="194" customFormat="1" x14ac:dyDescent="0.3">
      <c r="B294" s="195"/>
      <c r="D294" s="190" t="s">
        <v>171</v>
      </c>
      <c r="E294" s="196"/>
      <c r="F294" s="197" t="s">
        <v>243</v>
      </c>
      <c r="H294" s="196"/>
      <c r="L294" s="195"/>
      <c r="M294" s="198"/>
      <c r="T294" s="199"/>
      <c r="AT294" s="196" t="s">
        <v>171</v>
      </c>
      <c r="AU294" s="196" t="s">
        <v>100</v>
      </c>
      <c r="AV294" s="194" t="s">
        <v>84</v>
      </c>
      <c r="AW294" s="194" t="s">
        <v>33</v>
      </c>
      <c r="AX294" s="194" t="s">
        <v>76</v>
      </c>
      <c r="AY294" s="196" t="s">
        <v>119</v>
      </c>
    </row>
    <row r="295" spans="2:51" s="200" customFormat="1" x14ac:dyDescent="0.3">
      <c r="B295" s="201"/>
      <c r="D295" s="190" t="s">
        <v>171</v>
      </c>
      <c r="E295" s="202"/>
      <c r="F295" s="203" t="s">
        <v>244</v>
      </c>
      <c r="H295" s="204">
        <v>51.825000000000003</v>
      </c>
      <c r="L295" s="201"/>
      <c r="M295" s="205"/>
      <c r="T295" s="206"/>
      <c r="AT295" s="202" t="s">
        <v>171</v>
      </c>
      <c r="AU295" s="202" t="s">
        <v>100</v>
      </c>
      <c r="AV295" s="200" t="s">
        <v>100</v>
      </c>
      <c r="AW295" s="200" t="s">
        <v>33</v>
      </c>
      <c r="AX295" s="200" t="s">
        <v>76</v>
      </c>
      <c r="AY295" s="202" t="s">
        <v>119</v>
      </c>
    </row>
    <row r="296" spans="2:51" s="194" customFormat="1" x14ac:dyDescent="0.3">
      <c r="B296" s="195"/>
      <c r="D296" s="190" t="s">
        <v>171</v>
      </c>
      <c r="E296" s="196"/>
      <c r="F296" s="197" t="s">
        <v>216</v>
      </c>
      <c r="H296" s="196"/>
      <c r="L296" s="195"/>
      <c r="M296" s="198"/>
      <c r="T296" s="199"/>
      <c r="AT296" s="196" t="s">
        <v>171</v>
      </c>
      <c r="AU296" s="196" t="s">
        <v>100</v>
      </c>
      <c r="AV296" s="194" t="s">
        <v>84</v>
      </c>
      <c r="AW296" s="194" t="s">
        <v>33</v>
      </c>
      <c r="AX296" s="194" t="s">
        <v>76</v>
      </c>
      <c r="AY296" s="196" t="s">
        <v>119</v>
      </c>
    </row>
    <row r="297" spans="2:51" s="194" customFormat="1" x14ac:dyDescent="0.3">
      <c r="B297" s="195"/>
      <c r="D297" s="190" t="s">
        <v>171</v>
      </c>
      <c r="E297" s="196"/>
      <c r="F297" s="197" t="s">
        <v>217</v>
      </c>
      <c r="H297" s="196"/>
      <c r="L297" s="195"/>
      <c r="M297" s="198"/>
      <c r="T297" s="199"/>
      <c r="AT297" s="196" t="s">
        <v>171</v>
      </c>
      <c r="AU297" s="196" t="s">
        <v>100</v>
      </c>
      <c r="AV297" s="194" t="s">
        <v>84</v>
      </c>
      <c r="AW297" s="194" t="s">
        <v>33</v>
      </c>
      <c r="AX297" s="194" t="s">
        <v>76</v>
      </c>
      <c r="AY297" s="196" t="s">
        <v>119</v>
      </c>
    </row>
    <row r="298" spans="2:51" s="200" customFormat="1" x14ac:dyDescent="0.3">
      <c r="B298" s="201"/>
      <c r="D298" s="190" t="s">
        <v>171</v>
      </c>
      <c r="E298" s="202"/>
      <c r="F298" s="203" t="s">
        <v>218</v>
      </c>
      <c r="H298" s="204">
        <v>0.33800000000000002</v>
      </c>
      <c r="L298" s="201"/>
      <c r="M298" s="205"/>
      <c r="T298" s="206"/>
      <c r="AT298" s="202" t="s">
        <v>171</v>
      </c>
      <c r="AU298" s="202" t="s">
        <v>100</v>
      </c>
      <c r="AV298" s="200" t="s">
        <v>100</v>
      </c>
      <c r="AW298" s="200" t="s">
        <v>33</v>
      </c>
      <c r="AX298" s="200" t="s">
        <v>76</v>
      </c>
      <c r="AY298" s="202" t="s">
        <v>119</v>
      </c>
    </row>
    <row r="299" spans="2:51" s="215" customFormat="1" x14ac:dyDescent="0.3">
      <c r="B299" s="216"/>
      <c r="D299" s="190" t="s">
        <v>171</v>
      </c>
      <c r="E299" s="217"/>
      <c r="F299" s="218" t="s">
        <v>219</v>
      </c>
      <c r="H299" s="219">
        <v>52.162999999999997</v>
      </c>
      <c r="L299" s="216"/>
      <c r="M299" s="220"/>
      <c r="T299" s="221"/>
      <c r="AT299" s="217" t="s">
        <v>171</v>
      </c>
      <c r="AU299" s="217" t="s">
        <v>100</v>
      </c>
      <c r="AV299" s="215" t="s">
        <v>122</v>
      </c>
      <c r="AW299" s="215" t="s">
        <v>33</v>
      </c>
      <c r="AX299" s="215" t="s">
        <v>76</v>
      </c>
      <c r="AY299" s="217" t="s">
        <v>119</v>
      </c>
    </row>
    <row r="300" spans="2:51" s="194" customFormat="1" x14ac:dyDescent="0.3">
      <c r="B300" s="195"/>
      <c r="D300" s="190" t="s">
        <v>171</v>
      </c>
      <c r="E300" s="196"/>
      <c r="F300" s="197" t="s">
        <v>245</v>
      </c>
      <c r="H300" s="196"/>
      <c r="L300" s="195"/>
      <c r="M300" s="198"/>
      <c r="T300" s="199"/>
      <c r="AT300" s="196" t="s">
        <v>171</v>
      </c>
      <c r="AU300" s="196" t="s">
        <v>100</v>
      </c>
      <c r="AV300" s="194" t="s">
        <v>84</v>
      </c>
      <c r="AW300" s="194" t="s">
        <v>33</v>
      </c>
      <c r="AX300" s="194" t="s">
        <v>76</v>
      </c>
      <c r="AY300" s="196" t="s">
        <v>119</v>
      </c>
    </row>
    <row r="301" spans="2:51" s="194" customFormat="1" x14ac:dyDescent="0.3">
      <c r="B301" s="195"/>
      <c r="D301" s="190" t="s">
        <v>171</v>
      </c>
      <c r="E301" s="196"/>
      <c r="F301" s="197" t="s">
        <v>229</v>
      </c>
      <c r="H301" s="196"/>
      <c r="L301" s="195"/>
      <c r="M301" s="198"/>
      <c r="T301" s="199"/>
      <c r="AT301" s="196" t="s">
        <v>171</v>
      </c>
      <c r="AU301" s="196" t="s">
        <v>100</v>
      </c>
      <c r="AV301" s="194" t="s">
        <v>84</v>
      </c>
      <c r="AW301" s="194" t="s">
        <v>33</v>
      </c>
      <c r="AX301" s="194" t="s">
        <v>76</v>
      </c>
      <c r="AY301" s="196" t="s">
        <v>119</v>
      </c>
    </row>
    <row r="302" spans="2:51" s="194" customFormat="1" x14ac:dyDescent="0.3">
      <c r="B302" s="195"/>
      <c r="D302" s="190" t="s">
        <v>171</v>
      </c>
      <c r="E302" s="196"/>
      <c r="F302" s="197" t="s">
        <v>230</v>
      </c>
      <c r="H302" s="196"/>
      <c r="L302" s="195"/>
      <c r="M302" s="198"/>
      <c r="T302" s="199"/>
      <c r="AT302" s="196" t="s">
        <v>171</v>
      </c>
      <c r="AU302" s="196" t="s">
        <v>100</v>
      </c>
      <c r="AV302" s="194" t="s">
        <v>84</v>
      </c>
      <c r="AW302" s="194" t="s">
        <v>33</v>
      </c>
      <c r="AX302" s="194" t="s">
        <v>76</v>
      </c>
      <c r="AY302" s="196" t="s">
        <v>119</v>
      </c>
    </row>
    <row r="303" spans="2:51" s="194" customFormat="1" x14ac:dyDescent="0.3">
      <c r="B303" s="195"/>
      <c r="D303" s="190" t="s">
        <v>171</v>
      </c>
      <c r="E303" s="196"/>
      <c r="F303" s="197" t="s">
        <v>246</v>
      </c>
      <c r="H303" s="196"/>
      <c r="L303" s="195"/>
      <c r="M303" s="198"/>
      <c r="T303" s="199"/>
      <c r="AT303" s="196" t="s">
        <v>171</v>
      </c>
      <c r="AU303" s="196" t="s">
        <v>100</v>
      </c>
      <c r="AV303" s="194" t="s">
        <v>84</v>
      </c>
      <c r="AW303" s="194" t="s">
        <v>33</v>
      </c>
      <c r="AX303" s="194" t="s">
        <v>76</v>
      </c>
      <c r="AY303" s="196" t="s">
        <v>119</v>
      </c>
    </row>
    <row r="304" spans="2:51" s="200" customFormat="1" x14ac:dyDescent="0.3">
      <c r="B304" s="201"/>
      <c r="D304" s="190" t="s">
        <v>171</v>
      </c>
      <c r="E304" s="202"/>
      <c r="F304" s="203" t="s">
        <v>247</v>
      </c>
      <c r="H304" s="204">
        <v>49.92</v>
      </c>
      <c r="L304" s="201"/>
      <c r="M304" s="205"/>
      <c r="T304" s="206"/>
      <c r="AT304" s="202" t="s">
        <v>171</v>
      </c>
      <c r="AU304" s="202" t="s">
        <v>100</v>
      </c>
      <c r="AV304" s="200" t="s">
        <v>100</v>
      </c>
      <c r="AW304" s="200" t="s">
        <v>33</v>
      </c>
      <c r="AX304" s="200" t="s">
        <v>76</v>
      </c>
      <c r="AY304" s="202" t="s">
        <v>119</v>
      </c>
    </row>
    <row r="305" spans="2:51" s="194" customFormat="1" x14ac:dyDescent="0.3">
      <c r="B305" s="195"/>
      <c r="D305" s="190" t="s">
        <v>171</v>
      </c>
      <c r="E305" s="196"/>
      <c r="F305" s="197" t="s">
        <v>216</v>
      </c>
      <c r="H305" s="196"/>
      <c r="L305" s="195"/>
      <c r="M305" s="198"/>
      <c r="T305" s="199"/>
      <c r="AT305" s="196" t="s">
        <v>171</v>
      </c>
      <c r="AU305" s="196" t="s">
        <v>100</v>
      </c>
      <c r="AV305" s="194" t="s">
        <v>84</v>
      </c>
      <c r="AW305" s="194" t="s">
        <v>33</v>
      </c>
      <c r="AX305" s="194" t="s">
        <v>76</v>
      </c>
      <c r="AY305" s="196" t="s">
        <v>119</v>
      </c>
    </row>
    <row r="306" spans="2:51" s="194" customFormat="1" x14ac:dyDescent="0.3">
      <c r="B306" s="195"/>
      <c r="D306" s="190" t="s">
        <v>171</v>
      </c>
      <c r="E306" s="196"/>
      <c r="F306" s="197" t="s">
        <v>217</v>
      </c>
      <c r="H306" s="196"/>
      <c r="L306" s="195"/>
      <c r="M306" s="198"/>
      <c r="T306" s="199"/>
      <c r="AT306" s="196" t="s">
        <v>171</v>
      </c>
      <c r="AU306" s="196" t="s">
        <v>100</v>
      </c>
      <c r="AV306" s="194" t="s">
        <v>84</v>
      </c>
      <c r="AW306" s="194" t="s">
        <v>33</v>
      </c>
      <c r="AX306" s="194" t="s">
        <v>76</v>
      </c>
      <c r="AY306" s="196" t="s">
        <v>119</v>
      </c>
    </row>
    <row r="307" spans="2:51" s="200" customFormat="1" x14ac:dyDescent="0.3">
      <c r="B307" s="201"/>
      <c r="D307" s="190" t="s">
        <v>171</v>
      </c>
      <c r="E307" s="202"/>
      <c r="F307" s="203" t="s">
        <v>218</v>
      </c>
      <c r="H307" s="204">
        <v>0.33800000000000002</v>
      </c>
      <c r="L307" s="201"/>
      <c r="M307" s="205"/>
      <c r="T307" s="206"/>
      <c r="AT307" s="202" t="s">
        <v>171</v>
      </c>
      <c r="AU307" s="202" t="s">
        <v>100</v>
      </c>
      <c r="AV307" s="200" t="s">
        <v>100</v>
      </c>
      <c r="AW307" s="200" t="s">
        <v>33</v>
      </c>
      <c r="AX307" s="200" t="s">
        <v>76</v>
      </c>
      <c r="AY307" s="202" t="s">
        <v>119</v>
      </c>
    </row>
    <row r="308" spans="2:51" s="215" customFormat="1" x14ac:dyDescent="0.3">
      <c r="B308" s="216"/>
      <c r="D308" s="190" t="s">
        <v>171</v>
      </c>
      <c r="E308" s="217"/>
      <c r="F308" s="218" t="s">
        <v>219</v>
      </c>
      <c r="H308" s="219">
        <v>50.258000000000003</v>
      </c>
      <c r="L308" s="216"/>
      <c r="M308" s="220"/>
      <c r="T308" s="221"/>
      <c r="AT308" s="217" t="s">
        <v>171</v>
      </c>
      <c r="AU308" s="217" t="s">
        <v>100</v>
      </c>
      <c r="AV308" s="215" t="s">
        <v>122</v>
      </c>
      <c r="AW308" s="215" t="s">
        <v>33</v>
      </c>
      <c r="AX308" s="215" t="s">
        <v>76</v>
      </c>
      <c r="AY308" s="217" t="s">
        <v>119</v>
      </c>
    </row>
    <row r="309" spans="2:51" s="194" customFormat="1" x14ac:dyDescent="0.3">
      <c r="B309" s="195"/>
      <c r="D309" s="190" t="s">
        <v>171</v>
      </c>
      <c r="E309" s="196"/>
      <c r="F309" s="197" t="s">
        <v>248</v>
      </c>
      <c r="H309" s="196"/>
      <c r="L309" s="195"/>
      <c r="M309" s="198"/>
      <c r="T309" s="199"/>
      <c r="AT309" s="196" t="s">
        <v>171</v>
      </c>
      <c r="AU309" s="196" t="s">
        <v>100</v>
      </c>
      <c r="AV309" s="194" t="s">
        <v>84</v>
      </c>
      <c r="AW309" s="194" t="s">
        <v>33</v>
      </c>
      <c r="AX309" s="194" t="s">
        <v>76</v>
      </c>
      <c r="AY309" s="196" t="s">
        <v>119</v>
      </c>
    </row>
    <row r="310" spans="2:51" s="194" customFormat="1" x14ac:dyDescent="0.3">
      <c r="B310" s="195"/>
      <c r="D310" s="190" t="s">
        <v>171</v>
      </c>
      <c r="E310" s="196"/>
      <c r="F310" s="197" t="s">
        <v>212</v>
      </c>
      <c r="H310" s="196"/>
      <c r="L310" s="195"/>
      <c r="M310" s="198"/>
      <c r="T310" s="199"/>
      <c r="AT310" s="196" t="s">
        <v>171</v>
      </c>
      <c r="AU310" s="196" t="s">
        <v>100</v>
      </c>
      <c r="AV310" s="194" t="s">
        <v>84</v>
      </c>
      <c r="AW310" s="194" t="s">
        <v>33</v>
      </c>
      <c r="AX310" s="194" t="s">
        <v>76</v>
      </c>
      <c r="AY310" s="196" t="s">
        <v>119</v>
      </c>
    </row>
    <row r="311" spans="2:51" s="194" customFormat="1" x14ac:dyDescent="0.3">
      <c r="B311" s="195"/>
      <c r="D311" s="190" t="s">
        <v>171</v>
      </c>
      <c r="E311" s="196"/>
      <c r="F311" s="197" t="s">
        <v>249</v>
      </c>
      <c r="H311" s="196"/>
      <c r="L311" s="195"/>
      <c r="M311" s="198"/>
      <c r="T311" s="199"/>
      <c r="AT311" s="196" t="s">
        <v>171</v>
      </c>
      <c r="AU311" s="196" t="s">
        <v>100</v>
      </c>
      <c r="AV311" s="194" t="s">
        <v>84</v>
      </c>
      <c r="AW311" s="194" t="s">
        <v>33</v>
      </c>
      <c r="AX311" s="194" t="s">
        <v>76</v>
      </c>
      <c r="AY311" s="196" t="s">
        <v>119</v>
      </c>
    </row>
    <row r="312" spans="2:51" s="200" customFormat="1" x14ac:dyDescent="0.3">
      <c r="B312" s="201"/>
      <c r="D312" s="190" t="s">
        <v>171</v>
      </c>
      <c r="E312" s="202"/>
      <c r="F312" s="203" t="s">
        <v>250</v>
      </c>
      <c r="H312" s="204">
        <v>2.6429999999999998</v>
      </c>
      <c r="L312" s="201"/>
      <c r="M312" s="205"/>
      <c r="T312" s="206"/>
      <c r="AT312" s="202" t="s">
        <v>171</v>
      </c>
      <c r="AU312" s="202" t="s">
        <v>100</v>
      </c>
      <c r="AV312" s="200" t="s">
        <v>100</v>
      </c>
      <c r="AW312" s="200" t="s">
        <v>33</v>
      </c>
      <c r="AX312" s="200" t="s">
        <v>76</v>
      </c>
      <c r="AY312" s="202" t="s">
        <v>119</v>
      </c>
    </row>
    <row r="313" spans="2:51" s="194" customFormat="1" x14ac:dyDescent="0.3">
      <c r="B313" s="195"/>
      <c r="D313" s="190" t="s">
        <v>171</v>
      </c>
      <c r="E313" s="196"/>
      <c r="F313" s="197" t="s">
        <v>251</v>
      </c>
      <c r="H313" s="196"/>
      <c r="L313" s="195"/>
      <c r="M313" s="198"/>
      <c r="T313" s="199"/>
      <c r="AT313" s="196" t="s">
        <v>171</v>
      </c>
      <c r="AU313" s="196" t="s">
        <v>100</v>
      </c>
      <c r="AV313" s="194" t="s">
        <v>84</v>
      </c>
      <c r="AW313" s="194" t="s">
        <v>33</v>
      </c>
      <c r="AX313" s="194" t="s">
        <v>76</v>
      </c>
      <c r="AY313" s="196" t="s">
        <v>119</v>
      </c>
    </row>
    <row r="314" spans="2:51" s="194" customFormat="1" x14ac:dyDescent="0.3">
      <c r="B314" s="195"/>
      <c r="D314" s="190" t="s">
        <v>171</v>
      </c>
      <c r="E314" s="196"/>
      <c r="F314" s="197" t="s">
        <v>212</v>
      </c>
      <c r="H314" s="196"/>
      <c r="L314" s="195"/>
      <c r="M314" s="198"/>
      <c r="T314" s="199"/>
      <c r="AT314" s="196" t="s">
        <v>171</v>
      </c>
      <c r="AU314" s="196" t="s">
        <v>100</v>
      </c>
      <c r="AV314" s="194" t="s">
        <v>84</v>
      </c>
      <c r="AW314" s="194" t="s">
        <v>33</v>
      </c>
      <c r="AX314" s="194" t="s">
        <v>76</v>
      </c>
      <c r="AY314" s="196" t="s">
        <v>119</v>
      </c>
    </row>
    <row r="315" spans="2:51" s="194" customFormat="1" x14ac:dyDescent="0.3">
      <c r="B315" s="195"/>
      <c r="D315" s="190" t="s">
        <v>171</v>
      </c>
      <c r="E315" s="196"/>
      <c r="F315" s="197" t="s">
        <v>249</v>
      </c>
      <c r="H315" s="196"/>
      <c r="L315" s="195"/>
      <c r="M315" s="198"/>
      <c r="T315" s="199"/>
      <c r="AT315" s="196" t="s">
        <v>171</v>
      </c>
      <c r="AU315" s="196" t="s">
        <v>100</v>
      </c>
      <c r="AV315" s="194" t="s">
        <v>84</v>
      </c>
      <c r="AW315" s="194" t="s">
        <v>33</v>
      </c>
      <c r="AX315" s="194" t="s">
        <v>76</v>
      </c>
      <c r="AY315" s="196" t="s">
        <v>119</v>
      </c>
    </row>
    <row r="316" spans="2:51" s="200" customFormat="1" x14ac:dyDescent="0.3">
      <c r="B316" s="201"/>
      <c r="D316" s="190" t="s">
        <v>171</v>
      </c>
      <c r="E316" s="202"/>
      <c r="F316" s="203" t="s">
        <v>250</v>
      </c>
      <c r="H316" s="204">
        <v>2.6429999999999998</v>
      </c>
      <c r="L316" s="201"/>
      <c r="M316" s="205"/>
      <c r="T316" s="206"/>
      <c r="AT316" s="202" t="s">
        <v>171</v>
      </c>
      <c r="AU316" s="202" t="s">
        <v>100</v>
      </c>
      <c r="AV316" s="200" t="s">
        <v>100</v>
      </c>
      <c r="AW316" s="200" t="s">
        <v>33</v>
      </c>
      <c r="AX316" s="200" t="s">
        <v>76</v>
      </c>
      <c r="AY316" s="202" t="s">
        <v>119</v>
      </c>
    </row>
    <row r="317" spans="2:51" s="194" customFormat="1" x14ac:dyDescent="0.3">
      <c r="B317" s="195"/>
      <c r="D317" s="190" t="s">
        <v>171</v>
      </c>
      <c r="E317" s="196"/>
      <c r="F317" s="197" t="s">
        <v>252</v>
      </c>
      <c r="H317" s="196"/>
      <c r="L317" s="195"/>
      <c r="M317" s="198"/>
      <c r="T317" s="199"/>
      <c r="AT317" s="196" t="s">
        <v>171</v>
      </c>
      <c r="AU317" s="196" t="s">
        <v>100</v>
      </c>
      <c r="AV317" s="194" t="s">
        <v>84</v>
      </c>
      <c r="AW317" s="194" t="s">
        <v>33</v>
      </c>
      <c r="AX317" s="194" t="s">
        <v>76</v>
      </c>
      <c r="AY317" s="196" t="s">
        <v>119</v>
      </c>
    </row>
    <row r="318" spans="2:51" s="194" customFormat="1" x14ac:dyDescent="0.3">
      <c r="B318" s="195"/>
      <c r="D318" s="190" t="s">
        <v>171</v>
      </c>
      <c r="E318" s="196"/>
      <c r="F318" s="197" t="s">
        <v>212</v>
      </c>
      <c r="H318" s="196"/>
      <c r="L318" s="195"/>
      <c r="M318" s="198"/>
      <c r="T318" s="199"/>
      <c r="AT318" s="196" t="s">
        <v>171</v>
      </c>
      <c r="AU318" s="196" t="s">
        <v>100</v>
      </c>
      <c r="AV318" s="194" t="s">
        <v>84</v>
      </c>
      <c r="AW318" s="194" t="s">
        <v>33</v>
      </c>
      <c r="AX318" s="194" t="s">
        <v>76</v>
      </c>
      <c r="AY318" s="196" t="s">
        <v>119</v>
      </c>
    </row>
    <row r="319" spans="2:51" s="194" customFormat="1" x14ac:dyDescent="0.3">
      <c r="B319" s="195"/>
      <c r="D319" s="190" t="s">
        <v>171</v>
      </c>
      <c r="E319" s="196"/>
      <c r="F319" s="197" t="s">
        <v>249</v>
      </c>
      <c r="H319" s="196"/>
      <c r="L319" s="195"/>
      <c r="M319" s="198"/>
      <c r="T319" s="199"/>
      <c r="AT319" s="196" t="s">
        <v>171</v>
      </c>
      <c r="AU319" s="196" t="s">
        <v>100</v>
      </c>
      <c r="AV319" s="194" t="s">
        <v>84</v>
      </c>
      <c r="AW319" s="194" t="s">
        <v>33</v>
      </c>
      <c r="AX319" s="194" t="s">
        <v>76</v>
      </c>
      <c r="AY319" s="196" t="s">
        <v>119</v>
      </c>
    </row>
    <row r="320" spans="2:51" s="200" customFormat="1" x14ac:dyDescent="0.3">
      <c r="B320" s="201"/>
      <c r="D320" s="190" t="s">
        <v>171</v>
      </c>
      <c r="E320" s="202"/>
      <c r="F320" s="203" t="s">
        <v>250</v>
      </c>
      <c r="H320" s="204">
        <v>2.6429999999999998</v>
      </c>
      <c r="L320" s="201"/>
      <c r="M320" s="205"/>
      <c r="T320" s="206"/>
      <c r="AT320" s="202" t="s">
        <v>171</v>
      </c>
      <c r="AU320" s="202" t="s">
        <v>100</v>
      </c>
      <c r="AV320" s="200" t="s">
        <v>100</v>
      </c>
      <c r="AW320" s="200" t="s">
        <v>33</v>
      </c>
      <c r="AX320" s="200" t="s">
        <v>76</v>
      </c>
      <c r="AY320" s="202" t="s">
        <v>119</v>
      </c>
    </row>
    <row r="321" spans="2:65" s="194" customFormat="1" x14ac:dyDescent="0.3">
      <c r="B321" s="195"/>
      <c r="D321" s="190" t="s">
        <v>171</v>
      </c>
      <c r="E321" s="196"/>
      <c r="F321" s="197" t="s">
        <v>253</v>
      </c>
      <c r="H321" s="196"/>
      <c r="L321" s="195"/>
      <c r="M321" s="198"/>
      <c r="T321" s="199"/>
      <c r="AT321" s="196" t="s">
        <v>171</v>
      </c>
      <c r="AU321" s="196" t="s">
        <v>100</v>
      </c>
      <c r="AV321" s="194" t="s">
        <v>84</v>
      </c>
      <c r="AW321" s="194" t="s">
        <v>33</v>
      </c>
      <c r="AX321" s="194" t="s">
        <v>76</v>
      </c>
      <c r="AY321" s="196" t="s">
        <v>119</v>
      </c>
    </row>
    <row r="322" spans="2:65" s="194" customFormat="1" x14ac:dyDescent="0.3">
      <c r="B322" s="195"/>
      <c r="D322" s="190" t="s">
        <v>171</v>
      </c>
      <c r="E322" s="196"/>
      <c r="F322" s="197" t="s">
        <v>212</v>
      </c>
      <c r="H322" s="196"/>
      <c r="L322" s="195"/>
      <c r="M322" s="198"/>
      <c r="T322" s="199"/>
      <c r="AT322" s="196" t="s">
        <v>171</v>
      </c>
      <c r="AU322" s="196" t="s">
        <v>100</v>
      </c>
      <c r="AV322" s="194" t="s">
        <v>84</v>
      </c>
      <c r="AW322" s="194" t="s">
        <v>33</v>
      </c>
      <c r="AX322" s="194" t="s">
        <v>76</v>
      </c>
      <c r="AY322" s="196" t="s">
        <v>119</v>
      </c>
    </row>
    <row r="323" spans="2:65" s="194" customFormat="1" x14ac:dyDescent="0.3">
      <c r="B323" s="195"/>
      <c r="D323" s="190" t="s">
        <v>171</v>
      </c>
      <c r="E323" s="196"/>
      <c r="F323" s="197" t="s">
        <v>249</v>
      </c>
      <c r="H323" s="196"/>
      <c r="L323" s="195"/>
      <c r="M323" s="198"/>
      <c r="T323" s="199"/>
      <c r="AT323" s="196" t="s">
        <v>171</v>
      </c>
      <c r="AU323" s="196" t="s">
        <v>100</v>
      </c>
      <c r="AV323" s="194" t="s">
        <v>84</v>
      </c>
      <c r="AW323" s="194" t="s">
        <v>33</v>
      </c>
      <c r="AX323" s="194" t="s">
        <v>76</v>
      </c>
      <c r="AY323" s="196" t="s">
        <v>119</v>
      </c>
    </row>
    <row r="324" spans="2:65" s="200" customFormat="1" x14ac:dyDescent="0.3">
      <c r="B324" s="201"/>
      <c r="D324" s="190" t="s">
        <v>171</v>
      </c>
      <c r="E324" s="202"/>
      <c r="F324" s="203" t="s">
        <v>250</v>
      </c>
      <c r="H324" s="204">
        <v>2.6429999999999998</v>
      </c>
      <c r="L324" s="201"/>
      <c r="M324" s="205"/>
      <c r="T324" s="206"/>
      <c r="AT324" s="202" t="s">
        <v>171</v>
      </c>
      <c r="AU324" s="202" t="s">
        <v>100</v>
      </c>
      <c r="AV324" s="200" t="s">
        <v>100</v>
      </c>
      <c r="AW324" s="200" t="s">
        <v>33</v>
      </c>
      <c r="AX324" s="200" t="s">
        <v>76</v>
      </c>
      <c r="AY324" s="202" t="s">
        <v>119</v>
      </c>
    </row>
    <row r="325" spans="2:65" s="215" customFormat="1" x14ac:dyDescent="0.3">
      <c r="B325" s="216"/>
      <c r="D325" s="190" t="s">
        <v>171</v>
      </c>
      <c r="E325" s="217"/>
      <c r="F325" s="218" t="s">
        <v>219</v>
      </c>
      <c r="H325" s="219">
        <v>10.571999999999999</v>
      </c>
      <c r="L325" s="216"/>
      <c r="M325" s="220"/>
      <c r="T325" s="221"/>
      <c r="AT325" s="217" t="s">
        <v>171</v>
      </c>
      <c r="AU325" s="217" t="s">
        <v>100</v>
      </c>
      <c r="AV325" s="215" t="s">
        <v>122</v>
      </c>
      <c r="AW325" s="215" t="s">
        <v>33</v>
      </c>
      <c r="AX325" s="215" t="s">
        <v>76</v>
      </c>
      <c r="AY325" s="217" t="s">
        <v>119</v>
      </c>
    </row>
    <row r="326" spans="2:65" s="207" customFormat="1" x14ac:dyDescent="0.3">
      <c r="B326" s="208"/>
      <c r="D326" s="190" t="s">
        <v>171</v>
      </c>
      <c r="E326" s="209"/>
      <c r="F326" s="210" t="s">
        <v>176</v>
      </c>
      <c r="H326" s="211">
        <v>612.30999999999995</v>
      </c>
      <c r="L326" s="208"/>
      <c r="M326" s="212"/>
      <c r="T326" s="213"/>
      <c r="AT326" s="209" t="s">
        <v>171</v>
      </c>
      <c r="AU326" s="209" t="s">
        <v>100</v>
      </c>
      <c r="AV326" s="207" t="s">
        <v>121</v>
      </c>
      <c r="AW326" s="207" t="s">
        <v>33</v>
      </c>
      <c r="AX326" s="207" t="s">
        <v>84</v>
      </c>
      <c r="AY326" s="209" t="s">
        <v>119</v>
      </c>
    </row>
    <row r="327" spans="2:65" s="200" customFormat="1" x14ac:dyDescent="0.3">
      <c r="B327" s="201"/>
      <c r="D327" s="190" t="s">
        <v>171</v>
      </c>
      <c r="F327" s="203" t="s">
        <v>259</v>
      </c>
      <c r="H327" s="204">
        <v>183.69300000000001</v>
      </c>
      <c r="L327" s="201"/>
      <c r="M327" s="205"/>
      <c r="T327" s="206"/>
      <c r="AT327" s="202" t="s">
        <v>171</v>
      </c>
      <c r="AU327" s="202" t="s">
        <v>100</v>
      </c>
      <c r="AV327" s="200" t="s">
        <v>100</v>
      </c>
      <c r="AW327" s="200" t="s">
        <v>6</v>
      </c>
      <c r="AX327" s="200" t="s">
        <v>84</v>
      </c>
      <c r="AY327" s="202" t="s">
        <v>119</v>
      </c>
    </row>
    <row r="328" spans="2:65" s="102" customFormat="1" ht="16.5" customHeight="1" x14ac:dyDescent="0.3">
      <c r="B328" s="103"/>
      <c r="C328" s="179" t="s">
        <v>260</v>
      </c>
      <c r="D328" s="179" t="s">
        <v>120</v>
      </c>
      <c r="E328" s="180" t="s">
        <v>261</v>
      </c>
      <c r="F328" s="181" t="s">
        <v>262</v>
      </c>
      <c r="G328" s="182" t="s">
        <v>196</v>
      </c>
      <c r="H328" s="183">
        <v>10.571999999999999</v>
      </c>
      <c r="I328" s="289"/>
      <c r="J328" s="184">
        <f>ROUND(I328*H328,2)</f>
        <v>0</v>
      </c>
      <c r="K328" s="181" t="s">
        <v>167</v>
      </c>
      <c r="L328" s="103"/>
      <c r="M328" s="185"/>
      <c r="N328" s="186" t="s">
        <v>41</v>
      </c>
      <c r="O328" s="187">
        <v>0.34500000000000003</v>
      </c>
      <c r="P328" s="187">
        <f>O328*H328</f>
        <v>3.6473399999999998</v>
      </c>
      <c r="Q328" s="187">
        <v>0</v>
      </c>
      <c r="R328" s="187">
        <f>Q328*H328</f>
        <v>0</v>
      </c>
      <c r="S328" s="187">
        <v>0</v>
      </c>
      <c r="T328" s="188">
        <f>S328*H328</f>
        <v>0</v>
      </c>
      <c r="AR328" s="94" t="s">
        <v>121</v>
      </c>
      <c r="AT328" s="94" t="s">
        <v>120</v>
      </c>
      <c r="AU328" s="94" t="s">
        <v>100</v>
      </c>
      <c r="AY328" s="94" t="s">
        <v>119</v>
      </c>
      <c r="BE328" s="189">
        <f>IF(N328="základní",J328,0)</f>
        <v>0</v>
      </c>
      <c r="BF328" s="189">
        <f>IF(N328="snížená",J328,0)</f>
        <v>0</v>
      </c>
      <c r="BG328" s="189">
        <f>IF(N328="zákl. přenesená",J328,0)</f>
        <v>0</v>
      </c>
      <c r="BH328" s="189">
        <f>IF(N328="sníž. přenesená",J328,0)</f>
        <v>0</v>
      </c>
      <c r="BI328" s="189">
        <f>IF(N328="nulová",J328,0)</f>
        <v>0</v>
      </c>
      <c r="BJ328" s="94" t="s">
        <v>84</v>
      </c>
      <c r="BK328" s="189">
        <f>ROUND(I328*H328,2)</f>
        <v>0</v>
      </c>
      <c r="BL328" s="94" t="s">
        <v>121</v>
      </c>
      <c r="BM328" s="94" t="s">
        <v>263</v>
      </c>
    </row>
    <row r="329" spans="2:65" s="102" customFormat="1" ht="36" x14ac:dyDescent="0.3">
      <c r="B329" s="103"/>
      <c r="D329" s="190" t="s">
        <v>169</v>
      </c>
      <c r="F329" s="191" t="s">
        <v>264</v>
      </c>
      <c r="L329" s="103"/>
      <c r="M329" s="192"/>
      <c r="T329" s="193"/>
      <c r="AT329" s="94" t="s">
        <v>169</v>
      </c>
      <c r="AU329" s="94" t="s">
        <v>100</v>
      </c>
    </row>
    <row r="330" spans="2:65" s="194" customFormat="1" x14ac:dyDescent="0.3">
      <c r="B330" s="195"/>
      <c r="D330" s="190" t="s">
        <v>171</v>
      </c>
      <c r="E330" s="196"/>
      <c r="F330" s="197" t="s">
        <v>172</v>
      </c>
      <c r="H330" s="196"/>
      <c r="L330" s="195"/>
      <c r="M330" s="198"/>
      <c r="T330" s="199"/>
      <c r="AT330" s="196" t="s">
        <v>171</v>
      </c>
      <c r="AU330" s="196" t="s">
        <v>100</v>
      </c>
      <c r="AV330" s="194" t="s">
        <v>84</v>
      </c>
      <c r="AW330" s="194" t="s">
        <v>33</v>
      </c>
      <c r="AX330" s="194" t="s">
        <v>76</v>
      </c>
      <c r="AY330" s="196" t="s">
        <v>119</v>
      </c>
    </row>
    <row r="331" spans="2:65" s="194" customFormat="1" x14ac:dyDescent="0.3">
      <c r="B331" s="195"/>
      <c r="D331" s="190" t="s">
        <v>171</v>
      </c>
      <c r="E331" s="196"/>
      <c r="F331" s="197" t="s">
        <v>190</v>
      </c>
      <c r="H331" s="196"/>
      <c r="L331" s="195"/>
      <c r="M331" s="198"/>
      <c r="T331" s="199"/>
      <c r="AT331" s="196" t="s">
        <v>171</v>
      </c>
      <c r="AU331" s="196" t="s">
        <v>100</v>
      </c>
      <c r="AV331" s="194" t="s">
        <v>84</v>
      </c>
      <c r="AW331" s="194" t="s">
        <v>33</v>
      </c>
      <c r="AX331" s="194" t="s">
        <v>76</v>
      </c>
      <c r="AY331" s="196" t="s">
        <v>119</v>
      </c>
    </row>
    <row r="332" spans="2:65" s="194" customFormat="1" x14ac:dyDescent="0.3">
      <c r="B332" s="195"/>
      <c r="D332" s="190" t="s">
        <v>171</v>
      </c>
      <c r="E332" s="196"/>
      <c r="F332" s="197" t="s">
        <v>248</v>
      </c>
      <c r="H332" s="196"/>
      <c r="L332" s="195"/>
      <c r="M332" s="198"/>
      <c r="T332" s="199"/>
      <c r="AT332" s="196" t="s">
        <v>171</v>
      </c>
      <c r="AU332" s="196" t="s">
        <v>100</v>
      </c>
      <c r="AV332" s="194" t="s">
        <v>84</v>
      </c>
      <c r="AW332" s="194" t="s">
        <v>33</v>
      </c>
      <c r="AX332" s="194" t="s">
        <v>76</v>
      </c>
      <c r="AY332" s="196" t="s">
        <v>119</v>
      </c>
    </row>
    <row r="333" spans="2:65" s="194" customFormat="1" x14ac:dyDescent="0.3">
      <c r="B333" s="195"/>
      <c r="D333" s="190" t="s">
        <v>171</v>
      </c>
      <c r="E333" s="196"/>
      <c r="F333" s="197" t="s">
        <v>212</v>
      </c>
      <c r="H333" s="196"/>
      <c r="L333" s="195"/>
      <c r="M333" s="198"/>
      <c r="T333" s="199"/>
      <c r="AT333" s="196" t="s">
        <v>171</v>
      </c>
      <c r="AU333" s="196" t="s">
        <v>100</v>
      </c>
      <c r="AV333" s="194" t="s">
        <v>84</v>
      </c>
      <c r="AW333" s="194" t="s">
        <v>33</v>
      </c>
      <c r="AX333" s="194" t="s">
        <v>76</v>
      </c>
      <c r="AY333" s="196" t="s">
        <v>119</v>
      </c>
    </row>
    <row r="334" spans="2:65" s="194" customFormat="1" x14ac:dyDescent="0.3">
      <c r="B334" s="195"/>
      <c r="D334" s="190" t="s">
        <v>171</v>
      </c>
      <c r="E334" s="196"/>
      <c r="F334" s="197" t="s">
        <v>249</v>
      </c>
      <c r="H334" s="196"/>
      <c r="L334" s="195"/>
      <c r="M334" s="198"/>
      <c r="T334" s="199"/>
      <c r="AT334" s="196" t="s">
        <v>171</v>
      </c>
      <c r="AU334" s="196" t="s">
        <v>100</v>
      </c>
      <c r="AV334" s="194" t="s">
        <v>84</v>
      </c>
      <c r="AW334" s="194" t="s">
        <v>33</v>
      </c>
      <c r="AX334" s="194" t="s">
        <v>76</v>
      </c>
      <c r="AY334" s="196" t="s">
        <v>119</v>
      </c>
    </row>
    <row r="335" spans="2:65" s="200" customFormat="1" x14ac:dyDescent="0.3">
      <c r="B335" s="201"/>
      <c r="D335" s="190" t="s">
        <v>171</v>
      </c>
      <c r="E335" s="202"/>
      <c r="F335" s="203" t="s">
        <v>250</v>
      </c>
      <c r="H335" s="204">
        <v>2.6429999999999998</v>
      </c>
      <c r="L335" s="201"/>
      <c r="M335" s="205"/>
      <c r="T335" s="206"/>
      <c r="AT335" s="202" t="s">
        <v>171</v>
      </c>
      <c r="AU335" s="202" t="s">
        <v>100</v>
      </c>
      <c r="AV335" s="200" t="s">
        <v>100</v>
      </c>
      <c r="AW335" s="200" t="s">
        <v>33</v>
      </c>
      <c r="AX335" s="200" t="s">
        <v>76</v>
      </c>
      <c r="AY335" s="202" t="s">
        <v>119</v>
      </c>
    </row>
    <row r="336" spans="2:65" s="194" customFormat="1" x14ac:dyDescent="0.3">
      <c r="B336" s="195"/>
      <c r="D336" s="190" t="s">
        <v>171</v>
      </c>
      <c r="E336" s="196"/>
      <c r="F336" s="197" t="s">
        <v>251</v>
      </c>
      <c r="H336" s="196"/>
      <c r="L336" s="195"/>
      <c r="M336" s="198"/>
      <c r="T336" s="199"/>
      <c r="AT336" s="196" t="s">
        <v>171</v>
      </c>
      <c r="AU336" s="196" t="s">
        <v>100</v>
      </c>
      <c r="AV336" s="194" t="s">
        <v>84</v>
      </c>
      <c r="AW336" s="194" t="s">
        <v>33</v>
      </c>
      <c r="AX336" s="194" t="s">
        <v>76</v>
      </c>
      <c r="AY336" s="196" t="s">
        <v>119</v>
      </c>
    </row>
    <row r="337" spans="2:65" s="194" customFormat="1" x14ac:dyDescent="0.3">
      <c r="B337" s="195"/>
      <c r="D337" s="190" t="s">
        <v>171</v>
      </c>
      <c r="E337" s="196"/>
      <c r="F337" s="197" t="s">
        <v>212</v>
      </c>
      <c r="H337" s="196"/>
      <c r="L337" s="195"/>
      <c r="M337" s="198"/>
      <c r="T337" s="199"/>
      <c r="AT337" s="196" t="s">
        <v>171</v>
      </c>
      <c r="AU337" s="196" t="s">
        <v>100</v>
      </c>
      <c r="AV337" s="194" t="s">
        <v>84</v>
      </c>
      <c r="AW337" s="194" t="s">
        <v>33</v>
      </c>
      <c r="AX337" s="194" t="s">
        <v>76</v>
      </c>
      <c r="AY337" s="196" t="s">
        <v>119</v>
      </c>
    </row>
    <row r="338" spans="2:65" s="194" customFormat="1" x14ac:dyDescent="0.3">
      <c r="B338" s="195"/>
      <c r="D338" s="190" t="s">
        <v>171</v>
      </c>
      <c r="E338" s="196"/>
      <c r="F338" s="197" t="s">
        <v>249</v>
      </c>
      <c r="H338" s="196"/>
      <c r="L338" s="195"/>
      <c r="M338" s="198"/>
      <c r="T338" s="199"/>
      <c r="AT338" s="196" t="s">
        <v>171</v>
      </c>
      <c r="AU338" s="196" t="s">
        <v>100</v>
      </c>
      <c r="AV338" s="194" t="s">
        <v>84</v>
      </c>
      <c r="AW338" s="194" t="s">
        <v>33</v>
      </c>
      <c r="AX338" s="194" t="s">
        <v>76</v>
      </c>
      <c r="AY338" s="196" t="s">
        <v>119</v>
      </c>
    </row>
    <row r="339" spans="2:65" s="200" customFormat="1" x14ac:dyDescent="0.3">
      <c r="B339" s="201"/>
      <c r="D339" s="190" t="s">
        <v>171</v>
      </c>
      <c r="E339" s="202"/>
      <c r="F339" s="203" t="s">
        <v>250</v>
      </c>
      <c r="H339" s="204">
        <v>2.6429999999999998</v>
      </c>
      <c r="L339" s="201"/>
      <c r="M339" s="205"/>
      <c r="T339" s="206"/>
      <c r="AT339" s="202" t="s">
        <v>171</v>
      </c>
      <c r="AU339" s="202" t="s">
        <v>100</v>
      </c>
      <c r="AV339" s="200" t="s">
        <v>100</v>
      </c>
      <c r="AW339" s="200" t="s">
        <v>33</v>
      </c>
      <c r="AX339" s="200" t="s">
        <v>76</v>
      </c>
      <c r="AY339" s="202" t="s">
        <v>119</v>
      </c>
    </row>
    <row r="340" spans="2:65" s="194" customFormat="1" x14ac:dyDescent="0.3">
      <c r="B340" s="195"/>
      <c r="D340" s="190" t="s">
        <v>171</v>
      </c>
      <c r="E340" s="196"/>
      <c r="F340" s="197" t="s">
        <v>252</v>
      </c>
      <c r="H340" s="196"/>
      <c r="L340" s="195"/>
      <c r="M340" s="198"/>
      <c r="T340" s="199"/>
      <c r="AT340" s="196" t="s">
        <v>171</v>
      </c>
      <c r="AU340" s="196" t="s">
        <v>100</v>
      </c>
      <c r="AV340" s="194" t="s">
        <v>84</v>
      </c>
      <c r="AW340" s="194" t="s">
        <v>33</v>
      </c>
      <c r="AX340" s="194" t="s">
        <v>76</v>
      </c>
      <c r="AY340" s="196" t="s">
        <v>119</v>
      </c>
    </row>
    <row r="341" spans="2:65" s="194" customFormat="1" x14ac:dyDescent="0.3">
      <c r="B341" s="195"/>
      <c r="D341" s="190" t="s">
        <v>171</v>
      </c>
      <c r="E341" s="196"/>
      <c r="F341" s="197" t="s">
        <v>212</v>
      </c>
      <c r="H341" s="196"/>
      <c r="L341" s="195"/>
      <c r="M341" s="198"/>
      <c r="T341" s="199"/>
      <c r="AT341" s="196" t="s">
        <v>171</v>
      </c>
      <c r="AU341" s="196" t="s">
        <v>100</v>
      </c>
      <c r="AV341" s="194" t="s">
        <v>84</v>
      </c>
      <c r="AW341" s="194" t="s">
        <v>33</v>
      </c>
      <c r="AX341" s="194" t="s">
        <v>76</v>
      </c>
      <c r="AY341" s="196" t="s">
        <v>119</v>
      </c>
    </row>
    <row r="342" spans="2:65" s="194" customFormat="1" x14ac:dyDescent="0.3">
      <c r="B342" s="195"/>
      <c r="D342" s="190" t="s">
        <v>171</v>
      </c>
      <c r="E342" s="196"/>
      <c r="F342" s="197" t="s">
        <v>249</v>
      </c>
      <c r="H342" s="196"/>
      <c r="L342" s="195"/>
      <c r="M342" s="198"/>
      <c r="T342" s="199"/>
      <c r="AT342" s="196" t="s">
        <v>171</v>
      </c>
      <c r="AU342" s="196" t="s">
        <v>100</v>
      </c>
      <c r="AV342" s="194" t="s">
        <v>84</v>
      </c>
      <c r="AW342" s="194" t="s">
        <v>33</v>
      </c>
      <c r="AX342" s="194" t="s">
        <v>76</v>
      </c>
      <c r="AY342" s="196" t="s">
        <v>119</v>
      </c>
    </row>
    <row r="343" spans="2:65" s="200" customFormat="1" x14ac:dyDescent="0.3">
      <c r="B343" s="201"/>
      <c r="D343" s="190" t="s">
        <v>171</v>
      </c>
      <c r="E343" s="202"/>
      <c r="F343" s="203" t="s">
        <v>250</v>
      </c>
      <c r="H343" s="204">
        <v>2.6429999999999998</v>
      </c>
      <c r="L343" s="201"/>
      <c r="M343" s="205"/>
      <c r="T343" s="206"/>
      <c r="AT343" s="202" t="s">
        <v>171</v>
      </c>
      <c r="AU343" s="202" t="s">
        <v>100</v>
      </c>
      <c r="AV343" s="200" t="s">
        <v>100</v>
      </c>
      <c r="AW343" s="200" t="s">
        <v>33</v>
      </c>
      <c r="AX343" s="200" t="s">
        <v>76</v>
      </c>
      <c r="AY343" s="202" t="s">
        <v>119</v>
      </c>
    </row>
    <row r="344" spans="2:65" s="194" customFormat="1" x14ac:dyDescent="0.3">
      <c r="B344" s="195"/>
      <c r="D344" s="190" t="s">
        <v>171</v>
      </c>
      <c r="E344" s="196"/>
      <c r="F344" s="197" t="s">
        <v>253</v>
      </c>
      <c r="H344" s="196"/>
      <c r="L344" s="195"/>
      <c r="M344" s="198"/>
      <c r="T344" s="199"/>
      <c r="AT344" s="196" t="s">
        <v>171</v>
      </c>
      <c r="AU344" s="196" t="s">
        <v>100</v>
      </c>
      <c r="AV344" s="194" t="s">
        <v>84</v>
      </c>
      <c r="AW344" s="194" t="s">
        <v>33</v>
      </c>
      <c r="AX344" s="194" t="s">
        <v>76</v>
      </c>
      <c r="AY344" s="196" t="s">
        <v>119</v>
      </c>
    </row>
    <row r="345" spans="2:65" s="194" customFormat="1" x14ac:dyDescent="0.3">
      <c r="B345" s="195"/>
      <c r="D345" s="190" t="s">
        <v>171</v>
      </c>
      <c r="E345" s="196"/>
      <c r="F345" s="197" t="s">
        <v>212</v>
      </c>
      <c r="H345" s="196"/>
      <c r="L345" s="195"/>
      <c r="M345" s="198"/>
      <c r="T345" s="199"/>
      <c r="AT345" s="196" t="s">
        <v>171</v>
      </c>
      <c r="AU345" s="196" t="s">
        <v>100</v>
      </c>
      <c r="AV345" s="194" t="s">
        <v>84</v>
      </c>
      <c r="AW345" s="194" t="s">
        <v>33</v>
      </c>
      <c r="AX345" s="194" t="s">
        <v>76</v>
      </c>
      <c r="AY345" s="196" t="s">
        <v>119</v>
      </c>
    </row>
    <row r="346" spans="2:65" s="194" customFormat="1" x14ac:dyDescent="0.3">
      <c r="B346" s="195"/>
      <c r="D346" s="190" t="s">
        <v>171</v>
      </c>
      <c r="E346" s="196"/>
      <c r="F346" s="197" t="s">
        <v>249</v>
      </c>
      <c r="H346" s="196"/>
      <c r="L346" s="195"/>
      <c r="M346" s="198"/>
      <c r="T346" s="199"/>
      <c r="AT346" s="196" t="s">
        <v>171</v>
      </c>
      <c r="AU346" s="196" t="s">
        <v>100</v>
      </c>
      <c r="AV346" s="194" t="s">
        <v>84</v>
      </c>
      <c r="AW346" s="194" t="s">
        <v>33</v>
      </c>
      <c r="AX346" s="194" t="s">
        <v>76</v>
      </c>
      <c r="AY346" s="196" t="s">
        <v>119</v>
      </c>
    </row>
    <row r="347" spans="2:65" s="200" customFormat="1" x14ac:dyDescent="0.3">
      <c r="B347" s="201"/>
      <c r="D347" s="190" t="s">
        <v>171</v>
      </c>
      <c r="E347" s="202"/>
      <c r="F347" s="203" t="s">
        <v>250</v>
      </c>
      <c r="H347" s="204">
        <v>2.6429999999999998</v>
      </c>
      <c r="L347" s="201"/>
      <c r="M347" s="205"/>
      <c r="T347" s="206"/>
      <c r="AT347" s="202" t="s">
        <v>171</v>
      </c>
      <c r="AU347" s="202" t="s">
        <v>100</v>
      </c>
      <c r="AV347" s="200" t="s">
        <v>100</v>
      </c>
      <c r="AW347" s="200" t="s">
        <v>33</v>
      </c>
      <c r="AX347" s="200" t="s">
        <v>76</v>
      </c>
      <c r="AY347" s="202" t="s">
        <v>119</v>
      </c>
    </row>
    <row r="348" spans="2:65" s="207" customFormat="1" x14ac:dyDescent="0.3">
      <c r="B348" s="208"/>
      <c r="D348" s="190" t="s">
        <v>171</v>
      </c>
      <c r="E348" s="209"/>
      <c r="F348" s="210" t="s">
        <v>176</v>
      </c>
      <c r="H348" s="211">
        <v>10.571999999999999</v>
      </c>
      <c r="L348" s="208"/>
      <c r="M348" s="212"/>
      <c r="T348" s="213"/>
      <c r="AT348" s="209" t="s">
        <v>171</v>
      </c>
      <c r="AU348" s="209" t="s">
        <v>100</v>
      </c>
      <c r="AV348" s="207" t="s">
        <v>121</v>
      </c>
      <c r="AW348" s="207" t="s">
        <v>33</v>
      </c>
      <c r="AX348" s="207" t="s">
        <v>84</v>
      </c>
      <c r="AY348" s="209" t="s">
        <v>119</v>
      </c>
    </row>
    <row r="349" spans="2:65" s="102" customFormat="1" ht="16.5" customHeight="1" x14ac:dyDescent="0.3">
      <c r="B349" s="103"/>
      <c r="C349" s="179" t="s">
        <v>265</v>
      </c>
      <c r="D349" s="179" t="s">
        <v>120</v>
      </c>
      <c r="E349" s="180" t="s">
        <v>266</v>
      </c>
      <c r="F349" s="181" t="s">
        <v>267</v>
      </c>
      <c r="G349" s="182" t="s">
        <v>196</v>
      </c>
      <c r="H349" s="183">
        <v>601.73800000000006</v>
      </c>
      <c r="I349" s="289"/>
      <c r="J349" s="184">
        <f>ROUND(I349*H349,2)</f>
        <v>0</v>
      </c>
      <c r="K349" s="181" t="s">
        <v>167</v>
      </c>
      <c r="L349" s="103"/>
      <c r="M349" s="185"/>
      <c r="N349" s="186" t="s">
        <v>41</v>
      </c>
      <c r="O349" s="187">
        <v>0.51900000000000002</v>
      </c>
      <c r="P349" s="187">
        <f>O349*H349</f>
        <v>312.30202200000002</v>
      </c>
      <c r="Q349" s="187">
        <v>0</v>
      </c>
      <c r="R349" s="187">
        <f>Q349*H349</f>
        <v>0</v>
      </c>
      <c r="S349" s="187">
        <v>0</v>
      </c>
      <c r="T349" s="188">
        <f>S349*H349</f>
        <v>0</v>
      </c>
      <c r="AR349" s="94" t="s">
        <v>121</v>
      </c>
      <c r="AT349" s="94" t="s">
        <v>120</v>
      </c>
      <c r="AU349" s="94" t="s">
        <v>100</v>
      </c>
      <c r="AY349" s="94" t="s">
        <v>119</v>
      </c>
      <c r="BE349" s="189">
        <f>IF(N349="základní",J349,0)</f>
        <v>0</v>
      </c>
      <c r="BF349" s="189">
        <f>IF(N349="snížená",J349,0)</f>
        <v>0</v>
      </c>
      <c r="BG349" s="189">
        <f>IF(N349="zákl. přenesená",J349,0)</f>
        <v>0</v>
      </c>
      <c r="BH349" s="189">
        <f>IF(N349="sníž. přenesená",J349,0)</f>
        <v>0</v>
      </c>
      <c r="BI349" s="189">
        <f>IF(N349="nulová",J349,0)</f>
        <v>0</v>
      </c>
      <c r="BJ349" s="94" t="s">
        <v>84</v>
      </c>
      <c r="BK349" s="189">
        <f>ROUND(I349*H349,2)</f>
        <v>0</v>
      </c>
      <c r="BL349" s="94" t="s">
        <v>121</v>
      </c>
      <c r="BM349" s="94" t="s">
        <v>268</v>
      </c>
    </row>
    <row r="350" spans="2:65" s="102" customFormat="1" ht="36" x14ac:dyDescent="0.3">
      <c r="B350" s="103"/>
      <c r="D350" s="190" t="s">
        <v>169</v>
      </c>
      <c r="F350" s="191" t="s">
        <v>269</v>
      </c>
      <c r="L350" s="103"/>
      <c r="M350" s="192"/>
      <c r="T350" s="193"/>
      <c r="AT350" s="94" t="s">
        <v>169</v>
      </c>
      <c r="AU350" s="94" t="s">
        <v>100</v>
      </c>
    </row>
    <row r="351" spans="2:65" s="194" customFormat="1" x14ac:dyDescent="0.3">
      <c r="B351" s="195"/>
      <c r="D351" s="190" t="s">
        <v>171</v>
      </c>
      <c r="E351" s="196"/>
      <c r="F351" s="197" t="s">
        <v>172</v>
      </c>
      <c r="H351" s="196"/>
      <c r="L351" s="195"/>
      <c r="M351" s="198"/>
      <c r="T351" s="199"/>
      <c r="AT351" s="196" t="s">
        <v>171</v>
      </c>
      <c r="AU351" s="196" t="s">
        <v>100</v>
      </c>
      <c r="AV351" s="194" t="s">
        <v>84</v>
      </c>
      <c r="AW351" s="194" t="s">
        <v>33</v>
      </c>
      <c r="AX351" s="194" t="s">
        <v>76</v>
      </c>
      <c r="AY351" s="196" t="s">
        <v>119</v>
      </c>
    </row>
    <row r="352" spans="2:65" s="194" customFormat="1" x14ac:dyDescent="0.3">
      <c r="B352" s="195"/>
      <c r="D352" s="190" t="s">
        <v>171</v>
      </c>
      <c r="E352" s="196"/>
      <c r="F352" s="197" t="s">
        <v>190</v>
      </c>
      <c r="H352" s="196"/>
      <c r="L352" s="195"/>
      <c r="M352" s="198"/>
      <c r="T352" s="199"/>
      <c r="AT352" s="196" t="s">
        <v>171</v>
      </c>
      <c r="AU352" s="196" t="s">
        <v>100</v>
      </c>
      <c r="AV352" s="194" t="s">
        <v>84</v>
      </c>
      <c r="AW352" s="194" t="s">
        <v>33</v>
      </c>
      <c r="AX352" s="194" t="s">
        <v>76</v>
      </c>
      <c r="AY352" s="196" t="s">
        <v>119</v>
      </c>
    </row>
    <row r="353" spans="2:51" s="194" customFormat="1" x14ac:dyDescent="0.3">
      <c r="B353" s="195"/>
      <c r="D353" s="190" t="s">
        <v>171</v>
      </c>
      <c r="E353" s="196"/>
      <c r="F353" s="197" t="s">
        <v>210</v>
      </c>
      <c r="H353" s="196"/>
      <c r="L353" s="195"/>
      <c r="M353" s="198"/>
      <c r="T353" s="199"/>
      <c r="AT353" s="196" t="s">
        <v>171</v>
      </c>
      <c r="AU353" s="196" t="s">
        <v>100</v>
      </c>
      <c r="AV353" s="194" t="s">
        <v>84</v>
      </c>
      <c r="AW353" s="194" t="s">
        <v>33</v>
      </c>
      <c r="AX353" s="194" t="s">
        <v>76</v>
      </c>
      <c r="AY353" s="196" t="s">
        <v>119</v>
      </c>
    </row>
    <row r="354" spans="2:51" s="194" customFormat="1" x14ac:dyDescent="0.3">
      <c r="B354" s="195"/>
      <c r="D354" s="190" t="s">
        <v>171</v>
      </c>
      <c r="E354" s="196"/>
      <c r="F354" s="197" t="s">
        <v>211</v>
      </c>
      <c r="H354" s="196"/>
      <c r="L354" s="195"/>
      <c r="M354" s="198"/>
      <c r="T354" s="199"/>
      <c r="AT354" s="196" t="s">
        <v>171</v>
      </c>
      <c r="AU354" s="196" t="s">
        <v>100</v>
      </c>
      <c r="AV354" s="194" t="s">
        <v>84</v>
      </c>
      <c r="AW354" s="194" t="s">
        <v>33</v>
      </c>
      <c r="AX354" s="194" t="s">
        <v>76</v>
      </c>
      <c r="AY354" s="196" t="s">
        <v>119</v>
      </c>
    </row>
    <row r="355" spans="2:51" s="194" customFormat="1" x14ac:dyDescent="0.3">
      <c r="B355" s="195"/>
      <c r="D355" s="190" t="s">
        <v>171</v>
      </c>
      <c r="E355" s="196"/>
      <c r="F355" s="197" t="s">
        <v>212</v>
      </c>
      <c r="H355" s="196"/>
      <c r="L355" s="195"/>
      <c r="M355" s="198"/>
      <c r="T355" s="199"/>
      <c r="AT355" s="196" t="s">
        <v>171</v>
      </c>
      <c r="AU355" s="196" t="s">
        <v>100</v>
      </c>
      <c r="AV355" s="194" t="s">
        <v>84</v>
      </c>
      <c r="AW355" s="194" t="s">
        <v>33</v>
      </c>
      <c r="AX355" s="194" t="s">
        <v>76</v>
      </c>
      <c r="AY355" s="196" t="s">
        <v>119</v>
      </c>
    </row>
    <row r="356" spans="2:51" s="194" customFormat="1" x14ac:dyDescent="0.3">
      <c r="B356" s="195"/>
      <c r="D356" s="190" t="s">
        <v>171</v>
      </c>
      <c r="E356" s="196"/>
      <c r="F356" s="197" t="s">
        <v>213</v>
      </c>
      <c r="H356" s="196"/>
      <c r="L356" s="195"/>
      <c r="M356" s="198"/>
      <c r="T356" s="199"/>
      <c r="AT356" s="196" t="s">
        <v>171</v>
      </c>
      <c r="AU356" s="196" t="s">
        <v>100</v>
      </c>
      <c r="AV356" s="194" t="s">
        <v>84</v>
      </c>
      <c r="AW356" s="194" t="s">
        <v>33</v>
      </c>
      <c r="AX356" s="194" t="s">
        <v>76</v>
      </c>
      <c r="AY356" s="196" t="s">
        <v>119</v>
      </c>
    </row>
    <row r="357" spans="2:51" s="194" customFormat="1" x14ac:dyDescent="0.3">
      <c r="B357" s="195"/>
      <c r="D357" s="190" t="s">
        <v>171</v>
      </c>
      <c r="E357" s="196"/>
      <c r="F357" s="197" t="s">
        <v>214</v>
      </c>
      <c r="H357" s="196"/>
      <c r="L357" s="195"/>
      <c r="M357" s="198"/>
      <c r="T357" s="199"/>
      <c r="AT357" s="196" t="s">
        <v>171</v>
      </c>
      <c r="AU357" s="196" t="s">
        <v>100</v>
      </c>
      <c r="AV357" s="194" t="s">
        <v>84</v>
      </c>
      <c r="AW357" s="194" t="s">
        <v>33</v>
      </c>
      <c r="AX357" s="194" t="s">
        <v>76</v>
      </c>
      <c r="AY357" s="196" t="s">
        <v>119</v>
      </c>
    </row>
    <row r="358" spans="2:51" s="200" customFormat="1" x14ac:dyDescent="0.3">
      <c r="B358" s="201"/>
      <c r="D358" s="190" t="s">
        <v>171</v>
      </c>
      <c r="E358" s="202"/>
      <c r="F358" s="203" t="s">
        <v>215</v>
      </c>
      <c r="H358" s="204">
        <v>49.326999999999998</v>
      </c>
      <c r="L358" s="201"/>
      <c r="M358" s="205"/>
      <c r="T358" s="206"/>
      <c r="AT358" s="202" t="s">
        <v>171</v>
      </c>
      <c r="AU358" s="202" t="s">
        <v>100</v>
      </c>
      <c r="AV358" s="200" t="s">
        <v>100</v>
      </c>
      <c r="AW358" s="200" t="s">
        <v>33</v>
      </c>
      <c r="AX358" s="200" t="s">
        <v>76</v>
      </c>
      <c r="AY358" s="202" t="s">
        <v>119</v>
      </c>
    </row>
    <row r="359" spans="2:51" s="194" customFormat="1" x14ac:dyDescent="0.3">
      <c r="B359" s="195"/>
      <c r="D359" s="190" t="s">
        <v>171</v>
      </c>
      <c r="E359" s="196"/>
      <c r="F359" s="197" t="s">
        <v>216</v>
      </c>
      <c r="H359" s="196"/>
      <c r="L359" s="195"/>
      <c r="M359" s="198"/>
      <c r="T359" s="199"/>
      <c r="AT359" s="196" t="s">
        <v>171</v>
      </c>
      <c r="AU359" s="196" t="s">
        <v>100</v>
      </c>
      <c r="AV359" s="194" t="s">
        <v>84</v>
      </c>
      <c r="AW359" s="194" t="s">
        <v>33</v>
      </c>
      <c r="AX359" s="194" t="s">
        <v>76</v>
      </c>
      <c r="AY359" s="196" t="s">
        <v>119</v>
      </c>
    </row>
    <row r="360" spans="2:51" s="194" customFormat="1" x14ac:dyDescent="0.3">
      <c r="B360" s="195"/>
      <c r="D360" s="190" t="s">
        <v>171</v>
      </c>
      <c r="E360" s="196"/>
      <c r="F360" s="197" t="s">
        <v>217</v>
      </c>
      <c r="H360" s="196"/>
      <c r="L360" s="195"/>
      <c r="M360" s="198"/>
      <c r="T360" s="199"/>
      <c r="AT360" s="196" t="s">
        <v>171</v>
      </c>
      <c r="AU360" s="196" t="s">
        <v>100</v>
      </c>
      <c r="AV360" s="194" t="s">
        <v>84</v>
      </c>
      <c r="AW360" s="194" t="s">
        <v>33</v>
      </c>
      <c r="AX360" s="194" t="s">
        <v>76</v>
      </c>
      <c r="AY360" s="196" t="s">
        <v>119</v>
      </c>
    </row>
    <row r="361" spans="2:51" s="200" customFormat="1" x14ac:dyDescent="0.3">
      <c r="B361" s="201"/>
      <c r="D361" s="190" t="s">
        <v>171</v>
      </c>
      <c r="E361" s="202"/>
      <c r="F361" s="203" t="s">
        <v>218</v>
      </c>
      <c r="H361" s="204">
        <v>0.33800000000000002</v>
      </c>
      <c r="L361" s="201"/>
      <c r="M361" s="205"/>
      <c r="T361" s="206"/>
      <c r="AT361" s="202" t="s">
        <v>171</v>
      </c>
      <c r="AU361" s="202" t="s">
        <v>100</v>
      </c>
      <c r="AV361" s="200" t="s">
        <v>100</v>
      </c>
      <c r="AW361" s="200" t="s">
        <v>33</v>
      </c>
      <c r="AX361" s="200" t="s">
        <v>76</v>
      </c>
      <c r="AY361" s="202" t="s">
        <v>119</v>
      </c>
    </row>
    <row r="362" spans="2:51" s="215" customFormat="1" x14ac:dyDescent="0.3">
      <c r="B362" s="216"/>
      <c r="D362" s="190" t="s">
        <v>171</v>
      </c>
      <c r="E362" s="217"/>
      <c r="F362" s="218" t="s">
        <v>219</v>
      </c>
      <c r="H362" s="219">
        <v>49.664999999999999</v>
      </c>
      <c r="L362" s="216"/>
      <c r="M362" s="220"/>
      <c r="T362" s="221"/>
      <c r="AT362" s="217" t="s">
        <v>171</v>
      </c>
      <c r="AU362" s="217" t="s">
        <v>100</v>
      </c>
      <c r="AV362" s="215" t="s">
        <v>122</v>
      </c>
      <c r="AW362" s="215" t="s">
        <v>33</v>
      </c>
      <c r="AX362" s="215" t="s">
        <v>76</v>
      </c>
      <c r="AY362" s="217" t="s">
        <v>119</v>
      </c>
    </row>
    <row r="363" spans="2:51" s="194" customFormat="1" x14ac:dyDescent="0.3">
      <c r="B363" s="195"/>
      <c r="D363" s="190" t="s">
        <v>171</v>
      </c>
      <c r="E363" s="196"/>
      <c r="F363" s="197" t="s">
        <v>220</v>
      </c>
      <c r="H363" s="196"/>
      <c r="L363" s="195"/>
      <c r="M363" s="198"/>
      <c r="T363" s="199"/>
      <c r="AT363" s="196" t="s">
        <v>171</v>
      </c>
      <c r="AU363" s="196" t="s">
        <v>100</v>
      </c>
      <c r="AV363" s="194" t="s">
        <v>84</v>
      </c>
      <c r="AW363" s="194" t="s">
        <v>33</v>
      </c>
      <c r="AX363" s="194" t="s">
        <v>76</v>
      </c>
      <c r="AY363" s="196" t="s">
        <v>119</v>
      </c>
    </row>
    <row r="364" spans="2:51" s="194" customFormat="1" x14ac:dyDescent="0.3">
      <c r="B364" s="195"/>
      <c r="D364" s="190" t="s">
        <v>171</v>
      </c>
      <c r="E364" s="196"/>
      <c r="F364" s="197" t="s">
        <v>211</v>
      </c>
      <c r="H364" s="196"/>
      <c r="L364" s="195"/>
      <c r="M364" s="198"/>
      <c r="T364" s="199"/>
      <c r="AT364" s="196" t="s">
        <v>171</v>
      </c>
      <c r="AU364" s="196" t="s">
        <v>100</v>
      </c>
      <c r="AV364" s="194" t="s">
        <v>84</v>
      </c>
      <c r="AW364" s="194" t="s">
        <v>33</v>
      </c>
      <c r="AX364" s="194" t="s">
        <v>76</v>
      </c>
      <c r="AY364" s="196" t="s">
        <v>119</v>
      </c>
    </row>
    <row r="365" spans="2:51" s="194" customFormat="1" x14ac:dyDescent="0.3">
      <c r="B365" s="195"/>
      <c r="D365" s="190" t="s">
        <v>171</v>
      </c>
      <c r="E365" s="196"/>
      <c r="F365" s="197" t="s">
        <v>212</v>
      </c>
      <c r="H365" s="196"/>
      <c r="L365" s="195"/>
      <c r="M365" s="198"/>
      <c r="T365" s="199"/>
      <c r="AT365" s="196" t="s">
        <v>171</v>
      </c>
      <c r="AU365" s="196" t="s">
        <v>100</v>
      </c>
      <c r="AV365" s="194" t="s">
        <v>84</v>
      </c>
      <c r="AW365" s="194" t="s">
        <v>33</v>
      </c>
      <c r="AX365" s="194" t="s">
        <v>76</v>
      </c>
      <c r="AY365" s="196" t="s">
        <v>119</v>
      </c>
    </row>
    <row r="366" spans="2:51" s="194" customFormat="1" x14ac:dyDescent="0.3">
      <c r="B366" s="195"/>
      <c r="D366" s="190" t="s">
        <v>171</v>
      </c>
      <c r="E366" s="196"/>
      <c r="F366" s="197" t="s">
        <v>221</v>
      </c>
      <c r="H366" s="196"/>
      <c r="L366" s="195"/>
      <c r="M366" s="198"/>
      <c r="T366" s="199"/>
      <c r="AT366" s="196" t="s">
        <v>171</v>
      </c>
      <c r="AU366" s="196" t="s">
        <v>100</v>
      </c>
      <c r="AV366" s="194" t="s">
        <v>84</v>
      </c>
      <c r="AW366" s="194" t="s">
        <v>33</v>
      </c>
      <c r="AX366" s="194" t="s">
        <v>76</v>
      </c>
      <c r="AY366" s="196" t="s">
        <v>119</v>
      </c>
    </row>
    <row r="367" spans="2:51" s="200" customFormat="1" x14ac:dyDescent="0.3">
      <c r="B367" s="201"/>
      <c r="D367" s="190" t="s">
        <v>171</v>
      </c>
      <c r="E367" s="202"/>
      <c r="F367" s="203" t="s">
        <v>222</v>
      </c>
      <c r="H367" s="204">
        <v>134.87200000000001</v>
      </c>
      <c r="L367" s="201"/>
      <c r="M367" s="205"/>
      <c r="T367" s="206"/>
      <c r="AT367" s="202" t="s">
        <v>171</v>
      </c>
      <c r="AU367" s="202" t="s">
        <v>100</v>
      </c>
      <c r="AV367" s="200" t="s">
        <v>100</v>
      </c>
      <c r="AW367" s="200" t="s">
        <v>33</v>
      </c>
      <c r="AX367" s="200" t="s">
        <v>76</v>
      </c>
      <c r="AY367" s="202" t="s">
        <v>119</v>
      </c>
    </row>
    <row r="368" spans="2:51" s="194" customFormat="1" x14ac:dyDescent="0.3">
      <c r="B368" s="195"/>
      <c r="D368" s="190" t="s">
        <v>171</v>
      </c>
      <c r="E368" s="196"/>
      <c r="F368" s="197" t="s">
        <v>216</v>
      </c>
      <c r="H368" s="196"/>
      <c r="L368" s="195"/>
      <c r="M368" s="198"/>
      <c r="T368" s="199"/>
      <c r="AT368" s="196" t="s">
        <v>171</v>
      </c>
      <c r="AU368" s="196" t="s">
        <v>100</v>
      </c>
      <c r="AV368" s="194" t="s">
        <v>84</v>
      </c>
      <c r="AW368" s="194" t="s">
        <v>33</v>
      </c>
      <c r="AX368" s="194" t="s">
        <v>76</v>
      </c>
      <c r="AY368" s="196" t="s">
        <v>119</v>
      </c>
    </row>
    <row r="369" spans="2:51" s="194" customFormat="1" x14ac:dyDescent="0.3">
      <c r="B369" s="195"/>
      <c r="D369" s="190" t="s">
        <v>171</v>
      </c>
      <c r="E369" s="196"/>
      <c r="F369" s="197" t="s">
        <v>217</v>
      </c>
      <c r="H369" s="196"/>
      <c r="L369" s="195"/>
      <c r="M369" s="198"/>
      <c r="T369" s="199"/>
      <c r="AT369" s="196" t="s">
        <v>171</v>
      </c>
      <c r="AU369" s="196" t="s">
        <v>100</v>
      </c>
      <c r="AV369" s="194" t="s">
        <v>84</v>
      </c>
      <c r="AW369" s="194" t="s">
        <v>33</v>
      </c>
      <c r="AX369" s="194" t="s">
        <v>76</v>
      </c>
      <c r="AY369" s="196" t="s">
        <v>119</v>
      </c>
    </row>
    <row r="370" spans="2:51" s="200" customFormat="1" x14ac:dyDescent="0.3">
      <c r="B370" s="201"/>
      <c r="D370" s="190" t="s">
        <v>171</v>
      </c>
      <c r="E370" s="202"/>
      <c r="F370" s="203" t="s">
        <v>218</v>
      </c>
      <c r="H370" s="204">
        <v>0.33800000000000002</v>
      </c>
      <c r="L370" s="201"/>
      <c r="M370" s="205"/>
      <c r="T370" s="206"/>
      <c r="AT370" s="202" t="s">
        <v>171</v>
      </c>
      <c r="AU370" s="202" t="s">
        <v>100</v>
      </c>
      <c r="AV370" s="200" t="s">
        <v>100</v>
      </c>
      <c r="AW370" s="200" t="s">
        <v>33</v>
      </c>
      <c r="AX370" s="200" t="s">
        <v>76</v>
      </c>
      <c r="AY370" s="202" t="s">
        <v>119</v>
      </c>
    </row>
    <row r="371" spans="2:51" s="215" customFormat="1" x14ac:dyDescent="0.3">
      <c r="B371" s="216"/>
      <c r="D371" s="190" t="s">
        <v>171</v>
      </c>
      <c r="E371" s="217"/>
      <c r="F371" s="218" t="s">
        <v>219</v>
      </c>
      <c r="H371" s="219">
        <v>135.21</v>
      </c>
      <c r="L371" s="216"/>
      <c r="M371" s="220"/>
      <c r="T371" s="221"/>
      <c r="AT371" s="217" t="s">
        <v>171</v>
      </c>
      <c r="AU371" s="217" t="s">
        <v>100</v>
      </c>
      <c r="AV371" s="215" t="s">
        <v>122</v>
      </c>
      <c r="AW371" s="215" t="s">
        <v>33</v>
      </c>
      <c r="AX371" s="215" t="s">
        <v>76</v>
      </c>
      <c r="AY371" s="217" t="s">
        <v>119</v>
      </c>
    </row>
    <row r="372" spans="2:51" s="194" customFormat="1" x14ac:dyDescent="0.3">
      <c r="B372" s="195"/>
      <c r="D372" s="190" t="s">
        <v>171</v>
      </c>
      <c r="E372" s="196"/>
      <c r="F372" s="197" t="s">
        <v>223</v>
      </c>
      <c r="H372" s="196"/>
      <c r="L372" s="195"/>
      <c r="M372" s="198"/>
      <c r="T372" s="199"/>
      <c r="AT372" s="196" t="s">
        <v>171</v>
      </c>
      <c r="AU372" s="196" t="s">
        <v>100</v>
      </c>
      <c r="AV372" s="194" t="s">
        <v>84</v>
      </c>
      <c r="AW372" s="194" t="s">
        <v>33</v>
      </c>
      <c r="AX372" s="194" t="s">
        <v>76</v>
      </c>
      <c r="AY372" s="196" t="s">
        <v>119</v>
      </c>
    </row>
    <row r="373" spans="2:51" s="194" customFormat="1" x14ac:dyDescent="0.3">
      <c r="B373" s="195"/>
      <c r="D373" s="190" t="s">
        <v>171</v>
      </c>
      <c r="E373" s="196"/>
      <c r="F373" s="197" t="s">
        <v>224</v>
      </c>
      <c r="H373" s="196"/>
      <c r="L373" s="195"/>
      <c r="M373" s="198"/>
      <c r="T373" s="199"/>
      <c r="AT373" s="196" t="s">
        <v>171</v>
      </c>
      <c r="AU373" s="196" t="s">
        <v>100</v>
      </c>
      <c r="AV373" s="194" t="s">
        <v>84</v>
      </c>
      <c r="AW373" s="194" t="s">
        <v>33</v>
      </c>
      <c r="AX373" s="194" t="s">
        <v>76</v>
      </c>
      <c r="AY373" s="196" t="s">
        <v>119</v>
      </c>
    </row>
    <row r="374" spans="2:51" s="194" customFormat="1" x14ac:dyDescent="0.3">
      <c r="B374" s="195"/>
      <c r="D374" s="190" t="s">
        <v>171</v>
      </c>
      <c r="E374" s="196"/>
      <c r="F374" s="197" t="s">
        <v>212</v>
      </c>
      <c r="H374" s="196"/>
      <c r="L374" s="195"/>
      <c r="M374" s="198"/>
      <c r="T374" s="199"/>
      <c r="AT374" s="196" t="s">
        <v>171</v>
      </c>
      <c r="AU374" s="196" t="s">
        <v>100</v>
      </c>
      <c r="AV374" s="194" t="s">
        <v>84</v>
      </c>
      <c r="AW374" s="194" t="s">
        <v>33</v>
      </c>
      <c r="AX374" s="194" t="s">
        <v>76</v>
      </c>
      <c r="AY374" s="196" t="s">
        <v>119</v>
      </c>
    </row>
    <row r="375" spans="2:51" s="194" customFormat="1" x14ac:dyDescent="0.3">
      <c r="B375" s="195"/>
      <c r="D375" s="190" t="s">
        <v>171</v>
      </c>
      <c r="E375" s="196"/>
      <c r="F375" s="197" t="s">
        <v>225</v>
      </c>
      <c r="H375" s="196"/>
      <c r="L375" s="195"/>
      <c r="M375" s="198"/>
      <c r="T375" s="199"/>
      <c r="AT375" s="196" t="s">
        <v>171</v>
      </c>
      <c r="AU375" s="196" t="s">
        <v>100</v>
      </c>
      <c r="AV375" s="194" t="s">
        <v>84</v>
      </c>
      <c r="AW375" s="194" t="s">
        <v>33</v>
      </c>
      <c r="AX375" s="194" t="s">
        <v>76</v>
      </c>
      <c r="AY375" s="196" t="s">
        <v>119</v>
      </c>
    </row>
    <row r="376" spans="2:51" s="200" customFormat="1" x14ac:dyDescent="0.3">
      <c r="B376" s="201"/>
      <c r="D376" s="190" t="s">
        <v>171</v>
      </c>
      <c r="E376" s="202"/>
      <c r="F376" s="203" t="s">
        <v>226</v>
      </c>
      <c r="H376" s="204">
        <v>150.98400000000001</v>
      </c>
      <c r="L376" s="201"/>
      <c r="M376" s="205"/>
      <c r="T376" s="206"/>
      <c r="AT376" s="202" t="s">
        <v>171</v>
      </c>
      <c r="AU376" s="202" t="s">
        <v>100</v>
      </c>
      <c r="AV376" s="200" t="s">
        <v>100</v>
      </c>
      <c r="AW376" s="200" t="s">
        <v>33</v>
      </c>
      <c r="AX376" s="200" t="s">
        <v>76</v>
      </c>
      <c r="AY376" s="202" t="s">
        <v>119</v>
      </c>
    </row>
    <row r="377" spans="2:51" s="194" customFormat="1" x14ac:dyDescent="0.3">
      <c r="B377" s="195"/>
      <c r="D377" s="190" t="s">
        <v>171</v>
      </c>
      <c r="E377" s="196"/>
      <c r="F377" s="197" t="s">
        <v>216</v>
      </c>
      <c r="H377" s="196"/>
      <c r="L377" s="195"/>
      <c r="M377" s="198"/>
      <c r="T377" s="199"/>
      <c r="AT377" s="196" t="s">
        <v>171</v>
      </c>
      <c r="AU377" s="196" t="s">
        <v>100</v>
      </c>
      <c r="AV377" s="194" t="s">
        <v>84</v>
      </c>
      <c r="AW377" s="194" t="s">
        <v>33</v>
      </c>
      <c r="AX377" s="194" t="s">
        <v>76</v>
      </c>
      <c r="AY377" s="196" t="s">
        <v>119</v>
      </c>
    </row>
    <row r="378" spans="2:51" s="194" customFormat="1" x14ac:dyDescent="0.3">
      <c r="B378" s="195"/>
      <c r="D378" s="190" t="s">
        <v>171</v>
      </c>
      <c r="E378" s="196"/>
      <c r="F378" s="197" t="s">
        <v>217</v>
      </c>
      <c r="H378" s="196"/>
      <c r="L378" s="195"/>
      <c r="M378" s="198"/>
      <c r="T378" s="199"/>
      <c r="AT378" s="196" t="s">
        <v>171</v>
      </c>
      <c r="AU378" s="196" t="s">
        <v>100</v>
      </c>
      <c r="AV378" s="194" t="s">
        <v>84</v>
      </c>
      <c r="AW378" s="194" t="s">
        <v>33</v>
      </c>
      <c r="AX378" s="194" t="s">
        <v>76</v>
      </c>
      <c r="AY378" s="196" t="s">
        <v>119</v>
      </c>
    </row>
    <row r="379" spans="2:51" s="200" customFormat="1" x14ac:dyDescent="0.3">
      <c r="B379" s="201"/>
      <c r="D379" s="190" t="s">
        <v>171</v>
      </c>
      <c r="E379" s="202"/>
      <c r="F379" s="203" t="s">
        <v>227</v>
      </c>
      <c r="H379" s="204">
        <v>0.19600000000000001</v>
      </c>
      <c r="L379" s="201"/>
      <c r="M379" s="205"/>
      <c r="T379" s="206"/>
      <c r="AT379" s="202" t="s">
        <v>171</v>
      </c>
      <c r="AU379" s="202" t="s">
        <v>100</v>
      </c>
      <c r="AV379" s="200" t="s">
        <v>100</v>
      </c>
      <c r="AW379" s="200" t="s">
        <v>33</v>
      </c>
      <c r="AX379" s="200" t="s">
        <v>76</v>
      </c>
      <c r="AY379" s="202" t="s">
        <v>119</v>
      </c>
    </row>
    <row r="380" spans="2:51" s="215" customFormat="1" x14ac:dyDescent="0.3">
      <c r="B380" s="216"/>
      <c r="D380" s="190" t="s">
        <v>171</v>
      </c>
      <c r="E380" s="217"/>
      <c r="F380" s="218" t="s">
        <v>219</v>
      </c>
      <c r="H380" s="219">
        <v>151.18</v>
      </c>
      <c r="L380" s="216"/>
      <c r="M380" s="220"/>
      <c r="T380" s="221"/>
      <c r="AT380" s="217" t="s">
        <v>171</v>
      </c>
      <c r="AU380" s="217" t="s">
        <v>100</v>
      </c>
      <c r="AV380" s="215" t="s">
        <v>122</v>
      </c>
      <c r="AW380" s="215" t="s">
        <v>33</v>
      </c>
      <c r="AX380" s="215" t="s">
        <v>76</v>
      </c>
      <c r="AY380" s="217" t="s">
        <v>119</v>
      </c>
    </row>
    <row r="381" spans="2:51" s="194" customFormat="1" x14ac:dyDescent="0.3">
      <c r="B381" s="195"/>
      <c r="D381" s="190" t="s">
        <v>171</v>
      </c>
      <c r="E381" s="196"/>
      <c r="F381" s="197" t="s">
        <v>228</v>
      </c>
      <c r="H381" s="196"/>
      <c r="L381" s="195"/>
      <c r="M381" s="198"/>
      <c r="T381" s="199"/>
      <c r="AT381" s="196" t="s">
        <v>171</v>
      </c>
      <c r="AU381" s="196" t="s">
        <v>100</v>
      </c>
      <c r="AV381" s="194" t="s">
        <v>84</v>
      </c>
      <c r="AW381" s="194" t="s">
        <v>33</v>
      </c>
      <c r="AX381" s="194" t="s">
        <v>76</v>
      </c>
      <c r="AY381" s="196" t="s">
        <v>119</v>
      </c>
    </row>
    <row r="382" spans="2:51" s="194" customFormat="1" x14ac:dyDescent="0.3">
      <c r="B382" s="195"/>
      <c r="D382" s="190" t="s">
        <v>171</v>
      </c>
      <c r="E382" s="196"/>
      <c r="F382" s="197" t="s">
        <v>229</v>
      </c>
      <c r="H382" s="196"/>
      <c r="L382" s="195"/>
      <c r="M382" s="198"/>
      <c r="T382" s="199"/>
      <c r="AT382" s="196" t="s">
        <v>171</v>
      </c>
      <c r="AU382" s="196" t="s">
        <v>100</v>
      </c>
      <c r="AV382" s="194" t="s">
        <v>84</v>
      </c>
      <c r="AW382" s="194" t="s">
        <v>33</v>
      </c>
      <c r="AX382" s="194" t="s">
        <v>76</v>
      </c>
      <c r="AY382" s="196" t="s">
        <v>119</v>
      </c>
    </row>
    <row r="383" spans="2:51" s="194" customFormat="1" x14ac:dyDescent="0.3">
      <c r="B383" s="195"/>
      <c r="D383" s="190" t="s">
        <v>171</v>
      </c>
      <c r="E383" s="196"/>
      <c r="F383" s="197" t="s">
        <v>230</v>
      </c>
      <c r="H383" s="196"/>
      <c r="L383" s="195"/>
      <c r="M383" s="198"/>
      <c r="T383" s="199"/>
      <c r="AT383" s="196" t="s">
        <v>171</v>
      </c>
      <c r="AU383" s="196" t="s">
        <v>100</v>
      </c>
      <c r="AV383" s="194" t="s">
        <v>84</v>
      </c>
      <c r="AW383" s="194" t="s">
        <v>33</v>
      </c>
      <c r="AX383" s="194" t="s">
        <v>76</v>
      </c>
      <c r="AY383" s="196" t="s">
        <v>119</v>
      </c>
    </row>
    <row r="384" spans="2:51" s="194" customFormat="1" x14ac:dyDescent="0.3">
      <c r="B384" s="195"/>
      <c r="D384" s="190" t="s">
        <v>171</v>
      </c>
      <c r="E384" s="196"/>
      <c r="F384" s="197" t="s">
        <v>231</v>
      </c>
      <c r="H384" s="196"/>
      <c r="L384" s="195"/>
      <c r="M384" s="198"/>
      <c r="T384" s="199"/>
      <c r="AT384" s="196" t="s">
        <v>171</v>
      </c>
      <c r="AU384" s="196" t="s">
        <v>100</v>
      </c>
      <c r="AV384" s="194" t="s">
        <v>84</v>
      </c>
      <c r="AW384" s="194" t="s">
        <v>33</v>
      </c>
      <c r="AX384" s="194" t="s">
        <v>76</v>
      </c>
      <c r="AY384" s="196" t="s">
        <v>119</v>
      </c>
    </row>
    <row r="385" spans="2:51" s="200" customFormat="1" x14ac:dyDescent="0.3">
      <c r="B385" s="201"/>
      <c r="D385" s="190" t="s">
        <v>171</v>
      </c>
      <c r="E385" s="202"/>
      <c r="F385" s="203" t="s">
        <v>232</v>
      </c>
      <c r="H385" s="204">
        <v>46.195999999999998</v>
      </c>
      <c r="L385" s="201"/>
      <c r="M385" s="205"/>
      <c r="T385" s="206"/>
      <c r="AT385" s="202" t="s">
        <v>171</v>
      </c>
      <c r="AU385" s="202" t="s">
        <v>100</v>
      </c>
      <c r="AV385" s="200" t="s">
        <v>100</v>
      </c>
      <c r="AW385" s="200" t="s">
        <v>33</v>
      </c>
      <c r="AX385" s="200" t="s">
        <v>76</v>
      </c>
      <c r="AY385" s="202" t="s">
        <v>119</v>
      </c>
    </row>
    <row r="386" spans="2:51" s="194" customFormat="1" x14ac:dyDescent="0.3">
      <c r="B386" s="195"/>
      <c r="D386" s="190" t="s">
        <v>171</v>
      </c>
      <c r="E386" s="196"/>
      <c r="F386" s="197" t="s">
        <v>216</v>
      </c>
      <c r="H386" s="196"/>
      <c r="L386" s="195"/>
      <c r="M386" s="198"/>
      <c r="T386" s="199"/>
      <c r="AT386" s="196" t="s">
        <v>171</v>
      </c>
      <c r="AU386" s="196" t="s">
        <v>100</v>
      </c>
      <c r="AV386" s="194" t="s">
        <v>84</v>
      </c>
      <c r="AW386" s="194" t="s">
        <v>33</v>
      </c>
      <c r="AX386" s="194" t="s">
        <v>76</v>
      </c>
      <c r="AY386" s="196" t="s">
        <v>119</v>
      </c>
    </row>
    <row r="387" spans="2:51" s="194" customFormat="1" x14ac:dyDescent="0.3">
      <c r="B387" s="195"/>
      <c r="D387" s="190" t="s">
        <v>171</v>
      </c>
      <c r="E387" s="196"/>
      <c r="F387" s="197" t="s">
        <v>217</v>
      </c>
      <c r="H387" s="196"/>
      <c r="L387" s="195"/>
      <c r="M387" s="198"/>
      <c r="T387" s="199"/>
      <c r="AT387" s="196" t="s">
        <v>171</v>
      </c>
      <c r="AU387" s="196" t="s">
        <v>100</v>
      </c>
      <c r="AV387" s="194" t="s">
        <v>84</v>
      </c>
      <c r="AW387" s="194" t="s">
        <v>33</v>
      </c>
      <c r="AX387" s="194" t="s">
        <v>76</v>
      </c>
      <c r="AY387" s="196" t="s">
        <v>119</v>
      </c>
    </row>
    <row r="388" spans="2:51" s="200" customFormat="1" x14ac:dyDescent="0.3">
      <c r="B388" s="201"/>
      <c r="D388" s="190" t="s">
        <v>171</v>
      </c>
      <c r="E388" s="202"/>
      <c r="F388" s="203" t="s">
        <v>218</v>
      </c>
      <c r="H388" s="204">
        <v>0.33800000000000002</v>
      </c>
      <c r="L388" s="201"/>
      <c r="M388" s="205"/>
      <c r="T388" s="206"/>
      <c r="AT388" s="202" t="s">
        <v>171</v>
      </c>
      <c r="AU388" s="202" t="s">
        <v>100</v>
      </c>
      <c r="AV388" s="200" t="s">
        <v>100</v>
      </c>
      <c r="AW388" s="200" t="s">
        <v>33</v>
      </c>
      <c r="AX388" s="200" t="s">
        <v>76</v>
      </c>
      <c r="AY388" s="202" t="s">
        <v>119</v>
      </c>
    </row>
    <row r="389" spans="2:51" s="215" customFormat="1" x14ac:dyDescent="0.3">
      <c r="B389" s="216"/>
      <c r="D389" s="190" t="s">
        <v>171</v>
      </c>
      <c r="E389" s="217"/>
      <c r="F389" s="218" t="s">
        <v>219</v>
      </c>
      <c r="H389" s="219">
        <v>46.533999999999999</v>
      </c>
      <c r="L389" s="216"/>
      <c r="M389" s="220"/>
      <c r="T389" s="221"/>
      <c r="AT389" s="217" t="s">
        <v>171</v>
      </c>
      <c r="AU389" s="217" t="s">
        <v>100</v>
      </c>
      <c r="AV389" s="215" t="s">
        <v>122</v>
      </c>
      <c r="AW389" s="215" t="s">
        <v>33</v>
      </c>
      <c r="AX389" s="215" t="s">
        <v>76</v>
      </c>
      <c r="AY389" s="217" t="s">
        <v>119</v>
      </c>
    </row>
    <row r="390" spans="2:51" s="194" customFormat="1" x14ac:dyDescent="0.3">
      <c r="B390" s="195"/>
      <c r="D390" s="190" t="s">
        <v>171</v>
      </c>
      <c r="E390" s="196"/>
      <c r="F390" s="197" t="s">
        <v>233</v>
      </c>
      <c r="H390" s="196"/>
      <c r="L390" s="195"/>
      <c r="M390" s="198"/>
      <c r="T390" s="199"/>
      <c r="AT390" s="196" t="s">
        <v>171</v>
      </c>
      <c r="AU390" s="196" t="s">
        <v>100</v>
      </c>
      <c r="AV390" s="194" t="s">
        <v>84</v>
      </c>
      <c r="AW390" s="194" t="s">
        <v>33</v>
      </c>
      <c r="AX390" s="194" t="s">
        <v>76</v>
      </c>
      <c r="AY390" s="196" t="s">
        <v>119</v>
      </c>
    </row>
    <row r="391" spans="2:51" s="194" customFormat="1" x14ac:dyDescent="0.3">
      <c r="B391" s="195"/>
      <c r="D391" s="190" t="s">
        <v>171</v>
      </c>
      <c r="E391" s="196"/>
      <c r="F391" s="197" t="s">
        <v>229</v>
      </c>
      <c r="H391" s="196"/>
      <c r="L391" s="195"/>
      <c r="M391" s="198"/>
      <c r="T391" s="199"/>
      <c r="AT391" s="196" t="s">
        <v>171</v>
      </c>
      <c r="AU391" s="196" t="s">
        <v>100</v>
      </c>
      <c r="AV391" s="194" t="s">
        <v>84</v>
      </c>
      <c r="AW391" s="194" t="s">
        <v>33</v>
      </c>
      <c r="AX391" s="194" t="s">
        <v>76</v>
      </c>
      <c r="AY391" s="196" t="s">
        <v>119</v>
      </c>
    </row>
    <row r="392" spans="2:51" s="194" customFormat="1" x14ac:dyDescent="0.3">
      <c r="B392" s="195"/>
      <c r="D392" s="190" t="s">
        <v>171</v>
      </c>
      <c r="E392" s="196"/>
      <c r="F392" s="197" t="s">
        <v>230</v>
      </c>
      <c r="H392" s="196"/>
      <c r="L392" s="195"/>
      <c r="M392" s="198"/>
      <c r="T392" s="199"/>
      <c r="AT392" s="196" t="s">
        <v>171</v>
      </c>
      <c r="AU392" s="196" t="s">
        <v>100</v>
      </c>
      <c r="AV392" s="194" t="s">
        <v>84</v>
      </c>
      <c r="AW392" s="194" t="s">
        <v>33</v>
      </c>
      <c r="AX392" s="194" t="s">
        <v>76</v>
      </c>
      <c r="AY392" s="196" t="s">
        <v>119</v>
      </c>
    </row>
    <row r="393" spans="2:51" s="194" customFormat="1" x14ac:dyDescent="0.3">
      <c r="B393" s="195"/>
      <c r="D393" s="190" t="s">
        <v>171</v>
      </c>
      <c r="E393" s="196"/>
      <c r="F393" s="197" t="s">
        <v>234</v>
      </c>
      <c r="H393" s="196"/>
      <c r="L393" s="195"/>
      <c r="M393" s="198"/>
      <c r="T393" s="199"/>
      <c r="AT393" s="196" t="s">
        <v>171</v>
      </c>
      <c r="AU393" s="196" t="s">
        <v>100</v>
      </c>
      <c r="AV393" s="194" t="s">
        <v>84</v>
      </c>
      <c r="AW393" s="194" t="s">
        <v>33</v>
      </c>
      <c r="AX393" s="194" t="s">
        <v>76</v>
      </c>
      <c r="AY393" s="196" t="s">
        <v>119</v>
      </c>
    </row>
    <row r="394" spans="2:51" s="200" customFormat="1" x14ac:dyDescent="0.3">
      <c r="B394" s="201"/>
      <c r="D394" s="190" t="s">
        <v>171</v>
      </c>
      <c r="E394" s="202"/>
      <c r="F394" s="203" t="s">
        <v>235</v>
      </c>
      <c r="H394" s="204">
        <v>44.636000000000003</v>
      </c>
      <c r="L394" s="201"/>
      <c r="M394" s="205"/>
      <c r="T394" s="206"/>
      <c r="AT394" s="202" t="s">
        <v>171</v>
      </c>
      <c r="AU394" s="202" t="s">
        <v>100</v>
      </c>
      <c r="AV394" s="200" t="s">
        <v>100</v>
      </c>
      <c r="AW394" s="200" t="s">
        <v>33</v>
      </c>
      <c r="AX394" s="200" t="s">
        <v>76</v>
      </c>
      <c r="AY394" s="202" t="s">
        <v>119</v>
      </c>
    </row>
    <row r="395" spans="2:51" s="194" customFormat="1" x14ac:dyDescent="0.3">
      <c r="B395" s="195"/>
      <c r="D395" s="190" t="s">
        <v>171</v>
      </c>
      <c r="E395" s="196"/>
      <c r="F395" s="197" t="s">
        <v>216</v>
      </c>
      <c r="H395" s="196"/>
      <c r="L395" s="195"/>
      <c r="M395" s="198"/>
      <c r="T395" s="199"/>
      <c r="AT395" s="196" t="s">
        <v>171</v>
      </c>
      <c r="AU395" s="196" t="s">
        <v>100</v>
      </c>
      <c r="AV395" s="194" t="s">
        <v>84</v>
      </c>
      <c r="AW395" s="194" t="s">
        <v>33</v>
      </c>
      <c r="AX395" s="194" t="s">
        <v>76</v>
      </c>
      <c r="AY395" s="196" t="s">
        <v>119</v>
      </c>
    </row>
    <row r="396" spans="2:51" s="194" customFormat="1" x14ac:dyDescent="0.3">
      <c r="B396" s="195"/>
      <c r="D396" s="190" t="s">
        <v>171</v>
      </c>
      <c r="E396" s="196"/>
      <c r="F396" s="197" t="s">
        <v>217</v>
      </c>
      <c r="H396" s="196"/>
      <c r="L396" s="195"/>
      <c r="M396" s="198"/>
      <c r="T396" s="199"/>
      <c r="AT396" s="196" t="s">
        <v>171</v>
      </c>
      <c r="AU396" s="196" t="s">
        <v>100</v>
      </c>
      <c r="AV396" s="194" t="s">
        <v>84</v>
      </c>
      <c r="AW396" s="194" t="s">
        <v>33</v>
      </c>
      <c r="AX396" s="194" t="s">
        <v>76</v>
      </c>
      <c r="AY396" s="196" t="s">
        <v>119</v>
      </c>
    </row>
    <row r="397" spans="2:51" s="200" customFormat="1" x14ac:dyDescent="0.3">
      <c r="B397" s="201"/>
      <c r="D397" s="190" t="s">
        <v>171</v>
      </c>
      <c r="E397" s="202"/>
      <c r="F397" s="203" t="s">
        <v>218</v>
      </c>
      <c r="H397" s="204">
        <v>0.33800000000000002</v>
      </c>
      <c r="L397" s="201"/>
      <c r="M397" s="205"/>
      <c r="T397" s="206"/>
      <c r="AT397" s="202" t="s">
        <v>171</v>
      </c>
      <c r="AU397" s="202" t="s">
        <v>100</v>
      </c>
      <c r="AV397" s="200" t="s">
        <v>100</v>
      </c>
      <c r="AW397" s="200" t="s">
        <v>33</v>
      </c>
      <c r="AX397" s="200" t="s">
        <v>76</v>
      </c>
      <c r="AY397" s="202" t="s">
        <v>119</v>
      </c>
    </row>
    <row r="398" spans="2:51" s="215" customFormat="1" x14ac:dyDescent="0.3">
      <c r="B398" s="216"/>
      <c r="D398" s="190" t="s">
        <v>171</v>
      </c>
      <c r="E398" s="217"/>
      <c r="F398" s="218" t="s">
        <v>219</v>
      </c>
      <c r="H398" s="219">
        <v>44.973999999999997</v>
      </c>
      <c r="L398" s="216"/>
      <c r="M398" s="220"/>
      <c r="T398" s="221"/>
      <c r="AT398" s="217" t="s">
        <v>171</v>
      </c>
      <c r="AU398" s="217" t="s">
        <v>100</v>
      </c>
      <c r="AV398" s="215" t="s">
        <v>122</v>
      </c>
      <c r="AW398" s="215" t="s">
        <v>33</v>
      </c>
      <c r="AX398" s="215" t="s">
        <v>76</v>
      </c>
      <c r="AY398" s="217" t="s">
        <v>119</v>
      </c>
    </row>
    <row r="399" spans="2:51" s="194" customFormat="1" x14ac:dyDescent="0.3">
      <c r="B399" s="195"/>
      <c r="D399" s="190" t="s">
        <v>171</v>
      </c>
      <c r="E399" s="196"/>
      <c r="F399" s="197" t="s">
        <v>236</v>
      </c>
      <c r="H399" s="196"/>
      <c r="L399" s="195"/>
      <c r="M399" s="198"/>
      <c r="T399" s="199"/>
      <c r="AT399" s="196" t="s">
        <v>171</v>
      </c>
      <c r="AU399" s="196" t="s">
        <v>100</v>
      </c>
      <c r="AV399" s="194" t="s">
        <v>84</v>
      </c>
      <c r="AW399" s="194" t="s">
        <v>33</v>
      </c>
      <c r="AX399" s="194" t="s">
        <v>76</v>
      </c>
      <c r="AY399" s="196" t="s">
        <v>119</v>
      </c>
    </row>
    <row r="400" spans="2:51" s="194" customFormat="1" x14ac:dyDescent="0.3">
      <c r="B400" s="195"/>
      <c r="D400" s="190" t="s">
        <v>171</v>
      </c>
      <c r="E400" s="196"/>
      <c r="F400" s="197" t="s">
        <v>229</v>
      </c>
      <c r="H400" s="196"/>
      <c r="L400" s="195"/>
      <c r="M400" s="198"/>
      <c r="T400" s="199"/>
      <c r="AT400" s="196" t="s">
        <v>171</v>
      </c>
      <c r="AU400" s="196" t="s">
        <v>100</v>
      </c>
      <c r="AV400" s="194" t="s">
        <v>84</v>
      </c>
      <c r="AW400" s="194" t="s">
        <v>33</v>
      </c>
      <c r="AX400" s="194" t="s">
        <v>76</v>
      </c>
      <c r="AY400" s="196" t="s">
        <v>119</v>
      </c>
    </row>
    <row r="401" spans="2:51" s="194" customFormat="1" x14ac:dyDescent="0.3">
      <c r="B401" s="195"/>
      <c r="D401" s="190" t="s">
        <v>171</v>
      </c>
      <c r="E401" s="196"/>
      <c r="F401" s="197" t="s">
        <v>230</v>
      </c>
      <c r="H401" s="196"/>
      <c r="L401" s="195"/>
      <c r="M401" s="198"/>
      <c r="T401" s="199"/>
      <c r="AT401" s="196" t="s">
        <v>171</v>
      </c>
      <c r="AU401" s="196" t="s">
        <v>100</v>
      </c>
      <c r="AV401" s="194" t="s">
        <v>84</v>
      </c>
      <c r="AW401" s="194" t="s">
        <v>33</v>
      </c>
      <c r="AX401" s="194" t="s">
        <v>76</v>
      </c>
      <c r="AY401" s="196" t="s">
        <v>119</v>
      </c>
    </row>
    <row r="402" spans="2:51" s="194" customFormat="1" x14ac:dyDescent="0.3">
      <c r="B402" s="195"/>
      <c r="D402" s="190" t="s">
        <v>171</v>
      </c>
      <c r="E402" s="196"/>
      <c r="F402" s="197" t="s">
        <v>237</v>
      </c>
      <c r="H402" s="196"/>
      <c r="L402" s="195"/>
      <c r="M402" s="198"/>
      <c r="T402" s="199"/>
      <c r="AT402" s="196" t="s">
        <v>171</v>
      </c>
      <c r="AU402" s="196" t="s">
        <v>100</v>
      </c>
      <c r="AV402" s="194" t="s">
        <v>84</v>
      </c>
      <c r="AW402" s="194" t="s">
        <v>33</v>
      </c>
      <c r="AX402" s="194" t="s">
        <v>76</v>
      </c>
      <c r="AY402" s="196" t="s">
        <v>119</v>
      </c>
    </row>
    <row r="403" spans="2:51" s="200" customFormat="1" x14ac:dyDescent="0.3">
      <c r="B403" s="201"/>
      <c r="D403" s="190" t="s">
        <v>171</v>
      </c>
      <c r="E403" s="202"/>
      <c r="F403" s="203" t="s">
        <v>238</v>
      </c>
      <c r="H403" s="204">
        <v>35.685000000000002</v>
      </c>
      <c r="L403" s="201"/>
      <c r="M403" s="205"/>
      <c r="T403" s="206"/>
      <c r="AT403" s="202" t="s">
        <v>171</v>
      </c>
      <c r="AU403" s="202" t="s">
        <v>100</v>
      </c>
      <c r="AV403" s="200" t="s">
        <v>100</v>
      </c>
      <c r="AW403" s="200" t="s">
        <v>33</v>
      </c>
      <c r="AX403" s="200" t="s">
        <v>76</v>
      </c>
      <c r="AY403" s="202" t="s">
        <v>119</v>
      </c>
    </row>
    <row r="404" spans="2:51" s="194" customFormat="1" x14ac:dyDescent="0.3">
      <c r="B404" s="195"/>
      <c r="D404" s="190" t="s">
        <v>171</v>
      </c>
      <c r="E404" s="196"/>
      <c r="F404" s="197" t="s">
        <v>216</v>
      </c>
      <c r="H404" s="196"/>
      <c r="L404" s="195"/>
      <c r="M404" s="198"/>
      <c r="T404" s="199"/>
      <c r="AT404" s="196" t="s">
        <v>171</v>
      </c>
      <c r="AU404" s="196" t="s">
        <v>100</v>
      </c>
      <c r="AV404" s="194" t="s">
        <v>84</v>
      </c>
      <c r="AW404" s="194" t="s">
        <v>33</v>
      </c>
      <c r="AX404" s="194" t="s">
        <v>76</v>
      </c>
      <c r="AY404" s="196" t="s">
        <v>119</v>
      </c>
    </row>
    <row r="405" spans="2:51" s="194" customFormat="1" x14ac:dyDescent="0.3">
      <c r="B405" s="195"/>
      <c r="D405" s="190" t="s">
        <v>171</v>
      </c>
      <c r="E405" s="196"/>
      <c r="F405" s="197" t="s">
        <v>217</v>
      </c>
      <c r="H405" s="196"/>
      <c r="L405" s="195"/>
      <c r="M405" s="198"/>
      <c r="T405" s="199"/>
      <c r="AT405" s="196" t="s">
        <v>171</v>
      </c>
      <c r="AU405" s="196" t="s">
        <v>100</v>
      </c>
      <c r="AV405" s="194" t="s">
        <v>84</v>
      </c>
      <c r="AW405" s="194" t="s">
        <v>33</v>
      </c>
      <c r="AX405" s="194" t="s">
        <v>76</v>
      </c>
      <c r="AY405" s="196" t="s">
        <v>119</v>
      </c>
    </row>
    <row r="406" spans="2:51" s="200" customFormat="1" x14ac:dyDescent="0.3">
      <c r="B406" s="201"/>
      <c r="D406" s="190" t="s">
        <v>171</v>
      </c>
      <c r="E406" s="202"/>
      <c r="F406" s="203" t="s">
        <v>218</v>
      </c>
      <c r="H406" s="204">
        <v>0.33800000000000002</v>
      </c>
      <c r="L406" s="201"/>
      <c r="M406" s="205"/>
      <c r="T406" s="206"/>
      <c r="AT406" s="202" t="s">
        <v>171</v>
      </c>
      <c r="AU406" s="202" t="s">
        <v>100</v>
      </c>
      <c r="AV406" s="200" t="s">
        <v>100</v>
      </c>
      <c r="AW406" s="200" t="s">
        <v>33</v>
      </c>
      <c r="AX406" s="200" t="s">
        <v>76</v>
      </c>
      <c r="AY406" s="202" t="s">
        <v>119</v>
      </c>
    </row>
    <row r="407" spans="2:51" s="215" customFormat="1" x14ac:dyDescent="0.3">
      <c r="B407" s="216"/>
      <c r="D407" s="190" t="s">
        <v>171</v>
      </c>
      <c r="E407" s="217"/>
      <c r="F407" s="218" t="s">
        <v>219</v>
      </c>
      <c r="H407" s="219">
        <v>36.023000000000003</v>
      </c>
      <c r="L407" s="216"/>
      <c r="M407" s="220"/>
      <c r="T407" s="221"/>
      <c r="AT407" s="217" t="s">
        <v>171</v>
      </c>
      <c r="AU407" s="217" t="s">
        <v>100</v>
      </c>
      <c r="AV407" s="215" t="s">
        <v>122</v>
      </c>
      <c r="AW407" s="215" t="s">
        <v>33</v>
      </c>
      <c r="AX407" s="215" t="s">
        <v>76</v>
      </c>
      <c r="AY407" s="217" t="s">
        <v>119</v>
      </c>
    </row>
    <row r="408" spans="2:51" s="194" customFormat="1" x14ac:dyDescent="0.3">
      <c r="B408" s="195"/>
      <c r="D408" s="190" t="s">
        <v>171</v>
      </c>
      <c r="E408" s="196"/>
      <c r="F408" s="197" t="s">
        <v>239</v>
      </c>
      <c r="H408" s="196"/>
      <c r="L408" s="195"/>
      <c r="M408" s="198"/>
      <c r="T408" s="199"/>
      <c r="AT408" s="196" t="s">
        <v>171</v>
      </c>
      <c r="AU408" s="196" t="s">
        <v>100</v>
      </c>
      <c r="AV408" s="194" t="s">
        <v>84</v>
      </c>
      <c r="AW408" s="194" t="s">
        <v>33</v>
      </c>
      <c r="AX408" s="194" t="s">
        <v>76</v>
      </c>
      <c r="AY408" s="196" t="s">
        <v>119</v>
      </c>
    </row>
    <row r="409" spans="2:51" s="194" customFormat="1" x14ac:dyDescent="0.3">
      <c r="B409" s="195"/>
      <c r="D409" s="190" t="s">
        <v>171</v>
      </c>
      <c r="E409" s="196"/>
      <c r="F409" s="197" t="s">
        <v>229</v>
      </c>
      <c r="H409" s="196"/>
      <c r="L409" s="195"/>
      <c r="M409" s="198"/>
      <c r="T409" s="199"/>
      <c r="AT409" s="196" t="s">
        <v>171</v>
      </c>
      <c r="AU409" s="196" t="s">
        <v>100</v>
      </c>
      <c r="AV409" s="194" t="s">
        <v>84</v>
      </c>
      <c r="AW409" s="194" t="s">
        <v>33</v>
      </c>
      <c r="AX409" s="194" t="s">
        <v>76</v>
      </c>
      <c r="AY409" s="196" t="s">
        <v>119</v>
      </c>
    </row>
    <row r="410" spans="2:51" s="194" customFormat="1" x14ac:dyDescent="0.3">
      <c r="B410" s="195"/>
      <c r="D410" s="190" t="s">
        <v>171</v>
      </c>
      <c r="E410" s="196"/>
      <c r="F410" s="197" t="s">
        <v>230</v>
      </c>
      <c r="H410" s="196"/>
      <c r="L410" s="195"/>
      <c r="M410" s="198"/>
      <c r="T410" s="199"/>
      <c r="AT410" s="196" t="s">
        <v>171</v>
      </c>
      <c r="AU410" s="196" t="s">
        <v>100</v>
      </c>
      <c r="AV410" s="194" t="s">
        <v>84</v>
      </c>
      <c r="AW410" s="194" t="s">
        <v>33</v>
      </c>
      <c r="AX410" s="194" t="s">
        <v>76</v>
      </c>
      <c r="AY410" s="196" t="s">
        <v>119</v>
      </c>
    </row>
    <row r="411" spans="2:51" s="194" customFormat="1" x14ac:dyDescent="0.3">
      <c r="B411" s="195"/>
      <c r="D411" s="190" t="s">
        <v>171</v>
      </c>
      <c r="E411" s="196"/>
      <c r="F411" s="197" t="s">
        <v>240</v>
      </c>
      <c r="H411" s="196"/>
      <c r="L411" s="195"/>
      <c r="M411" s="198"/>
      <c r="T411" s="199"/>
      <c r="AT411" s="196" t="s">
        <v>171</v>
      </c>
      <c r="AU411" s="196" t="s">
        <v>100</v>
      </c>
      <c r="AV411" s="194" t="s">
        <v>84</v>
      </c>
      <c r="AW411" s="194" t="s">
        <v>33</v>
      </c>
      <c r="AX411" s="194" t="s">
        <v>76</v>
      </c>
      <c r="AY411" s="196" t="s">
        <v>119</v>
      </c>
    </row>
    <row r="412" spans="2:51" s="200" customFormat="1" x14ac:dyDescent="0.3">
      <c r="B412" s="201"/>
      <c r="D412" s="190" t="s">
        <v>171</v>
      </c>
      <c r="E412" s="202"/>
      <c r="F412" s="203" t="s">
        <v>241</v>
      </c>
      <c r="H412" s="204">
        <v>35.393000000000001</v>
      </c>
      <c r="L412" s="201"/>
      <c r="M412" s="205"/>
      <c r="T412" s="206"/>
      <c r="AT412" s="202" t="s">
        <v>171</v>
      </c>
      <c r="AU412" s="202" t="s">
        <v>100</v>
      </c>
      <c r="AV412" s="200" t="s">
        <v>100</v>
      </c>
      <c r="AW412" s="200" t="s">
        <v>33</v>
      </c>
      <c r="AX412" s="200" t="s">
        <v>76</v>
      </c>
      <c r="AY412" s="202" t="s">
        <v>119</v>
      </c>
    </row>
    <row r="413" spans="2:51" s="194" customFormat="1" x14ac:dyDescent="0.3">
      <c r="B413" s="195"/>
      <c r="D413" s="190" t="s">
        <v>171</v>
      </c>
      <c r="E413" s="196"/>
      <c r="F413" s="197" t="s">
        <v>216</v>
      </c>
      <c r="H413" s="196"/>
      <c r="L413" s="195"/>
      <c r="M413" s="198"/>
      <c r="T413" s="199"/>
      <c r="AT413" s="196" t="s">
        <v>171</v>
      </c>
      <c r="AU413" s="196" t="s">
        <v>100</v>
      </c>
      <c r="AV413" s="194" t="s">
        <v>84</v>
      </c>
      <c r="AW413" s="194" t="s">
        <v>33</v>
      </c>
      <c r="AX413" s="194" t="s">
        <v>76</v>
      </c>
      <c r="AY413" s="196" t="s">
        <v>119</v>
      </c>
    </row>
    <row r="414" spans="2:51" s="194" customFormat="1" x14ac:dyDescent="0.3">
      <c r="B414" s="195"/>
      <c r="D414" s="190" t="s">
        <v>171</v>
      </c>
      <c r="E414" s="196"/>
      <c r="F414" s="197" t="s">
        <v>217</v>
      </c>
      <c r="H414" s="196"/>
      <c r="L414" s="195"/>
      <c r="M414" s="198"/>
      <c r="T414" s="199"/>
      <c r="AT414" s="196" t="s">
        <v>171</v>
      </c>
      <c r="AU414" s="196" t="s">
        <v>100</v>
      </c>
      <c r="AV414" s="194" t="s">
        <v>84</v>
      </c>
      <c r="AW414" s="194" t="s">
        <v>33</v>
      </c>
      <c r="AX414" s="194" t="s">
        <v>76</v>
      </c>
      <c r="AY414" s="196" t="s">
        <v>119</v>
      </c>
    </row>
    <row r="415" spans="2:51" s="200" customFormat="1" x14ac:dyDescent="0.3">
      <c r="B415" s="201"/>
      <c r="D415" s="190" t="s">
        <v>171</v>
      </c>
      <c r="E415" s="202"/>
      <c r="F415" s="203" t="s">
        <v>218</v>
      </c>
      <c r="H415" s="204">
        <v>0.33800000000000002</v>
      </c>
      <c r="L415" s="201"/>
      <c r="M415" s="205"/>
      <c r="T415" s="206"/>
      <c r="AT415" s="202" t="s">
        <v>171</v>
      </c>
      <c r="AU415" s="202" t="s">
        <v>100</v>
      </c>
      <c r="AV415" s="200" t="s">
        <v>100</v>
      </c>
      <c r="AW415" s="200" t="s">
        <v>33</v>
      </c>
      <c r="AX415" s="200" t="s">
        <v>76</v>
      </c>
      <c r="AY415" s="202" t="s">
        <v>119</v>
      </c>
    </row>
    <row r="416" spans="2:51" s="215" customFormat="1" x14ac:dyDescent="0.3">
      <c r="B416" s="216"/>
      <c r="D416" s="190" t="s">
        <v>171</v>
      </c>
      <c r="E416" s="217"/>
      <c r="F416" s="218" t="s">
        <v>219</v>
      </c>
      <c r="H416" s="219">
        <v>35.731000000000002</v>
      </c>
      <c r="L416" s="216"/>
      <c r="M416" s="220"/>
      <c r="T416" s="221"/>
      <c r="AT416" s="217" t="s">
        <v>171</v>
      </c>
      <c r="AU416" s="217" t="s">
        <v>100</v>
      </c>
      <c r="AV416" s="215" t="s">
        <v>122</v>
      </c>
      <c r="AW416" s="215" t="s">
        <v>33</v>
      </c>
      <c r="AX416" s="215" t="s">
        <v>76</v>
      </c>
      <c r="AY416" s="217" t="s">
        <v>119</v>
      </c>
    </row>
    <row r="417" spans="2:51" s="194" customFormat="1" x14ac:dyDescent="0.3">
      <c r="B417" s="195"/>
      <c r="D417" s="190" t="s">
        <v>171</v>
      </c>
      <c r="E417" s="196"/>
      <c r="F417" s="197" t="s">
        <v>242</v>
      </c>
      <c r="H417" s="196"/>
      <c r="L417" s="195"/>
      <c r="M417" s="198"/>
      <c r="T417" s="199"/>
      <c r="AT417" s="196" t="s">
        <v>171</v>
      </c>
      <c r="AU417" s="196" t="s">
        <v>100</v>
      </c>
      <c r="AV417" s="194" t="s">
        <v>84</v>
      </c>
      <c r="AW417" s="194" t="s">
        <v>33</v>
      </c>
      <c r="AX417" s="194" t="s">
        <v>76</v>
      </c>
      <c r="AY417" s="196" t="s">
        <v>119</v>
      </c>
    </row>
    <row r="418" spans="2:51" s="194" customFormat="1" x14ac:dyDescent="0.3">
      <c r="B418" s="195"/>
      <c r="D418" s="190" t="s">
        <v>171</v>
      </c>
      <c r="E418" s="196"/>
      <c r="F418" s="197" t="s">
        <v>229</v>
      </c>
      <c r="H418" s="196"/>
      <c r="L418" s="195"/>
      <c r="M418" s="198"/>
      <c r="T418" s="199"/>
      <c r="AT418" s="196" t="s">
        <v>171</v>
      </c>
      <c r="AU418" s="196" t="s">
        <v>100</v>
      </c>
      <c r="AV418" s="194" t="s">
        <v>84</v>
      </c>
      <c r="AW418" s="194" t="s">
        <v>33</v>
      </c>
      <c r="AX418" s="194" t="s">
        <v>76</v>
      </c>
      <c r="AY418" s="196" t="s">
        <v>119</v>
      </c>
    </row>
    <row r="419" spans="2:51" s="194" customFormat="1" x14ac:dyDescent="0.3">
      <c r="B419" s="195"/>
      <c r="D419" s="190" t="s">
        <v>171</v>
      </c>
      <c r="E419" s="196"/>
      <c r="F419" s="197" t="s">
        <v>230</v>
      </c>
      <c r="H419" s="196"/>
      <c r="L419" s="195"/>
      <c r="M419" s="198"/>
      <c r="T419" s="199"/>
      <c r="AT419" s="196" t="s">
        <v>171</v>
      </c>
      <c r="AU419" s="196" t="s">
        <v>100</v>
      </c>
      <c r="AV419" s="194" t="s">
        <v>84</v>
      </c>
      <c r="AW419" s="194" t="s">
        <v>33</v>
      </c>
      <c r="AX419" s="194" t="s">
        <v>76</v>
      </c>
      <c r="AY419" s="196" t="s">
        <v>119</v>
      </c>
    </row>
    <row r="420" spans="2:51" s="194" customFormat="1" x14ac:dyDescent="0.3">
      <c r="B420" s="195"/>
      <c r="D420" s="190" t="s">
        <v>171</v>
      </c>
      <c r="E420" s="196"/>
      <c r="F420" s="197" t="s">
        <v>243</v>
      </c>
      <c r="H420" s="196"/>
      <c r="L420" s="195"/>
      <c r="M420" s="198"/>
      <c r="T420" s="199"/>
      <c r="AT420" s="196" t="s">
        <v>171</v>
      </c>
      <c r="AU420" s="196" t="s">
        <v>100</v>
      </c>
      <c r="AV420" s="194" t="s">
        <v>84</v>
      </c>
      <c r="AW420" s="194" t="s">
        <v>33</v>
      </c>
      <c r="AX420" s="194" t="s">
        <v>76</v>
      </c>
      <c r="AY420" s="196" t="s">
        <v>119</v>
      </c>
    </row>
    <row r="421" spans="2:51" s="200" customFormat="1" x14ac:dyDescent="0.3">
      <c r="B421" s="201"/>
      <c r="D421" s="190" t="s">
        <v>171</v>
      </c>
      <c r="E421" s="202"/>
      <c r="F421" s="203" t="s">
        <v>244</v>
      </c>
      <c r="H421" s="204">
        <v>51.825000000000003</v>
      </c>
      <c r="L421" s="201"/>
      <c r="M421" s="205"/>
      <c r="T421" s="206"/>
      <c r="AT421" s="202" t="s">
        <v>171</v>
      </c>
      <c r="AU421" s="202" t="s">
        <v>100</v>
      </c>
      <c r="AV421" s="200" t="s">
        <v>100</v>
      </c>
      <c r="AW421" s="200" t="s">
        <v>33</v>
      </c>
      <c r="AX421" s="200" t="s">
        <v>76</v>
      </c>
      <c r="AY421" s="202" t="s">
        <v>119</v>
      </c>
    </row>
    <row r="422" spans="2:51" s="194" customFormat="1" x14ac:dyDescent="0.3">
      <c r="B422" s="195"/>
      <c r="D422" s="190" t="s">
        <v>171</v>
      </c>
      <c r="E422" s="196"/>
      <c r="F422" s="197" t="s">
        <v>216</v>
      </c>
      <c r="H422" s="196"/>
      <c r="L422" s="195"/>
      <c r="M422" s="198"/>
      <c r="T422" s="199"/>
      <c r="AT422" s="196" t="s">
        <v>171</v>
      </c>
      <c r="AU422" s="196" t="s">
        <v>100</v>
      </c>
      <c r="AV422" s="194" t="s">
        <v>84</v>
      </c>
      <c r="AW422" s="194" t="s">
        <v>33</v>
      </c>
      <c r="AX422" s="194" t="s">
        <v>76</v>
      </c>
      <c r="AY422" s="196" t="s">
        <v>119</v>
      </c>
    </row>
    <row r="423" spans="2:51" s="194" customFormat="1" x14ac:dyDescent="0.3">
      <c r="B423" s="195"/>
      <c r="D423" s="190" t="s">
        <v>171</v>
      </c>
      <c r="E423" s="196"/>
      <c r="F423" s="197" t="s">
        <v>217</v>
      </c>
      <c r="H423" s="196"/>
      <c r="L423" s="195"/>
      <c r="M423" s="198"/>
      <c r="T423" s="199"/>
      <c r="AT423" s="196" t="s">
        <v>171</v>
      </c>
      <c r="AU423" s="196" t="s">
        <v>100</v>
      </c>
      <c r="AV423" s="194" t="s">
        <v>84</v>
      </c>
      <c r="AW423" s="194" t="s">
        <v>33</v>
      </c>
      <c r="AX423" s="194" t="s">
        <v>76</v>
      </c>
      <c r="AY423" s="196" t="s">
        <v>119</v>
      </c>
    </row>
    <row r="424" spans="2:51" s="200" customFormat="1" x14ac:dyDescent="0.3">
      <c r="B424" s="201"/>
      <c r="D424" s="190" t="s">
        <v>171</v>
      </c>
      <c r="E424" s="202"/>
      <c r="F424" s="203" t="s">
        <v>218</v>
      </c>
      <c r="H424" s="204">
        <v>0.33800000000000002</v>
      </c>
      <c r="L424" s="201"/>
      <c r="M424" s="205"/>
      <c r="T424" s="206"/>
      <c r="AT424" s="202" t="s">
        <v>171</v>
      </c>
      <c r="AU424" s="202" t="s">
        <v>100</v>
      </c>
      <c r="AV424" s="200" t="s">
        <v>100</v>
      </c>
      <c r="AW424" s="200" t="s">
        <v>33</v>
      </c>
      <c r="AX424" s="200" t="s">
        <v>76</v>
      </c>
      <c r="AY424" s="202" t="s">
        <v>119</v>
      </c>
    </row>
    <row r="425" spans="2:51" s="215" customFormat="1" x14ac:dyDescent="0.3">
      <c r="B425" s="216"/>
      <c r="D425" s="190" t="s">
        <v>171</v>
      </c>
      <c r="E425" s="217"/>
      <c r="F425" s="218" t="s">
        <v>219</v>
      </c>
      <c r="H425" s="219">
        <v>52.162999999999997</v>
      </c>
      <c r="L425" s="216"/>
      <c r="M425" s="220"/>
      <c r="T425" s="221"/>
      <c r="AT425" s="217" t="s">
        <v>171</v>
      </c>
      <c r="AU425" s="217" t="s">
        <v>100</v>
      </c>
      <c r="AV425" s="215" t="s">
        <v>122</v>
      </c>
      <c r="AW425" s="215" t="s">
        <v>33</v>
      </c>
      <c r="AX425" s="215" t="s">
        <v>76</v>
      </c>
      <c r="AY425" s="217" t="s">
        <v>119</v>
      </c>
    </row>
    <row r="426" spans="2:51" s="194" customFormat="1" x14ac:dyDescent="0.3">
      <c r="B426" s="195"/>
      <c r="D426" s="190" t="s">
        <v>171</v>
      </c>
      <c r="E426" s="196"/>
      <c r="F426" s="197" t="s">
        <v>245</v>
      </c>
      <c r="H426" s="196"/>
      <c r="L426" s="195"/>
      <c r="M426" s="198"/>
      <c r="T426" s="199"/>
      <c r="AT426" s="196" t="s">
        <v>171</v>
      </c>
      <c r="AU426" s="196" t="s">
        <v>100</v>
      </c>
      <c r="AV426" s="194" t="s">
        <v>84</v>
      </c>
      <c r="AW426" s="194" t="s">
        <v>33</v>
      </c>
      <c r="AX426" s="194" t="s">
        <v>76</v>
      </c>
      <c r="AY426" s="196" t="s">
        <v>119</v>
      </c>
    </row>
    <row r="427" spans="2:51" s="194" customFormat="1" x14ac:dyDescent="0.3">
      <c r="B427" s="195"/>
      <c r="D427" s="190" t="s">
        <v>171</v>
      </c>
      <c r="E427" s="196"/>
      <c r="F427" s="197" t="s">
        <v>229</v>
      </c>
      <c r="H427" s="196"/>
      <c r="L427" s="195"/>
      <c r="M427" s="198"/>
      <c r="T427" s="199"/>
      <c r="AT427" s="196" t="s">
        <v>171</v>
      </c>
      <c r="AU427" s="196" t="s">
        <v>100</v>
      </c>
      <c r="AV427" s="194" t="s">
        <v>84</v>
      </c>
      <c r="AW427" s="194" t="s">
        <v>33</v>
      </c>
      <c r="AX427" s="194" t="s">
        <v>76</v>
      </c>
      <c r="AY427" s="196" t="s">
        <v>119</v>
      </c>
    </row>
    <row r="428" spans="2:51" s="194" customFormat="1" x14ac:dyDescent="0.3">
      <c r="B428" s="195"/>
      <c r="D428" s="190" t="s">
        <v>171</v>
      </c>
      <c r="E428" s="196"/>
      <c r="F428" s="197" t="s">
        <v>230</v>
      </c>
      <c r="H428" s="196"/>
      <c r="L428" s="195"/>
      <c r="M428" s="198"/>
      <c r="T428" s="199"/>
      <c r="AT428" s="196" t="s">
        <v>171</v>
      </c>
      <c r="AU428" s="196" t="s">
        <v>100</v>
      </c>
      <c r="AV428" s="194" t="s">
        <v>84</v>
      </c>
      <c r="AW428" s="194" t="s">
        <v>33</v>
      </c>
      <c r="AX428" s="194" t="s">
        <v>76</v>
      </c>
      <c r="AY428" s="196" t="s">
        <v>119</v>
      </c>
    </row>
    <row r="429" spans="2:51" s="194" customFormat="1" x14ac:dyDescent="0.3">
      <c r="B429" s="195"/>
      <c r="D429" s="190" t="s">
        <v>171</v>
      </c>
      <c r="E429" s="196"/>
      <c r="F429" s="197" t="s">
        <v>246</v>
      </c>
      <c r="H429" s="196"/>
      <c r="L429" s="195"/>
      <c r="M429" s="198"/>
      <c r="T429" s="199"/>
      <c r="AT429" s="196" t="s">
        <v>171</v>
      </c>
      <c r="AU429" s="196" t="s">
        <v>100</v>
      </c>
      <c r="AV429" s="194" t="s">
        <v>84</v>
      </c>
      <c r="AW429" s="194" t="s">
        <v>33</v>
      </c>
      <c r="AX429" s="194" t="s">
        <v>76</v>
      </c>
      <c r="AY429" s="196" t="s">
        <v>119</v>
      </c>
    </row>
    <row r="430" spans="2:51" s="200" customFormat="1" x14ac:dyDescent="0.3">
      <c r="B430" s="201"/>
      <c r="D430" s="190" t="s">
        <v>171</v>
      </c>
      <c r="E430" s="202"/>
      <c r="F430" s="203" t="s">
        <v>247</v>
      </c>
      <c r="H430" s="204">
        <v>49.92</v>
      </c>
      <c r="L430" s="201"/>
      <c r="M430" s="205"/>
      <c r="T430" s="206"/>
      <c r="AT430" s="202" t="s">
        <v>171</v>
      </c>
      <c r="AU430" s="202" t="s">
        <v>100</v>
      </c>
      <c r="AV430" s="200" t="s">
        <v>100</v>
      </c>
      <c r="AW430" s="200" t="s">
        <v>33</v>
      </c>
      <c r="AX430" s="200" t="s">
        <v>76</v>
      </c>
      <c r="AY430" s="202" t="s">
        <v>119</v>
      </c>
    </row>
    <row r="431" spans="2:51" s="194" customFormat="1" x14ac:dyDescent="0.3">
      <c r="B431" s="195"/>
      <c r="D431" s="190" t="s">
        <v>171</v>
      </c>
      <c r="E431" s="196"/>
      <c r="F431" s="197" t="s">
        <v>216</v>
      </c>
      <c r="H431" s="196"/>
      <c r="L431" s="195"/>
      <c r="M431" s="198"/>
      <c r="T431" s="199"/>
      <c r="AT431" s="196" t="s">
        <v>171</v>
      </c>
      <c r="AU431" s="196" t="s">
        <v>100</v>
      </c>
      <c r="AV431" s="194" t="s">
        <v>84</v>
      </c>
      <c r="AW431" s="194" t="s">
        <v>33</v>
      </c>
      <c r="AX431" s="194" t="s">
        <v>76</v>
      </c>
      <c r="AY431" s="196" t="s">
        <v>119</v>
      </c>
    </row>
    <row r="432" spans="2:51" s="194" customFormat="1" x14ac:dyDescent="0.3">
      <c r="B432" s="195"/>
      <c r="D432" s="190" t="s">
        <v>171</v>
      </c>
      <c r="E432" s="196"/>
      <c r="F432" s="197" t="s">
        <v>217</v>
      </c>
      <c r="H432" s="196"/>
      <c r="L432" s="195"/>
      <c r="M432" s="198"/>
      <c r="T432" s="199"/>
      <c r="AT432" s="196" t="s">
        <v>171</v>
      </c>
      <c r="AU432" s="196" t="s">
        <v>100</v>
      </c>
      <c r="AV432" s="194" t="s">
        <v>84</v>
      </c>
      <c r="AW432" s="194" t="s">
        <v>33</v>
      </c>
      <c r="AX432" s="194" t="s">
        <v>76</v>
      </c>
      <c r="AY432" s="196" t="s">
        <v>119</v>
      </c>
    </row>
    <row r="433" spans="2:65" s="200" customFormat="1" x14ac:dyDescent="0.3">
      <c r="B433" s="201"/>
      <c r="D433" s="190" t="s">
        <v>171</v>
      </c>
      <c r="E433" s="202"/>
      <c r="F433" s="203" t="s">
        <v>218</v>
      </c>
      <c r="H433" s="204">
        <v>0.33800000000000002</v>
      </c>
      <c r="L433" s="201"/>
      <c r="M433" s="205"/>
      <c r="T433" s="206"/>
      <c r="AT433" s="202" t="s">
        <v>171</v>
      </c>
      <c r="AU433" s="202" t="s">
        <v>100</v>
      </c>
      <c r="AV433" s="200" t="s">
        <v>100</v>
      </c>
      <c r="AW433" s="200" t="s">
        <v>33</v>
      </c>
      <c r="AX433" s="200" t="s">
        <v>76</v>
      </c>
      <c r="AY433" s="202" t="s">
        <v>119</v>
      </c>
    </row>
    <row r="434" spans="2:65" s="215" customFormat="1" x14ac:dyDescent="0.3">
      <c r="B434" s="216"/>
      <c r="D434" s="190" t="s">
        <v>171</v>
      </c>
      <c r="E434" s="217"/>
      <c r="F434" s="218" t="s">
        <v>219</v>
      </c>
      <c r="H434" s="219">
        <v>50.258000000000003</v>
      </c>
      <c r="L434" s="216"/>
      <c r="M434" s="220"/>
      <c r="T434" s="221"/>
      <c r="AT434" s="217" t="s">
        <v>171</v>
      </c>
      <c r="AU434" s="217" t="s">
        <v>100</v>
      </c>
      <c r="AV434" s="215" t="s">
        <v>122</v>
      </c>
      <c r="AW434" s="215" t="s">
        <v>33</v>
      </c>
      <c r="AX434" s="215" t="s">
        <v>76</v>
      </c>
      <c r="AY434" s="217" t="s">
        <v>119</v>
      </c>
    </row>
    <row r="435" spans="2:65" s="207" customFormat="1" x14ac:dyDescent="0.3">
      <c r="B435" s="208"/>
      <c r="D435" s="190" t="s">
        <v>171</v>
      </c>
      <c r="E435" s="209"/>
      <c r="F435" s="210" t="s">
        <v>176</v>
      </c>
      <c r="H435" s="211">
        <v>601.73800000000006</v>
      </c>
      <c r="L435" s="208"/>
      <c r="M435" s="212"/>
      <c r="T435" s="213"/>
      <c r="AT435" s="209" t="s">
        <v>171</v>
      </c>
      <c r="AU435" s="209" t="s">
        <v>100</v>
      </c>
      <c r="AV435" s="207" t="s">
        <v>121</v>
      </c>
      <c r="AW435" s="207" t="s">
        <v>33</v>
      </c>
      <c r="AX435" s="207" t="s">
        <v>84</v>
      </c>
      <c r="AY435" s="209" t="s">
        <v>119</v>
      </c>
    </row>
    <row r="436" spans="2:65" s="102" customFormat="1" ht="16.5" customHeight="1" x14ac:dyDescent="0.3">
      <c r="B436" s="103"/>
      <c r="C436" s="179" t="s">
        <v>270</v>
      </c>
      <c r="D436" s="179" t="s">
        <v>120</v>
      </c>
      <c r="E436" s="180" t="s">
        <v>271</v>
      </c>
      <c r="F436" s="181" t="s">
        <v>272</v>
      </c>
      <c r="G436" s="182" t="s">
        <v>196</v>
      </c>
      <c r="H436" s="183">
        <v>438.13099999999997</v>
      </c>
      <c r="I436" s="289"/>
      <c r="J436" s="184">
        <f>ROUND(I436*H436,2)</f>
        <v>0</v>
      </c>
      <c r="K436" s="181" t="s">
        <v>167</v>
      </c>
      <c r="L436" s="103"/>
      <c r="M436" s="185"/>
      <c r="N436" s="186" t="s">
        <v>41</v>
      </c>
      <c r="O436" s="187">
        <v>6.2E-2</v>
      </c>
      <c r="P436" s="187">
        <f>O436*H436</f>
        <v>27.164121999999999</v>
      </c>
      <c r="Q436" s="187">
        <v>0</v>
      </c>
      <c r="R436" s="187">
        <f>Q436*H436</f>
        <v>0</v>
      </c>
      <c r="S436" s="187">
        <v>0</v>
      </c>
      <c r="T436" s="188">
        <f>S436*H436</f>
        <v>0</v>
      </c>
      <c r="AR436" s="94" t="s">
        <v>121</v>
      </c>
      <c r="AT436" s="94" t="s">
        <v>120</v>
      </c>
      <c r="AU436" s="94" t="s">
        <v>100</v>
      </c>
      <c r="AY436" s="94" t="s">
        <v>119</v>
      </c>
      <c r="BE436" s="189">
        <f>IF(N436="základní",J436,0)</f>
        <v>0</v>
      </c>
      <c r="BF436" s="189">
        <f>IF(N436="snížená",J436,0)</f>
        <v>0</v>
      </c>
      <c r="BG436" s="189">
        <f>IF(N436="zákl. přenesená",J436,0)</f>
        <v>0</v>
      </c>
      <c r="BH436" s="189">
        <f>IF(N436="sníž. přenesená",J436,0)</f>
        <v>0</v>
      </c>
      <c r="BI436" s="189">
        <f>IF(N436="nulová",J436,0)</f>
        <v>0</v>
      </c>
      <c r="BJ436" s="94" t="s">
        <v>84</v>
      </c>
      <c r="BK436" s="189">
        <f>ROUND(I436*H436,2)</f>
        <v>0</v>
      </c>
      <c r="BL436" s="94" t="s">
        <v>121</v>
      </c>
      <c r="BM436" s="94" t="s">
        <v>273</v>
      </c>
    </row>
    <row r="437" spans="2:65" s="102" customFormat="1" ht="36" x14ac:dyDescent="0.3">
      <c r="B437" s="103"/>
      <c r="D437" s="190" t="s">
        <v>169</v>
      </c>
      <c r="F437" s="191" t="s">
        <v>274</v>
      </c>
      <c r="L437" s="103"/>
      <c r="M437" s="192"/>
      <c r="T437" s="193"/>
      <c r="AT437" s="94" t="s">
        <v>169</v>
      </c>
      <c r="AU437" s="94" t="s">
        <v>100</v>
      </c>
    </row>
    <row r="438" spans="2:65" s="102" customFormat="1" ht="192" x14ac:dyDescent="0.3">
      <c r="B438" s="103"/>
      <c r="D438" s="190" t="s">
        <v>188</v>
      </c>
      <c r="F438" s="214" t="s">
        <v>275</v>
      </c>
      <c r="L438" s="103"/>
      <c r="M438" s="192"/>
      <c r="T438" s="193"/>
      <c r="AT438" s="94" t="s">
        <v>188</v>
      </c>
      <c r="AU438" s="94" t="s">
        <v>100</v>
      </c>
    </row>
    <row r="439" spans="2:65" s="194" customFormat="1" x14ac:dyDescent="0.3">
      <c r="B439" s="195"/>
      <c r="D439" s="190" t="s">
        <v>171</v>
      </c>
      <c r="E439" s="196"/>
      <c r="F439" s="197" t="s">
        <v>172</v>
      </c>
      <c r="H439" s="196"/>
      <c r="L439" s="195"/>
      <c r="M439" s="198"/>
      <c r="T439" s="199"/>
      <c r="AT439" s="196" t="s">
        <v>171</v>
      </c>
      <c r="AU439" s="196" t="s">
        <v>100</v>
      </c>
      <c r="AV439" s="194" t="s">
        <v>84</v>
      </c>
      <c r="AW439" s="194" t="s">
        <v>33</v>
      </c>
      <c r="AX439" s="194" t="s">
        <v>76</v>
      </c>
      <c r="AY439" s="196" t="s">
        <v>119</v>
      </c>
    </row>
    <row r="440" spans="2:65" s="194" customFormat="1" x14ac:dyDescent="0.3">
      <c r="B440" s="195"/>
      <c r="D440" s="190" t="s">
        <v>171</v>
      </c>
      <c r="E440" s="196"/>
      <c r="F440" s="197" t="s">
        <v>190</v>
      </c>
      <c r="H440" s="196"/>
      <c r="L440" s="195"/>
      <c r="M440" s="198"/>
      <c r="T440" s="199"/>
      <c r="AT440" s="196" t="s">
        <v>171</v>
      </c>
      <c r="AU440" s="196" t="s">
        <v>100</v>
      </c>
      <c r="AV440" s="194" t="s">
        <v>84</v>
      </c>
      <c r="AW440" s="194" t="s">
        <v>33</v>
      </c>
      <c r="AX440" s="194" t="s">
        <v>76</v>
      </c>
      <c r="AY440" s="196" t="s">
        <v>119</v>
      </c>
    </row>
    <row r="441" spans="2:65" s="194" customFormat="1" x14ac:dyDescent="0.3">
      <c r="B441" s="195"/>
      <c r="D441" s="190" t="s">
        <v>171</v>
      </c>
      <c r="E441" s="196"/>
      <c r="F441" s="197" t="s">
        <v>276</v>
      </c>
      <c r="H441" s="196"/>
      <c r="L441" s="195"/>
      <c r="M441" s="198"/>
      <c r="T441" s="199"/>
      <c r="AT441" s="196" t="s">
        <v>171</v>
      </c>
      <c r="AU441" s="196" t="s">
        <v>100</v>
      </c>
      <c r="AV441" s="194" t="s">
        <v>84</v>
      </c>
      <c r="AW441" s="194" t="s">
        <v>33</v>
      </c>
      <c r="AX441" s="194" t="s">
        <v>76</v>
      </c>
      <c r="AY441" s="196" t="s">
        <v>119</v>
      </c>
    </row>
    <row r="442" spans="2:65" s="194" customFormat="1" x14ac:dyDescent="0.3">
      <c r="B442" s="195"/>
      <c r="D442" s="190" t="s">
        <v>171</v>
      </c>
      <c r="E442" s="196"/>
      <c r="F442" s="197" t="s">
        <v>210</v>
      </c>
      <c r="H442" s="196"/>
      <c r="L442" s="195"/>
      <c r="M442" s="198"/>
      <c r="T442" s="199"/>
      <c r="AT442" s="196" t="s">
        <v>171</v>
      </c>
      <c r="AU442" s="196" t="s">
        <v>100</v>
      </c>
      <c r="AV442" s="194" t="s">
        <v>84</v>
      </c>
      <c r="AW442" s="194" t="s">
        <v>33</v>
      </c>
      <c r="AX442" s="194" t="s">
        <v>76</v>
      </c>
      <c r="AY442" s="196" t="s">
        <v>119</v>
      </c>
    </row>
    <row r="443" spans="2:65" s="194" customFormat="1" x14ac:dyDescent="0.3">
      <c r="B443" s="195"/>
      <c r="D443" s="190" t="s">
        <v>171</v>
      </c>
      <c r="E443" s="196"/>
      <c r="F443" s="197" t="s">
        <v>211</v>
      </c>
      <c r="H443" s="196"/>
      <c r="L443" s="195"/>
      <c r="M443" s="198"/>
      <c r="T443" s="199"/>
      <c r="AT443" s="196" t="s">
        <v>171</v>
      </c>
      <c r="AU443" s="196" t="s">
        <v>100</v>
      </c>
      <c r="AV443" s="194" t="s">
        <v>84</v>
      </c>
      <c r="AW443" s="194" t="s">
        <v>33</v>
      </c>
      <c r="AX443" s="194" t="s">
        <v>76</v>
      </c>
      <c r="AY443" s="196" t="s">
        <v>119</v>
      </c>
    </row>
    <row r="444" spans="2:65" s="194" customFormat="1" x14ac:dyDescent="0.3">
      <c r="B444" s="195"/>
      <c r="D444" s="190" t="s">
        <v>171</v>
      </c>
      <c r="E444" s="196"/>
      <c r="F444" s="197" t="s">
        <v>277</v>
      </c>
      <c r="H444" s="196"/>
      <c r="L444" s="195"/>
      <c r="M444" s="198"/>
      <c r="T444" s="199"/>
      <c r="AT444" s="196" t="s">
        <v>171</v>
      </c>
      <c r="AU444" s="196" t="s">
        <v>100</v>
      </c>
      <c r="AV444" s="194" t="s">
        <v>84</v>
      </c>
      <c r="AW444" s="194" t="s">
        <v>33</v>
      </c>
      <c r="AX444" s="194" t="s">
        <v>76</v>
      </c>
      <c r="AY444" s="196" t="s">
        <v>119</v>
      </c>
    </row>
    <row r="445" spans="2:65" s="194" customFormat="1" x14ac:dyDescent="0.3">
      <c r="B445" s="195"/>
      <c r="D445" s="190" t="s">
        <v>171</v>
      </c>
      <c r="E445" s="196"/>
      <c r="F445" s="197" t="s">
        <v>213</v>
      </c>
      <c r="H445" s="196"/>
      <c r="L445" s="195"/>
      <c r="M445" s="198"/>
      <c r="T445" s="199"/>
      <c r="AT445" s="196" t="s">
        <v>171</v>
      </c>
      <c r="AU445" s="196" t="s">
        <v>100</v>
      </c>
      <c r="AV445" s="194" t="s">
        <v>84</v>
      </c>
      <c r="AW445" s="194" t="s">
        <v>33</v>
      </c>
      <c r="AX445" s="194" t="s">
        <v>76</v>
      </c>
      <c r="AY445" s="196" t="s">
        <v>119</v>
      </c>
    </row>
    <row r="446" spans="2:65" s="194" customFormat="1" x14ac:dyDescent="0.3">
      <c r="B446" s="195"/>
      <c r="D446" s="190" t="s">
        <v>171</v>
      </c>
      <c r="E446" s="196"/>
      <c r="F446" s="197" t="s">
        <v>214</v>
      </c>
      <c r="H446" s="196"/>
      <c r="L446" s="195"/>
      <c r="M446" s="198"/>
      <c r="T446" s="199"/>
      <c r="AT446" s="196" t="s">
        <v>171</v>
      </c>
      <c r="AU446" s="196" t="s">
        <v>100</v>
      </c>
      <c r="AV446" s="194" t="s">
        <v>84</v>
      </c>
      <c r="AW446" s="194" t="s">
        <v>33</v>
      </c>
      <c r="AX446" s="194" t="s">
        <v>76</v>
      </c>
      <c r="AY446" s="196" t="s">
        <v>119</v>
      </c>
    </row>
    <row r="447" spans="2:65" s="200" customFormat="1" x14ac:dyDescent="0.3">
      <c r="B447" s="201"/>
      <c r="D447" s="190" t="s">
        <v>171</v>
      </c>
      <c r="E447" s="202"/>
      <c r="F447" s="203" t="s">
        <v>278</v>
      </c>
      <c r="H447" s="204">
        <v>37.542000000000002</v>
      </c>
      <c r="L447" s="201"/>
      <c r="M447" s="205"/>
      <c r="T447" s="206"/>
      <c r="AT447" s="202" t="s">
        <v>171</v>
      </c>
      <c r="AU447" s="202" t="s">
        <v>100</v>
      </c>
      <c r="AV447" s="200" t="s">
        <v>100</v>
      </c>
      <c r="AW447" s="200" t="s">
        <v>33</v>
      </c>
      <c r="AX447" s="200" t="s">
        <v>76</v>
      </c>
      <c r="AY447" s="202" t="s">
        <v>119</v>
      </c>
    </row>
    <row r="448" spans="2:65" s="194" customFormat="1" x14ac:dyDescent="0.3">
      <c r="B448" s="195"/>
      <c r="D448" s="190" t="s">
        <v>171</v>
      </c>
      <c r="E448" s="196"/>
      <c r="F448" s="197" t="s">
        <v>216</v>
      </c>
      <c r="H448" s="196"/>
      <c r="L448" s="195"/>
      <c r="M448" s="198"/>
      <c r="T448" s="199"/>
      <c r="AT448" s="196" t="s">
        <v>171</v>
      </c>
      <c r="AU448" s="196" t="s">
        <v>100</v>
      </c>
      <c r="AV448" s="194" t="s">
        <v>84</v>
      </c>
      <c r="AW448" s="194" t="s">
        <v>33</v>
      </c>
      <c r="AX448" s="194" t="s">
        <v>76</v>
      </c>
      <c r="AY448" s="196" t="s">
        <v>119</v>
      </c>
    </row>
    <row r="449" spans="2:51" s="200" customFormat="1" x14ac:dyDescent="0.3">
      <c r="B449" s="201"/>
      <c r="D449" s="190" t="s">
        <v>171</v>
      </c>
      <c r="E449" s="202"/>
      <c r="F449" s="203" t="s">
        <v>279</v>
      </c>
      <c r="H449" s="204">
        <v>-1.7509999999999999</v>
      </c>
      <c r="L449" s="201"/>
      <c r="M449" s="205"/>
      <c r="T449" s="206"/>
      <c r="AT449" s="202" t="s">
        <v>171</v>
      </c>
      <c r="AU449" s="202" t="s">
        <v>100</v>
      </c>
      <c r="AV449" s="200" t="s">
        <v>100</v>
      </c>
      <c r="AW449" s="200" t="s">
        <v>33</v>
      </c>
      <c r="AX449" s="200" t="s">
        <v>76</v>
      </c>
      <c r="AY449" s="202" t="s">
        <v>119</v>
      </c>
    </row>
    <row r="450" spans="2:51" s="215" customFormat="1" x14ac:dyDescent="0.3">
      <c r="B450" s="216"/>
      <c r="D450" s="190" t="s">
        <v>171</v>
      </c>
      <c r="E450" s="217"/>
      <c r="F450" s="218" t="s">
        <v>219</v>
      </c>
      <c r="H450" s="219">
        <v>35.790999999999997</v>
      </c>
      <c r="L450" s="216"/>
      <c r="M450" s="220"/>
      <c r="T450" s="221"/>
      <c r="AT450" s="217" t="s">
        <v>171</v>
      </c>
      <c r="AU450" s="217" t="s">
        <v>100</v>
      </c>
      <c r="AV450" s="215" t="s">
        <v>122</v>
      </c>
      <c r="AW450" s="215" t="s">
        <v>33</v>
      </c>
      <c r="AX450" s="215" t="s">
        <v>76</v>
      </c>
      <c r="AY450" s="217" t="s">
        <v>119</v>
      </c>
    </row>
    <row r="451" spans="2:51" s="194" customFormat="1" x14ac:dyDescent="0.3">
      <c r="B451" s="195"/>
      <c r="D451" s="190" t="s">
        <v>171</v>
      </c>
      <c r="E451" s="196"/>
      <c r="F451" s="197" t="s">
        <v>220</v>
      </c>
      <c r="H451" s="196"/>
      <c r="L451" s="195"/>
      <c r="M451" s="198"/>
      <c r="T451" s="199"/>
      <c r="AT451" s="196" t="s">
        <v>171</v>
      </c>
      <c r="AU451" s="196" t="s">
        <v>100</v>
      </c>
      <c r="AV451" s="194" t="s">
        <v>84</v>
      </c>
      <c r="AW451" s="194" t="s">
        <v>33</v>
      </c>
      <c r="AX451" s="194" t="s">
        <v>76</v>
      </c>
      <c r="AY451" s="196" t="s">
        <v>119</v>
      </c>
    </row>
    <row r="452" spans="2:51" s="194" customFormat="1" x14ac:dyDescent="0.3">
      <c r="B452" s="195"/>
      <c r="D452" s="190" t="s">
        <v>171</v>
      </c>
      <c r="E452" s="196"/>
      <c r="F452" s="197" t="s">
        <v>211</v>
      </c>
      <c r="H452" s="196"/>
      <c r="L452" s="195"/>
      <c r="M452" s="198"/>
      <c r="T452" s="199"/>
      <c r="AT452" s="196" t="s">
        <v>171</v>
      </c>
      <c r="AU452" s="196" t="s">
        <v>100</v>
      </c>
      <c r="AV452" s="194" t="s">
        <v>84</v>
      </c>
      <c r="AW452" s="194" t="s">
        <v>33</v>
      </c>
      <c r="AX452" s="194" t="s">
        <v>76</v>
      </c>
      <c r="AY452" s="196" t="s">
        <v>119</v>
      </c>
    </row>
    <row r="453" spans="2:51" s="194" customFormat="1" x14ac:dyDescent="0.3">
      <c r="B453" s="195"/>
      <c r="D453" s="190" t="s">
        <v>171</v>
      </c>
      <c r="E453" s="196"/>
      <c r="F453" s="197" t="s">
        <v>277</v>
      </c>
      <c r="H453" s="196"/>
      <c r="L453" s="195"/>
      <c r="M453" s="198"/>
      <c r="T453" s="199"/>
      <c r="AT453" s="196" t="s">
        <v>171</v>
      </c>
      <c r="AU453" s="196" t="s">
        <v>100</v>
      </c>
      <c r="AV453" s="194" t="s">
        <v>84</v>
      </c>
      <c r="AW453" s="194" t="s">
        <v>33</v>
      </c>
      <c r="AX453" s="194" t="s">
        <v>76</v>
      </c>
      <c r="AY453" s="196" t="s">
        <v>119</v>
      </c>
    </row>
    <row r="454" spans="2:51" s="194" customFormat="1" x14ac:dyDescent="0.3">
      <c r="B454" s="195"/>
      <c r="D454" s="190" t="s">
        <v>171</v>
      </c>
      <c r="E454" s="196"/>
      <c r="F454" s="197" t="s">
        <v>221</v>
      </c>
      <c r="H454" s="196"/>
      <c r="L454" s="195"/>
      <c r="M454" s="198"/>
      <c r="T454" s="199"/>
      <c r="AT454" s="196" t="s">
        <v>171</v>
      </c>
      <c r="AU454" s="196" t="s">
        <v>100</v>
      </c>
      <c r="AV454" s="194" t="s">
        <v>84</v>
      </c>
      <c r="AW454" s="194" t="s">
        <v>33</v>
      </c>
      <c r="AX454" s="194" t="s">
        <v>76</v>
      </c>
      <c r="AY454" s="196" t="s">
        <v>119</v>
      </c>
    </row>
    <row r="455" spans="2:51" s="200" customFormat="1" x14ac:dyDescent="0.3">
      <c r="B455" s="201"/>
      <c r="D455" s="190" t="s">
        <v>171</v>
      </c>
      <c r="E455" s="202"/>
      <c r="F455" s="203" t="s">
        <v>280</v>
      </c>
      <c r="H455" s="204">
        <v>99.245000000000005</v>
      </c>
      <c r="L455" s="201"/>
      <c r="M455" s="205"/>
      <c r="T455" s="206"/>
      <c r="AT455" s="202" t="s">
        <v>171</v>
      </c>
      <c r="AU455" s="202" t="s">
        <v>100</v>
      </c>
      <c r="AV455" s="200" t="s">
        <v>100</v>
      </c>
      <c r="AW455" s="200" t="s">
        <v>33</v>
      </c>
      <c r="AX455" s="200" t="s">
        <v>76</v>
      </c>
      <c r="AY455" s="202" t="s">
        <v>119</v>
      </c>
    </row>
    <row r="456" spans="2:51" s="194" customFormat="1" x14ac:dyDescent="0.3">
      <c r="B456" s="195"/>
      <c r="D456" s="190" t="s">
        <v>171</v>
      </c>
      <c r="E456" s="196"/>
      <c r="F456" s="197" t="s">
        <v>216</v>
      </c>
      <c r="H456" s="196"/>
      <c r="L456" s="195"/>
      <c r="M456" s="198"/>
      <c r="T456" s="199"/>
      <c r="AT456" s="196" t="s">
        <v>171</v>
      </c>
      <c r="AU456" s="196" t="s">
        <v>100</v>
      </c>
      <c r="AV456" s="194" t="s">
        <v>84</v>
      </c>
      <c r="AW456" s="194" t="s">
        <v>33</v>
      </c>
      <c r="AX456" s="194" t="s">
        <v>76</v>
      </c>
      <c r="AY456" s="196" t="s">
        <v>119</v>
      </c>
    </row>
    <row r="457" spans="2:51" s="200" customFormat="1" x14ac:dyDescent="0.3">
      <c r="B457" s="201"/>
      <c r="D457" s="190" t="s">
        <v>171</v>
      </c>
      <c r="E457" s="202"/>
      <c r="F457" s="203" t="s">
        <v>281</v>
      </c>
      <c r="H457" s="204">
        <v>-1.5310000000000001</v>
      </c>
      <c r="L457" s="201"/>
      <c r="M457" s="205"/>
      <c r="T457" s="206"/>
      <c r="AT457" s="202" t="s">
        <v>171</v>
      </c>
      <c r="AU457" s="202" t="s">
        <v>100</v>
      </c>
      <c r="AV457" s="200" t="s">
        <v>100</v>
      </c>
      <c r="AW457" s="200" t="s">
        <v>33</v>
      </c>
      <c r="AX457" s="200" t="s">
        <v>76</v>
      </c>
      <c r="AY457" s="202" t="s">
        <v>119</v>
      </c>
    </row>
    <row r="458" spans="2:51" s="215" customFormat="1" x14ac:dyDescent="0.3">
      <c r="B458" s="216"/>
      <c r="D458" s="190" t="s">
        <v>171</v>
      </c>
      <c r="E458" s="217"/>
      <c r="F458" s="218" t="s">
        <v>219</v>
      </c>
      <c r="H458" s="219">
        <v>97.713999999999999</v>
      </c>
      <c r="L458" s="216"/>
      <c r="M458" s="220"/>
      <c r="T458" s="221"/>
      <c r="AT458" s="217" t="s">
        <v>171</v>
      </c>
      <c r="AU458" s="217" t="s">
        <v>100</v>
      </c>
      <c r="AV458" s="215" t="s">
        <v>122</v>
      </c>
      <c r="AW458" s="215" t="s">
        <v>33</v>
      </c>
      <c r="AX458" s="215" t="s">
        <v>76</v>
      </c>
      <c r="AY458" s="217" t="s">
        <v>119</v>
      </c>
    </row>
    <row r="459" spans="2:51" s="194" customFormat="1" x14ac:dyDescent="0.3">
      <c r="B459" s="195"/>
      <c r="D459" s="190" t="s">
        <v>171</v>
      </c>
      <c r="E459" s="196"/>
      <c r="F459" s="197" t="s">
        <v>223</v>
      </c>
      <c r="H459" s="196"/>
      <c r="L459" s="195"/>
      <c r="M459" s="198"/>
      <c r="T459" s="199"/>
      <c r="AT459" s="196" t="s">
        <v>171</v>
      </c>
      <c r="AU459" s="196" t="s">
        <v>100</v>
      </c>
      <c r="AV459" s="194" t="s">
        <v>84</v>
      </c>
      <c r="AW459" s="194" t="s">
        <v>33</v>
      </c>
      <c r="AX459" s="194" t="s">
        <v>76</v>
      </c>
      <c r="AY459" s="196" t="s">
        <v>119</v>
      </c>
    </row>
    <row r="460" spans="2:51" s="194" customFormat="1" x14ac:dyDescent="0.3">
      <c r="B460" s="195"/>
      <c r="D460" s="190" t="s">
        <v>171</v>
      </c>
      <c r="E460" s="196"/>
      <c r="F460" s="197" t="s">
        <v>224</v>
      </c>
      <c r="H460" s="196"/>
      <c r="L460" s="195"/>
      <c r="M460" s="198"/>
      <c r="T460" s="199"/>
      <c r="AT460" s="196" t="s">
        <v>171</v>
      </c>
      <c r="AU460" s="196" t="s">
        <v>100</v>
      </c>
      <c r="AV460" s="194" t="s">
        <v>84</v>
      </c>
      <c r="AW460" s="194" t="s">
        <v>33</v>
      </c>
      <c r="AX460" s="194" t="s">
        <v>76</v>
      </c>
      <c r="AY460" s="196" t="s">
        <v>119</v>
      </c>
    </row>
    <row r="461" spans="2:51" s="194" customFormat="1" x14ac:dyDescent="0.3">
      <c r="B461" s="195"/>
      <c r="D461" s="190" t="s">
        <v>171</v>
      </c>
      <c r="E461" s="196"/>
      <c r="F461" s="197" t="s">
        <v>282</v>
      </c>
      <c r="H461" s="196"/>
      <c r="L461" s="195"/>
      <c r="M461" s="198"/>
      <c r="T461" s="199"/>
      <c r="AT461" s="196" t="s">
        <v>171</v>
      </c>
      <c r="AU461" s="196" t="s">
        <v>100</v>
      </c>
      <c r="AV461" s="194" t="s">
        <v>84</v>
      </c>
      <c r="AW461" s="194" t="s">
        <v>33</v>
      </c>
      <c r="AX461" s="194" t="s">
        <v>76</v>
      </c>
      <c r="AY461" s="196" t="s">
        <v>119</v>
      </c>
    </row>
    <row r="462" spans="2:51" s="194" customFormat="1" x14ac:dyDescent="0.3">
      <c r="B462" s="195"/>
      <c r="D462" s="190" t="s">
        <v>171</v>
      </c>
      <c r="E462" s="196"/>
      <c r="F462" s="197" t="s">
        <v>225</v>
      </c>
      <c r="H462" s="196"/>
      <c r="L462" s="195"/>
      <c r="M462" s="198"/>
      <c r="T462" s="199"/>
      <c r="AT462" s="196" t="s">
        <v>171</v>
      </c>
      <c r="AU462" s="196" t="s">
        <v>100</v>
      </c>
      <c r="AV462" s="194" t="s">
        <v>84</v>
      </c>
      <c r="AW462" s="194" t="s">
        <v>33</v>
      </c>
      <c r="AX462" s="194" t="s">
        <v>76</v>
      </c>
      <c r="AY462" s="196" t="s">
        <v>119</v>
      </c>
    </row>
    <row r="463" spans="2:51" s="200" customFormat="1" x14ac:dyDescent="0.3">
      <c r="B463" s="201"/>
      <c r="D463" s="190" t="s">
        <v>171</v>
      </c>
      <c r="E463" s="202"/>
      <c r="F463" s="203" t="s">
        <v>283</v>
      </c>
      <c r="H463" s="204">
        <v>99.144000000000005</v>
      </c>
      <c r="L463" s="201"/>
      <c r="M463" s="205"/>
      <c r="T463" s="206"/>
      <c r="AT463" s="202" t="s">
        <v>171</v>
      </c>
      <c r="AU463" s="202" t="s">
        <v>100</v>
      </c>
      <c r="AV463" s="200" t="s">
        <v>100</v>
      </c>
      <c r="AW463" s="200" t="s">
        <v>33</v>
      </c>
      <c r="AX463" s="200" t="s">
        <v>76</v>
      </c>
      <c r="AY463" s="202" t="s">
        <v>119</v>
      </c>
    </row>
    <row r="464" spans="2:51" s="194" customFormat="1" x14ac:dyDescent="0.3">
      <c r="B464" s="195"/>
      <c r="D464" s="190" t="s">
        <v>171</v>
      </c>
      <c r="E464" s="196"/>
      <c r="F464" s="197" t="s">
        <v>216</v>
      </c>
      <c r="H464" s="196"/>
      <c r="L464" s="195"/>
      <c r="M464" s="198"/>
      <c r="T464" s="199"/>
      <c r="AT464" s="196" t="s">
        <v>171</v>
      </c>
      <c r="AU464" s="196" t="s">
        <v>100</v>
      </c>
      <c r="AV464" s="194" t="s">
        <v>84</v>
      </c>
      <c r="AW464" s="194" t="s">
        <v>33</v>
      </c>
      <c r="AX464" s="194" t="s">
        <v>76</v>
      </c>
      <c r="AY464" s="196" t="s">
        <v>119</v>
      </c>
    </row>
    <row r="465" spans="2:51" s="200" customFormat="1" x14ac:dyDescent="0.3">
      <c r="B465" s="201"/>
      <c r="D465" s="190" t="s">
        <v>171</v>
      </c>
      <c r="E465" s="202"/>
      <c r="F465" s="203" t="s">
        <v>284</v>
      </c>
      <c r="H465" s="204">
        <v>-1.202</v>
      </c>
      <c r="L465" s="201"/>
      <c r="M465" s="205"/>
      <c r="T465" s="206"/>
      <c r="AT465" s="202" t="s">
        <v>171</v>
      </c>
      <c r="AU465" s="202" t="s">
        <v>100</v>
      </c>
      <c r="AV465" s="200" t="s">
        <v>100</v>
      </c>
      <c r="AW465" s="200" t="s">
        <v>33</v>
      </c>
      <c r="AX465" s="200" t="s">
        <v>76</v>
      </c>
      <c r="AY465" s="202" t="s">
        <v>119</v>
      </c>
    </row>
    <row r="466" spans="2:51" s="215" customFormat="1" x14ac:dyDescent="0.3">
      <c r="B466" s="216"/>
      <c r="D466" s="190" t="s">
        <v>171</v>
      </c>
      <c r="E466" s="217"/>
      <c r="F466" s="218" t="s">
        <v>219</v>
      </c>
      <c r="H466" s="219">
        <v>97.941999999999993</v>
      </c>
      <c r="L466" s="216"/>
      <c r="M466" s="220"/>
      <c r="T466" s="221"/>
      <c r="AT466" s="217" t="s">
        <v>171</v>
      </c>
      <c r="AU466" s="217" t="s">
        <v>100</v>
      </c>
      <c r="AV466" s="215" t="s">
        <v>122</v>
      </c>
      <c r="AW466" s="215" t="s">
        <v>33</v>
      </c>
      <c r="AX466" s="215" t="s">
        <v>76</v>
      </c>
      <c r="AY466" s="217" t="s">
        <v>119</v>
      </c>
    </row>
    <row r="467" spans="2:51" s="194" customFormat="1" x14ac:dyDescent="0.3">
      <c r="B467" s="195"/>
      <c r="D467" s="190" t="s">
        <v>171</v>
      </c>
      <c r="E467" s="196"/>
      <c r="F467" s="197" t="s">
        <v>228</v>
      </c>
      <c r="H467" s="196"/>
      <c r="L467" s="195"/>
      <c r="M467" s="198"/>
      <c r="T467" s="199"/>
      <c r="AT467" s="196" t="s">
        <v>171</v>
      </c>
      <c r="AU467" s="196" t="s">
        <v>100</v>
      </c>
      <c r="AV467" s="194" t="s">
        <v>84</v>
      </c>
      <c r="AW467" s="194" t="s">
        <v>33</v>
      </c>
      <c r="AX467" s="194" t="s">
        <v>76</v>
      </c>
      <c r="AY467" s="196" t="s">
        <v>119</v>
      </c>
    </row>
    <row r="468" spans="2:51" s="194" customFormat="1" x14ac:dyDescent="0.3">
      <c r="B468" s="195"/>
      <c r="D468" s="190" t="s">
        <v>171</v>
      </c>
      <c r="E468" s="196"/>
      <c r="F468" s="197" t="s">
        <v>229</v>
      </c>
      <c r="H468" s="196"/>
      <c r="L468" s="195"/>
      <c r="M468" s="198"/>
      <c r="T468" s="199"/>
      <c r="AT468" s="196" t="s">
        <v>171</v>
      </c>
      <c r="AU468" s="196" t="s">
        <v>100</v>
      </c>
      <c r="AV468" s="194" t="s">
        <v>84</v>
      </c>
      <c r="AW468" s="194" t="s">
        <v>33</v>
      </c>
      <c r="AX468" s="194" t="s">
        <v>76</v>
      </c>
      <c r="AY468" s="196" t="s">
        <v>119</v>
      </c>
    </row>
    <row r="469" spans="2:51" s="194" customFormat="1" x14ac:dyDescent="0.3">
      <c r="B469" s="195"/>
      <c r="D469" s="190" t="s">
        <v>171</v>
      </c>
      <c r="E469" s="196"/>
      <c r="F469" s="197" t="s">
        <v>285</v>
      </c>
      <c r="H469" s="196"/>
      <c r="L469" s="195"/>
      <c r="M469" s="198"/>
      <c r="T469" s="199"/>
      <c r="AT469" s="196" t="s">
        <v>171</v>
      </c>
      <c r="AU469" s="196" t="s">
        <v>100</v>
      </c>
      <c r="AV469" s="194" t="s">
        <v>84</v>
      </c>
      <c r="AW469" s="194" t="s">
        <v>33</v>
      </c>
      <c r="AX469" s="194" t="s">
        <v>76</v>
      </c>
      <c r="AY469" s="196" t="s">
        <v>119</v>
      </c>
    </row>
    <row r="470" spans="2:51" s="194" customFormat="1" x14ac:dyDescent="0.3">
      <c r="B470" s="195"/>
      <c r="D470" s="190" t="s">
        <v>171</v>
      </c>
      <c r="E470" s="196"/>
      <c r="F470" s="197" t="s">
        <v>231</v>
      </c>
      <c r="H470" s="196"/>
      <c r="L470" s="195"/>
      <c r="M470" s="198"/>
      <c r="T470" s="199"/>
      <c r="AT470" s="196" t="s">
        <v>171</v>
      </c>
      <c r="AU470" s="196" t="s">
        <v>100</v>
      </c>
      <c r="AV470" s="194" t="s">
        <v>84</v>
      </c>
      <c r="AW470" s="194" t="s">
        <v>33</v>
      </c>
      <c r="AX470" s="194" t="s">
        <v>76</v>
      </c>
      <c r="AY470" s="196" t="s">
        <v>119</v>
      </c>
    </row>
    <row r="471" spans="2:51" s="200" customFormat="1" x14ac:dyDescent="0.3">
      <c r="B471" s="201"/>
      <c r="D471" s="190" t="s">
        <v>171</v>
      </c>
      <c r="E471" s="202"/>
      <c r="F471" s="203" t="s">
        <v>286</v>
      </c>
      <c r="H471" s="204">
        <v>38.161999999999999</v>
      </c>
      <c r="L471" s="201"/>
      <c r="M471" s="205"/>
      <c r="T471" s="206"/>
      <c r="AT471" s="202" t="s">
        <v>171</v>
      </c>
      <c r="AU471" s="202" t="s">
        <v>100</v>
      </c>
      <c r="AV471" s="200" t="s">
        <v>100</v>
      </c>
      <c r="AW471" s="200" t="s">
        <v>33</v>
      </c>
      <c r="AX471" s="200" t="s">
        <v>76</v>
      </c>
      <c r="AY471" s="202" t="s">
        <v>119</v>
      </c>
    </row>
    <row r="472" spans="2:51" s="194" customFormat="1" x14ac:dyDescent="0.3">
      <c r="B472" s="195"/>
      <c r="D472" s="190" t="s">
        <v>171</v>
      </c>
      <c r="E472" s="196"/>
      <c r="F472" s="197" t="s">
        <v>216</v>
      </c>
      <c r="H472" s="196"/>
      <c r="L472" s="195"/>
      <c r="M472" s="198"/>
      <c r="T472" s="199"/>
      <c r="AT472" s="196" t="s">
        <v>171</v>
      </c>
      <c r="AU472" s="196" t="s">
        <v>100</v>
      </c>
      <c r="AV472" s="194" t="s">
        <v>84</v>
      </c>
      <c r="AW472" s="194" t="s">
        <v>33</v>
      </c>
      <c r="AX472" s="194" t="s">
        <v>76</v>
      </c>
      <c r="AY472" s="196" t="s">
        <v>119</v>
      </c>
    </row>
    <row r="473" spans="2:51" s="200" customFormat="1" x14ac:dyDescent="0.3">
      <c r="B473" s="201"/>
      <c r="D473" s="190" t="s">
        <v>171</v>
      </c>
      <c r="E473" s="202"/>
      <c r="F473" s="203" t="s">
        <v>287</v>
      </c>
      <c r="H473" s="204">
        <v>-1.8460000000000001</v>
      </c>
      <c r="L473" s="201"/>
      <c r="M473" s="205"/>
      <c r="T473" s="206"/>
      <c r="AT473" s="202" t="s">
        <v>171</v>
      </c>
      <c r="AU473" s="202" t="s">
        <v>100</v>
      </c>
      <c r="AV473" s="200" t="s">
        <v>100</v>
      </c>
      <c r="AW473" s="200" t="s">
        <v>33</v>
      </c>
      <c r="AX473" s="200" t="s">
        <v>76</v>
      </c>
      <c r="AY473" s="202" t="s">
        <v>119</v>
      </c>
    </row>
    <row r="474" spans="2:51" s="215" customFormat="1" x14ac:dyDescent="0.3">
      <c r="B474" s="216"/>
      <c r="D474" s="190" t="s">
        <v>171</v>
      </c>
      <c r="E474" s="217"/>
      <c r="F474" s="218" t="s">
        <v>219</v>
      </c>
      <c r="H474" s="219">
        <v>36.316000000000003</v>
      </c>
      <c r="L474" s="216"/>
      <c r="M474" s="220"/>
      <c r="T474" s="221"/>
      <c r="AT474" s="217" t="s">
        <v>171</v>
      </c>
      <c r="AU474" s="217" t="s">
        <v>100</v>
      </c>
      <c r="AV474" s="215" t="s">
        <v>122</v>
      </c>
      <c r="AW474" s="215" t="s">
        <v>33</v>
      </c>
      <c r="AX474" s="215" t="s">
        <v>76</v>
      </c>
      <c r="AY474" s="217" t="s">
        <v>119</v>
      </c>
    </row>
    <row r="475" spans="2:51" s="194" customFormat="1" x14ac:dyDescent="0.3">
      <c r="B475" s="195"/>
      <c r="D475" s="190" t="s">
        <v>171</v>
      </c>
      <c r="E475" s="196"/>
      <c r="F475" s="197" t="s">
        <v>233</v>
      </c>
      <c r="H475" s="196"/>
      <c r="L475" s="195"/>
      <c r="M475" s="198"/>
      <c r="T475" s="199"/>
      <c r="AT475" s="196" t="s">
        <v>171</v>
      </c>
      <c r="AU475" s="196" t="s">
        <v>100</v>
      </c>
      <c r="AV475" s="194" t="s">
        <v>84</v>
      </c>
      <c r="AW475" s="194" t="s">
        <v>33</v>
      </c>
      <c r="AX475" s="194" t="s">
        <v>76</v>
      </c>
      <c r="AY475" s="196" t="s">
        <v>119</v>
      </c>
    </row>
    <row r="476" spans="2:51" s="194" customFormat="1" x14ac:dyDescent="0.3">
      <c r="B476" s="195"/>
      <c r="D476" s="190" t="s">
        <v>171</v>
      </c>
      <c r="E476" s="196"/>
      <c r="F476" s="197" t="s">
        <v>229</v>
      </c>
      <c r="H476" s="196"/>
      <c r="L476" s="195"/>
      <c r="M476" s="198"/>
      <c r="T476" s="199"/>
      <c r="AT476" s="196" t="s">
        <v>171</v>
      </c>
      <c r="AU476" s="196" t="s">
        <v>100</v>
      </c>
      <c r="AV476" s="194" t="s">
        <v>84</v>
      </c>
      <c r="AW476" s="194" t="s">
        <v>33</v>
      </c>
      <c r="AX476" s="194" t="s">
        <v>76</v>
      </c>
      <c r="AY476" s="196" t="s">
        <v>119</v>
      </c>
    </row>
    <row r="477" spans="2:51" s="194" customFormat="1" x14ac:dyDescent="0.3">
      <c r="B477" s="195"/>
      <c r="D477" s="190" t="s">
        <v>171</v>
      </c>
      <c r="E477" s="196"/>
      <c r="F477" s="197" t="s">
        <v>285</v>
      </c>
      <c r="H477" s="196"/>
      <c r="L477" s="195"/>
      <c r="M477" s="198"/>
      <c r="T477" s="199"/>
      <c r="AT477" s="196" t="s">
        <v>171</v>
      </c>
      <c r="AU477" s="196" t="s">
        <v>100</v>
      </c>
      <c r="AV477" s="194" t="s">
        <v>84</v>
      </c>
      <c r="AW477" s="194" t="s">
        <v>33</v>
      </c>
      <c r="AX477" s="194" t="s">
        <v>76</v>
      </c>
      <c r="AY477" s="196" t="s">
        <v>119</v>
      </c>
    </row>
    <row r="478" spans="2:51" s="194" customFormat="1" x14ac:dyDescent="0.3">
      <c r="B478" s="195"/>
      <c r="D478" s="190" t="s">
        <v>171</v>
      </c>
      <c r="E478" s="196"/>
      <c r="F478" s="197" t="s">
        <v>234</v>
      </c>
      <c r="H478" s="196"/>
      <c r="L478" s="195"/>
      <c r="M478" s="198"/>
      <c r="T478" s="199"/>
      <c r="AT478" s="196" t="s">
        <v>171</v>
      </c>
      <c r="AU478" s="196" t="s">
        <v>100</v>
      </c>
      <c r="AV478" s="194" t="s">
        <v>84</v>
      </c>
      <c r="AW478" s="194" t="s">
        <v>33</v>
      </c>
      <c r="AX478" s="194" t="s">
        <v>76</v>
      </c>
      <c r="AY478" s="196" t="s">
        <v>119</v>
      </c>
    </row>
    <row r="479" spans="2:51" s="200" customFormat="1" x14ac:dyDescent="0.3">
      <c r="B479" s="201"/>
      <c r="D479" s="190" t="s">
        <v>171</v>
      </c>
      <c r="E479" s="202"/>
      <c r="F479" s="203" t="s">
        <v>288</v>
      </c>
      <c r="H479" s="204">
        <v>36.134</v>
      </c>
      <c r="L479" s="201"/>
      <c r="M479" s="205"/>
      <c r="T479" s="206"/>
      <c r="AT479" s="202" t="s">
        <v>171</v>
      </c>
      <c r="AU479" s="202" t="s">
        <v>100</v>
      </c>
      <c r="AV479" s="200" t="s">
        <v>100</v>
      </c>
      <c r="AW479" s="200" t="s">
        <v>33</v>
      </c>
      <c r="AX479" s="200" t="s">
        <v>76</v>
      </c>
      <c r="AY479" s="202" t="s">
        <v>119</v>
      </c>
    </row>
    <row r="480" spans="2:51" s="194" customFormat="1" x14ac:dyDescent="0.3">
      <c r="B480" s="195"/>
      <c r="D480" s="190" t="s">
        <v>171</v>
      </c>
      <c r="E480" s="196"/>
      <c r="F480" s="197" t="s">
        <v>216</v>
      </c>
      <c r="H480" s="196"/>
      <c r="L480" s="195"/>
      <c r="M480" s="198"/>
      <c r="T480" s="199"/>
      <c r="AT480" s="196" t="s">
        <v>171</v>
      </c>
      <c r="AU480" s="196" t="s">
        <v>100</v>
      </c>
      <c r="AV480" s="194" t="s">
        <v>84</v>
      </c>
      <c r="AW480" s="194" t="s">
        <v>33</v>
      </c>
      <c r="AX480" s="194" t="s">
        <v>76</v>
      </c>
      <c r="AY480" s="196" t="s">
        <v>119</v>
      </c>
    </row>
    <row r="481" spans="2:51" s="200" customFormat="1" x14ac:dyDescent="0.3">
      <c r="B481" s="201"/>
      <c r="D481" s="190" t="s">
        <v>171</v>
      </c>
      <c r="E481" s="202"/>
      <c r="F481" s="203" t="s">
        <v>289</v>
      </c>
      <c r="H481" s="204">
        <v>-1.61</v>
      </c>
      <c r="L481" s="201"/>
      <c r="M481" s="205"/>
      <c r="T481" s="206"/>
      <c r="AT481" s="202" t="s">
        <v>171</v>
      </c>
      <c r="AU481" s="202" t="s">
        <v>100</v>
      </c>
      <c r="AV481" s="200" t="s">
        <v>100</v>
      </c>
      <c r="AW481" s="200" t="s">
        <v>33</v>
      </c>
      <c r="AX481" s="200" t="s">
        <v>76</v>
      </c>
      <c r="AY481" s="202" t="s">
        <v>119</v>
      </c>
    </row>
    <row r="482" spans="2:51" s="215" customFormat="1" x14ac:dyDescent="0.3">
      <c r="B482" s="216"/>
      <c r="D482" s="190" t="s">
        <v>171</v>
      </c>
      <c r="E482" s="217"/>
      <c r="F482" s="218" t="s">
        <v>219</v>
      </c>
      <c r="H482" s="219">
        <v>34.524000000000001</v>
      </c>
      <c r="L482" s="216"/>
      <c r="M482" s="220"/>
      <c r="T482" s="221"/>
      <c r="AT482" s="217" t="s">
        <v>171</v>
      </c>
      <c r="AU482" s="217" t="s">
        <v>100</v>
      </c>
      <c r="AV482" s="215" t="s">
        <v>122</v>
      </c>
      <c r="AW482" s="215" t="s">
        <v>33</v>
      </c>
      <c r="AX482" s="215" t="s">
        <v>76</v>
      </c>
      <c r="AY482" s="217" t="s">
        <v>119</v>
      </c>
    </row>
    <row r="483" spans="2:51" s="194" customFormat="1" x14ac:dyDescent="0.3">
      <c r="B483" s="195"/>
      <c r="D483" s="190" t="s">
        <v>171</v>
      </c>
      <c r="E483" s="196"/>
      <c r="F483" s="197" t="s">
        <v>236</v>
      </c>
      <c r="H483" s="196"/>
      <c r="L483" s="195"/>
      <c r="M483" s="198"/>
      <c r="T483" s="199"/>
      <c r="AT483" s="196" t="s">
        <v>171</v>
      </c>
      <c r="AU483" s="196" t="s">
        <v>100</v>
      </c>
      <c r="AV483" s="194" t="s">
        <v>84</v>
      </c>
      <c r="AW483" s="194" t="s">
        <v>33</v>
      </c>
      <c r="AX483" s="194" t="s">
        <v>76</v>
      </c>
      <c r="AY483" s="196" t="s">
        <v>119</v>
      </c>
    </row>
    <row r="484" spans="2:51" s="194" customFormat="1" x14ac:dyDescent="0.3">
      <c r="B484" s="195"/>
      <c r="D484" s="190" t="s">
        <v>171</v>
      </c>
      <c r="E484" s="196"/>
      <c r="F484" s="197" t="s">
        <v>229</v>
      </c>
      <c r="H484" s="196"/>
      <c r="L484" s="195"/>
      <c r="M484" s="198"/>
      <c r="T484" s="199"/>
      <c r="AT484" s="196" t="s">
        <v>171</v>
      </c>
      <c r="AU484" s="196" t="s">
        <v>100</v>
      </c>
      <c r="AV484" s="194" t="s">
        <v>84</v>
      </c>
      <c r="AW484" s="194" t="s">
        <v>33</v>
      </c>
      <c r="AX484" s="194" t="s">
        <v>76</v>
      </c>
      <c r="AY484" s="196" t="s">
        <v>119</v>
      </c>
    </row>
    <row r="485" spans="2:51" s="194" customFormat="1" x14ac:dyDescent="0.3">
      <c r="B485" s="195"/>
      <c r="D485" s="190" t="s">
        <v>171</v>
      </c>
      <c r="E485" s="196"/>
      <c r="F485" s="197" t="s">
        <v>285</v>
      </c>
      <c r="H485" s="196"/>
      <c r="L485" s="195"/>
      <c r="M485" s="198"/>
      <c r="T485" s="199"/>
      <c r="AT485" s="196" t="s">
        <v>171</v>
      </c>
      <c r="AU485" s="196" t="s">
        <v>100</v>
      </c>
      <c r="AV485" s="194" t="s">
        <v>84</v>
      </c>
      <c r="AW485" s="194" t="s">
        <v>33</v>
      </c>
      <c r="AX485" s="194" t="s">
        <v>76</v>
      </c>
      <c r="AY485" s="196" t="s">
        <v>119</v>
      </c>
    </row>
    <row r="486" spans="2:51" s="194" customFormat="1" x14ac:dyDescent="0.3">
      <c r="B486" s="195"/>
      <c r="D486" s="190" t="s">
        <v>171</v>
      </c>
      <c r="E486" s="196"/>
      <c r="F486" s="197" t="s">
        <v>237</v>
      </c>
      <c r="H486" s="196"/>
      <c r="L486" s="195"/>
      <c r="M486" s="198"/>
      <c r="T486" s="199"/>
      <c r="AT486" s="196" t="s">
        <v>171</v>
      </c>
      <c r="AU486" s="196" t="s">
        <v>100</v>
      </c>
      <c r="AV486" s="194" t="s">
        <v>84</v>
      </c>
      <c r="AW486" s="194" t="s">
        <v>33</v>
      </c>
      <c r="AX486" s="194" t="s">
        <v>76</v>
      </c>
      <c r="AY486" s="196" t="s">
        <v>119</v>
      </c>
    </row>
    <row r="487" spans="2:51" s="200" customFormat="1" x14ac:dyDescent="0.3">
      <c r="B487" s="201"/>
      <c r="D487" s="190" t="s">
        <v>171</v>
      </c>
      <c r="E487" s="202"/>
      <c r="F487" s="203" t="s">
        <v>290</v>
      </c>
      <c r="H487" s="204">
        <v>28.664999999999999</v>
      </c>
      <c r="L487" s="201"/>
      <c r="M487" s="205"/>
      <c r="T487" s="206"/>
      <c r="AT487" s="202" t="s">
        <v>171</v>
      </c>
      <c r="AU487" s="202" t="s">
        <v>100</v>
      </c>
      <c r="AV487" s="200" t="s">
        <v>100</v>
      </c>
      <c r="AW487" s="200" t="s">
        <v>33</v>
      </c>
      <c r="AX487" s="200" t="s">
        <v>76</v>
      </c>
      <c r="AY487" s="202" t="s">
        <v>119</v>
      </c>
    </row>
    <row r="488" spans="2:51" s="194" customFormat="1" x14ac:dyDescent="0.3">
      <c r="B488" s="195"/>
      <c r="D488" s="190" t="s">
        <v>171</v>
      </c>
      <c r="E488" s="196"/>
      <c r="F488" s="197" t="s">
        <v>216</v>
      </c>
      <c r="H488" s="196"/>
      <c r="L488" s="195"/>
      <c r="M488" s="198"/>
      <c r="T488" s="199"/>
      <c r="AT488" s="196" t="s">
        <v>171</v>
      </c>
      <c r="AU488" s="196" t="s">
        <v>100</v>
      </c>
      <c r="AV488" s="194" t="s">
        <v>84</v>
      </c>
      <c r="AW488" s="194" t="s">
        <v>33</v>
      </c>
      <c r="AX488" s="194" t="s">
        <v>76</v>
      </c>
      <c r="AY488" s="196" t="s">
        <v>119</v>
      </c>
    </row>
    <row r="489" spans="2:51" s="200" customFormat="1" x14ac:dyDescent="0.3">
      <c r="B489" s="201"/>
      <c r="D489" s="190" t="s">
        <v>171</v>
      </c>
      <c r="E489" s="202"/>
      <c r="F489" s="203" t="s">
        <v>291</v>
      </c>
      <c r="H489" s="204">
        <v>-1.5310000000000001</v>
      </c>
      <c r="L489" s="201"/>
      <c r="M489" s="205"/>
      <c r="T489" s="206"/>
      <c r="AT489" s="202" t="s">
        <v>171</v>
      </c>
      <c r="AU489" s="202" t="s">
        <v>100</v>
      </c>
      <c r="AV489" s="200" t="s">
        <v>100</v>
      </c>
      <c r="AW489" s="200" t="s">
        <v>33</v>
      </c>
      <c r="AX489" s="200" t="s">
        <v>76</v>
      </c>
      <c r="AY489" s="202" t="s">
        <v>119</v>
      </c>
    </row>
    <row r="490" spans="2:51" s="215" customFormat="1" x14ac:dyDescent="0.3">
      <c r="B490" s="216"/>
      <c r="D490" s="190" t="s">
        <v>171</v>
      </c>
      <c r="E490" s="217"/>
      <c r="F490" s="218" t="s">
        <v>219</v>
      </c>
      <c r="H490" s="219">
        <v>27.134</v>
      </c>
      <c r="L490" s="216"/>
      <c r="M490" s="220"/>
      <c r="T490" s="221"/>
      <c r="AT490" s="217" t="s">
        <v>171</v>
      </c>
      <c r="AU490" s="217" t="s">
        <v>100</v>
      </c>
      <c r="AV490" s="215" t="s">
        <v>122</v>
      </c>
      <c r="AW490" s="215" t="s">
        <v>33</v>
      </c>
      <c r="AX490" s="215" t="s">
        <v>76</v>
      </c>
      <c r="AY490" s="217" t="s">
        <v>119</v>
      </c>
    </row>
    <row r="491" spans="2:51" s="194" customFormat="1" x14ac:dyDescent="0.3">
      <c r="B491" s="195"/>
      <c r="D491" s="190" t="s">
        <v>171</v>
      </c>
      <c r="E491" s="196"/>
      <c r="F491" s="197" t="s">
        <v>239</v>
      </c>
      <c r="H491" s="196"/>
      <c r="L491" s="195"/>
      <c r="M491" s="198"/>
      <c r="T491" s="199"/>
      <c r="AT491" s="196" t="s">
        <v>171</v>
      </c>
      <c r="AU491" s="196" t="s">
        <v>100</v>
      </c>
      <c r="AV491" s="194" t="s">
        <v>84</v>
      </c>
      <c r="AW491" s="194" t="s">
        <v>33</v>
      </c>
      <c r="AX491" s="194" t="s">
        <v>76</v>
      </c>
      <c r="AY491" s="196" t="s">
        <v>119</v>
      </c>
    </row>
    <row r="492" spans="2:51" s="194" customFormat="1" x14ac:dyDescent="0.3">
      <c r="B492" s="195"/>
      <c r="D492" s="190" t="s">
        <v>171</v>
      </c>
      <c r="E492" s="196"/>
      <c r="F492" s="197" t="s">
        <v>229</v>
      </c>
      <c r="H492" s="196"/>
      <c r="L492" s="195"/>
      <c r="M492" s="198"/>
      <c r="T492" s="199"/>
      <c r="AT492" s="196" t="s">
        <v>171</v>
      </c>
      <c r="AU492" s="196" t="s">
        <v>100</v>
      </c>
      <c r="AV492" s="194" t="s">
        <v>84</v>
      </c>
      <c r="AW492" s="194" t="s">
        <v>33</v>
      </c>
      <c r="AX492" s="194" t="s">
        <v>76</v>
      </c>
      <c r="AY492" s="196" t="s">
        <v>119</v>
      </c>
    </row>
    <row r="493" spans="2:51" s="194" customFormat="1" x14ac:dyDescent="0.3">
      <c r="B493" s="195"/>
      <c r="D493" s="190" t="s">
        <v>171</v>
      </c>
      <c r="E493" s="196"/>
      <c r="F493" s="197" t="s">
        <v>285</v>
      </c>
      <c r="H493" s="196"/>
      <c r="L493" s="195"/>
      <c r="M493" s="198"/>
      <c r="T493" s="199"/>
      <c r="AT493" s="196" t="s">
        <v>171</v>
      </c>
      <c r="AU493" s="196" t="s">
        <v>100</v>
      </c>
      <c r="AV493" s="194" t="s">
        <v>84</v>
      </c>
      <c r="AW493" s="194" t="s">
        <v>33</v>
      </c>
      <c r="AX493" s="194" t="s">
        <v>76</v>
      </c>
      <c r="AY493" s="196" t="s">
        <v>119</v>
      </c>
    </row>
    <row r="494" spans="2:51" s="194" customFormat="1" x14ac:dyDescent="0.3">
      <c r="B494" s="195"/>
      <c r="D494" s="190" t="s">
        <v>171</v>
      </c>
      <c r="E494" s="196"/>
      <c r="F494" s="197" t="s">
        <v>240</v>
      </c>
      <c r="H494" s="196"/>
      <c r="L494" s="195"/>
      <c r="M494" s="198"/>
      <c r="T494" s="199"/>
      <c r="AT494" s="196" t="s">
        <v>171</v>
      </c>
      <c r="AU494" s="196" t="s">
        <v>100</v>
      </c>
      <c r="AV494" s="194" t="s">
        <v>84</v>
      </c>
      <c r="AW494" s="194" t="s">
        <v>33</v>
      </c>
      <c r="AX494" s="194" t="s">
        <v>76</v>
      </c>
      <c r="AY494" s="196" t="s">
        <v>119</v>
      </c>
    </row>
    <row r="495" spans="2:51" s="200" customFormat="1" x14ac:dyDescent="0.3">
      <c r="B495" s="201"/>
      <c r="D495" s="190" t="s">
        <v>171</v>
      </c>
      <c r="E495" s="202"/>
      <c r="F495" s="203" t="s">
        <v>292</v>
      </c>
      <c r="H495" s="204">
        <v>27.670999999999999</v>
      </c>
      <c r="L495" s="201"/>
      <c r="M495" s="205"/>
      <c r="T495" s="206"/>
      <c r="AT495" s="202" t="s">
        <v>171</v>
      </c>
      <c r="AU495" s="202" t="s">
        <v>100</v>
      </c>
      <c r="AV495" s="200" t="s">
        <v>100</v>
      </c>
      <c r="AW495" s="200" t="s">
        <v>33</v>
      </c>
      <c r="AX495" s="200" t="s">
        <v>76</v>
      </c>
      <c r="AY495" s="202" t="s">
        <v>119</v>
      </c>
    </row>
    <row r="496" spans="2:51" s="194" customFormat="1" x14ac:dyDescent="0.3">
      <c r="B496" s="195"/>
      <c r="D496" s="190" t="s">
        <v>171</v>
      </c>
      <c r="E496" s="196"/>
      <c r="F496" s="197" t="s">
        <v>216</v>
      </c>
      <c r="H496" s="196"/>
      <c r="L496" s="195"/>
      <c r="M496" s="198"/>
      <c r="T496" s="199"/>
      <c r="AT496" s="196" t="s">
        <v>171</v>
      </c>
      <c r="AU496" s="196" t="s">
        <v>100</v>
      </c>
      <c r="AV496" s="194" t="s">
        <v>84</v>
      </c>
      <c r="AW496" s="194" t="s">
        <v>33</v>
      </c>
      <c r="AX496" s="194" t="s">
        <v>76</v>
      </c>
      <c r="AY496" s="196" t="s">
        <v>119</v>
      </c>
    </row>
    <row r="497" spans="2:51" s="200" customFormat="1" x14ac:dyDescent="0.3">
      <c r="B497" s="201"/>
      <c r="D497" s="190" t="s">
        <v>171</v>
      </c>
      <c r="E497" s="202"/>
      <c r="F497" s="203" t="s">
        <v>293</v>
      </c>
      <c r="H497" s="204">
        <v>-1.296</v>
      </c>
      <c r="L497" s="201"/>
      <c r="M497" s="205"/>
      <c r="T497" s="206"/>
      <c r="AT497" s="202" t="s">
        <v>171</v>
      </c>
      <c r="AU497" s="202" t="s">
        <v>100</v>
      </c>
      <c r="AV497" s="200" t="s">
        <v>100</v>
      </c>
      <c r="AW497" s="200" t="s">
        <v>33</v>
      </c>
      <c r="AX497" s="200" t="s">
        <v>76</v>
      </c>
      <c r="AY497" s="202" t="s">
        <v>119</v>
      </c>
    </row>
    <row r="498" spans="2:51" s="215" customFormat="1" x14ac:dyDescent="0.3">
      <c r="B498" s="216"/>
      <c r="D498" s="190" t="s">
        <v>171</v>
      </c>
      <c r="E498" s="217"/>
      <c r="F498" s="218" t="s">
        <v>219</v>
      </c>
      <c r="H498" s="219">
        <v>26.375</v>
      </c>
      <c r="L498" s="216"/>
      <c r="M498" s="220"/>
      <c r="T498" s="221"/>
      <c r="AT498" s="217" t="s">
        <v>171</v>
      </c>
      <c r="AU498" s="217" t="s">
        <v>100</v>
      </c>
      <c r="AV498" s="215" t="s">
        <v>122</v>
      </c>
      <c r="AW498" s="215" t="s">
        <v>33</v>
      </c>
      <c r="AX498" s="215" t="s">
        <v>76</v>
      </c>
      <c r="AY498" s="217" t="s">
        <v>119</v>
      </c>
    </row>
    <row r="499" spans="2:51" s="194" customFormat="1" x14ac:dyDescent="0.3">
      <c r="B499" s="195"/>
      <c r="D499" s="190" t="s">
        <v>171</v>
      </c>
      <c r="E499" s="196"/>
      <c r="F499" s="197" t="s">
        <v>242</v>
      </c>
      <c r="H499" s="196"/>
      <c r="L499" s="195"/>
      <c r="M499" s="198"/>
      <c r="T499" s="199"/>
      <c r="AT499" s="196" t="s">
        <v>171</v>
      </c>
      <c r="AU499" s="196" t="s">
        <v>100</v>
      </c>
      <c r="AV499" s="194" t="s">
        <v>84</v>
      </c>
      <c r="AW499" s="194" t="s">
        <v>33</v>
      </c>
      <c r="AX499" s="194" t="s">
        <v>76</v>
      </c>
      <c r="AY499" s="196" t="s">
        <v>119</v>
      </c>
    </row>
    <row r="500" spans="2:51" s="194" customFormat="1" x14ac:dyDescent="0.3">
      <c r="B500" s="195"/>
      <c r="D500" s="190" t="s">
        <v>171</v>
      </c>
      <c r="E500" s="196"/>
      <c r="F500" s="197" t="s">
        <v>229</v>
      </c>
      <c r="H500" s="196"/>
      <c r="L500" s="195"/>
      <c r="M500" s="198"/>
      <c r="T500" s="199"/>
      <c r="AT500" s="196" t="s">
        <v>171</v>
      </c>
      <c r="AU500" s="196" t="s">
        <v>100</v>
      </c>
      <c r="AV500" s="194" t="s">
        <v>84</v>
      </c>
      <c r="AW500" s="194" t="s">
        <v>33</v>
      </c>
      <c r="AX500" s="194" t="s">
        <v>76</v>
      </c>
      <c r="AY500" s="196" t="s">
        <v>119</v>
      </c>
    </row>
    <row r="501" spans="2:51" s="194" customFormat="1" x14ac:dyDescent="0.3">
      <c r="B501" s="195"/>
      <c r="D501" s="190" t="s">
        <v>171</v>
      </c>
      <c r="E501" s="196"/>
      <c r="F501" s="197" t="s">
        <v>285</v>
      </c>
      <c r="H501" s="196"/>
      <c r="L501" s="195"/>
      <c r="M501" s="198"/>
      <c r="T501" s="199"/>
      <c r="AT501" s="196" t="s">
        <v>171</v>
      </c>
      <c r="AU501" s="196" t="s">
        <v>100</v>
      </c>
      <c r="AV501" s="194" t="s">
        <v>84</v>
      </c>
      <c r="AW501" s="194" t="s">
        <v>33</v>
      </c>
      <c r="AX501" s="194" t="s">
        <v>76</v>
      </c>
      <c r="AY501" s="196" t="s">
        <v>119</v>
      </c>
    </row>
    <row r="502" spans="2:51" s="194" customFormat="1" x14ac:dyDescent="0.3">
      <c r="B502" s="195"/>
      <c r="D502" s="190" t="s">
        <v>171</v>
      </c>
      <c r="E502" s="196"/>
      <c r="F502" s="197" t="s">
        <v>243</v>
      </c>
      <c r="H502" s="196"/>
      <c r="L502" s="195"/>
      <c r="M502" s="198"/>
      <c r="T502" s="199"/>
      <c r="AT502" s="196" t="s">
        <v>171</v>
      </c>
      <c r="AU502" s="196" t="s">
        <v>100</v>
      </c>
      <c r="AV502" s="194" t="s">
        <v>84</v>
      </c>
      <c r="AW502" s="194" t="s">
        <v>33</v>
      </c>
      <c r="AX502" s="194" t="s">
        <v>76</v>
      </c>
      <c r="AY502" s="196" t="s">
        <v>119</v>
      </c>
    </row>
    <row r="503" spans="2:51" s="200" customFormat="1" x14ac:dyDescent="0.3">
      <c r="B503" s="201"/>
      <c r="D503" s="190" t="s">
        <v>171</v>
      </c>
      <c r="E503" s="202"/>
      <c r="F503" s="203" t="s">
        <v>294</v>
      </c>
      <c r="H503" s="204">
        <v>42.542999999999999</v>
      </c>
      <c r="L503" s="201"/>
      <c r="M503" s="205"/>
      <c r="T503" s="206"/>
      <c r="AT503" s="202" t="s">
        <v>171</v>
      </c>
      <c r="AU503" s="202" t="s">
        <v>100</v>
      </c>
      <c r="AV503" s="200" t="s">
        <v>100</v>
      </c>
      <c r="AW503" s="200" t="s">
        <v>33</v>
      </c>
      <c r="AX503" s="200" t="s">
        <v>76</v>
      </c>
      <c r="AY503" s="202" t="s">
        <v>119</v>
      </c>
    </row>
    <row r="504" spans="2:51" s="194" customFormat="1" x14ac:dyDescent="0.3">
      <c r="B504" s="195"/>
      <c r="D504" s="190" t="s">
        <v>171</v>
      </c>
      <c r="E504" s="196"/>
      <c r="F504" s="197" t="s">
        <v>216</v>
      </c>
      <c r="H504" s="196"/>
      <c r="L504" s="195"/>
      <c r="M504" s="198"/>
      <c r="T504" s="199"/>
      <c r="AT504" s="196" t="s">
        <v>171</v>
      </c>
      <c r="AU504" s="196" t="s">
        <v>100</v>
      </c>
      <c r="AV504" s="194" t="s">
        <v>84</v>
      </c>
      <c r="AW504" s="194" t="s">
        <v>33</v>
      </c>
      <c r="AX504" s="194" t="s">
        <v>76</v>
      </c>
      <c r="AY504" s="196" t="s">
        <v>119</v>
      </c>
    </row>
    <row r="505" spans="2:51" s="200" customFormat="1" x14ac:dyDescent="0.3">
      <c r="B505" s="201"/>
      <c r="D505" s="190" t="s">
        <v>171</v>
      </c>
      <c r="E505" s="202"/>
      <c r="F505" s="203" t="s">
        <v>295</v>
      </c>
      <c r="H505" s="204">
        <v>-1.7669999999999999</v>
      </c>
      <c r="L505" s="201"/>
      <c r="M505" s="205"/>
      <c r="T505" s="206"/>
      <c r="AT505" s="202" t="s">
        <v>171</v>
      </c>
      <c r="AU505" s="202" t="s">
        <v>100</v>
      </c>
      <c r="AV505" s="200" t="s">
        <v>100</v>
      </c>
      <c r="AW505" s="200" t="s">
        <v>33</v>
      </c>
      <c r="AX505" s="200" t="s">
        <v>76</v>
      </c>
      <c r="AY505" s="202" t="s">
        <v>119</v>
      </c>
    </row>
    <row r="506" spans="2:51" s="215" customFormat="1" x14ac:dyDescent="0.3">
      <c r="B506" s="216"/>
      <c r="D506" s="190" t="s">
        <v>171</v>
      </c>
      <c r="E506" s="217"/>
      <c r="F506" s="218" t="s">
        <v>219</v>
      </c>
      <c r="H506" s="219">
        <v>40.776000000000003</v>
      </c>
      <c r="L506" s="216"/>
      <c r="M506" s="220"/>
      <c r="T506" s="221"/>
      <c r="AT506" s="217" t="s">
        <v>171</v>
      </c>
      <c r="AU506" s="217" t="s">
        <v>100</v>
      </c>
      <c r="AV506" s="215" t="s">
        <v>122</v>
      </c>
      <c r="AW506" s="215" t="s">
        <v>33</v>
      </c>
      <c r="AX506" s="215" t="s">
        <v>76</v>
      </c>
      <c r="AY506" s="217" t="s">
        <v>119</v>
      </c>
    </row>
    <row r="507" spans="2:51" s="194" customFormat="1" x14ac:dyDescent="0.3">
      <c r="B507" s="195"/>
      <c r="D507" s="190" t="s">
        <v>171</v>
      </c>
      <c r="E507" s="196"/>
      <c r="F507" s="197" t="s">
        <v>245</v>
      </c>
      <c r="H507" s="196"/>
      <c r="L507" s="195"/>
      <c r="M507" s="198"/>
      <c r="T507" s="199"/>
      <c r="AT507" s="196" t="s">
        <v>171</v>
      </c>
      <c r="AU507" s="196" t="s">
        <v>100</v>
      </c>
      <c r="AV507" s="194" t="s">
        <v>84</v>
      </c>
      <c r="AW507" s="194" t="s">
        <v>33</v>
      </c>
      <c r="AX507" s="194" t="s">
        <v>76</v>
      </c>
      <c r="AY507" s="196" t="s">
        <v>119</v>
      </c>
    </row>
    <row r="508" spans="2:51" s="194" customFormat="1" x14ac:dyDescent="0.3">
      <c r="B508" s="195"/>
      <c r="D508" s="190" t="s">
        <v>171</v>
      </c>
      <c r="E508" s="196"/>
      <c r="F508" s="197" t="s">
        <v>229</v>
      </c>
      <c r="H508" s="196"/>
      <c r="L508" s="195"/>
      <c r="M508" s="198"/>
      <c r="T508" s="199"/>
      <c r="AT508" s="196" t="s">
        <v>171</v>
      </c>
      <c r="AU508" s="196" t="s">
        <v>100</v>
      </c>
      <c r="AV508" s="194" t="s">
        <v>84</v>
      </c>
      <c r="AW508" s="194" t="s">
        <v>33</v>
      </c>
      <c r="AX508" s="194" t="s">
        <v>76</v>
      </c>
      <c r="AY508" s="196" t="s">
        <v>119</v>
      </c>
    </row>
    <row r="509" spans="2:51" s="194" customFormat="1" x14ac:dyDescent="0.3">
      <c r="B509" s="195"/>
      <c r="D509" s="190" t="s">
        <v>171</v>
      </c>
      <c r="E509" s="196"/>
      <c r="F509" s="197" t="s">
        <v>285</v>
      </c>
      <c r="H509" s="196"/>
      <c r="L509" s="195"/>
      <c r="M509" s="198"/>
      <c r="T509" s="199"/>
      <c r="AT509" s="196" t="s">
        <v>171</v>
      </c>
      <c r="AU509" s="196" t="s">
        <v>100</v>
      </c>
      <c r="AV509" s="194" t="s">
        <v>84</v>
      </c>
      <c r="AW509" s="194" t="s">
        <v>33</v>
      </c>
      <c r="AX509" s="194" t="s">
        <v>76</v>
      </c>
      <c r="AY509" s="196" t="s">
        <v>119</v>
      </c>
    </row>
    <row r="510" spans="2:51" s="194" customFormat="1" x14ac:dyDescent="0.3">
      <c r="B510" s="195"/>
      <c r="D510" s="190" t="s">
        <v>171</v>
      </c>
      <c r="E510" s="196"/>
      <c r="F510" s="197" t="s">
        <v>246</v>
      </c>
      <c r="H510" s="196"/>
      <c r="L510" s="195"/>
      <c r="M510" s="198"/>
      <c r="T510" s="199"/>
      <c r="AT510" s="196" t="s">
        <v>171</v>
      </c>
      <c r="AU510" s="196" t="s">
        <v>100</v>
      </c>
      <c r="AV510" s="194" t="s">
        <v>84</v>
      </c>
      <c r="AW510" s="194" t="s">
        <v>33</v>
      </c>
      <c r="AX510" s="194" t="s">
        <v>76</v>
      </c>
      <c r="AY510" s="196" t="s">
        <v>119</v>
      </c>
    </row>
    <row r="511" spans="2:51" s="200" customFormat="1" x14ac:dyDescent="0.3">
      <c r="B511" s="201"/>
      <c r="D511" s="190" t="s">
        <v>171</v>
      </c>
      <c r="E511" s="202"/>
      <c r="F511" s="203" t="s">
        <v>296</v>
      </c>
      <c r="H511" s="204">
        <v>40.56</v>
      </c>
      <c r="L511" s="201"/>
      <c r="M511" s="205"/>
      <c r="T511" s="206"/>
      <c r="AT511" s="202" t="s">
        <v>171</v>
      </c>
      <c r="AU511" s="202" t="s">
        <v>100</v>
      </c>
      <c r="AV511" s="200" t="s">
        <v>100</v>
      </c>
      <c r="AW511" s="200" t="s">
        <v>33</v>
      </c>
      <c r="AX511" s="200" t="s">
        <v>76</v>
      </c>
      <c r="AY511" s="202" t="s">
        <v>119</v>
      </c>
    </row>
    <row r="512" spans="2:51" s="194" customFormat="1" x14ac:dyDescent="0.3">
      <c r="B512" s="195"/>
      <c r="D512" s="190" t="s">
        <v>171</v>
      </c>
      <c r="E512" s="196"/>
      <c r="F512" s="197" t="s">
        <v>216</v>
      </c>
      <c r="H512" s="196"/>
      <c r="L512" s="195"/>
      <c r="M512" s="198"/>
      <c r="T512" s="199"/>
      <c r="AT512" s="196" t="s">
        <v>171</v>
      </c>
      <c r="AU512" s="196" t="s">
        <v>100</v>
      </c>
      <c r="AV512" s="194" t="s">
        <v>84</v>
      </c>
      <c r="AW512" s="194" t="s">
        <v>33</v>
      </c>
      <c r="AX512" s="194" t="s">
        <v>76</v>
      </c>
      <c r="AY512" s="196" t="s">
        <v>119</v>
      </c>
    </row>
    <row r="513" spans="2:51" s="200" customFormat="1" x14ac:dyDescent="0.3">
      <c r="B513" s="201"/>
      <c r="D513" s="190" t="s">
        <v>171</v>
      </c>
      <c r="E513" s="202"/>
      <c r="F513" s="203" t="s">
        <v>297</v>
      </c>
      <c r="H513" s="204">
        <v>-1.649</v>
      </c>
      <c r="L513" s="201"/>
      <c r="M513" s="205"/>
      <c r="T513" s="206"/>
      <c r="AT513" s="202" t="s">
        <v>171</v>
      </c>
      <c r="AU513" s="202" t="s">
        <v>100</v>
      </c>
      <c r="AV513" s="200" t="s">
        <v>100</v>
      </c>
      <c r="AW513" s="200" t="s">
        <v>33</v>
      </c>
      <c r="AX513" s="200" t="s">
        <v>76</v>
      </c>
      <c r="AY513" s="202" t="s">
        <v>119</v>
      </c>
    </row>
    <row r="514" spans="2:51" s="215" customFormat="1" x14ac:dyDescent="0.3">
      <c r="B514" s="216"/>
      <c r="D514" s="190" t="s">
        <v>171</v>
      </c>
      <c r="E514" s="217"/>
      <c r="F514" s="218" t="s">
        <v>219</v>
      </c>
      <c r="H514" s="219">
        <v>38.911000000000001</v>
      </c>
      <c r="L514" s="216"/>
      <c r="M514" s="220"/>
      <c r="T514" s="221"/>
      <c r="AT514" s="217" t="s">
        <v>171</v>
      </c>
      <c r="AU514" s="217" t="s">
        <v>100</v>
      </c>
      <c r="AV514" s="215" t="s">
        <v>122</v>
      </c>
      <c r="AW514" s="215" t="s">
        <v>33</v>
      </c>
      <c r="AX514" s="215" t="s">
        <v>76</v>
      </c>
      <c r="AY514" s="217" t="s">
        <v>119</v>
      </c>
    </row>
    <row r="515" spans="2:51" s="194" customFormat="1" x14ac:dyDescent="0.3">
      <c r="B515" s="195"/>
      <c r="D515" s="190" t="s">
        <v>171</v>
      </c>
      <c r="E515" s="196"/>
      <c r="F515" s="197" t="s">
        <v>248</v>
      </c>
      <c r="H515" s="196"/>
      <c r="L515" s="195"/>
      <c r="M515" s="198"/>
      <c r="T515" s="199"/>
      <c r="AT515" s="196" t="s">
        <v>171</v>
      </c>
      <c r="AU515" s="196" t="s">
        <v>100</v>
      </c>
      <c r="AV515" s="194" t="s">
        <v>84</v>
      </c>
      <c r="AW515" s="194" t="s">
        <v>33</v>
      </c>
      <c r="AX515" s="194" t="s">
        <v>76</v>
      </c>
      <c r="AY515" s="196" t="s">
        <v>119</v>
      </c>
    </row>
    <row r="516" spans="2:51" s="194" customFormat="1" x14ac:dyDescent="0.3">
      <c r="B516" s="195"/>
      <c r="D516" s="190" t="s">
        <v>171</v>
      </c>
      <c r="E516" s="196"/>
      <c r="F516" s="197" t="s">
        <v>282</v>
      </c>
      <c r="H516" s="196"/>
      <c r="L516" s="195"/>
      <c r="M516" s="198"/>
      <c r="T516" s="199"/>
      <c r="AT516" s="196" t="s">
        <v>171</v>
      </c>
      <c r="AU516" s="196" t="s">
        <v>100</v>
      </c>
      <c r="AV516" s="194" t="s">
        <v>84</v>
      </c>
      <c r="AW516" s="194" t="s">
        <v>33</v>
      </c>
      <c r="AX516" s="194" t="s">
        <v>76</v>
      </c>
      <c r="AY516" s="196" t="s">
        <v>119</v>
      </c>
    </row>
    <row r="517" spans="2:51" s="194" customFormat="1" x14ac:dyDescent="0.3">
      <c r="B517" s="195"/>
      <c r="D517" s="190" t="s">
        <v>171</v>
      </c>
      <c r="E517" s="196"/>
      <c r="F517" s="197" t="s">
        <v>249</v>
      </c>
      <c r="H517" s="196"/>
      <c r="L517" s="195"/>
      <c r="M517" s="198"/>
      <c r="T517" s="199"/>
      <c r="AT517" s="196" t="s">
        <v>171</v>
      </c>
      <c r="AU517" s="196" t="s">
        <v>100</v>
      </c>
      <c r="AV517" s="194" t="s">
        <v>84</v>
      </c>
      <c r="AW517" s="194" t="s">
        <v>33</v>
      </c>
      <c r="AX517" s="194" t="s">
        <v>76</v>
      </c>
      <c r="AY517" s="196" t="s">
        <v>119</v>
      </c>
    </row>
    <row r="518" spans="2:51" s="200" customFormat="1" x14ac:dyDescent="0.3">
      <c r="B518" s="201"/>
      <c r="D518" s="190" t="s">
        <v>171</v>
      </c>
      <c r="E518" s="202"/>
      <c r="F518" s="203" t="s">
        <v>298</v>
      </c>
      <c r="H518" s="204">
        <v>0.72099999999999997</v>
      </c>
      <c r="L518" s="201"/>
      <c r="M518" s="205"/>
      <c r="T518" s="206"/>
      <c r="AT518" s="202" t="s">
        <v>171</v>
      </c>
      <c r="AU518" s="202" t="s">
        <v>100</v>
      </c>
      <c r="AV518" s="200" t="s">
        <v>100</v>
      </c>
      <c r="AW518" s="200" t="s">
        <v>33</v>
      </c>
      <c r="AX518" s="200" t="s">
        <v>76</v>
      </c>
      <c r="AY518" s="202" t="s">
        <v>119</v>
      </c>
    </row>
    <row r="519" spans="2:51" s="194" customFormat="1" x14ac:dyDescent="0.3">
      <c r="B519" s="195"/>
      <c r="D519" s="190" t="s">
        <v>171</v>
      </c>
      <c r="E519" s="196"/>
      <c r="F519" s="197" t="s">
        <v>299</v>
      </c>
      <c r="H519" s="196"/>
      <c r="L519" s="195"/>
      <c r="M519" s="198"/>
      <c r="T519" s="199"/>
      <c r="AT519" s="196" t="s">
        <v>171</v>
      </c>
      <c r="AU519" s="196" t="s">
        <v>100</v>
      </c>
      <c r="AV519" s="194" t="s">
        <v>84</v>
      </c>
      <c r="AW519" s="194" t="s">
        <v>33</v>
      </c>
      <c r="AX519" s="194" t="s">
        <v>76</v>
      </c>
      <c r="AY519" s="196" t="s">
        <v>119</v>
      </c>
    </row>
    <row r="520" spans="2:51" s="200" customFormat="1" x14ac:dyDescent="0.3">
      <c r="B520" s="201"/>
      <c r="D520" s="190" t="s">
        <v>171</v>
      </c>
      <c r="E520" s="202"/>
      <c r="F520" s="203" t="s">
        <v>300</v>
      </c>
      <c r="H520" s="204">
        <v>-5.9000000000000004E-2</v>
      </c>
      <c r="L520" s="201"/>
      <c r="M520" s="205"/>
      <c r="T520" s="206"/>
      <c r="AT520" s="202" t="s">
        <v>171</v>
      </c>
      <c r="AU520" s="202" t="s">
        <v>100</v>
      </c>
      <c r="AV520" s="200" t="s">
        <v>100</v>
      </c>
      <c r="AW520" s="200" t="s">
        <v>33</v>
      </c>
      <c r="AX520" s="200" t="s">
        <v>76</v>
      </c>
      <c r="AY520" s="202" t="s">
        <v>119</v>
      </c>
    </row>
    <row r="521" spans="2:51" s="215" customFormat="1" x14ac:dyDescent="0.3">
      <c r="B521" s="216"/>
      <c r="D521" s="190" t="s">
        <v>171</v>
      </c>
      <c r="E521" s="217"/>
      <c r="F521" s="218" t="s">
        <v>219</v>
      </c>
      <c r="H521" s="219">
        <v>0.66200000000000003</v>
      </c>
      <c r="L521" s="216"/>
      <c r="M521" s="220"/>
      <c r="T521" s="221"/>
      <c r="AT521" s="217" t="s">
        <v>171</v>
      </c>
      <c r="AU521" s="217" t="s">
        <v>100</v>
      </c>
      <c r="AV521" s="215" t="s">
        <v>122</v>
      </c>
      <c r="AW521" s="215" t="s">
        <v>33</v>
      </c>
      <c r="AX521" s="215" t="s">
        <v>76</v>
      </c>
      <c r="AY521" s="217" t="s">
        <v>119</v>
      </c>
    </row>
    <row r="522" spans="2:51" s="194" customFormat="1" x14ac:dyDescent="0.3">
      <c r="B522" s="195"/>
      <c r="D522" s="190" t="s">
        <v>171</v>
      </c>
      <c r="E522" s="196"/>
      <c r="F522" s="197" t="s">
        <v>251</v>
      </c>
      <c r="H522" s="196"/>
      <c r="L522" s="195"/>
      <c r="M522" s="198"/>
      <c r="T522" s="199"/>
      <c r="AT522" s="196" t="s">
        <v>171</v>
      </c>
      <c r="AU522" s="196" t="s">
        <v>100</v>
      </c>
      <c r="AV522" s="194" t="s">
        <v>84</v>
      </c>
      <c r="AW522" s="194" t="s">
        <v>33</v>
      </c>
      <c r="AX522" s="194" t="s">
        <v>76</v>
      </c>
      <c r="AY522" s="196" t="s">
        <v>119</v>
      </c>
    </row>
    <row r="523" spans="2:51" s="194" customFormat="1" x14ac:dyDescent="0.3">
      <c r="B523" s="195"/>
      <c r="D523" s="190" t="s">
        <v>171</v>
      </c>
      <c r="E523" s="196"/>
      <c r="F523" s="197" t="s">
        <v>282</v>
      </c>
      <c r="H523" s="196"/>
      <c r="L523" s="195"/>
      <c r="M523" s="198"/>
      <c r="T523" s="199"/>
      <c r="AT523" s="196" t="s">
        <v>171</v>
      </c>
      <c r="AU523" s="196" t="s">
        <v>100</v>
      </c>
      <c r="AV523" s="194" t="s">
        <v>84</v>
      </c>
      <c r="AW523" s="194" t="s">
        <v>33</v>
      </c>
      <c r="AX523" s="194" t="s">
        <v>76</v>
      </c>
      <c r="AY523" s="196" t="s">
        <v>119</v>
      </c>
    </row>
    <row r="524" spans="2:51" s="194" customFormat="1" x14ac:dyDescent="0.3">
      <c r="B524" s="195"/>
      <c r="D524" s="190" t="s">
        <v>171</v>
      </c>
      <c r="E524" s="196"/>
      <c r="F524" s="197" t="s">
        <v>249</v>
      </c>
      <c r="H524" s="196"/>
      <c r="L524" s="195"/>
      <c r="M524" s="198"/>
      <c r="T524" s="199"/>
      <c r="AT524" s="196" t="s">
        <v>171</v>
      </c>
      <c r="AU524" s="196" t="s">
        <v>100</v>
      </c>
      <c r="AV524" s="194" t="s">
        <v>84</v>
      </c>
      <c r="AW524" s="194" t="s">
        <v>33</v>
      </c>
      <c r="AX524" s="194" t="s">
        <v>76</v>
      </c>
      <c r="AY524" s="196" t="s">
        <v>119</v>
      </c>
    </row>
    <row r="525" spans="2:51" s="200" customFormat="1" x14ac:dyDescent="0.3">
      <c r="B525" s="201"/>
      <c r="D525" s="190" t="s">
        <v>171</v>
      </c>
      <c r="E525" s="202"/>
      <c r="F525" s="203" t="s">
        <v>298</v>
      </c>
      <c r="H525" s="204">
        <v>0.72099999999999997</v>
      </c>
      <c r="L525" s="201"/>
      <c r="M525" s="205"/>
      <c r="T525" s="206"/>
      <c r="AT525" s="202" t="s">
        <v>171</v>
      </c>
      <c r="AU525" s="202" t="s">
        <v>100</v>
      </c>
      <c r="AV525" s="200" t="s">
        <v>100</v>
      </c>
      <c r="AW525" s="200" t="s">
        <v>33</v>
      </c>
      <c r="AX525" s="200" t="s">
        <v>76</v>
      </c>
      <c r="AY525" s="202" t="s">
        <v>119</v>
      </c>
    </row>
    <row r="526" spans="2:51" s="194" customFormat="1" x14ac:dyDescent="0.3">
      <c r="B526" s="195"/>
      <c r="D526" s="190" t="s">
        <v>171</v>
      </c>
      <c r="E526" s="196"/>
      <c r="F526" s="197" t="s">
        <v>299</v>
      </c>
      <c r="H526" s="196"/>
      <c r="L526" s="195"/>
      <c r="M526" s="198"/>
      <c r="T526" s="199"/>
      <c r="AT526" s="196" t="s">
        <v>171</v>
      </c>
      <c r="AU526" s="196" t="s">
        <v>100</v>
      </c>
      <c r="AV526" s="194" t="s">
        <v>84</v>
      </c>
      <c r="AW526" s="194" t="s">
        <v>33</v>
      </c>
      <c r="AX526" s="194" t="s">
        <v>76</v>
      </c>
      <c r="AY526" s="196" t="s">
        <v>119</v>
      </c>
    </row>
    <row r="527" spans="2:51" s="200" customFormat="1" x14ac:dyDescent="0.3">
      <c r="B527" s="201"/>
      <c r="D527" s="190" t="s">
        <v>171</v>
      </c>
      <c r="E527" s="202"/>
      <c r="F527" s="203" t="s">
        <v>300</v>
      </c>
      <c r="H527" s="204">
        <v>-5.9000000000000004E-2</v>
      </c>
      <c r="L527" s="201"/>
      <c r="M527" s="205"/>
      <c r="T527" s="206"/>
      <c r="AT527" s="202" t="s">
        <v>171</v>
      </c>
      <c r="AU527" s="202" t="s">
        <v>100</v>
      </c>
      <c r="AV527" s="200" t="s">
        <v>100</v>
      </c>
      <c r="AW527" s="200" t="s">
        <v>33</v>
      </c>
      <c r="AX527" s="200" t="s">
        <v>76</v>
      </c>
      <c r="AY527" s="202" t="s">
        <v>119</v>
      </c>
    </row>
    <row r="528" spans="2:51" s="215" customFormat="1" x14ac:dyDescent="0.3">
      <c r="B528" s="216"/>
      <c r="D528" s="190" t="s">
        <v>171</v>
      </c>
      <c r="E528" s="217"/>
      <c r="F528" s="218" t="s">
        <v>219</v>
      </c>
      <c r="H528" s="219">
        <v>0.66200000000000003</v>
      </c>
      <c r="L528" s="216"/>
      <c r="M528" s="220"/>
      <c r="T528" s="221"/>
      <c r="AT528" s="217" t="s">
        <v>171</v>
      </c>
      <c r="AU528" s="217" t="s">
        <v>100</v>
      </c>
      <c r="AV528" s="215" t="s">
        <v>122</v>
      </c>
      <c r="AW528" s="215" t="s">
        <v>33</v>
      </c>
      <c r="AX528" s="215" t="s">
        <v>76</v>
      </c>
      <c r="AY528" s="217" t="s">
        <v>119</v>
      </c>
    </row>
    <row r="529" spans="2:65" s="194" customFormat="1" x14ac:dyDescent="0.3">
      <c r="B529" s="195"/>
      <c r="D529" s="190" t="s">
        <v>171</v>
      </c>
      <c r="E529" s="196"/>
      <c r="F529" s="197" t="s">
        <v>252</v>
      </c>
      <c r="H529" s="196"/>
      <c r="L529" s="195"/>
      <c r="M529" s="198"/>
      <c r="T529" s="199"/>
      <c r="AT529" s="196" t="s">
        <v>171</v>
      </c>
      <c r="AU529" s="196" t="s">
        <v>100</v>
      </c>
      <c r="AV529" s="194" t="s">
        <v>84</v>
      </c>
      <c r="AW529" s="194" t="s">
        <v>33</v>
      </c>
      <c r="AX529" s="194" t="s">
        <v>76</v>
      </c>
      <c r="AY529" s="196" t="s">
        <v>119</v>
      </c>
    </row>
    <row r="530" spans="2:65" s="194" customFormat="1" x14ac:dyDescent="0.3">
      <c r="B530" s="195"/>
      <c r="D530" s="190" t="s">
        <v>171</v>
      </c>
      <c r="E530" s="196"/>
      <c r="F530" s="197" t="s">
        <v>282</v>
      </c>
      <c r="H530" s="196"/>
      <c r="L530" s="195"/>
      <c r="M530" s="198"/>
      <c r="T530" s="199"/>
      <c r="AT530" s="196" t="s">
        <v>171</v>
      </c>
      <c r="AU530" s="196" t="s">
        <v>100</v>
      </c>
      <c r="AV530" s="194" t="s">
        <v>84</v>
      </c>
      <c r="AW530" s="194" t="s">
        <v>33</v>
      </c>
      <c r="AX530" s="194" t="s">
        <v>76</v>
      </c>
      <c r="AY530" s="196" t="s">
        <v>119</v>
      </c>
    </row>
    <row r="531" spans="2:65" s="194" customFormat="1" x14ac:dyDescent="0.3">
      <c r="B531" s="195"/>
      <c r="D531" s="190" t="s">
        <v>171</v>
      </c>
      <c r="E531" s="196"/>
      <c r="F531" s="197" t="s">
        <v>249</v>
      </c>
      <c r="H531" s="196"/>
      <c r="L531" s="195"/>
      <c r="M531" s="198"/>
      <c r="T531" s="199"/>
      <c r="AT531" s="196" t="s">
        <v>171</v>
      </c>
      <c r="AU531" s="196" t="s">
        <v>100</v>
      </c>
      <c r="AV531" s="194" t="s">
        <v>84</v>
      </c>
      <c r="AW531" s="194" t="s">
        <v>33</v>
      </c>
      <c r="AX531" s="194" t="s">
        <v>76</v>
      </c>
      <c r="AY531" s="196" t="s">
        <v>119</v>
      </c>
    </row>
    <row r="532" spans="2:65" s="200" customFormat="1" x14ac:dyDescent="0.3">
      <c r="B532" s="201"/>
      <c r="D532" s="190" t="s">
        <v>171</v>
      </c>
      <c r="E532" s="202"/>
      <c r="F532" s="203" t="s">
        <v>298</v>
      </c>
      <c r="H532" s="204">
        <v>0.72099999999999997</v>
      </c>
      <c r="L532" s="201"/>
      <c r="M532" s="205"/>
      <c r="T532" s="206"/>
      <c r="AT532" s="202" t="s">
        <v>171</v>
      </c>
      <c r="AU532" s="202" t="s">
        <v>100</v>
      </c>
      <c r="AV532" s="200" t="s">
        <v>100</v>
      </c>
      <c r="AW532" s="200" t="s">
        <v>33</v>
      </c>
      <c r="AX532" s="200" t="s">
        <v>76</v>
      </c>
      <c r="AY532" s="202" t="s">
        <v>119</v>
      </c>
    </row>
    <row r="533" spans="2:65" s="194" customFormat="1" x14ac:dyDescent="0.3">
      <c r="B533" s="195"/>
      <c r="D533" s="190" t="s">
        <v>171</v>
      </c>
      <c r="E533" s="196"/>
      <c r="F533" s="197" t="s">
        <v>299</v>
      </c>
      <c r="H533" s="196"/>
      <c r="L533" s="195"/>
      <c r="M533" s="198"/>
      <c r="T533" s="199"/>
      <c r="AT533" s="196" t="s">
        <v>171</v>
      </c>
      <c r="AU533" s="196" t="s">
        <v>100</v>
      </c>
      <c r="AV533" s="194" t="s">
        <v>84</v>
      </c>
      <c r="AW533" s="194" t="s">
        <v>33</v>
      </c>
      <c r="AX533" s="194" t="s">
        <v>76</v>
      </c>
      <c r="AY533" s="196" t="s">
        <v>119</v>
      </c>
    </row>
    <row r="534" spans="2:65" s="200" customFormat="1" x14ac:dyDescent="0.3">
      <c r="B534" s="201"/>
      <c r="D534" s="190" t="s">
        <v>171</v>
      </c>
      <c r="E534" s="202"/>
      <c r="F534" s="203" t="s">
        <v>300</v>
      </c>
      <c r="H534" s="204">
        <v>-5.9000000000000004E-2</v>
      </c>
      <c r="L534" s="201"/>
      <c r="M534" s="205"/>
      <c r="T534" s="206"/>
      <c r="AT534" s="202" t="s">
        <v>171</v>
      </c>
      <c r="AU534" s="202" t="s">
        <v>100</v>
      </c>
      <c r="AV534" s="200" t="s">
        <v>100</v>
      </c>
      <c r="AW534" s="200" t="s">
        <v>33</v>
      </c>
      <c r="AX534" s="200" t="s">
        <v>76</v>
      </c>
      <c r="AY534" s="202" t="s">
        <v>119</v>
      </c>
    </row>
    <row r="535" spans="2:65" s="215" customFormat="1" x14ac:dyDescent="0.3">
      <c r="B535" s="216"/>
      <c r="D535" s="190" t="s">
        <v>171</v>
      </c>
      <c r="E535" s="217"/>
      <c r="F535" s="218" t="s">
        <v>219</v>
      </c>
      <c r="H535" s="219">
        <v>0.66200000000000003</v>
      </c>
      <c r="L535" s="216"/>
      <c r="M535" s="220"/>
      <c r="T535" s="221"/>
      <c r="AT535" s="217" t="s">
        <v>171</v>
      </c>
      <c r="AU535" s="217" t="s">
        <v>100</v>
      </c>
      <c r="AV535" s="215" t="s">
        <v>122</v>
      </c>
      <c r="AW535" s="215" t="s">
        <v>33</v>
      </c>
      <c r="AX535" s="215" t="s">
        <v>76</v>
      </c>
      <c r="AY535" s="217" t="s">
        <v>119</v>
      </c>
    </row>
    <row r="536" spans="2:65" s="194" customFormat="1" x14ac:dyDescent="0.3">
      <c r="B536" s="195"/>
      <c r="D536" s="190" t="s">
        <v>171</v>
      </c>
      <c r="E536" s="196"/>
      <c r="F536" s="197" t="s">
        <v>253</v>
      </c>
      <c r="H536" s="196"/>
      <c r="L536" s="195"/>
      <c r="M536" s="198"/>
      <c r="T536" s="199"/>
      <c r="AT536" s="196" t="s">
        <v>171</v>
      </c>
      <c r="AU536" s="196" t="s">
        <v>100</v>
      </c>
      <c r="AV536" s="194" t="s">
        <v>84</v>
      </c>
      <c r="AW536" s="194" t="s">
        <v>33</v>
      </c>
      <c r="AX536" s="194" t="s">
        <v>76</v>
      </c>
      <c r="AY536" s="196" t="s">
        <v>119</v>
      </c>
    </row>
    <row r="537" spans="2:65" s="194" customFormat="1" x14ac:dyDescent="0.3">
      <c r="B537" s="195"/>
      <c r="D537" s="190" t="s">
        <v>171</v>
      </c>
      <c r="E537" s="196"/>
      <c r="F537" s="197" t="s">
        <v>282</v>
      </c>
      <c r="H537" s="196"/>
      <c r="L537" s="195"/>
      <c r="M537" s="198"/>
      <c r="T537" s="199"/>
      <c r="AT537" s="196" t="s">
        <v>171</v>
      </c>
      <c r="AU537" s="196" t="s">
        <v>100</v>
      </c>
      <c r="AV537" s="194" t="s">
        <v>84</v>
      </c>
      <c r="AW537" s="194" t="s">
        <v>33</v>
      </c>
      <c r="AX537" s="194" t="s">
        <v>76</v>
      </c>
      <c r="AY537" s="196" t="s">
        <v>119</v>
      </c>
    </row>
    <row r="538" spans="2:65" s="194" customFormat="1" x14ac:dyDescent="0.3">
      <c r="B538" s="195"/>
      <c r="D538" s="190" t="s">
        <v>171</v>
      </c>
      <c r="E538" s="196"/>
      <c r="F538" s="197" t="s">
        <v>249</v>
      </c>
      <c r="H538" s="196"/>
      <c r="L538" s="195"/>
      <c r="M538" s="198"/>
      <c r="T538" s="199"/>
      <c r="AT538" s="196" t="s">
        <v>171</v>
      </c>
      <c r="AU538" s="196" t="s">
        <v>100</v>
      </c>
      <c r="AV538" s="194" t="s">
        <v>84</v>
      </c>
      <c r="AW538" s="194" t="s">
        <v>33</v>
      </c>
      <c r="AX538" s="194" t="s">
        <v>76</v>
      </c>
      <c r="AY538" s="196" t="s">
        <v>119</v>
      </c>
    </row>
    <row r="539" spans="2:65" s="200" customFormat="1" x14ac:dyDescent="0.3">
      <c r="B539" s="201"/>
      <c r="D539" s="190" t="s">
        <v>171</v>
      </c>
      <c r="E539" s="202"/>
      <c r="F539" s="203" t="s">
        <v>298</v>
      </c>
      <c r="H539" s="204">
        <v>0.72099999999999997</v>
      </c>
      <c r="L539" s="201"/>
      <c r="M539" s="205"/>
      <c r="T539" s="206"/>
      <c r="AT539" s="202" t="s">
        <v>171</v>
      </c>
      <c r="AU539" s="202" t="s">
        <v>100</v>
      </c>
      <c r="AV539" s="200" t="s">
        <v>100</v>
      </c>
      <c r="AW539" s="200" t="s">
        <v>33</v>
      </c>
      <c r="AX539" s="200" t="s">
        <v>76</v>
      </c>
      <c r="AY539" s="202" t="s">
        <v>119</v>
      </c>
    </row>
    <row r="540" spans="2:65" s="194" customFormat="1" x14ac:dyDescent="0.3">
      <c r="B540" s="195"/>
      <c r="D540" s="190" t="s">
        <v>171</v>
      </c>
      <c r="E540" s="196"/>
      <c r="F540" s="197" t="s">
        <v>299</v>
      </c>
      <c r="H540" s="196"/>
      <c r="L540" s="195"/>
      <c r="M540" s="198"/>
      <c r="T540" s="199"/>
      <c r="AT540" s="196" t="s">
        <v>171</v>
      </c>
      <c r="AU540" s="196" t="s">
        <v>100</v>
      </c>
      <c r="AV540" s="194" t="s">
        <v>84</v>
      </c>
      <c r="AW540" s="194" t="s">
        <v>33</v>
      </c>
      <c r="AX540" s="194" t="s">
        <v>76</v>
      </c>
      <c r="AY540" s="196" t="s">
        <v>119</v>
      </c>
    </row>
    <row r="541" spans="2:65" s="200" customFormat="1" x14ac:dyDescent="0.3">
      <c r="B541" s="201"/>
      <c r="D541" s="190" t="s">
        <v>171</v>
      </c>
      <c r="E541" s="202"/>
      <c r="F541" s="203" t="s">
        <v>300</v>
      </c>
      <c r="H541" s="204">
        <v>-5.9000000000000004E-2</v>
      </c>
      <c r="L541" s="201"/>
      <c r="M541" s="205"/>
      <c r="T541" s="206"/>
      <c r="AT541" s="202" t="s">
        <v>171</v>
      </c>
      <c r="AU541" s="202" t="s">
        <v>100</v>
      </c>
      <c r="AV541" s="200" t="s">
        <v>100</v>
      </c>
      <c r="AW541" s="200" t="s">
        <v>33</v>
      </c>
      <c r="AX541" s="200" t="s">
        <v>76</v>
      </c>
      <c r="AY541" s="202" t="s">
        <v>119</v>
      </c>
    </row>
    <row r="542" spans="2:65" s="215" customFormat="1" x14ac:dyDescent="0.3">
      <c r="B542" s="216"/>
      <c r="D542" s="190" t="s">
        <v>171</v>
      </c>
      <c r="E542" s="217"/>
      <c r="F542" s="218" t="s">
        <v>219</v>
      </c>
      <c r="H542" s="219">
        <v>0.66200000000000003</v>
      </c>
      <c r="L542" s="216"/>
      <c r="M542" s="220"/>
      <c r="T542" s="221"/>
      <c r="AT542" s="217" t="s">
        <v>171</v>
      </c>
      <c r="AU542" s="217" t="s">
        <v>100</v>
      </c>
      <c r="AV542" s="215" t="s">
        <v>122</v>
      </c>
      <c r="AW542" s="215" t="s">
        <v>33</v>
      </c>
      <c r="AX542" s="215" t="s">
        <v>76</v>
      </c>
      <c r="AY542" s="217" t="s">
        <v>119</v>
      </c>
    </row>
    <row r="543" spans="2:65" s="207" customFormat="1" x14ac:dyDescent="0.3">
      <c r="B543" s="208"/>
      <c r="D543" s="190" t="s">
        <v>171</v>
      </c>
      <c r="E543" s="209"/>
      <c r="F543" s="210" t="s">
        <v>176</v>
      </c>
      <c r="H543" s="211">
        <v>438.13099999999997</v>
      </c>
      <c r="L543" s="208"/>
      <c r="M543" s="212"/>
      <c r="T543" s="213"/>
      <c r="AT543" s="209" t="s">
        <v>171</v>
      </c>
      <c r="AU543" s="209" t="s">
        <v>100</v>
      </c>
      <c r="AV543" s="207" t="s">
        <v>121</v>
      </c>
      <c r="AW543" s="207" t="s">
        <v>33</v>
      </c>
      <c r="AX543" s="207" t="s">
        <v>84</v>
      </c>
      <c r="AY543" s="209" t="s">
        <v>119</v>
      </c>
    </row>
    <row r="544" spans="2:65" s="102" customFormat="1" ht="16.5" customHeight="1" x14ac:dyDescent="0.3">
      <c r="B544" s="103"/>
      <c r="C544" s="179" t="s">
        <v>301</v>
      </c>
      <c r="D544" s="179" t="s">
        <v>120</v>
      </c>
      <c r="E544" s="180" t="s">
        <v>271</v>
      </c>
      <c r="F544" s="181" t="s">
        <v>272</v>
      </c>
      <c r="G544" s="182" t="s">
        <v>196</v>
      </c>
      <c r="H544" s="183">
        <v>438.13099999999997</v>
      </c>
      <c r="I544" s="289"/>
      <c r="J544" s="184">
        <f>ROUND(I544*H544,2)</f>
        <v>0</v>
      </c>
      <c r="K544" s="181" t="s">
        <v>167</v>
      </c>
      <c r="L544" s="103"/>
      <c r="M544" s="185"/>
      <c r="N544" s="186" t="s">
        <v>41</v>
      </c>
      <c r="O544" s="187">
        <v>6.2E-2</v>
      </c>
      <c r="P544" s="187">
        <f>O544*H544</f>
        <v>27.164121999999999</v>
      </c>
      <c r="Q544" s="187">
        <v>0</v>
      </c>
      <c r="R544" s="187">
        <f>Q544*H544</f>
        <v>0</v>
      </c>
      <c r="S544" s="187">
        <v>0</v>
      </c>
      <c r="T544" s="188">
        <f>S544*H544</f>
        <v>0</v>
      </c>
      <c r="AR544" s="94" t="s">
        <v>121</v>
      </c>
      <c r="AT544" s="94" t="s">
        <v>120</v>
      </c>
      <c r="AU544" s="94" t="s">
        <v>100</v>
      </c>
      <c r="AY544" s="94" t="s">
        <v>119</v>
      </c>
      <c r="BE544" s="189">
        <f>IF(N544="základní",J544,0)</f>
        <v>0</v>
      </c>
      <c r="BF544" s="189">
        <f>IF(N544="snížená",J544,0)</f>
        <v>0</v>
      </c>
      <c r="BG544" s="189">
        <f>IF(N544="zákl. přenesená",J544,0)</f>
        <v>0</v>
      </c>
      <c r="BH544" s="189">
        <f>IF(N544="sníž. přenesená",J544,0)</f>
        <v>0</v>
      </c>
      <c r="BI544" s="189">
        <f>IF(N544="nulová",J544,0)</f>
        <v>0</v>
      </c>
      <c r="BJ544" s="94" t="s">
        <v>84</v>
      </c>
      <c r="BK544" s="189">
        <f>ROUND(I544*H544,2)</f>
        <v>0</v>
      </c>
      <c r="BL544" s="94" t="s">
        <v>121</v>
      </c>
      <c r="BM544" s="94" t="s">
        <v>302</v>
      </c>
    </row>
    <row r="545" spans="2:51" s="102" customFormat="1" ht="36" x14ac:dyDescent="0.3">
      <c r="B545" s="103"/>
      <c r="D545" s="190" t="s">
        <v>169</v>
      </c>
      <c r="F545" s="191" t="s">
        <v>274</v>
      </c>
      <c r="L545" s="103"/>
      <c r="M545" s="192"/>
      <c r="T545" s="193"/>
      <c r="AT545" s="94" t="s">
        <v>169</v>
      </c>
      <c r="AU545" s="94" t="s">
        <v>100</v>
      </c>
    </row>
    <row r="546" spans="2:51" s="102" customFormat="1" ht="192" x14ac:dyDescent="0.3">
      <c r="B546" s="103"/>
      <c r="D546" s="190" t="s">
        <v>188</v>
      </c>
      <c r="F546" s="214" t="s">
        <v>275</v>
      </c>
      <c r="L546" s="103"/>
      <c r="M546" s="192"/>
      <c r="T546" s="193"/>
      <c r="AT546" s="94" t="s">
        <v>188</v>
      </c>
      <c r="AU546" s="94" t="s">
        <v>100</v>
      </c>
    </row>
    <row r="547" spans="2:51" s="194" customFormat="1" x14ac:dyDescent="0.3">
      <c r="B547" s="195"/>
      <c r="D547" s="190" t="s">
        <v>171</v>
      </c>
      <c r="E547" s="196"/>
      <c r="F547" s="197" t="s">
        <v>172</v>
      </c>
      <c r="H547" s="196"/>
      <c r="L547" s="195"/>
      <c r="M547" s="198"/>
      <c r="T547" s="199"/>
      <c r="AT547" s="196" t="s">
        <v>171</v>
      </c>
      <c r="AU547" s="196" t="s">
        <v>100</v>
      </c>
      <c r="AV547" s="194" t="s">
        <v>84</v>
      </c>
      <c r="AW547" s="194" t="s">
        <v>33</v>
      </c>
      <c r="AX547" s="194" t="s">
        <v>76</v>
      </c>
      <c r="AY547" s="196" t="s">
        <v>119</v>
      </c>
    </row>
    <row r="548" spans="2:51" s="194" customFormat="1" x14ac:dyDescent="0.3">
      <c r="B548" s="195"/>
      <c r="D548" s="190" t="s">
        <v>171</v>
      </c>
      <c r="E548" s="196"/>
      <c r="F548" s="197" t="s">
        <v>190</v>
      </c>
      <c r="H548" s="196"/>
      <c r="L548" s="195"/>
      <c r="M548" s="198"/>
      <c r="T548" s="199"/>
      <c r="AT548" s="196" t="s">
        <v>171</v>
      </c>
      <c r="AU548" s="196" t="s">
        <v>100</v>
      </c>
      <c r="AV548" s="194" t="s">
        <v>84</v>
      </c>
      <c r="AW548" s="194" t="s">
        <v>33</v>
      </c>
      <c r="AX548" s="194" t="s">
        <v>76</v>
      </c>
      <c r="AY548" s="196" t="s">
        <v>119</v>
      </c>
    </row>
    <row r="549" spans="2:51" s="194" customFormat="1" x14ac:dyDescent="0.3">
      <c r="B549" s="195"/>
      <c r="D549" s="190" t="s">
        <v>171</v>
      </c>
      <c r="E549" s="196"/>
      <c r="F549" s="197" t="s">
        <v>303</v>
      </c>
      <c r="H549" s="196"/>
      <c r="L549" s="195"/>
      <c r="M549" s="198"/>
      <c r="T549" s="199"/>
      <c r="AT549" s="196" t="s">
        <v>171</v>
      </c>
      <c r="AU549" s="196" t="s">
        <v>100</v>
      </c>
      <c r="AV549" s="194" t="s">
        <v>84</v>
      </c>
      <c r="AW549" s="194" t="s">
        <v>33</v>
      </c>
      <c r="AX549" s="194" t="s">
        <v>76</v>
      </c>
      <c r="AY549" s="196" t="s">
        <v>119</v>
      </c>
    </row>
    <row r="550" spans="2:51" s="194" customFormat="1" x14ac:dyDescent="0.3">
      <c r="B550" s="195"/>
      <c r="D550" s="190" t="s">
        <v>171</v>
      </c>
      <c r="E550" s="196"/>
      <c r="F550" s="197" t="s">
        <v>210</v>
      </c>
      <c r="H550" s="196"/>
      <c r="L550" s="195"/>
      <c r="M550" s="198"/>
      <c r="T550" s="199"/>
      <c r="AT550" s="196" t="s">
        <v>171</v>
      </c>
      <c r="AU550" s="196" t="s">
        <v>100</v>
      </c>
      <c r="AV550" s="194" t="s">
        <v>84</v>
      </c>
      <c r="AW550" s="194" t="s">
        <v>33</v>
      </c>
      <c r="AX550" s="194" t="s">
        <v>76</v>
      </c>
      <c r="AY550" s="196" t="s">
        <v>119</v>
      </c>
    </row>
    <row r="551" spans="2:51" s="194" customFormat="1" x14ac:dyDescent="0.3">
      <c r="B551" s="195"/>
      <c r="D551" s="190" t="s">
        <v>171</v>
      </c>
      <c r="E551" s="196"/>
      <c r="F551" s="197" t="s">
        <v>211</v>
      </c>
      <c r="H551" s="196"/>
      <c r="L551" s="195"/>
      <c r="M551" s="198"/>
      <c r="T551" s="199"/>
      <c r="AT551" s="196" t="s">
        <v>171</v>
      </c>
      <c r="AU551" s="196" t="s">
        <v>100</v>
      </c>
      <c r="AV551" s="194" t="s">
        <v>84</v>
      </c>
      <c r="AW551" s="194" t="s">
        <v>33</v>
      </c>
      <c r="AX551" s="194" t="s">
        <v>76</v>
      </c>
      <c r="AY551" s="196" t="s">
        <v>119</v>
      </c>
    </row>
    <row r="552" spans="2:51" s="194" customFormat="1" x14ac:dyDescent="0.3">
      <c r="B552" s="195"/>
      <c r="D552" s="190" t="s">
        <v>171</v>
      </c>
      <c r="E552" s="196"/>
      <c r="F552" s="197" t="s">
        <v>277</v>
      </c>
      <c r="H552" s="196"/>
      <c r="L552" s="195"/>
      <c r="M552" s="198"/>
      <c r="T552" s="199"/>
      <c r="AT552" s="196" t="s">
        <v>171</v>
      </c>
      <c r="AU552" s="196" t="s">
        <v>100</v>
      </c>
      <c r="AV552" s="194" t="s">
        <v>84</v>
      </c>
      <c r="AW552" s="194" t="s">
        <v>33</v>
      </c>
      <c r="AX552" s="194" t="s">
        <v>76</v>
      </c>
      <c r="AY552" s="196" t="s">
        <v>119</v>
      </c>
    </row>
    <row r="553" spans="2:51" s="194" customFormat="1" x14ac:dyDescent="0.3">
      <c r="B553" s="195"/>
      <c r="D553" s="190" t="s">
        <v>171</v>
      </c>
      <c r="E553" s="196"/>
      <c r="F553" s="197" t="s">
        <v>213</v>
      </c>
      <c r="H553" s="196"/>
      <c r="L553" s="195"/>
      <c r="M553" s="198"/>
      <c r="T553" s="199"/>
      <c r="AT553" s="196" t="s">
        <v>171</v>
      </c>
      <c r="AU553" s="196" t="s">
        <v>100</v>
      </c>
      <c r="AV553" s="194" t="s">
        <v>84</v>
      </c>
      <c r="AW553" s="194" t="s">
        <v>33</v>
      </c>
      <c r="AX553" s="194" t="s">
        <v>76</v>
      </c>
      <c r="AY553" s="196" t="s">
        <v>119</v>
      </c>
    </row>
    <row r="554" spans="2:51" s="194" customFormat="1" x14ac:dyDescent="0.3">
      <c r="B554" s="195"/>
      <c r="D554" s="190" t="s">
        <v>171</v>
      </c>
      <c r="E554" s="196"/>
      <c r="F554" s="197" t="s">
        <v>214</v>
      </c>
      <c r="H554" s="196"/>
      <c r="L554" s="195"/>
      <c r="M554" s="198"/>
      <c r="T554" s="199"/>
      <c r="AT554" s="196" t="s">
        <v>171</v>
      </c>
      <c r="AU554" s="196" t="s">
        <v>100</v>
      </c>
      <c r="AV554" s="194" t="s">
        <v>84</v>
      </c>
      <c r="AW554" s="194" t="s">
        <v>33</v>
      </c>
      <c r="AX554" s="194" t="s">
        <v>76</v>
      </c>
      <c r="AY554" s="196" t="s">
        <v>119</v>
      </c>
    </row>
    <row r="555" spans="2:51" s="200" customFormat="1" x14ac:dyDescent="0.3">
      <c r="B555" s="201"/>
      <c r="D555" s="190" t="s">
        <v>171</v>
      </c>
      <c r="E555" s="202"/>
      <c r="F555" s="203" t="s">
        <v>278</v>
      </c>
      <c r="H555" s="204">
        <v>37.542000000000002</v>
      </c>
      <c r="L555" s="201"/>
      <c r="M555" s="205"/>
      <c r="T555" s="206"/>
      <c r="AT555" s="202" t="s">
        <v>171</v>
      </c>
      <c r="AU555" s="202" t="s">
        <v>100</v>
      </c>
      <c r="AV555" s="200" t="s">
        <v>100</v>
      </c>
      <c r="AW555" s="200" t="s">
        <v>33</v>
      </c>
      <c r="AX555" s="200" t="s">
        <v>76</v>
      </c>
      <c r="AY555" s="202" t="s">
        <v>119</v>
      </c>
    </row>
    <row r="556" spans="2:51" s="194" customFormat="1" x14ac:dyDescent="0.3">
      <c r="B556" s="195"/>
      <c r="D556" s="190" t="s">
        <v>171</v>
      </c>
      <c r="E556" s="196"/>
      <c r="F556" s="197" t="s">
        <v>216</v>
      </c>
      <c r="H556" s="196"/>
      <c r="L556" s="195"/>
      <c r="M556" s="198"/>
      <c r="T556" s="199"/>
      <c r="AT556" s="196" t="s">
        <v>171</v>
      </c>
      <c r="AU556" s="196" t="s">
        <v>100</v>
      </c>
      <c r="AV556" s="194" t="s">
        <v>84</v>
      </c>
      <c r="AW556" s="194" t="s">
        <v>33</v>
      </c>
      <c r="AX556" s="194" t="s">
        <v>76</v>
      </c>
      <c r="AY556" s="196" t="s">
        <v>119</v>
      </c>
    </row>
    <row r="557" spans="2:51" s="200" customFormat="1" x14ac:dyDescent="0.3">
      <c r="B557" s="201"/>
      <c r="D557" s="190" t="s">
        <v>171</v>
      </c>
      <c r="E557" s="202"/>
      <c r="F557" s="203" t="s">
        <v>279</v>
      </c>
      <c r="H557" s="204">
        <v>-1.7509999999999999</v>
      </c>
      <c r="L557" s="201"/>
      <c r="M557" s="205"/>
      <c r="T557" s="206"/>
      <c r="AT557" s="202" t="s">
        <v>171</v>
      </c>
      <c r="AU557" s="202" t="s">
        <v>100</v>
      </c>
      <c r="AV557" s="200" t="s">
        <v>100</v>
      </c>
      <c r="AW557" s="200" t="s">
        <v>33</v>
      </c>
      <c r="AX557" s="200" t="s">
        <v>76</v>
      </c>
      <c r="AY557" s="202" t="s">
        <v>119</v>
      </c>
    </row>
    <row r="558" spans="2:51" s="215" customFormat="1" x14ac:dyDescent="0.3">
      <c r="B558" s="216"/>
      <c r="D558" s="190" t="s">
        <v>171</v>
      </c>
      <c r="E558" s="217"/>
      <c r="F558" s="218" t="s">
        <v>219</v>
      </c>
      <c r="H558" s="219">
        <v>35.790999999999997</v>
      </c>
      <c r="L558" s="216"/>
      <c r="M558" s="220"/>
      <c r="T558" s="221"/>
      <c r="AT558" s="217" t="s">
        <v>171</v>
      </c>
      <c r="AU558" s="217" t="s">
        <v>100</v>
      </c>
      <c r="AV558" s="215" t="s">
        <v>122</v>
      </c>
      <c r="AW558" s="215" t="s">
        <v>33</v>
      </c>
      <c r="AX558" s="215" t="s">
        <v>76</v>
      </c>
      <c r="AY558" s="217" t="s">
        <v>119</v>
      </c>
    </row>
    <row r="559" spans="2:51" s="194" customFormat="1" x14ac:dyDescent="0.3">
      <c r="B559" s="195"/>
      <c r="D559" s="190" t="s">
        <v>171</v>
      </c>
      <c r="E559" s="196"/>
      <c r="F559" s="197" t="s">
        <v>220</v>
      </c>
      <c r="H559" s="196"/>
      <c r="L559" s="195"/>
      <c r="M559" s="198"/>
      <c r="T559" s="199"/>
      <c r="AT559" s="196" t="s">
        <v>171</v>
      </c>
      <c r="AU559" s="196" t="s">
        <v>100</v>
      </c>
      <c r="AV559" s="194" t="s">
        <v>84</v>
      </c>
      <c r="AW559" s="194" t="s">
        <v>33</v>
      </c>
      <c r="AX559" s="194" t="s">
        <v>76</v>
      </c>
      <c r="AY559" s="196" t="s">
        <v>119</v>
      </c>
    </row>
    <row r="560" spans="2:51" s="194" customFormat="1" x14ac:dyDescent="0.3">
      <c r="B560" s="195"/>
      <c r="D560" s="190" t="s">
        <v>171</v>
      </c>
      <c r="E560" s="196"/>
      <c r="F560" s="197" t="s">
        <v>211</v>
      </c>
      <c r="H560" s="196"/>
      <c r="L560" s="195"/>
      <c r="M560" s="198"/>
      <c r="T560" s="199"/>
      <c r="AT560" s="196" t="s">
        <v>171</v>
      </c>
      <c r="AU560" s="196" t="s">
        <v>100</v>
      </c>
      <c r="AV560" s="194" t="s">
        <v>84</v>
      </c>
      <c r="AW560" s="194" t="s">
        <v>33</v>
      </c>
      <c r="AX560" s="194" t="s">
        <v>76</v>
      </c>
      <c r="AY560" s="196" t="s">
        <v>119</v>
      </c>
    </row>
    <row r="561" spans="2:51" s="194" customFormat="1" x14ac:dyDescent="0.3">
      <c r="B561" s="195"/>
      <c r="D561" s="190" t="s">
        <v>171</v>
      </c>
      <c r="E561" s="196"/>
      <c r="F561" s="197" t="s">
        <v>277</v>
      </c>
      <c r="H561" s="196"/>
      <c r="L561" s="195"/>
      <c r="M561" s="198"/>
      <c r="T561" s="199"/>
      <c r="AT561" s="196" t="s">
        <v>171</v>
      </c>
      <c r="AU561" s="196" t="s">
        <v>100</v>
      </c>
      <c r="AV561" s="194" t="s">
        <v>84</v>
      </c>
      <c r="AW561" s="194" t="s">
        <v>33</v>
      </c>
      <c r="AX561" s="194" t="s">
        <v>76</v>
      </c>
      <c r="AY561" s="196" t="s">
        <v>119</v>
      </c>
    </row>
    <row r="562" spans="2:51" s="194" customFormat="1" x14ac:dyDescent="0.3">
      <c r="B562" s="195"/>
      <c r="D562" s="190" t="s">
        <v>171</v>
      </c>
      <c r="E562" s="196"/>
      <c r="F562" s="197" t="s">
        <v>221</v>
      </c>
      <c r="H562" s="196"/>
      <c r="L562" s="195"/>
      <c r="M562" s="198"/>
      <c r="T562" s="199"/>
      <c r="AT562" s="196" t="s">
        <v>171</v>
      </c>
      <c r="AU562" s="196" t="s">
        <v>100</v>
      </c>
      <c r="AV562" s="194" t="s">
        <v>84</v>
      </c>
      <c r="AW562" s="194" t="s">
        <v>33</v>
      </c>
      <c r="AX562" s="194" t="s">
        <v>76</v>
      </c>
      <c r="AY562" s="196" t="s">
        <v>119</v>
      </c>
    </row>
    <row r="563" spans="2:51" s="200" customFormat="1" x14ac:dyDescent="0.3">
      <c r="B563" s="201"/>
      <c r="D563" s="190" t="s">
        <v>171</v>
      </c>
      <c r="E563" s="202"/>
      <c r="F563" s="203" t="s">
        <v>280</v>
      </c>
      <c r="H563" s="204">
        <v>99.245000000000005</v>
      </c>
      <c r="L563" s="201"/>
      <c r="M563" s="205"/>
      <c r="T563" s="206"/>
      <c r="AT563" s="202" t="s">
        <v>171</v>
      </c>
      <c r="AU563" s="202" t="s">
        <v>100</v>
      </c>
      <c r="AV563" s="200" t="s">
        <v>100</v>
      </c>
      <c r="AW563" s="200" t="s">
        <v>33</v>
      </c>
      <c r="AX563" s="200" t="s">
        <v>76</v>
      </c>
      <c r="AY563" s="202" t="s">
        <v>119</v>
      </c>
    </row>
    <row r="564" spans="2:51" s="194" customFormat="1" x14ac:dyDescent="0.3">
      <c r="B564" s="195"/>
      <c r="D564" s="190" t="s">
        <v>171</v>
      </c>
      <c r="E564" s="196"/>
      <c r="F564" s="197" t="s">
        <v>216</v>
      </c>
      <c r="H564" s="196"/>
      <c r="L564" s="195"/>
      <c r="M564" s="198"/>
      <c r="T564" s="199"/>
      <c r="AT564" s="196" t="s">
        <v>171</v>
      </c>
      <c r="AU564" s="196" t="s">
        <v>100</v>
      </c>
      <c r="AV564" s="194" t="s">
        <v>84</v>
      </c>
      <c r="AW564" s="194" t="s">
        <v>33</v>
      </c>
      <c r="AX564" s="194" t="s">
        <v>76</v>
      </c>
      <c r="AY564" s="196" t="s">
        <v>119</v>
      </c>
    </row>
    <row r="565" spans="2:51" s="200" customFormat="1" x14ac:dyDescent="0.3">
      <c r="B565" s="201"/>
      <c r="D565" s="190" t="s">
        <v>171</v>
      </c>
      <c r="E565" s="202"/>
      <c r="F565" s="203" t="s">
        <v>281</v>
      </c>
      <c r="H565" s="204">
        <v>-1.5310000000000001</v>
      </c>
      <c r="L565" s="201"/>
      <c r="M565" s="205"/>
      <c r="T565" s="206"/>
      <c r="AT565" s="202" t="s">
        <v>171</v>
      </c>
      <c r="AU565" s="202" t="s">
        <v>100</v>
      </c>
      <c r="AV565" s="200" t="s">
        <v>100</v>
      </c>
      <c r="AW565" s="200" t="s">
        <v>33</v>
      </c>
      <c r="AX565" s="200" t="s">
        <v>76</v>
      </c>
      <c r="AY565" s="202" t="s">
        <v>119</v>
      </c>
    </row>
    <row r="566" spans="2:51" s="215" customFormat="1" x14ac:dyDescent="0.3">
      <c r="B566" s="216"/>
      <c r="D566" s="190" t="s">
        <v>171</v>
      </c>
      <c r="E566" s="217"/>
      <c r="F566" s="218" t="s">
        <v>219</v>
      </c>
      <c r="H566" s="219">
        <v>97.713999999999999</v>
      </c>
      <c r="L566" s="216"/>
      <c r="M566" s="220"/>
      <c r="T566" s="221"/>
      <c r="AT566" s="217" t="s">
        <v>171</v>
      </c>
      <c r="AU566" s="217" t="s">
        <v>100</v>
      </c>
      <c r="AV566" s="215" t="s">
        <v>122</v>
      </c>
      <c r="AW566" s="215" t="s">
        <v>33</v>
      </c>
      <c r="AX566" s="215" t="s">
        <v>76</v>
      </c>
      <c r="AY566" s="217" t="s">
        <v>119</v>
      </c>
    </row>
    <row r="567" spans="2:51" s="194" customFormat="1" x14ac:dyDescent="0.3">
      <c r="B567" s="195"/>
      <c r="D567" s="190" t="s">
        <v>171</v>
      </c>
      <c r="E567" s="196"/>
      <c r="F567" s="197" t="s">
        <v>223</v>
      </c>
      <c r="H567" s="196"/>
      <c r="L567" s="195"/>
      <c r="M567" s="198"/>
      <c r="T567" s="199"/>
      <c r="AT567" s="196" t="s">
        <v>171</v>
      </c>
      <c r="AU567" s="196" t="s">
        <v>100</v>
      </c>
      <c r="AV567" s="194" t="s">
        <v>84</v>
      </c>
      <c r="AW567" s="194" t="s">
        <v>33</v>
      </c>
      <c r="AX567" s="194" t="s">
        <v>76</v>
      </c>
      <c r="AY567" s="196" t="s">
        <v>119</v>
      </c>
    </row>
    <row r="568" spans="2:51" s="194" customFormat="1" x14ac:dyDescent="0.3">
      <c r="B568" s="195"/>
      <c r="D568" s="190" t="s">
        <v>171</v>
      </c>
      <c r="E568" s="196"/>
      <c r="F568" s="197" t="s">
        <v>224</v>
      </c>
      <c r="H568" s="196"/>
      <c r="L568" s="195"/>
      <c r="M568" s="198"/>
      <c r="T568" s="199"/>
      <c r="AT568" s="196" t="s">
        <v>171</v>
      </c>
      <c r="AU568" s="196" t="s">
        <v>100</v>
      </c>
      <c r="AV568" s="194" t="s">
        <v>84</v>
      </c>
      <c r="AW568" s="194" t="s">
        <v>33</v>
      </c>
      <c r="AX568" s="194" t="s">
        <v>76</v>
      </c>
      <c r="AY568" s="196" t="s">
        <v>119</v>
      </c>
    </row>
    <row r="569" spans="2:51" s="194" customFormat="1" x14ac:dyDescent="0.3">
      <c r="B569" s="195"/>
      <c r="D569" s="190" t="s">
        <v>171</v>
      </c>
      <c r="E569" s="196"/>
      <c r="F569" s="197" t="s">
        <v>282</v>
      </c>
      <c r="H569" s="196"/>
      <c r="L569" s="195"/>
      <c r="M569" s="198"/>
      <c r="T569" s="199"/>
      <c r="AT569" s="196" t="s">
        <v>171</v>
      </c>
      <c r="AU569" s="196" t="s">
        <v>100</v>
      </c>
      <c r="AV569" s="194" t="s">
        <v>84</v>
      </c>
      <c r="AW569" s="194" t="s">
        <v>33</v>
      </c>
      <c r="AX569" s="194" t="s">
        <v>76</v>
      </c>
      <c r="AY569" s="196" t="s">
        <v>119</v>
      </c>
    </row>
    <row r="570" spans="2:51" s="194" customFormat="1" x14ac:dyDescent="0.3">
      <c r="B570" s="195"/>
      <c r="D570" s="190" t="s">
        <v>171</v>
      </c>
      <c r="E570" s="196"/>
      <c r="F570" s="197" t="s">
        <v>225</v>
      </c>
      <c r="H570" s="196"/>
      <c r="L570" s="195"/>
      <c r="M570" s="198"/>
      <c r="T570" s="199"/>
      <c r="AT570" s="196" t="s">
        <v>171</v>
      </c>
      <c r="AU570" s="196" t="s">
        <v>100</v>
      </c>
      <c r="AV570" s="194" t="s">
        <v>84</v>
      </c>
      <c r="AW570" s="194" t="s">
        <v>33</v>
      </c>
      <c r="AX570" s="194" t="s">
        <v>76</v>
      </c>
      <c r="AY570" s="196" t="s">
        <v>119</v>
      </c>
    </row>
    <row r="571" spans="2:51" s="200" customFormat="1" x14ac:dyDescent="0.3">
      <c r="B571" s="201"/>
      <c r="D571" s="190" t="s">
        <v>171</v>
      </c>
      <c r="E571" s="202"/>
      <c r="F571" s="203" t="s">
        <v>283</v>
      </c>
      <c r="H571" s="204">
        <v>99.144000000000005</v>
      </c>
      <c r="L571" s="201"/>
      <c r="M571" s="205"/>
      <c r="T571" s="206"/>
      <c r="AT571" s="202" t="s">
        <v>171</v>
      </c>
      <c r="AU571" s="202" t="s">
        <v>100</v>
      </c>
      <c r="AV571" s="200" t="s">
        <v>100</v>
      </c>
      <c r="AW571" s="200" t="s">
        <v>33</v>
      </c>
      <c r="AX571" s="200" t="s">
        <v>76</v>
      </c>
      <c r="AY571" s="202" t="s">
        <v>119</v>
      </c>
    </row>
    <row r="572" spans="2:51" s="194" customFormat="1" x14ac:dyDescent="0.3">
      <c r="B572" s="195"/>
      <c r="D572" s="190" t="s">
        <v>171</v>
      </c>
      <c r="E572" s="196"/>
      <c r="F572" s="197" t="s">
        <v>216</v>
      </c>
      <c r="H572" s="196"/>
      <c r="L572" s="195"/>
      <c r="M572" s="198"/>
      <c r="T572" s="199"/>
      <c r="AT572" s="196" t="s">
        <v>171</v>
      </c>
      <c r="AU572" s="196" t="s">
        <v>100</v>
      </c>
      <c r="AV572" s="194" t="s">
        <v>84</v>
      </c>
      <c r="AW572" s="194" t="s">
        <v>33</v>
      </c>
      <c r="AX572" s="194" t="s">
        <v>76</v>
      </c>
      <c r="AY572" s="196" t="s">
        <v>119</v>
      </c>
    </row>
    <row r="573" spans="2:51" s="200" customFormat="1" x14ac:dyDescent="0.3">
      <c r="B573" s="201"/>
      <c r="D573" s="190" t="s">
        <v>171</v>
      </c>
      <c r="E573" s="202"/>
      <c r="F573" s="203" t="s">
        <v>284</v>
      </c>
      <c r="H573" s="204">
        <v>-1.202</v>
      </c>
      <c r="L573" s="201"/>
      <c r="M573" s="205"/>
      <c r="T573" s="206"/>
      <c r="AT573" s="202" t="s">
        <v>171</v>
      </c>
      <c r="AU573" s="202" t="s">
        <v>100</v>
      </c>
      <c r="AV573" s="200" t="s">
        <v>100</v>
      </c>
      <c r="AW573" s="200" t="s">
        <v>33</v>
      </c>
      <c r="AX573" s="200" t="s">
        <v>76</v>
      </c>
      <c r="AY573" s="202" t="s">
        <v>119</v>
      </c>
    </row>
    <row r="574" spans="2:51" s="215" customFormat="1" x14ac:dyDescent="0.3">
      <c r="B574" s="216"/>
      <c r="D574" s="190" t="s">
        <v>171</v>
      </c>
      <c r="E574" s="217"/>
      <c r="F574" s="218" t="s">
        <v>219</v>
      </c>
      <c r="H574" s="219">
        <v>97.941999999999993</v>
      </c>
      <c r="L574" s="216"/>
      <c r="M574" s="220"/>
      <c r="T574" s="221"/>
      <c r="AT574" s="217" t="s">
        <v>171</v>
      </c>
      <c r="AU574" s="217" t="s">
        <v>100</v>
      </c>
      <c r="AV574" s="215" t="s">
        <v>122</v>
      </c>
      <c r="AW574" s="215" t="s">
        <v>33</v>
      </c>
      <c r="AX574" s="215" t="s">
        <v>76</v>
      </c>
      <c r="AY574" s="217" t="s">
        <v>119</v>
      </c>
    </row>
    <row r="575" spans="2:51" s="194" customFormat="1" x14ac:dyDescent="0.3">
      <c r="B575" s="195"/>
      <c r="D575" s="190" t="s">
        <v>171</v>
      </c>
      <c r="E575" s="196"/>
      <c r="F575" s="197" t="s">
        <v>228</v>
      </c>
      <c r="H575" s="196"/>
      <c r="L575" s="195"/>
      <c r="M575" s="198"/>
      <c r="T575" s="199"/>
      <c r="AT575" s="196" t="s">
        <v>171</v>
      </c>
      <c r="AU575" s="196" t="s">
        <v>100</v>
      </c>
      <c r="AV575" s="194" t="s">
        <v>84</v>
      </c>
      <c r="AW575" s="194" t="s">
        <v>33</v>
      </c>
      <c r="AX575" s="194" t="s">
        <v>76</v>
      </c>
      <c r="AY575" s="196" t="s">
        <v>119</v>
      </c>
    </row>
    <row r="576" spans="2:51" s="194" customFormat="1" x14ac:dyDescent="0.3">
      <c r="B576" s="195"/>
      <c r="D576" s="190" t="s">
        <v>171</v>
      </c>
      <c r="E576" s="196"/>
      <c r="F576" s="197" t="s">
        <v>229</v>
      </c>
      <c r="H576" s="196"/>
      <c r="L576" s="195"/>
      <c r="M576" s="198"/>
      <c r="T576" s="199"/>
      <c r="AT576" s="196" t="s">
        <v>171</v>
      </c>
      <c r="AU576" s="196" t="s">
        <v>100</v>
      </c>
      <c r="AV576" s="194" t="s">
        <v>84</v>
      </c>
      <c r="AW576" s="194" t="s">
        <v>33</v>
      </c>
      <c r="AX576" s="194" t="s">
        <v>76</v>
      </c>
      <c r="AY576" s="196" t="s">
        <v>119</v>
      </c>
    </row>
    <row r="577" spans="2:51" s="194" customFormat="1" x14ac:dyDescent="0.3">
      <c r="B577" s="195"/>
      <c r="D577" s="190" t="s">
        <v>171</v>
      </c>
      <c r="E577" s="196"/>
      <c r="F577" s="197" t="s">
        <v>285</v>
      </c>
      <c r="H577" s="196"/>
      <c r="L577" s="195"/>
      <c r="M577" s="198"/>
      <c r="T577" s="199"/>
      <c r="AT577" s="196" t="s">
        <v>171</v>
      </c>
      <c r="AU577" s="196" t="s">
        <v>100</v>
      </c>
      <c r="AV577" s="194" t="s">
        <v>84</v>
      </c>
      <c r="AW577" s="194" t="s">
        <v>33</v>
      </c>
      <c r="AX577" s="194" t="s">
        <v>76</v>
      </c>
      <c r="AY577" s="196" t="s">
        <v>119</v>
      </c>
    </row>
    <row r="578" spans="2:51" s="194" customFormat="1" x14ac:dyDescent="0.3">
      <c r="B578" s="195"/>
      <c r="D578" s="190" t="s">
        <v>171</v>
      </c>
      <c r="E578" s="196"/>
      <c r="F578" s="197" t="s">
        <v>231</v>
      </c>
      <c r="H578" s="196"/>
      <c r="L578" s="195"/>
      <c r="M578" s="198"/>
      <c r="T578" s="199"/>
      <c r="AT578" s="196" t="s">
        <v>171</v>
      </c>
      <c r="AU578" s="196" t="s">
        <v>100</v>
      </c>
      <c r="AV578" s="194" t="s">
        <v>84</v>
      </c>
      <c r="AW578" s="194" t="s">
        <v>33</v>
      </c>
      <c r="AX578" s="194" t="s">
        <v>76</v>
      </c>
      <c r="AY578" s="196" t="s">
        <v>119</v>
      </c>
    </row>
    <row r="579" spans="2:51" s="200" customFormat="1" x14ac:dyDescent="0.3">
      <c r="B579" s="201"/>
      <c r="D579" s="190" t="s">
        <v>171</v>
      </c>
      <c r="E579" s="202"/>
      <c r="F579" s="203" t="s">
        <v>286</v>
      </c>
      <c r="H579" s="204">
        <v>38.161999999999999</v>
      </c>
      <c r="L579" s="201"/>
      <c r="M579" s="205"/>
      <c r="T579" s="206"/>
      <c r="AT579" s="202" t="s">
        <v>171</v>
      </c>
      <c r="AU579" s="202" t="s">
        <v>100</v>
      </c>
      <c r="AV579" s="200" t="s">
        <v>100</v>
      </c>
      <c r="AW579" s="200" t="s">
        <v>33</v>
      </c>
      <c r="AX579" s="200" t="s">
        <v>76</v>
      </c>
      <c r="AY579" s="202" t="s">
        <v>119</v>
      </c>
    </row>
    <row r="580" spans="2:51" s="194" customFormat="1" x14ac:dyDescent="0.3">
      <c r="B580" s="195"/>
      <c r="D580" s="190" t="s">
        <v>171</v>
      </c>
      <c r="E580" s="196"/>
      <c r="F580" s="197" t="s">
        <v>216</v>
      </c>
      <c r="H580" s="196"/>
      <c r="L580" s="195"/>
      <c r="M580" s="198"/>
      <c r="T580" s="199"/>
      <c r="AT580" s="196" t="s">
        <v>171</v>
      </c>
      <c r="AU580" s="196" t="s">
        <v>100</v>
      </c>
      <c r="AV580" s="194" t="s">
        <v>84</v>
      </c>
      <c r="AW580" s="194" t="s">
        <v>33</v>
      </c>
      <c r="AX580" s="194" t="s">
        <v>76</v>
      </c>
      <c r="AY580" s="196" t="s">
        <v>119</v>
      </c>
    </row>
    <row r="581" spans="2:51" s="200" customFormat="1" x14ac:dyDescent="0.3">
      <c r="B581" s="201"/>
      <c r="D581" s="190" t="s">
        <v>171</v>
      </c>
      <c r="E581" s="202"/>
      <c r="F581" s="203" t="s">
        <v>287</v>
      </c>
      <c r="H581" s="204">
        <v>-1.8460000000000001</v>
      </c>
      <c r="L581" s="201"/>
      <c r="M581" s="205"/>
      <c r="T581" s="206"/>
      <c r="AT581" s="202" t="s">
        <v>171</v>
      </c>
      <c r="AU581" s="202" t="s">
        <v>100</v>
      </c>
      <c r="AV581" s="200" t="s">
        <v>100</v>
      </c>
      <c r="AW581" s="200" t="s">
        <v>33</v>
      </c>
      <c r="AX581" s="200" t="s">
        <v>76</v>
      </c>
      <c r="AY581" s="202" t="s">
        <v>119</v>
      </c>
    </row>
    <row r="582" spans="2:51" s="215" customFormat="1" x14ac:dyDescent="0.3">
      <c r="B582" s="216"/>
      <c r="D582" s="190" t="s">
        <v>171</v>
      </c>
      <c r="E582" s="217"/>
      <c r="F582" s="218" t="s">
        <v>219</v>
      </c>
      <c r="H582" s="219">
        <v>36.316000000000003</v>
      </c>
      <c r="L582" s="216"/>
      <c r="M582" s="220"/>
      <c r="T582" s="221"/>
      <c r="AT582" s="217" t="s">
        <v>171</v>
      </c>
      <c r="AU582" s="217" t="s">
        <v>100</v>
      </c>
      <c r="AV582" s="215" t="s">
        <v>122</v>
      </c>
      <c r="AW582" s="215" t="s">
        <v>33</v>
      </c>
      <c r="AX582" s="215" t="s">
        <v>76</v>
      </c>
      <c r="AY582" s="217" t="s">
        <v>119</v>
      </c>
    </row>
    <row r="583" spans="2:51" s="194" customFormat="1" x14ac:dyDescent="0.3">
      <c r="B583" s="195"/>
      <c r="D583" s="190" t="s">
        <v>171</v>
      </c>
      <c r="E583" s="196"/>
      <c r="F583" s="197" t="s">
        <v>233</v>
      </c>
      <c r="H583" s="196"/>
      <c r="L583" s="195"/>
      <c r="M583" s="198"/>
      <c r="T583" s="199"/>
      <c r="AT583" s="196" t="s">
        <v>171</v>
      </c>
      <c r="AU583" s="196" t="s">
        <v>100</v>
      </c>
      <c r="AV583" s="194" t="s">
        <v>84</v>
      </c>
      <c r="AW583" s="194" t="s">
        <v>33</v>
      </c>
      <c r="AX583" s="194" t="s">
        <v>76</v>
      </c>
      <c r="AY583" s="196" t="s">
        <v>119</v>
      </c>
    </row>
    <row r="584" spans="2:51" s="194" customFormat="1" x14ac:dyDescent="0.3">
      <c r="B584" s="195"/>
      <c r="D584" s="190" t="s">
        <v>171</v>
      </c>
      <c r="E584" s="196"/>
      <c r="F584" s="197" t="s">
        <v>229</v>
      </c>
      <c r="H584" s="196"/>
      <c r="L584" s="195"/>
      <c r="M584" s="198"/>
      <c r="T584" s="199"/>
      <c r="AT584" s="196" t="s">
        <v>171</v>
      </c>
      <c r="AU584" s="196" t="s">
        <v>100</v>
      </c>
      <c r="AV584" s="194" t="s">
        <v>84</v>
      </c>
      <c r="AW584" s="194" t="s">
        <v>33</v>
      </c>
      <c r="AX584" s="194" t="s">
        <v>76</v>
      </c>
      <c r="AY584" s="196" t="s">
        <v>119</v>
      </c>
    </row>
    <row r="585" spans="2:51" s="194" customFormat="1" x14ac:dyDescent="0.3">
      <c r="B585" s="195"/>
      <c r="D585" s="190" t="s">
        <v>171</v>
      </c>
      <c r="E585" s="196"/>
      <c r="F585" s="197" t="s">
        <v>285</v>
      </c>
      <c r="H585" s="196"/>
      <c r="L585" s="195"/>
      <c r="M585" s="198"/>
      <c r="T585" s="199"/>
      <c r="AT585" s="196" t="s">
        <v>171</v>
      </c>
      <c r="AU585" s="196" t="s">
        <v>100</v>
      </c>
      <c r="AV585" s="194" t="s">
        <v>84</v>
      </c>
      <c r="AW585" s="194" t="s">
        <v>33</v>
      </c>
      <c r="AX585" s="194" t="s">
        <v>76</v>
      </c>
      <c r="AY585" s="196" t="s">
        <v>119</v>
      </c>
    </row>
    <row r="586" spans="2:51" s="194" customFormat="1" x14ac:dyDescent="0.3">
      <c r="B586" s="195"/>
      <c r="D586" s="190" t="s">
        <v>171</v>
      </c>
      <c r="E586" s="196"/>
      <c r="F586" s="197" t="s">
        <v>234</v>
      </c>
      <c r="H586" s="196"/>
      <c r="L586" s="195"/>
      <c r="M586" s="198"/>
      <c r="T586" s="199"/>
      <c r="AT586" s="196" t="s">
        <v>171</v>
      </c>
      <c r="AU586" s="196" t="s">
        <v>100</v>
      </c>
      <c r="AV586" s="194" t="s">
        <v>84</v>
      </c>
      <c r="AW586" s="194" t="s">
        <v>33</v>
      </c>
      <c r="AX586" s="194" t="s">
        <v>76</v>
      </c>
      <c r="AY586" s="196" t="s">
        <v>119</v>
      </c>
    </row>
    <row r="587" spans="2:51" s="200" customFormat="1" x14ac:dyDescent="0.3">
      <c r="B587" s="201"/>
      <c r="D587" s="190" t="s">
        <v>171</v>
      </c>
      <c r="E587" s="202"/>
      <c r="F587" s="203" t="s">
        <v>288</v>
      </c>
      <c r="H587" s="204">
        <v>36.134</v>
      </c>
      <c r="L587" s="201"/>
      <c r="M587" s="205"/>
      <c r="T587" s="206"/>
      <c r="AT587" s="202" t="s">
        <v>171</v>
      </c>
      <c r="AU587" s="202" t="s">
        <v>100</v>
      </c>
      <c r="AV587" s="200" t="s">
        <v>100</v>
      </c>
      <c r="AW587" s="200" t="s">
        <v>33</v>
      </c>
      <c r="AX587" s="200" t="s">
        <v>76</v>
      </c>
      <c r="AY587" s="202" t="s">
        <v>119</v>
      </c>
    </row>
    <row r="588" spans="2:51" s="194" customFormat="1" x14ac:dyDescent="0.3">
      <c r="B588" s="195"/>
      <c r="D588" s="190" t="s">
        <v>171</v>
      </c>
      <c r="E588" s="196"/>
      <c r="F588" s="197" t="s">
        <v>216</v>
      </c>
      <c r="H588" s="196"/>
      <c r="L588" s="195"/>
      <c r="M588" s="198"/>
      <c r="T588" s="199"/>
      <c r="AT588" s="196" t="s">
        <v>171</v>
      </c>
      <c r="AU588" s="196" t="s">
        <v>100</v>
      </c>
      <c r="AV588" s="194" t="s">
        <v>84</v>
      </c>
      <c r="AW588" s="194" t="s">
        <v>33</v>
      </c>
      <c r="AX588" s="194" t="s">
        <v>76</v>
      </c>
      <c r="AY588" s="196" t="s">
        <v>119</v>
      </c>
    </row>
    <row r="589" spans="2:51" s="200" customFormat="1" x14ac:dyDescent="0.3">
      <c r="B589" s="201"/>
      <c r="D589" s="190" t="s">
        <v>171</v>
      </c>
      <c r="E589" s="202"/>
      <c r="F589" s="203" t="s">
        <v>289</v>
      </c>
      <c r="H589" s="204">
        <v>-1.61</v>
      </c>
      <c r="L589" s="201"/>
      <c r="M589" s="205"/>
      <c r="T589" s="206"/>
      <c r="AT589" s="202" t="s">
        <v>171</v>
      </c>
      <c r="AU589" s="202" t="s">
        <v>100</v>
      </c>
      <c r="AV589" s="200" t="s">
        <v>100</v>
      </c>
      <c r="AW589" s="200" t="s">
        <v>33</v>
      </c>
      <c r="AX589" s="200" t="s">
        <v>76</v>
      </c>
      <c r="AY589" s="202" t="s">
        <v>119</v>
      </c>
    </row>
    <row r="590" spans="2:51" s="215" customFormat="1" x14ac:dyDescent="0.3">
      <c r="B590" s="216"/>
      <c r="D590" s="190" t="s">
        <v>171</v>
      </c>
      <c r="E590" s="217"/>
      <c r="F590" s="218" t="s">
        <v>219</v>
      </c>
      <c r="H590" s="219">
        <v>34.524000000000001</v>
      </c>
      <c r="L590" s="216"/>
      <c r="M590" s="220"/>
      <c r="T590" s="221"/>
      <c r="AT590" s="217" t="s">
        <v>171</v>
      </c>
      <c r="AU590" s="217" t="s">
        <v>100</v>
      </c>
      <c r="AV590" s="215" t="s">
        <v>122</v>
      </c>
      <c r="AW590" s="215" t="s">
        <v>33</v>
      </c>
      <c r="AX590" s="215" t="s">
        <v>76</v>
      </c>
      <c r="AY590" s="217" t="s">
        <v>119</v>
      </c>
    </row>
    <row r="591" spans="2:51" s="194" customFormat="1" x14ac:dyDescent="0.3">
      <c r="B591" s="195"/>
      <c r="D591" s="190" t="s">
        <v>171</v>
      </c>
      <c r="E591" s="196"/>
      <c r="F591" s="197" t="s">
        <v>236</v>
      </c>
      <c r="H591" s="196"/>
      <c r="L591" s="195"/>
      <c r="M591" s="198"/>
      <c r="T591" s="199"/>
      <c r="AT591" s="196" t="s">
        <v>171</v>
      </c>
      <c r="AU591" s="196" t="s">
        <v>100</v>
      </c>
      <c r="AV591" s="194" t="s">
        <v>84</v>
      </c>
      <c r="AW591" s="194" t="s">
        <v>33</v>
      </c>
      <c r="AX591" s="194" t="s">
        <v>76</v>
      </c>
      <c r="AY591" s="196" t="s">
        <v>119</v>
      </c>
    </row>
    <row r="592" spans="2:51" s="194" customFormat="1" x14ac:dyDescent="0.3">
      <c r="B592" s="195"/>
      <c r="D592" s="190" t="s">
        <v>171</v>
      </c>
      <c r="E592" s="196"/>
      <c r="F592" s="197" t="s">
        <v>229</v>
      </c>
      <c r="H592" s="196"/>
      <c r="L592" s="195"/>
      <c r="M592" s="198"/>
      <c r="T592" s="199"/>
      <c r="AT592" s="196" t="s">
        <v>171</v>
      </c>
      <c r="AU592" s="196" t="s">
        <v>100</v>
      </c>
      <c r="AV592" s="194" t="s">
        <v>84</v>
      </c>
      <c r="AW592" s="194" t="s">
        <v>33</v>
      </c>
      <c r="AX592" s="194" t="s">
        <v>76</v>
      </c>
      <c r="AY592" s="196" t="s">
        <v>119</v>
      </c>
    </row>
    <row r="593" spans="2:51" s="194" customFormat="1" x14ac:dyDescent="0.3">
      <c r="B593" s="195"/>
      <c r="D593" s="190" t="s">
        <v>171</v>
      </c>
      <c r="E593" s="196"/>
      <c r="F593" s="197" t="s">
        <v>285</v>
      </c>
      <c r="H593" s="196"/>
      <c r="L593" s="195"/>
      <c r="M593" s="198"/>
      <c r="T593" s="199"/>
      <c r="AT593" s="196" t="s">
        <v>171</v>
      </c>
      <c r="AU593" s="196" t="s">
        <v>100</v>
      </c>
      <c r="AV593" s="194" t="s">
        <v>84</v>
      </c>
      <c r="AW593" s="194" t="s">
        <v>33</v>
      </c>
      <c r="AX593" s="194" t="s">
        <v>76</v>
      </c>
      <c r="AY593" s="196" t="s">
        <v>119</v>
      </c>
    </row>
    <row r="594" spans="2:51" s="194" customFormat="1" x14ac:dyDescent="0.3">
      <c r="B594" s="195"/>
      <c r="D594" s="190" t="s">
        <v>171</v>
      </c>
      <c r="E594" s="196"/>
      <c r="F594" s="197" t="s">
        <v>237</v>
      </c>
      <c r="H594" s="196"/>
      <c r="L594" s="195"/>
      <c r="M594" s="198"/>
      <c r="T594" s="199"/>
      <c r="AT594" s="196" t="s">
        <v>171</v>
      </c>
      <c r="AU594" s="196" t="s">
        <v>100</v>
      </c>
      <c r="AV594" s="194" t="s">
        <v>84</v>
      </c>
      <c r="AW594" s="194" t="s">
        <v>33</v>
      </c>
      <c r="AX594" s="194" t="s">
        <v>76</v>
      </c>
      <c r="AY594" s="196" t="s">
        <v>119</v>
      </c>
    </row>
    <row r="595" spans="2:51" s="200" customFormat="1" x14ac:dyDescent="0.3">
      <c r="B595" s="201"/>
      <c r="D595" s="190" t="s">
        <v>171</v>
      </c>
      <c r="E595" s="202"/>
      <c r="F595" s="203" t="s">
        <v>290</v>
      </c>
      <c r="H595" s="204">
        <v>28.664999999999999</v>
      </c>
      <c r="L595" s="201"/>
      <c r="M595" s="205"/>
      <c r="T595" s="206"/>
      <c r="AT595" s="202" t="s">
        <v>171</v>
      </c>
      <c r="AU595" s="202" t="s">
        <v>100</v>
      </c>
      <c r="AV595" s="200" t="s">
        <v>100</v>
      </c>
      <c r="AW595" s="200" t="s">
        <v>33</v>
      </c>
      <c r="AX595" s="200" t="s">
        <v>76</v>
      </c>
      <c r="AY595" s="202" t="s">
        <v>119</v>
      </c>
    </row>
    <row r="596" spans="2:51" s="194" customFormat="1" x14ac:dyDescent="0.3">
      <c r="B596" s="195"/>
      <c r="D596" s="190" t="s">
        <v>171</v>
      </c>
      <c r="E596" s="196"/>
      <c r="F596" s="197" t="s">
        <v>216</v>
      </c>
      <c r="H596" s="196"/>
      <c r="L596" s="195"/>
      <c r="M596" s="198"/>
      <c r="T596" s="199"/>
      <c r="AT596" s="196" t="s">
        <v>171</v>
      </c>
      <c r="AU596" s="196" t="s">
        <v>100</v>
      </c>
      <c r="AV596" s="194" t="s">
        <v>84</v>
      </c>
      <c r="AW596" s="194" t="s">
        <v>33</v>
      </c>
      <c r="AX596" s="194" t="s">
        <v>76</v>
      </c>
      <c r="AY596" s="196" t="s">
        <v>119</v>
      </c>
    </row>
    <row r="597" spans="2:51" s="200" customFormat="1" x14ac:dyDescent="0.3">
      <c r="B597" s="201"/>
      <c r="D597" s="190" t="s">
        <v>171</v>
      </c>
      <c r="E597" s="202"/>
      <c r="F597" s="203" t="s">
        <v>291</v>
      </c>
      <c r="H597" s="204">
        <v>-1.5310000000000001</v>
      </c>
      <c r="L597" s="201"/>
      <c r="M597" s="205"/>
      <c r="T597" s="206"/>
      <c r="AT597" s="202" t="s">
        <v>171</v>
      </c>
      <c r="AU597" s="202" t="s">
        <v>100</v>
      </c>
      <c r="AV597" s="200" t="s">
        <v>100</v>
      </c>
      <c r="AW597" s="200" t="s">
        <v>33</v>
      </c>
      <c r="AX597" s="200" t="s">
        <v>76</v>
      </c>
      <c r="AY597" s="202" t="s">
        <v>119</v>
      </c>
    </row>
    <row r="598" spans="2:51" s="215" customFormat="1" x14ac:dyDescent="0.3">
      <c r="B598" s="216"/>
      <c r="D598" s="190" t="s">
        <v>171</v>
      </c>
      <c r="E598" s="217"/>
      <c r="F598" s="218" t="s">
        <v>219</v>
      </c>
      <c r="H598" s="219">
        <v>27.134</v>
      </c>
      <c r="L598" s="216"/>
      <c r="M598" s="220"/>
      <c r="T598" s="221"/>
      <c r="AT598" s="217" t="s">
        <v>171</v>
      </c>
      <c r="AU598" s="217" t="s">
        <v>100</v>
      </c>
      <c r="AV598" s="215" t="s">
        <v>122</v>
      </c>
      <c r="AW598" s="215" t="s">
        <v>33</v>
      </c>
      <c r="AX598" s="215" t="s">
        <v>76</v>
      </c>
      <c r="AY598" s="217" t="s">
        <v>119</v>
      </c>
    </row>
    <row r="599" spans="2:51" s="194" customFormat="1" x14ac:dyDescent="0.3">
      <c r="B599" s="195"/>
      <c r="D599" s="190" t="s">
        <v>171</v>
      </c>
      <c r="E599" s="196"/>
      <c r="F599" s="197" t="s">
        <v>239</v>
      </c>
      <c r="H599" s="196"/>
      <c r="L599" s="195"/>
      <c r="M599" s="198"/>
      <c r="T599" s="199"/>
      <c r="AT599" s="196" t="s">
        <v>171</v>
      </c>
      <c r="AU599" s="196" t="s">
        <v>100</v>
      </c>
      <c r="AV599" s="194" t="s">
        <v>84</v>
      </c>
      <c r="AW599" s="194" t="s">
        <v>33</v>
      </c>
      <c r="AX599" s="194" t="s">
        <v>76</v>
      </c>
      <c r="AY599" s="196" t="s">
        <v>119</v>
      </c>
    </row>
    <row r="600" spans="2:51" s="194" customFormat="1" x14ac:dyDescent="0.3">
      <c r="B600" s="195"/>
      <c r="D600" s="190" t="s">
        <v>171</v>
      </c>
      <c r="E600" s="196"/>
      <c r="F600" s="197" t="s">
        <v>229</v>
      </c>
      <c r="H600" s="196"/>
      <c r="L600" s="195"/>
      <c r="M600" s="198"/>
      <c r="T600" s="199"/>
      <c r="AT600" s="196" t="s">
        <v>171</v>
      </c>
      <c r="AU600" s="196" t="s">
        <v>100</v>
      </c>
      <c r="AV600" s="194" t="s">
        <v>84</v>
      </c>
      <c r="AW600" s="194" t="s">
        <v>33</v>
      </c>
      <c r="AX600" s="194" t="s">
        <v>76</v>
      </c>
      <c r="AY600" s="196" t="s">
        <v>119</v>
      </c>
    </row>
    <row r="601" spans="2:51" s="194" customFormat="1" x14ac:dyDescent="0.3">
      <c r="B601" s="195"/>
      <c r="D601" s="190" t="s">
        <v>171</v>
      </c>
      <c r="E601" s="196"/>
      <c r="F601" s="197" t="s">
        <v>285</v>
      </c>
      <c r="H601" s="196"/>
      <c r="L601" s="195"/>
      <c r="M601" s="198"/>
      <c r="T601" s="199"/>
      <c r="AT601" s="196" t="s">
        <v>171</v>
      </c>
      <c r="AU601" s="196" t="s">
        <v>100</v>
      </c>
      <c r="AV601" s="194" t="s">
        <v>84</v>
      </c>
      <c r="AW601" s="194" t="s">
        <v>33</v>
      </c>
      <c r="AX601" s="194" t="s">
        <v>76</v>
      </c>
      <c r="AY601" s="196" t="s">
        <v>119</v>
      </c>
    </row>
    <row r="602" spans="2:51" s="194" customFormat="1" x14ac:dyDescent="0.3">
      <c r="B602" s="195"/>
      <c r="D602" s="190" t="s">
        <v>171</v>
      </c>
      <c r="E602" s="196"/>
      <c r="F602" s="197" t="s">
        <v>240</v>
      </c>
      <c r="H602" s="196"/>
      <c r="L602" s="195"/>
      <c r="M602" s="198"/>
      <c r="T602" s="199"/>
      <c r="AT602" s="196" t="s">
        <v>171</v>
      </c>
      <c r="AU602" s="196" t="s">
        <v>100</v>
      </c>
      <c r="AV602" s="194" t="s">
        <v>84</v>
      </c>
      <c r="AW602" s="194" t="s">
        <v>33</v>
      </c>
      <c r="AX602" s="194" t="s">
        <v>76</v>
      </c>
      <c r="AY602" s="196" t="s">
        <v>119</v>
      </c>
    </row>
    <row r="603" spans="2:51" s="200" customFormat="1" x14ac:dyDescent="0.3">
      <c r="B603" s="201"/>
      <c r="D603" s="190" t="s">
        <v>171</v>
      </c>
      <c r="E603" s="202"/>
      <c r="F603" s="203" t="s">
        <v>292</v>
      </c>
      <c r="H603" s="204">
        <v>27.670999999999999</v>
      </c>
      <c r="L603" s="201"/>
      <c r="M603" s="205"/>
      <c r="T603" s="206"/>
      <c r="AT603" s="202" t="s">
        <v>171</v>
      </c>
      <c r="AU603" s="202" t="s">
        <v>100</v>
      </c>
      <c r="AV603" s="200" t="s">
        <v>100</v>
      </c>
      <c r="AW603" s="200" t="s">
        <v>33</v>
      </c>
      <c r="AX603" s="200" t="s">
        <v>76</v>
      </c>
      <c r="AY603" s="202" t="s">
        <v>119</v>
      </c>
    </row>
    <row r="604" spans="2:51" s="194" customFormat="1" x14ac:dyDescent="0.3">
      <c r="B604" s="195"/>
      <c r="D604" s="190" t="s">
        <v>171</v>
      </c>
      <c r="E604" s="196"/>
      <c r="F604" s="197" t="s">
        <v>216</v>
      </c>
      <c r="H604" s="196"/>
      <c r="L604" s="195"/>
      <c r="M604" s="198"/>
      <c r="T604" s="199"/>
      <c r="AT604" s="196" t="s">
        <v>171</v>
      </c>
      <c r="AU604" s="196" t="s">
        <v>100</v>
      </c>
      <c r="AV604" s="194" t="s">
        <v>84</v>
      </c>
      <c r="AW604" s="194" t="s">
        <v>33</v>
      </c>
      <c r="AX604" s="194" t="s">
        <v>76</v>
      </c>
      <c r="AY604" s="196" t="s">
        <v>119</v>
      </c>
    </row>
    <row r="605" spans="2:51" s="200" customFormat="1" x14ac:dyDescent="0.3">
      <c r="B605" s="201"/>
      <c r="D605" s="190" t="s">
        <v>171</v>
      </c>
      <c r="E605" s="202"/>
      <c r="F605" s="203" t="s">
        <v>293</v>
      </c>
      <c r="H605" s="204">
        <v>-1.296</v>
      </c>
      <c r="L605" s="201"/>
      <c r="M605" s="205"/>
      <c r="T605" s="206"/>
      <c r="AT605" s="202" t="s">
        <v>171</v>
      </c>
      <c r="AU605" s="202" t="s">
        <v>100</v>
      </c>
      <c r="AV605" s="200" t="s">
        <v>100</v>
      </c>
      <c r="AW605" s="200" t="s">
        <v>33</v>
      </c>
      <c r="AX605" s="200" t="s">
        <v>76</v>
      </c>
      <c r="AY605" s="202" t="s">
        <v>119</v>
      </c>
    </row>
    <row r="606" spans="2:51" s="215" customFormat="1" x14ac:dyDescent="0.3">
      <c r="B606" s="216"/>
      <c r="D606" s="190" t="s">
        <v>171</v>
      </c>
      <c r="E606" s="217"/>
      <c r="F606" s="218" t="s">
        <v>219</v>
      </c>
      <c r="H606" s="219">
        <v>26.375</v>
      </c>
      <c r="L606" s="216"/>
      <c r="M606" s="220"/>
      <c r="T606" s="221"/>
      <c r="AT606" s="217" t="s">
        <v>171</v>
      </c>
      <c r="AU606" s="217" t="s">
        <v>100</v>
      </c>
      <c r="AV606" s="215" t="s">
        <v>122</v>
      </c>
      <c r="AW606" s="215" t="s">
        <v>33</v>
      </c>
      <c r="AX606" s="215" t="s">
        <v>76</v>
      </c>
      <c r="AY606" s="217" t="s">
        <v>119</v>
      </c>
    </row>
    <row r="607" spans="2:51" s="194" customFormat="1" x14ac:dyDescent="0.3">
      <c r="B607" s="195"/>
      <c r="D607" s="190" t="s">
        <v>171</v>
      </c>
      <c r="E607" s="196"/>
      <c r="F607" s="197" t="s">
        <v>242</v>
      </c>
      <c r="H607" s="196"/>
      <c r="L607" s="195"/>
      <c r="M607" s="198"/>
      <c r="T607" s="199"/>
      <c r="AT607" s="196" t="s">
        <v>171</v>
      </c>
      <c r="AU607" s="196" t="s">
        <v>100</v>
      </c>
      <c r="AV607" s="194" t="s">
        <v>84</v>
      </c>
      <c r="AW607" s="194" t="s">
        <v>33</v>
      </c>
      <c r="AX607" s="194" t="s">
        <v>76</v>
      </c>
      <c r="AY607" s="196" t="s">
        <v>119</v>
      </c>
    </row>
    <row r="608" spans="2:51" s="194" customFormat="1" x14ac:dyDescent="0.3">
      <c r="B608" s="195"/>
      <c r="D608" s="190" t="s">
        <v>171</v>
      </c>
      <c r="E608" s="196"/>
      <c r="F608" s="197" t="s">
        <v>229</v>
      </c>
      <c r="H608" s="196"/>
      <c r="L608" s="195"/>
      <c r="M608" s="198"/>
      <c r="T608" s="199"/>
      <c r="AT608" s="196" t="s">
        <v>171</v>
      </c>
      <c r="AU608" s="196" t="s">
        <v>100</v>
      </c>
      <c r="AV608" s="194" t="s">
        <v>84</v>
      </c>
      <c r="AW608" s="194" t="s">
        <v>33</v>
      </c>
      <c r="AX608" s="194" t="s">
        <v>76</v>
      </c>
      <c r="AY608" s="196" t="s">
        <v>119</v>
      </c>
    </row>
    <row r="609" spans="2:51" s="194" customFormat="1" x14ac:dyDescent="0.3">
      <c r="B609" s="195"/>
      <c r="D609" s="190" t="s">
        <v>171</v>
      </c>
      <c r="E609" s="196"/>
      <c r="F609" s="197" t="s">
        <v>285</v>
      </c>
      <c r="H609" s="196"/>
      <c r="L609" s="195"/>
      <c r="M609" s="198"/>
      <c r="T609" s="199"/>
      <c r="AT609" s="196" t="s">
        <v>171</v>
      </c>
      <c r="AU609" s="196" t="s">
        <v>100</v>
      </c>
      <c r="AV609" s="194" t="s">
        <v>84</v>
      </c>
      <c r="AW609" s="194" t="s">
        <v>33</v>
      </c>
      <c r="AX609" s="194" t="s">
        <v>76</v>
      </c>
      <c r="AY609" s="196" t="s">
        <v>119</v>
      </c>
    </row>
    <row r="610" spans="2:51" s="194" customFormat="1" x14ac:dyDescent="0.3">
      <c r="B610" s="195"/>
      <c r="D610" s="190" t="s">
        <v>171</v>
      </c>
      <c r="E610" s="196"/>
      <c r="F610" s="197" t="s">
        <v>243</v>
      </c>
      <c r="H610" s="196"/>
      <c r="L610" s="195"/>
      <c r="M610" s="198"/>
      <c r="T610" s="199"/>
      <c r="AT610" s="196" t="s">
        <v>171</v>
      </c>
      <c r="AU610" s="196" t="s">
        <v>100</v>
      </c>
      <c r="AV610" s="194" t="s">
        <v>84</v>
      </c>
      <c r="AW610" s="194" t="s">
        <v>33</v>
      </c>
      <c r="AX610" s="194" t="s">
        <v>76</v>
      </c>
      <c r="AY610" s="196" t="s">
        <v>119</v>
      </c>
    </row>
    <row r="611" spans="2:51" s="200" customFormat="1" x14ac:dyDescent="0.3">
      <c r="B611" s="201"/>
      <c r="D611" s="190" t="s">
        <v>171</v>
      </c>
      <c r="E611" s="202"/>
      <c r="F611" s="203" t="s">
        <v>294</v>
      </c>
      <c r="H611" s="204">
        <v>42.542999999999999</v>
      </c>
      <c r="L611" s="201"/>
      <c r="M611" s="205"/>
      <c r="T611" s="206"/>
      <c r="AT611" s="202" t="s">
        <v>171</v>
      </c>
      <c r="AU611" s="202" t="s">
        <v>100</v>
      </c>
      <c r="AV611" s="200" t="s">
        <v>100</v>
      </c>
      <c r="AW611" s="200" t="s">
        <v>33</v>
      </c>
      <c r="AX611" s="200" t="s">
        <v>76</v>
      </c>
      <c r="AY611" s="202" t="s">
        <v>119</v>
      </c>
    </row>
    <row r="612" spans="2:51" s="194" customFormat="1" x14ac:dyDescent="0.3">
      <c r="B612" s="195"/>
      <c r="D612" s="190" t="s">
        <v>171</v>
      </c>
      <c r="E612" s="196"/>
      <c r="F612" s="197" t="s">
        <v>216</v>
      </c>
      <c r="H612" s="196"/>
      <c r="L612" s="195"/>
      <c r="M612" s="198"/>
      <c r="T612" s="199"/>
      <c r="AT612" s="196" t="s">
        <v>171</v>
      </c>
      <c r="AU612" s="196" t="s">
        <v>100</v>
      </c>
      <c r="AV612" s="194" t="s">
        <v>84</v>
      </c>
      <c r="AW612" s="194" t="s">
        <v>33</v>
      </c>
      <c r="AX612" s="194" t="s">
        <v>76</v>
      </c>
      <c r="AY612" s="196" t="s">
        <v>119</v>
      </c>
    </row>
    <row r="613" spans="2:51" s="200" customFormat="1" x14ac:dyDescent="0.3">
      <c r="B613" s="201"/>
      <c r="D613" s="190" t="s">
        <v>171</v>
      </c>
      <c r="E613" s="202"/>
      <c r="F613" s="203" t="s">
        <v>295</v>
      </c>
      <c r="H613" s="204">
        <v>-1.7669999999999999</v>
      </c>
      <c r="L613" s="201"/>
      <c r="M613" s="205"/>
      <c r="T613" s="206"/>
      <c r="AT613" s="202" t="s">
        <v>171</v>
      </c>
      <c r="AU613" s="202" t="s">
        <v>100</v>
      </c>
      <c r="AV613" s="200" t="s">
        <v>100</v>
      </c>
      <c r="AW613" s="200" t="s">
        <v>33</v>
      </c>
      <c r="AX613" s="200" t="s">
        <v>76</v>
      </c>
      <c r="AY613" s="202" t="s">
        <v>119</v>
      </c>
    </row>
    <row r="614" spans="2:51" s="215" customFormat="1" x14ac:dyDescent="0.3">
      <c r="B614" s="216"/>
      <c r="D614" s="190" t="s">
        <v>171</v>
      </c>
      <c r="E614" s="217"/>
      <c r="F614" s="218" t="s">
        <v>219</v>
      </c>
      <c r="H614" s="219">
        <v>40.776000000000003</v>
      </c>
      <c r="L614" s="216"/>
      <c r="M614" s="220"/>
      <c r="T614" s="221"/>
      <c r="AT614" s="217" t="s">
        <v>171</v>
      </c>
      <c r="AU614" s="217" t="s">
        <v>100</v>
      </c>
      <c r="AV614" s="215" t="s">
        <v>122</v>
      </c>
      <c r="AW614" s="215" t="s">
        <v>33</v>
      </c>
      <c r="AX614" s="215" t="s">
        <v>76</v>
      </c>
      <c r="AY614" s="217" t="s">
        <v>119</v>
      </c>
    </row>
    <row r="615" spans="2:51" s="194" customFormat="1" x14ac:dyDescent="0.3">
      <c r="B615" s="195"/>
      <c r="D615" s="190" t="s">
        <v>171</v>
      </c>
      <c r="E615" s="196"/>
      <c r="F615" s="197" t="s">
        <v>245</v>
      </c>
      <c r="H615" s="196"/>
      <c r="L615" s="195"/>
      <c r="M615" s="198"/>
      <c r="T615" s="199"/>
      <c r="AT615" s="196" t="s">
        <v>171</v>
      </c>
      <c r="AU615" s="196" t="s">
        <v>100</v>
      </c>
      <c r="AV615" s="194" t="s">
        <v>84</v>
      </c>
      <c r="AW615" s="194" t="s">
        <v>33</v>
      </c>
      <c r="AX615" s="194" t="s">
        <v>76</v>
      </c>
      <c r="AY615" s="196" t="s">
        <v>119</v>
      </c>
    </row>
    <row r="616" spans="2:51" s="194" customFormat="1" x14ac:dyDescent="0.3">
      <c r="B616" s="195"/>
      <c r="D616" s="190" t="s">
        <v>171</v>
      </c>
      <c r="E616" s="196"/>
      <c r="F616" s="197" t="s">
        <v>229</v>
      </c>
      <c r="H616" s="196"/>
      <c r="L616" s="195"/>
      <c r="M616" s="198"/>
      <c r="T616" s="199"/>
      <c r="AT616" s="196" t="s">
        <v>171</v>
      </c>
      <c r="AU616" s="196" t="s">
        <v>100</v>
      </c>
      <c r="AV616" s="194" t="s">
        <v>84</v>
      </c>
      <c r="AW616" s="194" t="s">
        <v>33</v>
      </c>
      <c r="AX616" s="194" t="s">
        <v>76</v>
      </c>
      <c r="AY616" s="196" t="s">
        <v>119</v>
      </c>
    </row>
    <row r="617" spans="2:51" s="194" customFormat="1" x14ac:dyDescent="0.3">
      <c r="B617" s="195"/>
      <c r="D617" s="190" t="s">
        <v>171</v>
      </c>
      <c r="E617" s="196"/>
      <c r="F617" s="197" t="s">
        <v>285</v>
      </c>
      <c r="H617" s="196"/>
      <c r="L617" s="195"/>
      <c r="M617" s="198"/>
      <c r="T617" s="199"/>
      <c r="AT617" s="196" t="s">
        <v>171</v>
      </c>
      <c r="AU617" s="196" t="s">
        <v>100</v>
      </c>
      <c r="AV617" s="194" t="s">
        <v>84</v>
      </c>
      <c r="AW617" s="194" t="s">
        <v>33</v>
      </c>
      <c r="AX617" s="194" t="s">
        <v>76</v>
      </c>
      <c r="AY617" s="196" t="s">
        <v>119</v>
      </c>
    </row>
    <row r="618" spans="2:51" s="194" customFormat="1" x14ac:dyDescent="0.3">
      <c r="B618" s="195"/>
      <c r="D618" s="190" t="s">
        <v>171</v>
      </c>
      <c r="E618" s="196"/>
      <c r="F618" s="197" t="s">
        <v>246</v>
      </c>
      <c r="H618" s="196"/>
      <c r="L618" s="195"/>
      <c r="M618" s="198"/>
      <c r="T618" s="199"/>
      <c r="AT618" s="196" t="s">
        <v>171</v>
      </c>
      <c r="AU618" s="196" t="s">
        <v>100</v>
      </c>
      <c r="AV618" s="194" t="s">
        <v>84</v>
      </c>
      <c r="AW618" s="194" t="s">
        <v>33</v>
      </c>
      <c r="AX618" s="194" t="s">
        <v>76</v>
      </c>
      <c r="AY618" s="196" t="s">
        <v>119</v>
      </c>
    </row>
    <row r="619" spans="2:51" s="200" customFormat="1" x14ac:dyDescent="0.3">
      <c r="B619" s="201"/>
      <c r="D619" s="190" t="s">
        <v>171</v>
      </c>
      <c r="E619" s="202"/>
      <c r="F619" s="203" t="s">
        <v>296</v>
      </c>
      <c r="H619" s="204">
        <v>40.56</v>
      </c>
      <c r="L619" s="201"/>
      <c r="M619" s="205"/>
      <c r="T619" s="206"/>
      <c r="AT619" s="202" t="s">
        <v>171</v>
      </c>
      <c r="AU619" s="202" t="s">
        <v>100</v>
      </c>
      <c r="AV619" s="200" t="s">
        <v>100</v>
      </c>
      <c r="AW619" s="200" t="s">
        <v>33</v>
      </c>
      <c r="AX619" s="200" t="s">
        <v>76</v>
      </c>
      <c r="AY619" s="202" t="s">
        <v>119</v>
      </c>
    </row>
    <row r="620" spans="2:51" s="194" customFormat="1" x14ac:dyDescent="0.3">
      <c r="B620" s="195"/>
      <c r="D620" s="190" t="s">
        <v>171</v>
      </c>
      <c r="E620" s="196"/>
      <c r="F620" s="197" t="s">
        <v>216</v>
      </c>
      <c r="H620" s="196"/>
      <c r="L620" s="195"/>
      <c r="M620" s="198"/>
      <c r="T620" s="199"/>
      <c r="AT620" s="196" t="s">
        <v>171</v>
      </c>
      <c r="AU620" s="196" t="s">
        <v>100</v>
      </c>
      <c r="AV620" s="194" t="s">
        <v>84</v>
      </c>
      <c r="AW620" s="194" t="s">
        <v>33</v>
      </c>
      <c r="AX620" s="194" t="s">
        <v>76</v>
      </c>
      <c r="AY620" s="196" t="s">
        <v>119</v>
      </c>
    </row>
    <row r="621" spans="2:51" s="200" customFormat="1" x14ac:dyDescent="0.3">
      <c r="B621" s="201"/>
      <c r="D621" s="190" t="s">
        <v>171</v>
      </c>
      <c r="E621" s="202"/>
      <c r="F621" s="203" t="s">
        <v>297</v>
      </c>
      <c r="H621" s="204">
        <v>-1.649</v>
      </c>
      <c r="L621" s="201"/>
      <c r="M621" s="205"/>
      <c r="T621" s="206"/>
      <c r="AT621" s="202" t="s">
        <v>171</v>
      </c>
      <c r="AU621" s="202" t="s">
        <v>100</v>
      </c>
      <c r="AV621" s="200" t="s">
        <v>100</v>
      </c>
      <c r="AW621" s="200" t="s">
        <v>33</v>
      </c>
      <c r="AX621" s="200" t="s">
        <v>76</v>
      </c>
      <c r="AY621" s="202" t="s">
        <v>119</v>
      </c>
    </row>
    <row r="622" spans="2:51" s="215" customFormat="1" x14ac:dyDescent="0.3">
      <c r="B622" s="216"/>
      <c r="D622" s="190" t="s">
        <v>171</v>
      </c>
      <c r="E622" s="217"/>
      <c r="F622" s="218" t="s">
        <v>219</v>
      </c>
      <c r="H622" s="219">
        <v>38.911000000000001</v>
      </c>
      <c r="L622" s="216"/>
      <c r="M622" s="220"/>
      <c r="T622" s="221"/>
      <c r="AT622" s="217" t="s">
        <v>171</v>
      </c>
      <c r="AU622" s="217" t="s">
        <v>100</v>
      </c>
      <c r="AV622" s="215" t="s">
        <v>122</v>
      </c>
      <c r="AW622" s="215" t="s">
        <v>33</v>
      </c>
      <c r="AX622" s="215" t="s">
        <v>76</v>
      </c>
      <c r="AY622" s="217" t="s">
        <v>119</v>
      </c>
    </row>
    <row r="623" spans="2:51" s="194" customFormat="1" x14ac:dyDescent="0.3">
      <c r="B623" s="195"/>
      <c r="D623" s="190" t="s">
        <v>171</v>
      </c>
      <c r="E623" s="196"/>
      <c r="F623" s="197" t="s">
        <v>248</v>
      </c>
      <c r="H623" s="196"/>
      <c r="L623" s="195"/>
      <c r="M623" s="198"/>
      <c r="T623" s="199"/>
      <c r="AT623" s="196" t="s">
        <v>171</v>
      </c>
      <c r="AU623" s="196" t="s">
        <v>100</v>
      </c>
      <c r="AV623" s="194" t="s">
        <v>84</v>
      </c>
      <c r="AW623" s="194" t="s">
        <v>33</v>
      </c>
      <c r="AX623" s="194" t="s">
        <v>76</v>
      </c>
      <c r="AY623" s="196" t="s">
        <v>119</v>
      </c>
    </row>
    <row r="624" spans="2:51" s="194" customFormat="1" x14ac:dyDescent="0.3">
      <c r="B624" s="195"/>
      <c r="D624" s="190" t="s">
        <v>171</v>
      </c>
      <c r="E624" s="196"/>
      <c r="F624" s="197" t="s">
        <v>282</v>
      </c>
      <c r="H624" s="196"/>
      <c r="L624" s="195"/>
      <c r="M624" s="198"/>
      <c r="T624" s="199"/>
      <c r="AT624" s="196" t="s">
        <v>171</v>
      </c>
      <c r="AU624" s="196" t="s">
        <v>100</v>
      </c>
      <c r="AV624" s="194" t="s">
        <v>84</v>
      </c>
      <c r="AW624" s="194" t="s">
        <v>33</v>
      </c>
      <c r="AX624" s="194" t="s">
        <v>76</v>
      </c>
      <c r="AY624" s="196" t="s">
        <v>119</v>
      </c>
    </row>
    <row r="625" spans="2:51" s="194" customFormat="1" x14ac:dyDescent="0.3">
      <c r="B625" s="195"/>
      <c r="D625" s="190" t="s">
        <v>171</v>
      </c>
      <c r="E625" s="196"/>
      <c r="F625" s="197" t="s">
        <v>249</v>
      </c>
      <c r="H625" s="196"/>
      <c r="L625" s="195"/>
      <c r="M625" s="198"/>
      <c r="T625" s="199"/>
      <c r="AT625" s="196" t="s">
        <v>171</v>
      </c>
      <c r="AU625" s="196" t="s">
        <v>100</v>
      </c>
      <c r="AV625" s="194" t="s">
        <v>84</v>
      </c>
      <c r="AW625" s="194" t="s">
        <v>33</v>
      </c>
      <c r="AX625" s="194" t="s">
        <v>76</v>
      </c>
      <c r="AY625" s="196" t="s">
        <v>119</v>
      </c>
    </row>
    <row r="626" spans="2:51" s="200" customFormat="1" x14ac:dyDescent="0.3">
      <c r="B626" s="201"/>
      <c r="D626" s="190" t="s">
        <v>171</v>
      </c>
      <c r="E626" s="202"/>
      <c r="F626" s="203" t="s">
        <v>298</v>
      </c>
      <c r="H626" s="204">
        <v>0.72099999999999997</v>
      </c>
      <c r="L626" s="201"/>
      <c r="M626" s="205"/>
      <c r="T626" s="206"/>
      <c r="AT626" s="202" t="s">
        <v>171</v>
      </c>
      <c r="AU626" s="202" t="s">
        <v>100</v>
      </c>
      <c r="AV626" s="200" t="s">
        <v>100</v>
      </c>
      <c r="AW626" s="200" t="s">
        <v>33</v>
      </c>
      <c r="AX626" s="200" t="s">
        <v>76</v>
      </c>
      <c r="AY626" s="202" t="s">
        <v>119</v>
      </c>
    </row>
    <row r="627" spans="2:51" s="194" customFormat="1" x14ac:dyDescent="0.3">
      <c r="B627" s="195"/>
      <c r="D627" s="190" t="s">
        <v>171</v>
      </c>
      <c r="E627" s="196"/>
      <c r="F627" s="197" t="s">
        <v>299</v>
      </c>
      <c r="H627" s="196"/>
      <c r="L627" s="195"/>
      <c r="M627" s="198"/>
      <c r="T627" s="199"/>
      <c r="AT627" s="196" t="s">
        <v>171</v>
      </c>
      <c r="AU627" s="196" t="s">
        <v>100</v>
      </c>
      <c r="AV627" s="194" t="s">
        <v>84</v>
      </c>
      <c r="AW627" s="194" t="s">
        <v>33</v>
      </c>
      <c r="AX627" s="194" t="s">
        <v>76</v>
      </c>
      <c r="AY627" s="196" t="s">
        <v>119</v>
      </c>
    </row>
    <row r="628" spans="2:51" s="200" customFormat="1" x14ac:dyDescent="0.3">
      <c r="B628" s="201"/>
      <c r="D628" s="190" t="s">
        <v>171</v>
      </c>
      <c r="E628" s="202"/>
      <c r="F628" s="203" t="s">
        <v>300</v>
      </c>
      <c r="H628" s="204">
        <v>-5.9000000000000004E-2</v>
      </c>
      <c r="L628" s="201"/>
      <c r="M628" s="205"/>
      <c r="T628" s="206"/>
      <c r="AT628" s="202" t="s">
        <v>171</v>
      </c>
      <c r="AU628" s="202" t="s">
        <v>100</v>
      </c>
      <c r="AV628" s="200" t="s">
        <v>100</v>
      </c>
      <c r="AW628" s="200" t="s">
        <v>33</v>
      </c>
      <c r="AX628" s="200" t="s">
        <v>76</v>
      </c>
      <c r="AY628" s="202" t="s">
        <v>119</v>
      </c>
    </row>
    <row r="629" spans="2:51" s="215" customFormat="1" x14ac:dyDescent="0.3">
      <c r="B629" s="216"/>
      <c r="D629" s="190" t="s">
        <v>171</v>
      </c>
      <c r="E629" s="217"/>
      <c r="F629" s="218" t="s">
        <v>219</v>
      </c>
      <c r="H629" s="219">
        <v>0.66200000000000003</v>
      </c>
      <c r="L629" s="216"/>
      <c r="M629" s="220"/>
      <c r="T629" s="221"/>
      <c r="AT629" s="217" t="s">
        <v>171</v>
      </c>
      <c r="AU629" s="217" t="s">
        <v>100</v>
      </c>
      <c r="AV629" s="215" t="s">
        <v>122</v>
      </c>
      <c r="AW629" s="215" t="s">
        <v>33</v>
      </c>
      <c r="AX629" s="215" t="s">
        <v>76</v>
      </c>
      <c r="AY629" s="217" t="s">
        <v>119</v>
      </c>
    </row>
    <row r="630" spans="2:51" s="194" customFormat="1" x14ac:dyDescent="0.3">
      <c r="B630" s="195"/>
      <c r="D630" s="190" t="s">
        <v>171</v>
      </c>
      <c r="E630" s="196"/>
      <c r="F630" s="197" t="s">
        <v>251</v>
      </c>
      <c r="H630" s="196"/>
      <c r="L630" s="195"/>
      <c r="M630" s="198"/>
      <c r="T630" s="199"/>
      <c r="AT630" s="196" t="s">
        <v>171</v>
      </c>
      <c r="AU630" s="196" t="s">
        <v>100</v>
      </c>
      <c r="AV630" s="194" t="s">
        <v>84</v>
      </c>
      <c r="AW630" s="194" t="s">
        <v>33</v>
      </c>
      <c r="AX630" s="194" t="s">
        <v>76</v>
      </c>
      <c r="AY630" s="196" t="s">
        <v>119</v>
      </c>
    </row>
    <row r="631" spans="2:51" s="194" customFormat="1" x14ac:dyDescent="0.3">
      <c r="B631" s="195"/>
      <c r="D631" s="190" t="s">
        <v>171</v>
      </c>
      <c r="E631" s="196"/>
      <c r="F631" s="197" t="s">
        <v>282</v>
      </c>
      <c r="H631" s="196"/>
      <c r="L631" s="195"/>
      <c r="M631" s="198"/>
      <c r="T631" s="199"/>
      <c r="AT631" s="196" t="s">
        <v>171</v>
      </c>
      <c r="AU631" s="196" t="s">
        <v>100</v>
      </c>
      <c r="AV631" s="194" t="s">
        <v>84</v>
      </c>
      <c r="AW631" s="194" t="s">
        <v>33</v>
      </c>
      <c r="AX631" s="194" t="s">
        <v>76</v>
      </c>
      <c r="AY631" s="196" t="s">
        <v>119</v>
      </c>
    </row>
    <row r="632" spans="2:51" s="194" customFormat="1" x14ac:dyDescent="0.3">
      <c r="B632" s="195"/>
      <c r="D632" s="190" t="s">
        <v>171</v>
      </c>
      <c r="E632" s="196"/>
      <c r="F632" s="197" t="s">
        <v>249</v>
      </c>
      <c r="H632" s="196"/>
      <c r="L632" s="195"/>
      <c r="M632" s="198"/>
      <c r="T632" s="199"/>
      <c r="AT632" s="196" t="s">
        <v>171</v>
      </c>
      <c r="AU632" s="196" t="s">
        <v>100</v>
      </c>
      <c r="AV632" s="194" t="s">
        <v>84</v>
      </c>
      <c r="AW632" s="194" t="s">
        <v>33</v>
      </c>
      <c r="AX632" s="194" t="s">
        <v>76</v>
      </c>
      <c r="AY632" s="196" t="s">
        <v>119</v>
      </c>
    </row>
    <row r="633" spans="2:51" s="200" customFormat="1" x14ac:dyDescent="0.3">
      <c r="B633" s="201"/>
      <c r="D633" s="190" t="s">
        <v>171</v>
      </c>
      <c r="E633" s="202"/>
      <c r="F633" s="203" t="s">
        <v>298</v>
      </c>
      <c r="H633" s="204">
        <v>0.72099999999999997</v>
      </c>
      <c r="L633" s="201"/>
      <c r="M633" s="205"/>
      <c r="T633" s="206"/>
      <c r="AT633" s="202" t="s">
        <v>171</v>
      </c>
      <c r="AU633" s="202" t="s">
        <v>100</v>
      </c>
      <c r="AV633" s="200" t="s">
        <v>100</v>
      </c>
      <c r="AW633" s="200" t="s">
        <v>33</v>
      </c>
      <c r="AX633" s="200" t="s">
        <v>76</v>
      </c>
      <c r="AY633" s="202" t="s">
        <v>119</v>
      </c>
    </row>
    <row r="634" spans="2:51" s="194" customFormat="1" x14ac:dyDescent="0.3">
      <c r="B634" s="195"/>
      <c r="D634" s="190" t="s">
        <v>171</v>
      </c>
      <c r="E634" s="196"/>
      <c r="F634" s="197" t="s">
        <v>299</v>
      </c>
      <c r="H634" s="196"/>
      <c r="L634" s="195"/>
      <c r="M634" s="198"/>
      <c r="T634" s="199"/>
      <c r="AT634" s="196" t="s">
        <v>171</v>
      </c>
      <c r="AU634" s="196" t="s">
        <v>100</v>
      </c>
      <c r="AV634" s="194" t="s">
        <v>84</v>
      </c>
      <c r="AW634" s="194" t="s">
        <v>33</v>
      </c>
      <c r="AX634" s="194" t="s">
        <v>76</v>
      </c>
      <c r="AY634" s="196" t="s">
        <v>119</v>
      </c>
    </row>
    <row r="635" spans="2:51" s="200" customFormat="1" x14ac:dyDescent="0.3">
      <c r="B635" s="201"/>
      <c r="D635" s="190" t="s">
        <v>171</v>
      </c>
      <c r="E635" s="202"/>
      <c r="F635" s="203" t="s">
        <v>300</v>
      </c>
      <c r="H635" s="204">
        <v>-5.9000000000000004E-2</v>
      </c>
      <c r="L635" s="201"/>
      <c r="M635" s="205"/>
      <c r="T635" s="206"/>
      <c r="AT635" s="202" t="s">
        <v>171</v>
      </c>
      <c r="AU635" s="202" t="s">
        <v>100</v>
      </c>
      <c r="AV635" s="200" t="s">
        <v>100</v>
      </c>
      <c r="AW635" s="200" t="s">
        <v>33</v>
      </c>
      <c r="AX635" s="200" t="s">
        <v>76</v>
      </c>
      <c r="AY635" s="202" t="s">
        <v>119</v>
      </c>
    </row>
    <row r="636" spans="2:51" s="215" customFormat="1" x14ac:dyDescent="0.3">
      <c r="B636" s="216"/>
      <c r="D636" s="190" t="s">
        <v>171</v>
      </c>
      <c r="E636" s="217"/>
      <c r="F636" s="218" t="s">
        <v>219</v>
      </c>
      <c r="H636" s="219">
        <v>0.66200000000000003</v>
      </c>
      <c r="L636" s="216"/>
      <c r="M636" s="220"/>
      <c r="T636" s="221"/>
      <c r="AT636" s="217" t="s">
        <v>171</v>
      </c>
      <c r="AU636" s="217" t="s">
        <v>100</v>
      </c>
      <c r="AV636" s="215" t="s">
        <v>122</v>
      </c>
      <c r="AW636" s="215" t="s">
        <v>33</v>
      </c>
      <c r="AX636" s="215" t="s">
        <v>76</v>
      </c>
      <c r="AY636" s="217" t="s">
        <v>119</v>
      </c>
    </row>
    <row r="637" spans="2:51" s="194" customFormat="1" x14ac:dyDescent="0.3">
      <c r="B637" s="195"/>
      <c r="D637" s="190" t="s">
        <v>171</v>
      </c>
      <c r="E637" s="196"/>
      <c r="F637" s="197" t="s">
        <v>252</v>
      </c>
      <c r="H637" s="196"/>
      <c r="L637" s="195"/>
      <c r="M637" s="198"/>
      <c r="T637" s="199"/>
      <c r="AT637" s="196" t="s">
        <v>171</v>
      </c>
      <c r="AU637" s="196" t="s">
        <v>100</v>
      </c>
      <c r="AV637" s="194" t="s">
        <v>84</v>
      </c>
      <c r="AW637" s="194" t="s">
        <v>33</v>
      </c>
      <c r="AX637" s="194" t="s">
        <v>76</v>
      </c>
      <c r="AY637" s="196" t="s">
        <v>119</v>
      </c>
    </row>
    <row r="638" spans="2:51" s="194" customFormat="1" x14ac:dyDescent="0.3">
      <c r="B638" s="195"/>
      <c r="D638" s="190" t="s">
        <v>171</v>
      </c>
      <c r="E638" s="196"/>
      <c r="F638" s="197" t="s">
        <v>282</v>
      </c>
      <c r="H638" s="196"/>
      <c r="L638" s="195"/>
      <c r="M638" s="198"/>
      <c r="T638" s="199"/>
      <c r="AT638" s="196" t="s">
        <v>171</v>
      </c>
      <c r="AU638" s="196" t="s">
        <v>100</v>
      </c>
      <c r="AV638" s="194" t="s">
        <v>84</v>
      </c>
      <c r="AW638" s="194" t="s">
        <v>33</v>
      </c>
      <c r="AX638" s="194" t="s">
        <v>76</v>
      </c>
      <c r="AY638" s="196" t="s">
        <v>119</v>
      </c>
    </row>
    <row r="639" spans="2:51" s="194" customFormat="1" x14ac:dyDescent="0.3">
      <c r="B639" s="195"/>
      <c r="D639" s="190" t="s">
        <v>171</v>
      </c>
      <c r="E639" s="196"/>
      <c r="F639" s="197" t="s">
        <v>249</v>
      </c>
      <c r="H639" s="196"/>
      <c r="L639" s="195"/>
      <c r="M639" s="198"/>
      <c r="T639" s="199"/>
      <c r="AT639" s="196" t="s">
        <v>171</v>
      </c>
      <c r="AU639" s="196" t="s">
        <v>100</v>
      </c>
      <c r="AV639" s="194" t="s">
        <v>84</v>
      </c>
      <c r="AW639" s="194" t="s">
        <v>33</v>
      </c>
      <c r="AX639" s="194" t="s">
        <v>76</v>
      </c>
      <c r="AY639" s="196" t="s">
        <v>119</v>
      </c>
    </row>
    <row r="640" spans="2:51" s="200" customFormat="1" x14ac:dyDescent="0.3">
      <c r="B640" s="201"/>
      <c r="D640" s="190" t="s">
        <v>171</v>
      </c>
      <c r="E640" s="202"/>
      <c r="F640" s="203" t="s">
        <v>298</v>
      </c>
      <c r="H640" s="204">
        <v>0.72099999999999997</v>
      </c>
      <c r="L640" s="201"/>
      <c r="M640" s="205"/>
      <c r="T640" s="206"/>
      <c r="AT640" s="202" t="s">
        <v>171</v>
      </c>
      <c r="AU640" s="202" t="s">
        <v>100</v>
      </c>
      <c r="AV640" s="200" t="s">
        <v>100</v>
      </c>
      <c r="AW640" s="200" t="s">
        <v>33</v>
      </c>
      <c r="AX640" s="200" t="s">
        <v>76</v>
      </c>
      <c r="AY640" s="202" t="s">
        <v>119</v>
      </c>
    </row>
    <row r="641" spans="2:65" s="194" customFormat="1" x14ac:dyDescent="0.3">
      <c r="B641" s="195"/>
      <c r="D641" s="190" t="s">
        <v>171</v>
      </c>
      <c r="E641" s="196"/>
      <c r="F641" s="197" t="s">
        <v>299</v>
      </c>
      <c r="H641" s="196"/>
      <c r="L641" s="195"/>
      <c r="M641" s="198"/>
      <c r="T641" s="199"/>
      <c r="AT641" s="196" t="s">
        <v>171</v>
      </c>
      <c r="AU641" s="196" t="s">
        <v>100</v>
      </c>
      <c r="AV641" s="194" t="s">
        <v>84</v>
      </c>
      <c r="AW641" s="194" t="s">
        <v>33</v>
      </c>
      <c r="AX641" s="194" t="s">
        <v>76</v>
      </c>
      <c r="AY641" s="196" t="s">
        <v>119</v>
      </c>
    </row>
    <row r="642" spans="2:65" s="200" customFormat="1" x14ac:dyDescent="0.3">
      <c r="B642" s="201"/>
      <c r="D642" s="190" t="s">
        <v>171</v>
      </c>
      <c r="E642" s="202"/>
      <c r="F642" s="203" t="s">
        <v>300</v>
      </c>
      <c r="H642" s="204">
        <v>-5.9000000000000004E-2</v>
      </c>
      <c r="L642" s="201"/>
      <c r="M642" s="205"/>
      <c r="T642" s="206"/>
      <c r="AT642" s="202" t="s">
        <v>171</v>
      </c>
      <c r="AU642" s="202" t="s">
        <v>100</v>
      </c>
      <c r="AV642" s="200" t="s">
        <v>100</v>
      </c>
      <c r="AW642" s="200" t="s">
        <v>33</v>
      </c>
      <c r="AX642" s="200" t="s">
        <v>76</v>
      </c>
      <c r="AY642" s="202" t="s">
        <v>119</v>
      </c>
    </row>
    <row r="643" spans="2:65" s="215" customFormat="1" x14ac:dyDescent="0.3">
      <c r="B643" s="216"/>
      <c r="D643" s="190" t="s">
        <v>171</v>
      </c>
      <c r="E643" s="217"/>
      <c r="F643" s="218" t="s">
        <v>219</v>
      </c>
      <c r="H643" s="219">
        <v>0.66200000000000003</v>
      </c>
      <c r="L643" s="216"/>
      <c r="M643" s="220"/>
      <c r="T643" s="221"/>
      <c r="AT643" s="217" t="s">
        <v>171</v>
      </c>
      <c r="AU643" s="217" t="s">
        <v>100</v>
      </c>
      <c r="AV643" s="215" t="s">
        <v>122</v>
      </c>
      <c r="AW643" s="215" t="s">
        <v>33</v>
      </c>
      <c r="AX643" s="215" t="s">
        <v>76</v>
      </c>
      <c r="AY643" s="217" t="s">
        <v>119</v>
      </c>
    </row>
    <row r="644" spans="2:65" s="194" customFormat="1" x14ac:dyDescent="0.3">
      <c r="B644" s="195"/>
      <c r="D644" s="190" t="s">
        <v>171</v>
      </c>
      <c r="E644" s="196"/>
      <c r="F644" s="197" t="s">
        <v>253</v>
      </c>
      <c r="H644" s="196"/>
      <c r="L644" s="195"/>
      <c r="M644" s="198"/>
      <c r="T644" s="199"/>
      <c r="AT644" s="196" t="s">
        <v>171</v>
      </c>
      <c r="AU644" s="196" t="s">
        <v>100</v>
      </c>
      <c r="AV644" s="194" t="s">
        <v>84</v>
      </c>
      <c r="AW644" s="194" t="s">
        <v>33</v>
      </c>
      <c r="AX644" s="194" t="s">
        <v>76</v>
      </c>
      <c r="AY644" s="196" t="s">
        <v>119</v>
      </c>
    </row>
    <row r="645" spans="2:65" s="194" customFormat="1" x14ac:dyDescent="0.3">
      <c r="B645" s="195"/>
      <c r="D645" s="190" t="s">
        <v>171</v>
      </c>
      <c r="E645" s="196"/>
      <c r="F645" s="197" t="s">
        <v>282</v>
      </c>
      <c r="H645" s="196"/>
      <c r="L645" s="195"/>
      <c r="M645" s="198"/>
      <c r="T645" s="199"/>
      <c r="AT645" s="196" t="s">
        <v>171</v>
      </c>
      <c r="AU645" s="196" t="s">
        <v>100</v>
      </c>
      <c r="AV645" s="194" t="s">
        <v>84</v>
      </c>
      <c r="AW645" s="194" t="s">
        <v>33</v>
      </c>
      <c r="AX645" s="194" t="s">
        <v>76</v>
      </c>
      <c r="AY645" s="196" t="s">
        <v>119</v>
      </c>
    </row>
    <row r="646" spans="2:65" s="194" customFormat="1" x14ac:dyDescent="0.3">
      <c r="B646" s="195"/>
      <c r="D646" s="190" t="s">
        <v>171</v>
      </c>
      <c r="E646" s="196"/>
      <c r="F646" s="197" t="s">
        <v>249</v>
      </c>
      <c r="H646" s="196"/>
      <c r="L646" s="195"/>
      <c r="M646" s="198"/>
      <c r="T646" s="199"/>
      <c r="AT646" s="196" t="s">
        <v>171</v>
      </c>
      <c r="AU646" s="196" t="s">
        <v>100</v>
      </c>
      <c r="AV646" s="194" t="s">
        <v>84</v>
      </c>
      <c r="AW646" s="194" t="s">
        <v>33</v>
      </c>
      <c r="AX646" s="194" t="s">
        <v>76</v>
      </c>
      <c r="AY646" s="196" t="s">
        <v>119</v>
      </c>
    </row>
    <row r="647" spans="2:65" s="200" customFormat="1" x14ac:dyDescent="0.3">
      <c r="B647" s="201"/>
      <c r="D647" s="190" t="s">
        <v>171</v>
      </c>
      <c r="E647" s="202"/>
      <c r="F647" s="203" t="s">
        <v>298</v>
      </c>
      <c r="H647" s="204">
        <v>0.72099999999999997</v>
      </c>
      <c r="L647" s="201"/>
      <c r="M647" s="205"/>
      <c r="T647" s="206"/>
      <c r="AT647" s="202" t="s">
        <v>171</v>
      </c>
      <c r="AU647" s="202" t="s">
        <v>100</v>
      </c>
      <c r="AV647" s="200" t="s">
        <v>100</v>
      </c>
      <c r="AW647" s="200" t="s">
        <v>33</v>
      </c>
      <c r="AX647" s="200" t="s">
        <v>76</v>
      </c>
      <c r="AY647" s="202" t="s">
        <v>119</v>
      </c>
    </row>
    <row r="648" spans="2:65" s="194" customFormat="1" x14ac:dyDescent="0.3">
      <c r="B648" s="195"/>
      <c r="D648" s="190" t="s">
        <v>171</v>
      </c>
      <c r="E648" s="196"/>
      <c r="F648" s="197" t="s">
        <v>299</v>
      </c>
      <c r="H648" s="196"/>
      <c r="L648" s="195"/>
      <c r="M648" s="198"/>
      <c r="T648" s="199"/>
      <c r="AT648" s="196" t="s">
        <v>171</v>
      </c>
      <c r="AU648" s="196" t="s">
        <v>100</v>
      </c>
      <c r="AV648" s="194" t="s">
        <v>84</v>
      </c>
      <c r="AW648" s="194" t="s">
        <v>33</v>
      </c>
      <c r="AX648" s="194" t="s">
        <v>76</v>
      </c>
      <c r="AY648" s="196" t="s">
        <v>119</v>
      </c>
    </row>
    <row r="649" spans="2:65" s="200" customFormat="1" x14ac:dyDescent="0.3">
      <c r="B649" s="201"/>
      <c r="D649" s="190" t="s">
        <v>171</v>
      </c>
      <c r="E649" s="202"/>
      <c r="F649" s="203" t="s">
        <v>300</v>
      </c>
      <c r="H649" s="204">
        <v>-5.9000000000000004E-2</v>
      </c>
      <c r="L649" s="201"/>
      <c r="M649" s="205"/>
      <c r="T649" s="206"/>
      <c r="AT649" s="202" t="s">
        <v>171</v>
      </c>
      <c r="AU649" s="202" t="s">
        <v>100</v>
      </c>
      <c r="AV649" s="200" t="s">
        <v>100</v>
      </c>
      <c r="AW649" s="200" t="s">
        <v>33</v>
      </c>
      <c r="AX649" s="200" t="s">
        <v>76</v>
      </c>
      <c r="AY649" s="202" t="s">
        <v>119</v>
      </c>
    </row>
    <row r="650" spans="2:65" s="215" customFormat="1" x14ac:dyDescent="0.3">
      <c r="B650" s="216"/>
      <c r="D650" s="190" t="s">
        <v>171</v>
      </c>
      <c r="E650" s="217"/>
      <c r="F650" s="218" t="s">
        <v>219</v>
      </c>
      <c r="H650" s="219">
        <v>0.66200000000000003</v>
      </c>
      <c r="L650" s="216"/>
      <c r="M650" s="220"/>
      <c r="T650" s="221"/>
      <c r="AT650" s="217" t="s">
        <v>171</v>
      </c>
      <c r="AU650" s="217" t="s">
        <v>100</v>
      </c>
      <c r="AV650" s="215" t="s">
        <v>122</v>
      </c>
      <c r="AW650" s="215" t="s">
        <v>33</v>
      </c>
      <c r="AX650" s="215" t="s">
        <v>76</v>
      </c>
      <c r="AY650" s="217" t="s">
        <v>119</v>
      </c>
    </row>
    <row r="651" spans="2:65" s="207" customFormat="1" x14ac:dyDescent="0.3">
      <c r="B651" s="208"/>
      <c r="D651" s="190" t="s">
        <v>171</v>
      </c>
      <c r="E651" s="209"/>
      <c r="F651" s="210" t="s">
        <v>176</v>
      </c>
      <c r="H651" s="211">
        <v>438.13099999999997</v>
      </c>
      <c r="L651" s="208"/>
      <c r="M651" s="212"/>
      <c r="T651" s="213"/>
      <c r="AT651" s="209" t="s">
        <v>171</v>
      </c>
      <c r="AU651" s="209" t="s">
        <v>100</v>
      </c>
      <c r="AV651" s="207" t="s">
        <v>121</v>
      </c>
      <c r="AW651" s="207" t="s">
        <v>33</v>
      </c>
      <c r="AX651" s="207" t="s">
        <v>84</v>
      </c>
      <c r="AY651" s="209" t="s">
        <v>119</v>
      </c>
    </row>
    <row r="652" spans="2:65" s="102" customFormat="1" ht="16.5" customHeight="1" x14ac:dyDescent="0.3">
      <c r="B652" s="103"/>
      <c r="C652" s="179" t="s">
        <v>304</v>
      </c>
      <c r="D652" s="179" t="s">
        <v>120</v>
      </c>
      <c r="E652" s="180" t="s">
        <v>305</v>
      </c>
      <c r="F652" s="181" t="s">
        <v>306</v>
      </c>
      <c r="G652" s="182" t="s">
        <v>196</v>
      </c>
      <c r="H652" s="183">
        <v>174.179</v>
      </c>
      <c r="I652" s="289"/>
      <c r="J652" s="184">
        <f>ROUND(I652*H652,2)</f>
        <v>0</v>
      </c>
      <c r="K652" s="181" t="s">
        <v>167</v>
      </c>
      <c r="L652" s="103"/>
      <c r="M652" s="185"/>
      <c r="N652" s="186" t="s">
        <v>41</v>
      </c>
      <c r="O652" s="187">
        <v>8.3000000000000004E-2</v>
      </c>
      <c r="P652" s="187">
        <f>O652*H652</f>
        <v>14.456857000000001</v>
      </c>
      <c r="Q652" s="187">
        <v>0</v>
      </c>
      <c r="R652" s="187">
        <f>Q652*H652</f>
        <v>0</v>
      </c>
      <c r="S652" s="187">
        <v>0</v>
      </c>
      <c r="T652" s="188">
        <f>S652*H652</f>
        <v>0</v>
      </c>
      <c r="AR652" s="94" t="s">
        <v>121</v>
      </c>
      <c r="AT652" s="94" t="s">
        <v>120</v>
      </c>
      <c r="AU652" s="94" t="s">
        <v>100</v>
      </c>
      <c r="AY652" s="94" t="s">
        <v>119</v>
      </c>
      <c r="BE652" s="189">
        <f>IF(N652="základní",J652,0)</f>
        <v>0</v>
      </c>
      <c r="BF652" s="189">
        <f>IF(N652="snížená",J652,0)</f>
        <v>0</v>
      </c>
      <c r="BG652" s="189">
        <f>IF(N652="zákl. přenesená",J652,0)</f>
        <v>0</v>
      </c>
      <c r="BH652" s="189">
        <f>IF(N652="sníž. přenesená",J652,0)</f>
        <v>0</v>
      </c>
      <c r="BI652" s="189">
        <f>IF(N652="nulová",J652,0)</f>
        <v>0</v>
      </c>
      <c r="BJ652" s="94" t="s">
        <v>84</v>
      </c>
      <c r="BK652" s="189">
        <f>ROUND(I652*H652,2)</f>
        <v>0</v>
      </c>
      <c r="BL652" s="94" t="s">
        <v>121</v>
      </c>
      <c r="BM652" s="94" t="s">
        <v>307</v>
      </c>
    </row>
    <row r="653" spans="2:65" s="102" customFormat="1" ht="36" x14ac:dyDescent="0.3">
      <c r="B653" s="103"/>
      <c r="D653" s="190" t="s">
        <v>169</v>
      </c>
      <c r="F653" s="191" t="s">
        <v>308</v>
      </c>
      <c r="L653" s="103"/>
      <c r="M653" s="192"/>
      <c r="T653" s="193"/>
      <c r="AT653" s="94" t="s">
        <v>169</v>
      </c>
      <c r="AU653" s="94" t="s">
        <v>100</v>
      </c>
    </row>
    <row r="654" spans="2:65" s="102" customFormat="1" ht="192" x14ac:dyDescent="0.3">
      <c r="B654" s="103"/>
      <c r="D654" s="190" t="s">
        <v>188</v>
      </c>
      <c r="F654" s="214" t="s">
        <v>275</v>
      </c>
      <c r="L654" s="103"/>
      <c r="M654" s="192"/>
      <c r="T654" s="193"/>
      <c r="AT654" s="94" t="s">
        <v>188</v>
      </c>
      <c r="AU654" s="94" t="s">
        <v>100</v>
      </c>
    </row>
    <row r="655" spans="2:65" s="194" customFormat="1" x14ac:dyDescent="0.3">
      <c r="B655" s="195"/>
      <c r="D655" s="190" t="s">
        <v>171</v>
      </c>
      <c r="E655" s="196"/>
      <c r="F655" s="197" t="s">
        <v>172</v>
      </c>
      <c r="H655" s="196"/>
      <c r="L655" s="195"/>
      <c r="M655" s="198"/>
      <c r="T655" s="199"/>
      <c r="AT655" s="196" t="s">
        <v>171</v>
      </c>
      <c r="AU655" s="196" t="s">
        <v>100</v>
      </c>
      <c r="AV655" s="194" t="s">
        <v>84</v>
      </c>
      <c r="AW655" s="194" t="s">
        <v>33</v>
      </c>
      <c r="AX655" s="194" t="s">
        <v>76</v>
      </c>
      <c r="AY655" s="196" t="s">
        <v>119</v>
      </c>
    </row>
    <row r="656" spans="2:65" s="194" customFormat="1" x14ac:dyDescent="0.3">
      <c r="B656" s="195"/>
      <c r="D656" s="190" t="s">
        <v>171</v>
      </c>
      <c r="E656" s="196"/>
      <c r="F656" s="197" t="s">
        <v>190</v>
      </c>
      <c r="H656" s="196"/>
      <c r="L656" s="195"/>
      <c r="M656" s="198"/>
      <c r="T656" s="199"/>
      <c r="AT656" s="196" t="s">
        <v>171</v>
      </c>
      <c r="AU656" s="196" t="s">
        <v>100</v>
      </c>
      <c r="AV656" s="194" t="s">
        <v>84</v>
      </c>
      <c r="AW656" s="194" t="s">
        <v>33</v>
      </c>
      <c r="AX656" s="194" t="s">
        <v>76</v>
      </c>
      <c r="AY656" s="196" t="s">
        <v>119</v>
      </c>
    </row>
    <row r="657" spans="2:51" s="194" customFormat="1" x14ac:dyDescent="0.3">
      <c r="B657" s="195"/>
      <c r="D657" s="190" t="s">
        <v>171</v>
      </c>
      <c r="E657" s="196"/>
      <c r="F657" s="197" t="s">
        <v>309</v>
      </c>
      <c r="H657" s="196"/>
      <c r="L657" s="195"/>
      <c r="M657" s="198"/>
      <c r="T657" s="199"/>
      <c r="AT657" s="196" t="s">
        <v>171</v>
      </c>
      <c r="AU657" s="196" t="s">
        <v>100</v>
      </c>
      <c r="AV657" s="194" t="s">
        <v>84</v>
      </c>
      <c r="AW657" s="194" t="s">
        <v>33</v>
      </c>
      <c r="AX657" s="194" t="s">
        <v>76</v>
      </c>
      <c r="AY657" s="196" t="s">
        <v>119</v>
      </c>
    </row>
    <row r="658" spans="2:51" s="194" customFormat="1" x14ac:dyDescent="0.3">
      <c r="B658" s="195"/>
      <c r="D658" s="190" t="s">
        <v>171</v>
      </c>
      <c r="E658" s="196"/>
      <c r="F658" s="197" t="s">
        <v>210</v>
      </c>
      <c r="H658" s="196"/>
      <c r="L658" s="195"/>
      <c r="M658" s="198"/>
      <c r="T658" s="199"/>
      <c r="AT658" s="196" t="s">
        <v>171</v>
      </c>
      <c r="AU658" s="196" t="s">
        <v>100</v>
      </c>
      <c r="AV658" s="194" t="s">
        <v>84</v>
      </c>
      <c r="AW658" s="194" t="s">
        <v>33</v>
      </c>
      <c r="AX658" s="194" t="s">
        <v>76</v>
      </c>
      <c r="AY658" s="196" t="s">
        <v>119</v>
      </c>
    </row>
    <row r="659" spans="2:51" s="194" customFormat="1" x14ac:dyDescent="0.3">
      <c r="B659" s="195"/>
      <c r="D659" s="190" t="s">
        <v>171</v>
      </c>
      <c r="E659" s="196"/>
      <c r="F659" s="197" t="s">
        <v>211</v>
      </c>
      <c r="H659" s="196"/>
      <c r="L659" s="195"/>
      <c r="M659" s="198"/>
      <c r="T659" s="199"/>
      <c r="AT659" s="196" t="s">
        <v>171</v>
      </c>
      <c r="AU659" s="196" t="s">
        <v>100</v>
      </c>
      <c r="AV659" s="194" t="s">
        <v>84</v>
      </c>
      <c r="AW659" s="194" t="s">
        <v>33</v>
      </c>
      <c r="AX659" s="194" t="s">
        <v>76</v>
      </c>
      <c r="AY659" s="196" t="s">
        <v>119</v>
      </c>
    </row>
    <row r="660" spans="2:51" s="194" customFormat="1" x14ac:dyDescent="0.3">
      <c r="B660" s="195"/>
      <c r="D660" s="190" t="s">
        <v>171</v>
      </c>
      <c r="E660" s="196"/>
      <c r="F660" s="197" t="s">
        <v>212</v>
      </c>
      <c r="H660" s="196"/>
      <c r="L660" s="195"/>
      <c r="M660" s="198"/>
      <c r="T660" s="199"/>
      <c r="AT660" s="196" t="s">
        <v>171</v>
      </c>
      <c r="AU660" s="196" t="s">
        <v>100</v>
      </c>
      <c r="AV660" s="194" t="s">
        <v>84</v>
      </c>
      <c r="AW660" s="194" t="s">
        <v>33</v>
      </c>
      <c r="AX660" s="194" t="s">
        <v>76</v>
      </c>
      <c r="AY660" s="196" t="s">
        <v>119</v>
      </c>
    </row>
    <row r="661" spans="2:51" s="194" customFormat="1" x14ac:dyDescent="0.3">
      <c r="B661" s="195"/>
      <c r="D661" s="190" t="s">
        <v>171</v>
      </c>
      <c r="E661" s="196"/>
      <c r="F661" s="197" t="s">
        <v>213</v>
      </c>
      <c r="H661" s="196"/>
      <c r="L661" s="195"/>
      <c r="M661" s="198"/>
      <c r="T661" s="199"/>
      <c r="AT661" s="196" t="s">
        <v>171</v>
      </c>
      <c r="AU661" s="196" t="s">
        <v>100</v>
      </c>
      <c r="AV661" s="194" t="s">
        <v>84</v>
      </c>
      <c r="AW661" s="194" t="s">
        <v>33</v>
      </c>
      <c r="AX661" s="194" t="s">
        <v>76</v>
      </c>
      <c r="AY661" s="196" t="s">
        <v>119</v>
      </c>
    </row>
    <row r="662" spans="2:51" s="194" customFormat="1" x14ac:dyDescent="0.3">
      <c r="B662" s="195"/>
      <c r="D662" s="190" t="s">
        <v>171</v>
      </c>
      <c r="E662" s="196"/>
      <c r="F662" s="197" t="s">
        <v>214</v>
      </c>
      <c r="H662" s="196"/>
      <c r="L662" s="195"/>
      <c r="M662" s="198"/>
      <c r="T662" s="199"/>
      <c r="AT662" s="196" t="s">
        <v>171</v>
      </c>
      <c r="AU662" s="196" t="s">
        <v>100</v>
      </c>
      <c r="AV662" s="194" t="s">
        <v>84</v>
      </c>
      <c r="AW662" s="194" t="s">
        <v>33</v>
      </c>
      <c r="AX662" s="194" t="s">
        <v>76</v>
      </c>
      <c r="AY662" s="196" t="s">
        <v>119</v>
      </c>
    </row>
    <row r="663" spans="2:51" s="194" customFormat="1" x14ac:dyDescent="0.3">
      <c r="B663" s="195"/>
      <c r="D663" s="190" t="s">
        <v>171</v>
      </c>
      <c r="E663" s="196"/>
      <c r="F663" s="197" t="s">
        <v>216</v>
      </c>
      <c r="H663" s="196"/>
      <c r="L663" s="195"/>
      <c r="M663" s="198"/>
      <c r="T663" s="199"/>
      <c r="AT663" s="196" t="s">
        <v>171</v>
      </c>
      <c r="AU663" s="196" t="s">
        <v>100</v>
      </c>
      <c r="AV663" s="194" t="s">
        <v>84</v>
      </c>
      <c r="AW663" s="194" t="s">
        <v>33</v>
      </c>
      <c r="AX663" s="194" t="s">
        <v>76</v>
      </c>
      <c r="AY663" s="196" t="s">
        <v>119</v>
      </c>
    </row>
    <row r="664" spans="2:51" s="194" customFormat="1" x14ac:dyDescent="0.3">
      <c r="B664" s="195"/>
      <c r="D664" s="190" t="s">
        <v>171</v>
      </c>
      <c r="E664" s="196"/>
      <c r="F664" s="197" t="s">
        <v>220</v>
      </c>
      <c r="H664" s="196"/>
      <c r="L664" s="195"/>
      <c r="M664" s="198"/>
      <c r="T664" s="199"/>
      <c r="AT664" s="196" t="s">
        <v>171</v>
      </c>
      <c r="AU664" s="196" t="s">
        <v>100</v>
      </c>
      <c r="AV664" s="194" t="s">
        <v>84</v>
      </c>
      <c r="AW664" s="194" t="s">
        <v>33</v>
      </c>
      <c r="AX664" s="194" t="s">
        <v>76</v>
      </c>
      <c r="AY664" s="196" t="s">
        <v>119</v>
      </c>
    </row>
    <row r="665" spans="2:51" s="194" customFormat="1" x14ac:dyDescent="0.3">
      <c r="B665" s="195"/>
      <c r="D665" s="190" t="s">
        <v>171</v>
      </c>
      <c r="E665" s="196"/>
      <c r="F665" s="197" t="s">
        <v>211</v>
      </c>
      <c r="H665" s="196"/>
      <c r="L665" s="195"/>
      <c r="M665" s="198"/>
      <c r="T665" s="199"/>
      <c r="AT665" s="196" t="s">
        <v>171</v>
      </c>
      <c r="AU665" s="196" t="s">
        <v>100</v>
      </c>
      <c r="AV665" s="194" t="s">
        <v>84</v>
      </c>
      <c r="AW665" s="194" t="s">
        <v>33</v>
      </c>
      <c r="AX665" s="194" t="s">
        <v>76</v>
      </c>
      <c r="AY665" s="196" t="s">
        <v>119</v>
      </c>
    </row>
    <row r="666" spans="2:51" s="194" customFormat="1" x14ac:dyDescent="0.3">
      <c r="B666" s="195"/>
      <c r="D666" s="190" t="s">
        <v>171</v>
      </c>
      <c r="E666" s="196"/>
      <c r="F666" s="197" t="s">
        <v>212</v>
      </c>
      <c r="H666" s="196"/>
      <c r="L666" s="195"/>
      <c r="M666" s="198"/>
      <c r="T666" s="199"/>
      <c r="AT666" s="196" t="s">
        <v>171</v>
      </c>
      <c r="AU666" s="196" t="s">
        <v>100</v>
      </c>
      <c r="AV666" s="194" t="s">
        <v>84</v>
      </c>
      <c r="AW666" s="194" t="s">
        <v>33</v>
      </c>
      <c r="AX666" s="194" t="s">
        <v>76</v>
      </c>
      <c r="AY666" s="196" t="s">
        <v>119</v>
      </c>
    </row>
    <row r="667" spans="2:51" s="194" customFormat="1" x14ac:dyDescent="0.3">
      <c r="B667" s="195"/>
      <c r="D667" s="190" t="s">
        <v>171</v>
      </c>
      <c r="E667" s="196"/>
      <c r="F667" s="197" t="s">
        <v>221</v>
      </c>
      <c r="H667" s="196"/>
      <c r="L667" s="195"/>
      <c r="M667" s="198"/>
      <c r="T667" s="199"/>
      <c r="AT667" s="196" t="s">
        <v>171</v>
      </c>
      <c r="AU667" s="196" t="s">
        <v>100</v>
      </c>
      <c r="AV667" s="194" t="s">
        <v>84</v>
      </c>
      <c r="AW667" s="194" t="s">
        <v>33</v>
      </c>
      <c r="AX667" s="194" t="s">
        <v>76</v>
      </c>
      <c r="AY667" s="196" t="s">
        <v>119</v>
      </c>
    </row>
    <row r="668" spans="2:51" s="194" customFormat="1" x14ac:dyDescent="0.3">
      <c r="B668" s="195"/>
      <c r="D668" s="190" t="s">
        <v>171</v>
      </c>
      <c r="E668" s="196"/>
      <c r="F668" s="197" t="s">
        <v>216</v>
      </c>
      <c r="H668" s="196"/>
      <c r="L668" s="195"/>
      <c r="M668" s="198"/>
      <c r="T668" s="199"/>
      <c r="AT668" s="196" t="s">
        <v>171</v>
      </c>
      <c r="AU668" s="196" t="s">
        <v>100</v>
      </c>
      <c r="AV668" s="194" t="s">
        <v>84</v>
      </c>
      <c r="AW668" s="194" t="s">
        <v>33</v>
      </c>
      <c r="AX668" s="194" t="s">
        <v>76</v>
      </c>
      <c r="AY668" s="196" t="s">
        <v>119</v>
      </c>
    </row>
    <row r="669" spans="2:51" s="194" customFormat="1" x14ac:dyDescent="0.3">
      <c r="B669" s="195"/>
      <c r="D669" s="190" t="s">
        <v>171</v>
      </c>
      <c r="E669" s="196"/>
      <c r="F669" s="197" t="s">
        <v>223</v>
      </c>
      <c r="H669" s="196"/>
      <c r="L669" s="195"/>
      <c r="M669" s="198"/>
      <c r="T669" s="199"/>
      <c r="AT669" s="196" t="s">
        <v>171</v>
      </c>
      <c r="AU669" s="196" t="s">
        <v>100</v>
      </c>
      <c r="AV669" s="194" t="s">
        <v>84</v>
      </c>
      <c r="AW669" s="194" t="s">
        <v>33</v>
      </c>
      <c r="AX669" s="194" t="s">
        <v>76</v>
      </c>
      <c r="AY669" s="196" t="s">
        <v>119</v>
      </c>
    </row>
    <row r="670" spans="2:51" s="194" customFormat="1" x14ac:dyDescent="0.3">
      <c r="B670" s="195"/>
      <c r="D670" s="190" t="s">
        <v>171</v>
      </c>
      <c r="E670" s="196"/>
      <c r="F670" s="197" t="s">
        <v>224</v>
      </c>
      <c r="H670" s="196"/>
      <c r="L670" s="195"/>
      <c r="M670" s="198"/>
      <c r="T670" s="199"/>
      <c r="AT670" s="196" t="s">
        <v>171</v>
      </c>
      <c r="AU670" s="196" t="s">
        <v>100</v>
      </c>
      <c r="AV670" s="194" t="s">
        <v>84</v>
      </c>
      <c r="AW670" s="194" t="s">
        <v>33</v>
      </c>
      <c r="AX670" s="194" t="s">
        <v>76</v>
      </c>
      <c r="AY670" s="196" t="s">
        <v>119</v>
      </c>
    </row>
    <row r="671" spans="2:51" s="194" customFormat="1" x14ac:dyDescent="0.3">
      <c r="B671" s="195"/>
      <c r="D671" s="190" t="s">
        <v>171</v>
      </c>
      <c r="E671" s="196"/>
      <c r="F671" s="197" t="s">
        <v>212</v>
      </c>
      <c r="H671" s="196"/>
      <c r="L671" s="195"/>
      <c r="M671" s="198"/>
      <c r="T671" s="199"/>
      <c r="AT671" s="196" t="s">
        <v>171</v>
      </c>
      <c r="AU671" s="196" t="s">
        <v>100</v>
      </c>
      <c r="AV671" s="194" t="s">
        <v>84</v>
      </c>
      <c r="AW671" s="194" t="s">
        <v>33</v>
      </c>
      <c r="AX671" s="194" t="s">
        <v>76</v>
      </c>
      <c r="AY671" s="196" t="s">
        <v>119</v>
      </c>
    </row>
    <row r="672" spans="2:51" s="194" customFormat="1" x14ac:dyDescent="0.3">
      <c r="B672" s="195"/>
      <c r="D672" s="190" t="s">
        <v>171</v>
      </c>
      <c r="E672" s="196"/>
      <c r="F672" s="197" t="s">
        <v>225</v>
      </c>
      <c r="H672" s="196"/>
      <c r="L672" s="195"/>
      <c r="M672" s="198"/>
      <c r="T672" s="199"/>
      <c r="AT672" s="196" t="s">
        <v>171</v>
      </c>
      <c r="AU672" s="196" t="s">
        <v>100</v>
      </c>
      <c r="AV672" s="194" t="s">
        <v>84</v>
      </c>
      <c r="AW672" s="194" t="s">
        <v>33</v>
      </c>
      <c r="AX672" s="194" t="s">
        <v>76</v>
      </c>
      <c r="AY672" s="196" t="s">
        <v>119</v>
      </c>
    </row>
    <row r="673" spans="2:51" s="194" customFormat="1" x14ac:dyDescent="0.3">
      <c r="B673" s="195"/>
      <c r="D673" s="190" t="s">
        <v>171</v>
      </c>
      <c r="E673" s="196"/>
      <c r="F673" s="197" t="s">
        <v>216</v>
      </c>
      <c r="H673" s="196"/>
      <c r="L673" s="195"/>
      <c r="M673" s="198"/>
      <c r="T673" s="199"/>
      <c r="AT673" s="196" t="s">
        <v>171</v>
      </c>
      <c r="AU673" s="196" t="s">
        <v>100</v>
      </c>
      <c r="AV673" s="194" t="s">
        <v>84</v>
      </c>
      <c r="AW673" s="194" t="s">
        <v>33</v>
      </c>
      <c r="AX673" s="194" t="s">
        <v>76</v>
      </c>
      <c r="AY673" s="196" t="s">
        <v>119</v>
      </c>
    </row>
    <row r="674" spans="2:51" s="194" customFormat="1" x14ac:dyDescent="0.3">
      <c r="B674" s="195"/>
      <c r="D674" s="190" t="s">
        <v>171</v>
      </c>
      <c r="E674" s="196"/>
      <c r="F674" s="197" t="s">
        <v>228</v>
      </c>
      <c r="H674" s="196"/>
      <c r="L674" s="195"/>
      <c r="M674" s="198"/>
      <c r="T674" s="199"/>
      <c r="AT674" s="196" t="s">
        <v>171</v>
      </c>
      <c r="AU674" s="196" t="s">
        <v>100</v>
      </c>
      <c r="AV674" s="194" t="s">
        <v>84</v>
      </c>
      <c r="AW674" s="194" t="s">
        <v>33</v>
      </c>
      <c r="AX674" s="194" t="s">
        <v>76</v>
      </c>
      <c r="AY674" s="196" t="s">
        <v>119</v>
      </c>
    </row>
    <row r="675" spans="2:51" s="194" customFormat="1" x14ac:dyDescent="0.3">
      <c r="B675" s="195"/>
      <c r="D675" s="190" t="s">
        <v>171</v>
      </c>
      <c r="E675" s="196"/>
      <c r="F675" s="197" t="s">
        <v>229</v>
      </c>
      <c r="H675" s="196"/>
      <c r="L675" s="195"/>
      <c r="M675" s="198"/>
      <c r="T675" s="199"/>
      <c r="AT675" s="196" t="s">
        <v>171</v>
      </c>
      <c r="AU675" s="196" t="s">
        <v>100</v>
      </c>
      <c r="AV675" s="194" t="s">
        <v>84</v>
      </c>
      <c r="AW675" s="194" t="s">
        <v>33</v>
      </c>
      <c r="AX675" s="194" t="s">
        <v>76</v>
      </c>
      <c r="AY675" s="196" t="s">
        <v>119</v>
      </c>
    </row>
    <row r="676" spans="2:51" s="194" customFormat="1" x14ac:dyDescent="0.3">
      <c r="B676" s="195"/>
      <c r="D676" s="190" t="s">
        <v>171</v>
      </c>
      <c r="E676" s="196"/>
      <c r="F676" s="197" t="s">
        <v>230</v>
      </c>
      <c r="H676" s="196"/>
      <c r="L676" s="195"/>
      <c r="M676" s="198"/>
      <c r="T676" s="199"/>
      <c r="AT676" s="196" t="s">
        <v>171</v>
      </c>
      <c r="AU676" s="196" t="s">
        <v>100</v>
      </c>
      <c r="AV676" s="194" t="s">
        <v>84</v>
      </c>
      <c r="AW676" s="194" t="s">
        <v>33</v>
      </c>
      <c r="AX676" s="194" t="s">
        <v>76</v>
      </c>
      <c r="AY676" s="196" t="s">
        <v>119</v>
      </c>
    </row>
    <row r="677" spans="2:51" s="194" customFormat="1" x14ac:dyDescent="0.3">
      <c r="B677" s="195"/>
      <c r="D677" s="190" t="s">
        <v>171</v>
      </c>
      <c r="E677" s="196"/>
      <c r="F677" s="197" t="s">
        <v>231</v>
      </c>
      <c r="H677" s="196"/>
      <c r="L677" s="195"/>
      <c r="M677" s="198"/>
      <c r="T677" s="199"/>
      <c r="AT677" s="196" t="s">
        <v>171</v>
      </c>
      <c r="AU677" s="196" t="s">
        <v>100</v>
      </c>
      <c r="AV677" s="194" t="s">
        <v>84</v>
      </c>
      <c r="AW677" s="194" t="s">
        <v>33</v>
      </c>
      <c r="AX677" s="194" t="s">
        <v>76</v>
      </c>
      <c r="AY677" s="196" t="s">
        <v>119</v>
      </c>
    </row>
    <row r="678" spans="2:51" s="194" customFormat="1" x14ac:dyDescent="0.3">
      <c r="B678" s="195"/>
      <c r="D678" s="190" t="s">
        <v>171</v>
      </c>
      <c r="E678" s="196"/>
      <c r="F678" s="197" t="s">
        <v>216</v>
      </c>
      <c r="H678" s="196"/>
      <c r="L678" s="195"/>
      <c r="M678" s="198"/>
      <c r="T678" s="199"/>
      <c r="AT678" s="196" t="s">
        <v>171</v>
      </c>
      <c r="AU678" s="196" t="s">
        <v>100</v>
      </c>
      <c r="AV678" s="194" t="s">
        <v>84</v>
      </c>
      <c r="AW678" s="194" t="s">
        <v>33</v>
      </c>
      <c r="AX678" s="194" t="s">
        <v>76</v>
      </c>
      <c r="AY678" s="196" t="s">
        <v>119</v>
      </c>
    </row>
    <row r="679" spans="2:51" s="194" customFormat="1" x14ac:dyDescent="0.3">
      <c r="B679" s="195"/>
      <c r="D679" s="190" t="s">
        <v>171</v>
      </c>
      <c r="E679" s="196"/>
      <c r="F679" s="197" t="s">
        <v>233</v>
      </c>
      <c r="H679" s="196"/>
      <c r="L679" s="195"/>
      <c r="M679" s="198"/>
      <c r="T679" s="199"/>
      <c r="AT679" s="196" t="s">
        <v>171</v>
      </c>
      <c r="AU679" s="196" t="s">
        <v>100</v>
      </c>
      <c r="AV679" s="194" t="s">
        <v>84</v>
      </c>
      <c r="AW679" s="194" t="s">
        <v>33</v>
      </c>
      <c r="AX679" s="194" t="s">
        <v>76</v>
      </c>
      <c r="AY679" s="196" t="s">
        <v>119</v>
      </c>
    </row>
    <row r="680" spans="2:51" s="194" customFormat="1" x14ac:dyDescent="0.3">
      <c r="B680" s="195"/>
      <c r="D680" s="190" t="s">
        <v>171</v>
      </c>
      <c r="E680" s="196"/>
      <c r="F680" s="197" t="s">
        <v>229</v>
      </c>
      <c r="H680" s="196"/>
      <c r="L680" s="195"/>
      <c r="M680" s="198"/>
      <c r="T680" s="199"/>
      <c r="AT680" s="196" t="s">
        <v>171</v>
      </c>
      <c r="AU680" s="196" t="s">
        <v>100</v>
      </c>
      <c r="AV680" s="194" t="s">
        <v>84</v>
      </c>
      <c r="AW680" s="194" t="s">
        <v>33</v>
      </c>
      <c r="AX680" s="194" t="s">
        <v>76</v>
      </c>
      <c r="AY680" s="196" t="s">
        <v>119</v>
      </c>
    </row>
    <row r="681" spans="2:51" s="194" customFormat="1" x14ac:dyDescent="0.3">
      <c r="B681" s="195"/>
      <c r="D681" s="190" t="s">
        <v>171</v>
      </c>
      <c r="E681" s="196"/>
      <c r="F681" s="197" t="s">
        <v>230</v>
      </c>
      <c r="H681" s="196"/>
      <c r="L681" s="195"/>
      <c r="M681" s="198"/>
      <c r="T681" s="199"/>
      <c r="AT681" s="196" t="s">
        <v>171</v>
      </c>
      <c r="AU681" s="196" t="s">
        <v>100</v>
      </c>
      <c r="AV681" s="194" t="s">
        <v>84</v>
      </c>
      <c r="AW681" s="194" t="s">
        <v>33</v>
      </c>
      <c r="AX681" s="194" t="s">
        <v>76</v>
      </c>
      <c r="AY681" s="196" t="s">
        <v>119</v>
      </c>
    </row>
    <row r="682" spans="2:51" s="194" customFormat="1" x14ac:dyDescent="0.3">
      <c r="B682" s="195"/>
      <c r="D682" s="190" t="s">
        <v>171</v>
      </c>
      <c r="E682" s="196"/>
      <c r="F682" s="197" t="s">
        <v>234</v>
      </c>
      <c r="H682" s="196"/>
      <c r="L682" s="195"/>
      <c r="M682" s="198"/>
      <c r="T682" s="199"/>
      <c r="AT682" s="196" t="s">
        <v>171</v>
      </c>
      <c r="AU682" s="196" t="s">
        <v>100</v>
      </c>
      <c r="AV682" s="194" t="s">
        <v>84</v>
      </c>
      <c r="AW682" s="194" t="s">
        <v>33</v>
      </c>
      <c r="AX682" s="194" t="s">
        <v>76</v>
      </c>
      <c r="AY682" s="196" t="s">
        <v>119</v>
      </c>
    </row>
    <row r="683" spans="2:51" s="194" customFormat="1" x14ac:dyDescent="0.3">
      <c r="B683" s="195"/>
      <c r="D683" s="190" t="s">
        <v>171</v>
      </c>
      <c r="E683" s="196"/>
      <c r="F683" s="197" t="s">
        <v>216</v>
      </c>
      <c r="H683" s="196"/>
      <c r="L683" s="195"/>
      <c r="M683" s="198"/>
      <c r="T683" s="199"/>
      <c r="AT683" s="196" t="s">
        <v>171</v>
      </c>
      <c r="AU683" s="196" t="s">
        <v>100</v>
      </c>
      <c r="AV683" s="194" t="s">
        <v>84</v>
      </c>
      <c r="AW683" s="194" t="s">
        <v>33</v>
      </c>
      <c r="AX683" s="194" t="s">
        <v>76</v>
      </c>
      <c r="AY683" s="196" t="s">
        <v>119</v>
      </c>
    </row>
    <row r="684" spans="2:51" s="194" customFormat="1" x14ac:dyDescent="0.3">
      <c r="B684" s="195"/>
      <c r="D684" s="190" t="s">
        <v>171</v>
      </c>
      <c r="E684" s="196"/>
      <c r="F684" s="197" t="s">
        <v>236</v>
      </c>
      <c r="H684" s="196"/>
      <c r="L684" s="195"/>
      <c r="M684" s="198"/>
      <c r="T684" s="199"/>
      <c r="AT684" s="196" t="s">
        <v>171</v>
      </c>
      <c r="AU684" s="196" t="s">
        <v>100</v>
      </c>
      <c r="AV684" s="194" t="s">
        <v>84</v>
      </c>
      <c r="AW684" s="194" t="s">
        <v>33</v>
      </c>
      <c r="AX684" s="194" t="s">
        <v>76</v>
      </c>
      <c r="AY684" s="196" t="s">
        <v>119</v>
      </c>
    </row>
    <row r="685" spans="2:51" s="194" customFormat="1" x14ac:dyDescent="0.3">
      <c r="B685" s="195"/>
      <c r="D685" s="190" t="s">
        <v>171</v>
      </c>
      <c r="E685" s="196"/>
      <c r="F685" s="197" t="s">
        <v>229</v>
      </c>
      <c r="H685" s="196"/>
      <c r="L685" s="195"/>
      <c r="M685" s="198"/>
      <c r="T685" s="199"/>
      <c r="AT685" s="196" t="s">
        <v>171</v>
      </c>
      <c r="AU685" s="196" t="s">
        <v>100</v>
      </c>
      <c r="AV685" s="194" t="s">
        <v>84</v>
      </c>
      <c r="AW685" s="194" t="s">
        <v>33</v>
      </c>
      <c r="AX685" s="194" t="s">
        <v>76</v>
      </c>
      <c r="AY685" s="196" t="s">
        <v>119</v>
      </c>
    </row>
    <row r="686" spans="2:51" s="194" customFormat="1" x14ac:dyDescent="0.3">
      <c r="B686" s="195"/>
      <c r="D686" s="190" t="s">
        <v>171</v>
      </c>
      <c r="E686" s="196"/>
      <c r="F686" s="197" t="s">
        <v>230</v>
      </c>
      <c r="H686" s="196"/>
      <c r="L686" s="195"/>
      <c r="M686" s="198"/>
      <c r="T686" s="199"/>
      <c r="AT686" s="196" t="s">
        <v>171</v>
      </c>
      <c r="AU686" s="196" t="s">
        <v>100</v>
      </c>
      <c r="AV686" s="194" t="s">
        <v>84</v>
      </c>
      <c r="AW686" s="194" t="s">
        <v>33</v>
      </c>
      <c r="AX686" s="194" t="s">
        <v>76</v>
      </c>
      <c r="AY686" s="196" t="s">
        <v>119</v>
      </c>
    </row>
    <row r="687" spans="2:51" s="194" customFormat="1" x14ac:dyDescent="0.3">
      <c r="B687" s="195"/>
      <c r="D687" s="190" t="s">
        <v>171</v>
      </c>
      <c r="E687" s="196"/>
      <c r="F687" s="197" t="s">
        <v>237</v>
      </c>
      <c r="H687" s="196"/>
      <c r="L687" s="195"/>
      <c r="M687" s="198"/>
      <c r="T687" s="199"/>
      <c r="AT687" s="196" t="s">
        <v>171</v>
      </c>
      <c r="AU687" s="196" t="s">
        <v>100</v>
      </c>
      <c r="AV687" s="194" t="s">
        <v>84</v>
      </c>
      <c r="AW687" s="194" t="s">
        <v>33</v>
      </c>
      <c r="AX687" s="194" t="s">
        <v>76</v>
      </c>
      <c r="AY687" s="196" t="s">
        <v>119</v>
      </c>
    </row>
    <row r="688" spans="2:51" s="194" customFormat="1" x14ac:dyDescent="0.3">
      <c r="B688" s="195"/>
      <c r="D688" s="190" t="s">
        <v>171</v>
      </c>
      <c r="E688" s="196"/>
      <c r="F688" s="197" t="s">
        <v>216</v>
      </c>
      <c r="H688" s="196"/>
      <c r="L688" s="195"/>
      <c r="M688" s="198"/>
      <c r="T688" s="199"/>
      <c r="AT688" s="196" t="s">
        <v>171</v>
      </c>
      <c r="AU688" s="196" t="s">
        <v>100</v>
      </c>
      <c r="AV688" s="194" t="s">
        <v>84</v>
      </c>
      <c r="AW688" s="194" t="s">
        <v>33</v>
      </c>
      <c r="AX688" s="194" t="s">
        <v>76</v>
      </c>
      <c r="AY688" s="196" t="s">
        <v>119</v>
      </c>
    </row>
    <row r="689" spans="2:51" s="194" customFormat="1" x14ac:dyDescent="0.3">
      <c r="B689" s="195"/>
      <c r="D689" s="190" t="s">
        <v>171</v>
      </c>
      <c r="E689" s="196"/>
      <c r="F689" s="197" t="s">
        <v>239</v>
      </c>
      <c r="H689" s="196"/>
      <c r="L689" s="195"/>
      <c r="M689" s="198"/>
      <c r="T689" s="199"/>
      <c r="AT689" s="196" t="s">
        <v>171</v>
      </c>
      <c r="AU689" s="196" t="s">
        <v>100</v>
      </c>
      <c r="AV689" s="194" t="s">
        <v>84</v>
      </c>
      <c r="AW689" s="194" t="s">
        <v>33</v>
      </c>
      <c r="AX689" s="194" t="s">
        <v>76</v>
      </c>
      <c r="AY689" s="196" t="s">
        <v>119</v>
      </c>
    </row>
    <row r="690" spans="2:51" s="194" customFormat="1" x14ac:dyDescent="0.3">
      <c r="B690" s="195"/>
      <c r="D690" s="190" t="s">
        <v>171</v>
      </c>
      <c r="E690" s="196"/>
      <c r="F690" s="197" t="s">
        <v>229</v>
      </c>
      <c r="H690" s="196"/>
      <c r="L690" s="195"/>
      <c r="M690" s="198"/>
      <c r="T690" s="199"/>
      <c r="AT690" s="196" t="s">
        <v>171</v>
      </c>
      <c r="AU690" s="196" t="s">
        <v>100</v>
      </c>
      <c r="AV690" s="194" t="s">
        <v>84</v>
      </c>
      <c r="AW690" s="194" t="s">
        <v>33</v>
      </c>
      <c r="AX690" s="194" t="s">
        <v>76</v>
      </c>
      <c r="AY690" s="196" t="s">
        <v>119</v>
      </c>
    </row>
    <row r="691" spans="2:51" s="194" customFormat="1" x14ac:dyDescent="0.3">
      <c r="B691" s="195"/>
      <c r="D691" s="190" t="s">
        <v>171</v>
      </c>
      <c r="E691" s="196"/>
      <c r="F691" s="197" t="s">
        <v>230</v>
      </c>
      <c r="H691" s="196"/>
      <c r="L691" s="195"/>
      <c r="M691" s="198"/>
      <c r="T691" s="199"/>
      <c r="AT691" s="196" t="s">
        <v>171</v>
      </c>
      <c r="AU691" s="196" t="s">
        <v>100</v>
      </c>
      <c r="AV691" s="194" t="s">
        <v>84</v>
      </c>
      <c r="AW691" s="194" t="s">
        <v>33</v>
      </c>
      <c r="AX691" s="194" t="s">
        <v>76</v>
      </c>
      <c r="AY691" s="196" t="s">
        <v>119</v>
      </c>
    </row>
    <row r="692" spans="2:51" s="194" customFormat="1" x14ac:dyDescent="0.3">
      <c r="B692" s="195"/>
      <c r="D692" s="190" t="s">
        <v>171</v>
      </c>
      <c r="E692" s="196"/>
      <c r="F692" s="197" t="s">
        <v>240</v>
      </c>
      <c r="H692" s="196"/>
      <c r="L692" s="195"/>
      <c r="M692" s="198"/>
      <c r="T692" s="199"/>
      <c r="AT692" s="196" t="s">
        <v>171</v>
      </c>
      <c r="AU692" s="196" t="s">
        <v>100</v>
      </c>
      <c r="AV692" s="194" t="s">
        <v>84</v>
      </c>
      <c r="AW692" s="194" t="s">
        <v>33</v>
      </c>
      <c r="AX692" s="194" t="s">
        <v>76</v>
      </c>
      <c r="AY692" s="196" t="s">
        <v>119</v>
      </c>
    </row>
    <row r="693" spans="2:51" s="194" customFormat="1" x14ac:dyDescent="0.3">
      <c r="B693" s="195"/>
      <c r="D693" s="190" t="s">
        <v>171</v>
      </c>
      <c r="E693" s="196"/>
      <c r="F693" s="197" t="s">
        <v>216</v>
      </c>
      <c r="H693" s="196"/>
      <c r="L693" s="195"/>
      <c r="M693" s="198"/>
      <c r="T693" s="199"/>
      <c r="AT693" s="196" t="s">
        <v>171</v>
      </c>
      <c r="AU693" s="196" t="s">
        <v>100</v>
      </c>
      <c r="AV693" s="194" t="s">
        <v>84</v>
      </c>
      <c r="AW693" s="194" t="s">
        <v>33</v>
      </c>
      <c r="AX693" s="194" t="s">
        <v>76</v>
      </c>
      <c r="AY693" s="196" t="s">
        <v>119</v>
      </c>
    </row>
    <row r="694" spans="2:51" s="194" customFormat="1" x14ac:dyDescent="0.3">
      <c r="B694" s="195"/>
      <c r="D694" s="190" t="s">
        <v>171</v>
      </c>
      <c r="E694" s="196"/>
      <c r="F694" s="197" t="s">
        <v>242</v>
      </c>
      <c r="H694" s="196"/>
      <c r="L694" s="195"/>
      <c r="M694" s="198"/>
      <c r="T694" s="199"/>
      <c r="AT694" s="196" t="s">
        <v>171</v>
      </c>
      <c r="AU694" s="196" t="s">
        <v>100</v>
      </c>
      <c r="AV694" s="194" t="s">
        <v>84</v>
      </c>
      <c r="AW694" s="194" t="s">
        <v>33</v>
      </c>
      <c r="AX694" s="194" t="s">
        <v>76</v>
      </c>
      <c r="AY694" s="196" t="s">
        <v>119</v>
      </c>
    </row>
    <row r="695" spans="2:51" s="194" customFormat="1" x14ac:dyDescent="0.3">
      <c r="B695" s="195"/>
      <c r="D695" s="190" t="s">
        <v>171</v>
      </c>
      <c r="E695" s="196"/>
      <c r="F695" s="197" t="s">
        <v>229</v>
      </c>
      <c r="H695" s="196"/>
      <c r="L695" s="195"/>
      <c r="M695" s="198"/>
      <c r="T695" s="199"/>
      <c r="AT695" s="196" t="s">
        <v>171</v>
      </c>
      <c r="AU695" s="196" t="s">
        <v>100</v>
      </c>
      <c r="AV695" s="194" t="s">
        <v>84</v>
      </c>
      <c r="AW695" s="194" t="s">
        <v>33</v>
      </c>
      <c r="AX695" s="194" t="s">
        <v>76</v>
      </c>
      <c r="AY695" s="196" t="s">
        <v>119</v>
      </c>
    </row>
    <row r="696" spans="2:51" s="194" customFormat="1" x14ac:dyDescent="0.3">
      <c r="B696" s="195"/>
      <c r="D696" s="190" t="s">
        <v>171</v>
      </c>
      <c r="E696" s="196"/>
      <c r="F696" s="197" t="s">
        <v>230</v>
      </c>
      <c r="H696" s="196"/>
      <c r="L696" s="195"/>
      <c r="M696" s="198"/>
      <c r="T696" s="199"/>
      <c r="AT696" s="196" t="s">
        <v>171</v>
      </c>
      <c r="AU696" s="196" t="s">
        <v>100</v>
      </c>
      <c r="AV696" s="194" t="s">
        <v>84</v>
      </c>
      <c r="AW696" s="194" t="s">
        <v>33</v>
      </c>
      <c r="AX696" s="194" t="s">
        <v>76</v>
      </c>
      <c r="AY696" s="196" t="s">
        <v>119</v>
      </c>
    </row>
    <row r="697" spans="2:51" s="194" customFormat="1" x14ac:dyDescent="0.3">
      <c r="B697" s="195"/>
      <c r="D697" s="190" t="s">
        <v>171</v>
      </c>
      <c r="E697" s="196"/>
      <c r="F697" s="197" t="s">
        <v>243</v>
      </c>
      <c r="H697" s="196"/>
      <c r="L697" s="195"/>
      <c r="M697" s="198"/>
      <c r="T697" s="199"/>
      <c r="AT697" s="196" t="s">
        <v>171</v>
      </c>
      <c r="AU697" s="196" t="s">
        <v>100</v>
      </c>
      <c r="AV697" s="194" t="s">
        <v>84</v>
      </c>
      <c r="AW697" s="194" t="s">
        <v>33</v>
      </c>
      <c r="AX697" s="194" t="s">
        <v>76</v>
      </c>
      <c r="AY697" s="196" t="s">
        <v>119</v>
      </c>
    </row>
    <row r="698" spans="2:51" s="194" customFormat="1" x14ac:dyDescent="0.3">
      <c r="B698" s="195"/>
      <c r="D698" s="190" t="s">
        <v>171</v>
      </c>
      <c r="E698" s="196"/>
      <c r="F698" s="197" t="s">
        <v>216</v>
      </c>
      <c r="H698" s="196"/>
      <c r="L698" s="195"/>
      <c r="M698" s="198"/>
      <c r="T698" s="199"/>
      <c r="AT698" s="196" t="s">
        <v>171</v>
      </c>
      <c r="AU698" s="196" t="s">
        <v>100</v>
      </c>
      <c r="AV698" s="194" t="s">
        <v>84</v>
      </c>
      <c r="AW698" s="194" t="s">
        <v>33</v>
      </c>
      <c r="AX698" s="194" t="s">
        <v>76</v>
      </c>
      <c r="AY698" s="196" t="s">
        <v>119</v>
      </c>
    </row>
    <row r="699" spans="2:51" s="194" customFormat="1" x14ac:dyDescent="0.3">
      <c r="B699" s="195"/>
      <c r="D699" s="190" t="s">
        <v>171</v>
      </c>
      <c r="E699" s="196"/>
      <c r="F699" s="197" t="s">
        <v>245</v>
      </c>
      <c r="H699" s="196"/>
      <c r="L699" s="195"/>
      <c r="M699" s="198"/>
      <c r="T699" s="199"/>
      <c r="AT699" s="196" t="s">
        <v>171</v>
      </c>
      <c r="AU699" s="196" t="s">
        <v>100</v>
      </c>
      <c r="AV699" s="194" t="s">
        <v>84</v>
      </c>
      <c r="AW699" s="194" t="s">
        <v>33</v>
      </c>
      <c r="AX699" s="194" t="s">
        <v>76</v>
      </c>
      <c r="AY699" s="196" t="s">
        <v>119</v>
      </c>
    </row>
    <row r="700" spans="2:51" s="194" customFormat="1" x14ac:dyDescent="0.3">
      <c r="B700" s="195"/>
      <c r="D700" s="190" t="s">
        <v>171</v>
      </c>
      <c r="E700" s="196"/>
      <c r="F700" s="197" t="s">
        <v>229</v>
      </c>
      <c r="H700" s="196"/>
      <c r="L700" s="195"/>
      <c r="M700" s="198"/>
      <c r="T700" s="199"/>
      <c r="AT700" s="196" t="s">
        <v>171</v>
      </c>
      <c r="AU700" s="196" t="s">
        <v>100</v>
      </c>
      <c r="AV700" s="194" t="s">
        <v>84</v>
      </c>
      <c r="AW700" s="194" t="s">
        <v>33</v>
      </c>
      <c r="AX700" s="194" t="s">
        <v>76</v>
      </c>
      <c r="AY700" s="196" t="s">
        <v>119</v>
      </c>
    </row>
    <row r="701" spans="2:51" s="194" customFormat="1" x14ac:dyDescent="0.3">
      <c r="B701" s="195"/>
      <c r="D701" s="190" t="s">
        <v>171</v>
      </c>
      <c r="E701" s="196"/>
      <c r="F701" s="197" t="s">
        <v>230</v>
      </c>
      <c r="H701" s="196"/>
      <c r="L701" s="195"/>
      <c r="M701" s="198"/>
      <c r="T701" s="199"/>
      <c r="AT701" s="196" t="s">
        <v>171</v>
      </c>
      <c r="AU701" s="196" t="s">
        <v>100</v>
      </c>
      <c r="AV701" s="194" t="s">
        <v>84</v>
      </c>
      <c r="AW701" s="194" t="s">
        <v>33</v>
      </c>
      <c r="AX701" s="194" t="s">
        <v>76</v>
      </c>
      <c r="AY701" s="196" t="s">
        <v>119</v>
      </c>
    </row>
    <row r="702" spans="2:51" s="194" customFormat="1" x14ac:dyDescent="0.3">
      <c r="B702" s="195"/>
      <c r="D702" s="190" t="s">
        <v>171</v>
      </c>
      <c r="E702" s="196"/>
      <c r="F702" s="197" t="s">
        <v>246</v>
      </c>
      <c r="H702" s="196"/>
      <c r="L702" s="195"/>
      <c r="M702" s="198"/>
      <c r="T702" s="199"/>
      <c r="AT702" s="196" t="s">
        <v>171</v>
      </c>
      <c r="AU702" s="196" t="s">
        <v>100</v>
      </c>
      <c r="AV702" s="194" t="s">
        <v>84</v>
      </c>
      <c r="AW702" s="194" t="s">
        <v>33</v>
      </c>
      <c r="AX702" s="194" t="s">
        <v>76</v>
      </c>
      <c r="AY702" s="196" t="s">
        <v>119</v>
      </c>
    </row>
    <row r="703" spans="2:51" s="194" customFormat="1" x14ac:dyDescent="0.3">
      <c r="B703" s="195"/>
      <c r="D703" s="190" t="s">
        <v>171</v>
      </c>
      <c r="E703" s="196"/>
      <c r="F703" s="197" t="s">
        <v>216</v>
      </c>
      <c r="H703" s="196"/>
      <c r="L703" s="195"/>
      <c r="M703" s="198"/>
      <c r="T703" s="199"/>
      <c r="AT703" s="196" t="s">
        <v>171</v>
      </c>
      <c r="AU703" s="196" t="s">
        <v>100</v>
      </c>
      <c r="AV703" s="194" t="s">
        <v>84</v>
      </c>
      <c r="AW703" s="194" t="s">
        <v>33</v>
      </c>
      <c r="AX703" s="194" t="s">
        <v>76</v>
      </c>
      <c r="AY703" s="196" t="s">
        <v>119</v>
      </c>
    </row>
    <row r="704" spans="2:51" s="194" customFormat="1" x14ac:dyDescent="0.3">
      <c r="B704" s="195"/>
      <c r="D704" s="190" t="s">
        <v>171</v>
      </c>
      <c r="E704" s="196"/>
      <c r="F704" s="197" t="s">
        <v>248</v>
      </c>
      <c r="H704" s="196"/>
      <c r="L704" s="195"/>
      <c r="M704" s="198"/>
      <c r="T704" s="199"/>
      <c r="AT704" s="196" t="s">
        <v>171</v>
      </c>
      <c r="AU704" s="196" t="s">
        <v>100</v>
      </c>
      <c r="AV704" s="194" t="s">
        <v>84</v>
      </c>
      <c r="AW704" s="194" t="s">
        <v>33</v>
      </c>
      <c r="AX704" s="194" t="s">
        <v>76</v>
      </c>
      <c r="AY704" s="196" t="s">
        <v>119</v>
      </c>
    </row>
    <row r="705" spans="2:51" s="194" customFormat="1" x14ac:dyDescent="0.3">
      <c r="B705" s="195"/>
      <c r="D705" s="190" t="s">
        <v>171</v>
      </c>
      <c r="E705" s="196"/>
      <c r="F705" s="197" t="s">
        <v>212</v>
      </c>
      <c r="H705" s="196"/>
      <c r="L705" s="195"/>
      <c r="M705" s="198"/>
      <c r="T705" s="199"/>
      <c r="AT705" s="196" t="s">
        <v>171</v>
      </c>
      <c r="AU705" s="196" t="s">
        <v>100</v>
      </c>
      <c r="AV705" s="194" t="s">
        <v>84</v>
      </c>
      <c r="AW705" s="194" t="s">
        <v>33</v>
      </c>
      <c r="AX705" s="194" t="s">
        <v>76</v>
      </c>
      <c r="AY705" s="196" t="s">
        <v>119</v>
      </c>
    </row>
    <row r="706" spans="2:51" s="194" customFormat="1" x14ac:dyDescent="0.3">
      <c r="B706" s="195"/>
      <c r="D706" s="190" t="s">
        <v>171</v>
      </c>
      <c r="E706" s="196"/>
      <c r="F706" s="197" t="s">
        <v>249</v>
      </c>
      <c r="H706" s="196"/>
      <c r="L706" s="195"/>
      <c r="M706" s="198"/>
      <c r="T706" s="199"/>
      <c r="AT706" s="196" t="s">
        <v>171</v>
      </c>
      <c r="AU706" s="196" t="s">
        <v>100</v>
      </c>
      <c r="AV706" s="194" t="s">
        <v>84</v>
      </c>
      <c r="AW706" s="194" t="s">
        <v>33</v>
      </c>
      <c r="AX706" s="194" t="s">
        <v>76</v>
      </c>
      <c r="AY706" s="196" t="s">
        <v>119</v>
      </c>
    </row>
    <row r="707" spans="2:51" s="194" customFormat="1" x14ac:dyDescent="0.3">
      <c r="B707" s="195"/>
      <c r="D707" s="190" t="s">
        <v>171</v>
      </c>
      <c r="E707" s="196"/>
      <c r="F707" s="197" t="s">
        <v>251</v>
      </c>
      <c r="H707" s="196"/>
      <c r="L707" s="195"/>
      <c r="M707" s="198"/>
      <c r="T707" s="199"/>
      <c r="AT707" s="196" t="s">
        <v>171</v>
      </c>
      <c r="AU707" s="196" t="s">
        <v>100</v>
      </c>
      <c r="AV707" s="194" t="s">
        <v>84</v>
      </c>
      <c r="AW707" s="194" t="s">
        <v>33</v>
      </c>
      <c r="AX707" s="194" t="s">
        <v>76</v>
      </c>
      <c r="AY707" s="196" t="s">
        <v>119</v>
      </c>
    </row>
    <row r="708" spans="2:51" s="194" customFormat="1" x14ac:dyDescent="0.3">
      <c r="B708" s="195"/>
      <c r="D708" s="190" t="s">
        <v>171</v>
      </c>
      <c r="E708" s="196"/>
      <c r="F708" s="197" t="s">
        <v>212</v>
      </c>
      <c r="H708" s="196"/>
      <c r="L708" s="195"/>
      <c r="M708" s="198"/>
      <c r="T708" s="199"/>
      <c r="AT708" s="196" t="s">
        <v>171</v>
      </c>
      <c r="AU708" s="196" t="s">
        <v>100</v>
      </c>
      <c r="AV708" s="194" t="s">
        <v>84</v>
      </c>
      <c r="AW708" s="194" t="s">
        <v>33</v>
      </c>
      <c r="AX708" s="194" t="s">
        <v>76</v>
      </c>
      <c r="AY708" s="196" t="s">
        <v>119</v>
      </c>
    </row>
    <row r="709" spans="2:51" s="194" customFormat="1" x14ac:dyDescent="0.3">
      <c r="B709" s="195"/>
      <c r="D709" s="190" t="s">
        <v>171</v>
      </c>
      <c r="E709" s="196"/>
      <c r="F709" s="197" t="s">
        <v>249</v>
      </c>
      <c r="H709" s="196"/>
      <c r="L709" s="195"/>
      <c r="M709" s="198"/>
      <c r="T709" s="199"/>
      <c r="AT709" s="196" t="s">
        <v>171</v>
      </c>
      <c r="AU709" s="196" t="s">
        <v>100</v>
      </c>
      <c r="AV709" s="194" t="s">
        <v>84</v>
      </c>
      <c r="AW709" s="194" t="s">
        <v>33</v>
      </c>
      <c r="AX709" s="194" t="s">
        <v>76</v>
      </c>
      <c r="AY709" s="196" t="s">
        <v>119</v>
      </c>
    </row>
    <row r="710" spans="2:51" s="194" customFormat="1" x14ac:dyDescent="0.3">
      <c r="B710" s="195"/>
      <c r="D710" s="190" t="s">
        <v>171</v>
      </c>
      <c r="E710" s="196"/>
      <c r="F710" s="197" t="s">
        <v>252</v>
      </c>
      <c r="H710" s="196"/>
      <c r="L710" s="195"/>
      <c r="M710" s="198"/>
      <c r="T710" s="199"/>
      <c r="AT710" s="196" t="s">
        <v>171</v>
      </c>
      <c r="AU710" s="196" t="s">
        <v>100</v>
      </c>
      <c r="AV710" s="194" t="s">
        <v>84</v>
      </c>
      <c r="AW710" s="194" t="s">
        <v>33</v>
      </c>
      <c r="AX710" s="194" t="s">
        <v>76</v>
      </c>
      <c r="AY710" s="196" t="s">
        <v>119</v>
      </c>
    </row>
    <row r="711" spans="2:51" s="194" customFormat="1" x14ac:dyDescent="0.3">
      <c r="B711" s="195"/>
      <c r="D711" s="190" t="s">
        <v>171</v>
      </c>
      <c r="E711" s="196"/>
      <c r="F711" s="197" t="s">
        <v>212</v>
      </c>
      <c r="H711" s="196"/>
      <c r="L711" s="195"/>
      <c r="M711" s="198"/>
      <c r="T711" s="199"/>
      <c r="AT711" s="196" t="s">
        <v>171</v>
      </c>
      <c r="AU711" s="196" t="s">
        <v>100</v>
      </c>
      <c r="AV711" s="194" t="s">
        <v>84</v>
      </c>
      <c r="AW711" s="194" t="s">
        <v>33</v>
      </c>
      <c r="AX711" s="194" t="s">
        <v>76</v>
      </c>
      <c r="AY711" s="196" t="s">
        <v>119</v>
      </c>
    </row>
    <row r="712" spans="2:51" s="194" customFormat="1" x14ac:dyDescent="0.3">
      <c r="B712" s="195"/>
      <c r="D712" s="190" t="s">
        <v>171</v>
      </c>
      <c r="E712" s="196"/>
      <c r="F712" s="197" t="s">
        <v>249</v>
      </c>
      <c r="H712" s="196"/>
      <c r="L712" s="195"/>
      <c r="M712" s="198"/>
      <c r="T712" s="199"/>
      <c r="AT712" s="196" t="s">
        <v>171</v>
      </c>
      <c r="AU712" s="196" t="s">
        <v>100</v>
      </c>
      <c r="AV712" s="194" t="s">
        <v>84</v>
      </c>
      <c r="AW712" s="194" t="s">
        <v>33</v>
      </c>
      <c r="AX712" s="194" t="s">
        <v>76</v>
      </c>
      <c r="AY712" s="196" t="s">
        <v>119</v>
      </c>
    </row>
    <row r="713" spans="2:51" s="194" customFormat="1" x14ac:dyDescent="0.3">
      <c r="B713" s="195"/>
      <c r="D713" s="190" t="s">
        <v>171</v>
      </c>
      <c r="E713" s="196"/>
      <c r="F713" s="197" t="s">
        <v>253</v>
      </c>
      <c r="H713" s="196"/>
      <c r="L713" s="195"/>
      <c r="M713" s="198"/>
      <c r="T713" s="199"/>
      <c r="AT713" s="196" t="s">
        <v>171</v>
      </c>
      <c r="AU713" s="196" t="s">
        <v>100</v>
      </c>
      <c r="AV713" s="194" t="s">
        <v>84</v>
      </c>
      <c r="AW713" s="194" t="s">
        <v>33</v>
      </c>
      <c r="AX713" s="194" t="s">
        <v>76</v>
      </c>
      <c r="AY713" s="196" t="s">
        <v>119</v>
      </c>
    </row>
    <row r="714" spans="2:51" s="194" customFormat="1" x14ac:dyDescent="0.3">
      <c r="B714" s="195"/>
      <c r="D714" s="190" t="s">
        <v>171</v>
      </c>
      <c r="E714" s="196"/>
      <c r="F714" s="197" t="s">
        <v>212</v>
      </c>
      <c r="H714" s="196"/>
      <c r="L714" s="195"/>
      <c r="M714" s="198"/>
      <c r="T714" s="199"/>
      <c r="AT714" s="196" t="s">
        <v>171</v>
      </c>
      <c r="AU714" s="196" t="s">
        <v>100</v>
      </c>
      <c r="AV714" s="194" t="s">
        <v>84</v>
      </c>
      <c r="AW714" s="194" t="s">
        <v>33</v>
      </c>
      <c r="AX714" s="194" t="s">
        <v>76</v>
      </c>
      <c r="AY714" s="196" t="s">
        <v>119</v>
      </c>
    </row>
    <row r="715" spans="2:51" s="194" customFormat="1" x14ac:dyDescent="0.3">
      <c r="B715" s="195"/>
      <c r="D715" s="190" t="s">
        <v>171</v>
      </c>
      <c r="E715" s="196"/>
      <c r="F715" s="197" t="s">
        <v>249</v>
      </c>
      <c r="H715" s="196"/>
      <c r="L715" s="195"/>
      <c r="M715" s="198"/>
      <c r="T715" s="199"/>
      <c r="AT715" s="196" t="s">
        <v>171</v>
      </c>
      <c r="AU715" s="196" t="s">
        <v>100</v>
      </c>
      <c r="AV715" s="194" t="s">
        <v>84</v>
      </c>
      <c r="AW715" s="194" t="s">
        <v>33</v>
      </c>
      <c r="AX715" s="194" t="s">
        <v>76</v>
      </c>
      <c r="AY715" s="196" t="s">
        <v>119</v>
      </c>
    </row>
    <row r="716" spans="2:51" s="194" customFormat="1" x14ac:dyDescent="0.3">
      <c r="B716" s="195"/>
      <c r="D716" s="190" t="s">
        <v>171</v>
      </c>
      <c r="E716" s="196"/>
      <c r="F716" s="197" t="s">
        <v>310</v>
      </c>
      <c r="H716" s="196"/>
      <c r="L716" s="195"/>
      <c r="M716" s="198"/>
      <c r="T716" s="199"/>
      <c r="AT716" s="196" t="s">
        <v>171</v>
      </c>
      <c r="AU716" s="196" t="s">
        <v>100</v>
      </c>
      <c r="AV716" s="194" t="s">
        <v>84</v>
      </c>
      <c r="AW716" s="194" t="s">
        <v>33</v>
      </c>
      <c r="AX716" s="194" t="s">
        <v>76</v>
      </c>
      <c r="AY716" s="196" t="s">
        <v>119</v>
      </c>
    </row>
    <row r="717" spans="2:51" s="200" customFormat="1" x14ac:dyDescent="0.3">
      <c r="B717" s="201"/>
      <c r="D717" s="190" t="s">
        <v>171</v>
      </c>
      <c r="E717" s="202"/>
      <c r="F717" s="203" t="s">
        <v>311</v>
      </c>
      <c r="H717" s="204">
        <v>612.30999999999995</v>
      </c>
      <c r="L717" s="201"/>
      <c r="M717" s="205"/>
      <c r="T717" s="206"/>
      <c r="AT717" s="202" t="s">
        <v>171</v>
      </c>
      <c r="AU717" s="202" t="s">
        <v>100</v>
      </c>
      <c r="AV717" s="200" t="s">
        <v>100</v>
      </c>
      <c r="AW717" s="200" t="s">
        <v>33</v>
      </c>
      <c r="AX717" s="200" t="s">
        <v>76</v>
      </c>
      <c r="AY717" s="202" t="s">
        <v>119</v>
      </c>
    </row>
    <row r="718" spans="2:51" s="215" customFormat="1" x14ac:dyDescent="0.3">
      <c r="B718" s="216"/>
      <c r="D718" s="190" t="s">
        <v>171</v>
      </c>
      <c r="E718" s="217"/>
      <c r="F718" s="218" t="s">
        <v>219</v>
      </c>
      <c r="H718" s="219">
        <v>612.30999999999995</v>
      </c>
      <c r="L718" s="216"/>
      <c r="M718" s="220"/>
      <c r="T718" s="221"/>
      <c r="AT718" s="217" t="s">
        <v>171</v>
      </c>
      <c r="AU718" s="217" t="s">
        <v>100</v>
      </c>
      <c r="AV718" s="215" t="s">
        <v>122</v>
      </c>
      <c r="AW718" s="215" t="s">
        <v>33</v>
      </c>
      <c r="AX718" s="215" t="s">
        <v>76</v>
      </c>
      <c r="AY718" s="217" t="s">
        <v>119</v>
      </c>
    </row>
    <row r="719" spans="2:51" s="194" customFormat="1" x14ac:dyDescent="0.3">
      <c r="B719" s="195"/>
      <c r="D719" s="190" t="s">
        <v>171</v>
      </c>
      <c r="E719" s="196"/>
      <c r="F719" s="197" t="s">
        <v>312</v>
      </c>
      <c r="H719" s="196"/>
      <c r="L719" s="195"/>
      <c r="M719" s="198"/>
      <c r="T719" s="199"/>
      <c r="AT719" s="196" t="s">
        <v>171</v>
      </c>
      <c r="AU719" s="196" t="s">
        <v>100</v>
      </c>
      <c r="AV719" s="194" t="s">
        <v>84</v>
      </c>
      <c r="AW719" s="194" t="s">
        <v>33</v>
      </c>
      <c r="AX719" s="194" t="s">
        <v>76</v>
      </c>
      <c r="AY719" s="196" t="s">
        <v>119</v>
      </c>
    </row>
    <row r="720" spans="2:51" s="194" customFormat="1" x14ac:dyDescent="0.3">
      <c r="B720" s="195"/>
      <c r="D720" s="190" t="s">
        <v>171</v>
      </c>
      <c r="E720" s="196"/>
      <c r="F720" s="197" t="s">
        <v>210</v>
      </c>
      <c r="H720" s="196"/>
      <c r="L720" s="195"/>
      <c r="M720" s="198"/>
      <c r="T720" s="199"/>
      <c r="AT720" s="196" t="s">
        <v>171</v>
      </c>
      <c r="AU720" s="196" t="s">
        <v>100</v>
      </c>
      <c r="AV720" s="194" t="s">
        <v>84</v>
      </c>
      <c r="AW720" s="194" t="s">
        <v>33</v>
      </c>
      <c r="AX720" s="194" t="s">
        <v>76</v>
      </c>
      <c r="AY720" s="196" t="s">
        <v>119</v>
      </c>
    </row>
    <row r="721" spans="2:51" s="194" customFormat="1" x14ac:dyDescent="0.3">
      <c r="B721" s="195"/>
      <c r="D721" s="190" t="s">
        <v>171</v>
      </c>
      <c r="E721" s="196"/>
      <c r="F721" s="197" t="s">
        <v>211</v>
      </c>
      <c r="H721" s="196"/>
      <c r="L721" s="195"/>
      <c r="M721" s="198"/>
      <c r="T721" s="199"/>
      <c r="AT721" s="196" t="s">
        <v>171</v>
      </c>
      <c r="AU721" s="196" t="s">
        <v>100</v>
      </c>
      <c r="AV721" s="194" t="s">
        <v>84</v>
      </c>
      <c r="AW721" s="194" t="s">
        <v>33</v>
      </c>
      <c r="AX721" s="194" t="s">
        <v>76</v>
      </c>
      <c r="AY721" s="196" t="s">
        <v>119</v>
      </c>
    </row>
    <row r="722" spans="2:51" s="194" customFormat="1" x14ac:dyDescent="0.3">
      <c r="B722" s="195"/>
      <c r="D722" s="190" t="s">
        <v>171</v>
      </c>
      <c r="E722" s="196"/>
      <c r="F722" s="197" t="s">
        <v>277</v>
      </c>
      <c r="H722" s="196"/>
      <c r="L722" s="195"/>
      <c r="M722" s="198"/>
      <c r="T722" s="199"/>
      <c r="AT722" s="196" t="s">
        <v>171</v>
      </c>
      <c r="AU722" s="196" t="s">
        <v>100</v>
      </c>
      <c r="AV722" s="194" t="s">
        <v>84</v>
      </c>
      <c r="AW722" s="194" t="s">
        <v>33</v>
      </c>
      <c r="AX722" s="194" t="s">
        <v>76</v>
      </c>
      <c r="AY722" s="196" t="s">
        <v>119</v>
      </c>
    </row>
    <row r="723" spans="2:51" s="194" customFormat="1" x14ac:dyDescent="0.3">
      <c r="B723" s="195"/>
      <c r="D723" s="190" t="s">
        <v>171</v>
      </c>
      <c r="E723" s="196"/>
      <c r="F723" s="197" t="s">
        <v>213</v>
      </c>
      <c r="H723" s="196"/>
      <c r="L723" s="195"/>
      <c r="M723" s="198"/>
      <c r="T723" s="199"/>
      <c r="AT723" s="196" t="s">
        <v>171</v>
      </c>
      <c r="AU723" s="196" t="s">
        <v>100</v>
      </c>
      <c r="AV723" s="194" t="s">
        <v>84</v>
      </c>
      <c r="AW723" s="194" t="s">
        <v>33</v>
      </c>
      <c r="AX723" s="194" t="s">
        <v>76</v>
      </c>
      <c r="AY723" s="196" t="s">
        <v>119</v>
      </c>
    </row>
    <row r="724" spans="2:51" s="194" customFormat="1" x14ac:dyDescent="0.3">
      <c r="B724" s="195"/>
      <c r="D724" s="190" t="s">
        <v>171</v>
      </c>
      <c r="E724" s="196"/>
      <c r="F724" s="197" t="s">
        <v>214</v>
      </c>
      <c r="H724" s="196"/>
      <c r="L724" s="195"/>
      <c r="M724" s="198"/>
      <c r="T724" s="199"/>
      <c r="AT724" s="196" t="s">
        <v>171</v>
      </c>
      <c r="AU724" s="196" t="s">
        <v>100</v>
      </c>
      <c r="AV724" s="194" t="s">
        <v>84</v>
      </c>
      <c r="AW724" s="194" t="s">
        <v>33</v>
      </c>
      <c r="AX724" s="194" t="s">
        <v>76</v>
      </c>
      <c r="AY724" s="196" t="s">
        <v>119</v>
      </c>
    </row>
    <row r="725" spans="2:51" s="194" customFormat="1" x14ac:dyDescent="0.3">
      <c r="B725" s="195"/>
      <c r="D725" s="190" t="s">
        <v>171</v>
      </c>
      <c r="E725" s="196"/>
      <c r="F725" s="197" t="s">
        <v>220</v>
      </c>
      <c r="H725" s="196"/>
      <c r="L725" s="195"/>
      <c r="M725" s="198"/>
      <c r="T725" s="199"/>
      <c r="AT725" s="196" t="s">
        <v>171</v>
      </c>
      <c r="AU725" s="196" t="s">
        <v>100</v>
      </c>
      <c r="AV725" s="194" t="s">
        <v>84</v>
      </c>
      <c r="AW725" s="194" t="s">
        <v>33</v>
      </c>
      <c r="AX725" s="194" t="s">
        <v>76</v>
      </c>
      <c r="AY725" s="196" t="s">
        <v>119</v>
      </c>
    </row>
    <row r="726" spans="2:51" s="194" customFormat="1" x14ac:dyDescent="0.3">
      <c r="B726" s="195"/>
      <c r="D726" s="190" t="s">
        <v>171</v>
      </c>
      <c r="E726" s="196"/>
      <c r="F726" s="197" t="s">
        <v>211</v>
      </c>
      <c r="H726" s="196"/>
      <c r="L726" s="195"/>
      <c r="M726" s="198"/>
      <c r="T726" s="199"/>
      <c r="AT726" s="196" t="s">
        <v>171</v>
      </c>
      <c r="AU726" s="196" t="s">
        <v>100</v>
      </c>
      <c r="AV726" s="194" t="s">
        <v>84</v>
      </c>
      <c r="AW726" s="194" t="s">
        <v>33</v>
      </c>
      <c r="AX726" s="194" t="s">
        <v>76</v>
      </c>
      <c r="AY726" s="196" t="s">
        <v>119</v>
      </c>
    </row>
    <row r="727" spans="2:51" s="194" customFormat="1" x14ac:dyDescent="0.3">
      <c r="B727" s="195"/>
      <c r="D727" s="190" t="s">
        <v>171</v>
      </c>
      <c r="E727" s="196"/>
      <c r="F727" s="197" t="s">
        <v>277</v>
      </c>
      <c r="H727" s="196"/>
      <c r="L727" s="195"/>
      <c r="M727" s="198"/>
      <c r="T727" s="199"/>
      <c r="AT727" s="196" t="s">
        <v>171</v>
      </c>
      <c r="AU727" s="196" t="s">
        <v>100</v>
      </c>
      <c r="AV727" s="194" t="s">
        <v>84</v>
      </c>
      <c r="AW727" s="194" t="s">
        <v>33</v>
      </c>
      <c r="AX727" s="194" t="s">
        <v>76</v>
      </c>
      <c r="AY727" s="196" t="s">
        <v>119</v>
      </c>
    </row>
    <row r="728" spans="2:51" s="194" customFormat="1" x14ac:dyDescent="0.3">
      <c r="B728" s="195"/>
      <c r="D728" s="190" t="s">
        <v>171</v>
      </c>
      <c r="E728" s="196"/>
      <c r="F728" s="197" t="s">
        <v>221</v>
      </c>
      <c r="H728" s="196"/>
      <c r="L728" s="195"/>
      <c r="M728" s="198"/>
      <c r="T728" s="199"/>
      <c r="AT728" s="196" t="s">
        <v>171</v>
      </c>
      <c r="AU728" s="196" t="s">
        <v>100</v>
      </c>
      <c r="AV728" s="194" t="s">
        <v>84</v>
      </c>
      <c r="AW728" s="194" t="s">
        <v>33</v>
      </c>
      <c r="AX728" s="194" t="s">
        <v>76</v>
      </c>
      <c r="AY728" s="196" t="s">
        <v>119</v>
      </c>
    </row>
    <row r="729" spans="2:51" s="194" customFormat="1" x14ac:dyDescent="0.3">
      <c r="B729" s="195"/>
      <c r="D729" s="190" t="s">
        <v>171</v>
      </c>
      <c r="E729" s="196"/>
      <c r="F729" s="197" t="s">
        <v>223</v>
      </c>
      <c r="H729" s="196"/>
      <c r="L729" s="195"/>
      <c r="M729" s="198"/>
      <c r="T729" s="199"/>
      <c r="AT729" s="196" t="s">
        <v>171</v>
      </c>
      <c r="AU729" s="196" t="s">
        <v>100</v>
      </c>
      <c r="AV729" s="194" t="s">
        <v>84</v>
      </c>
      <c r="AW729" s="194" t="s">
        <v>33</v>
      </c>
      <c r="AX729" s="194" t="s">
        <v>76</v>
      </c>
      <c r="AY729" s="196" t="s">
        <v>119</v>
      </c>
    </row>
    <row r="730" spans="2:51" s="194" customFormat="1" x14ac:dyDescent="0.3">
      <c r="B730" s="195"/>
      <c r="D730" s="190" t="s">
        <v>171</v>
      </c>
      <c r="E730" s="196"/>
      <c r="F730" s="197" t="s">
        <v>224</v>
      </c>
      <c r="H730" s="196"/>
      <c r="L730" s="195"/>
      <c r="M730" s="198"/>
      <c r="T730" s="199"/>
      <c r="AT730" s="196" t="s">
        <v>171</v>
      </c>
      <c r="AU730" s="196" t="s">
        <v>100</v>
      </c>
      <c r="AV730" s="194" t="s">
        <v>84</v>
      </c>
      <c r="AW730" s="194" t="s">
        <v>33</v>
      </c>
      <c r="AX730" s="194" t="s">
        <v>76</v>
      </c>
      <c r="AY730" s="196" t="s">
        <v>119</v>
      </c>
    </row>
    <row r="731" spans="2:51" s="194" customFormat="1" x14ac:dyDescent="0.3">
      <c r="B731" s="195"/>
      <c r="D731" s="190" t="s">
        <v>171</v>
      </c>
      <c r="E731" s="196"/>
      <c r="F731" s="197" t="s">
        <v>282</v>
      </c>
      <c r="H731" s="196"/>
      <c r="L731" s="195"/>
      <c r="M731" s="198"/>
      <c r="T731" s="199"/>
      <c r="AT731" s="196" t="s">
        <v>171</v>
      </c>
      <c r="AU731" s="196" t="s">
        <v>100</v>
      </c>
      <c r="AV731" s="194" t="s">
        <v>84</v>
      </c>
      <c r="AW731" s="194" t="s">
        <v>33</v>
      </c>
      <c r="AX731" s="194" t="s">
        <v>76</v>
      </c>
      <c r="AY731" s="196" t="s">
        <v>119</v>
      </c>
    </row>
    <row r="732" spans="2:51" s="194" customFormat="1" x14ac:dyDescent="0.3">
      <c r="B732" s="195"/>
      <c r="D732" s="190" t="s">
        <v>171</v>
      </c>
      <c r="E732" s="196"/>
      <c r="F732" s="197" t="s">
        <v>225</v>
      </c>
      <c r="H732" s="196"/>
      <c r="L732" s="195"/>
      <c r="M732" s="198"/>
      <c r="T732" s="199"/>
      <c r="AT732" s="196" t="s">
        <v>171</v>
      </c>
      <c r="AU732" s="196" t="s">
        <v>100</v>
      </c>
      <c r="AV732" s="194" t="s">
        <v>84</v>
      </c>
      <c r="AW732" s="194" t="s">
        <v>33</v>
      </c>
      <c r="AX732" s="194" t="s">
        <v>76</v>
      </c>
      <c r="AY732" s="196" t="s">
        <v>119</v>
      </c>
    </row>
    <row r="733" spans="2:51" s="194" customFormat="1" x14ac:dyDescent="0.3">
      <c r="B733" s="195"/>
      <c r="D733" s="190" t="s">
        <v>171</v>
      </c>
      <c r="E733" s="196"/>
      <c r="F733" s="197" t="s">
        <v>228</v>
      </c>
      <c r="H733" s="196"/>
      <c r="L733" s="195"/>
      <c r="M733" s="198"/>
      <c r="T733" s="199"/>
      <c r="AT733" s="196" t="s">
        <v>171</v>
      </c>
      <c r="AU733" s="196" t="s">
        <v>100</v>
      </c>
      <c r="AV733" s="194" t="s">
        <v>84</v>
      </c>
      <c r="AW733" s="194" t="s">
        <v>33</v>
      </c>
      <c r="AX733" s="194" t="s">
        <v>76</v>
      </c>
      <c r="AY733" s="196" t="s">
        <v>119</v>
      </c>
    </row>
    <row r="734" spans="2:51" s="194" customFormat="1" x14ac:dyDescent="0.3">
      <c r="B734" s="195"/>
      <c r="D734" s="190" t="s">
        <v>171</v>
      </c>
      <c r="E734" s="196"/>
      <c r="F734" s="197" t="s">
        <v>229</v>
      </c>
      <c r="H734" s="196"/>
      <c r="L734" s="195"/>
      <c r="M734" s="198"/>
      <c r="T734" s="199"/>
      <c r="AT734" s="196" t="s">
        <v>171</v>
      </c>
      <c r="AU734" s="196" t="s">
        <v>100</v>
      </c>
      <c r="AV734" s="194" t="s">
        <v>84</v>
      </c>
      <c r="AW734" s="194" t="s">
        <v>33</v>
      </c>
      <c r="AX734" s="194" t="s">
        <v>76</v>
      </c>
      <c r="AY734" s="196" t="s">
        <v>119</v>
      </c>
    </row>
    <row r="735" spans="2:51" s="194" customFormat="1" x14ac:dyDescent="0.3">
      <c r="B735" s="195"/>
      <c r="D735" s="190" t="s">
        <v>171</v>
      </c>
      <c r="E735" s="196"/>
      <c r="F735" s="197" t="s">
        <v>285</v>
      </c>
      <c r="H735" s="196"/>
      <c r="L735" s="195"/>
      <c r="M735" s="198"/>
      <c r="T735" s="199"/>
      <c r="AT735" s="196" t="s">
        <v>171</v>
      </c>
      <c r="AU735" s="196" t="s">
        <v>100</v>
      </c>
      <c r="AV735" s="194" t="s">
        <v>84</v>
      </c>
      <c r="AW735" s="194" t="s">
        <v>33</v>
      </c>
      <c r="AX735" s="194" t="s">
        <v>76</v>
      </c>
      <c r="AY735" s="196" t="s">
        <v>119</v>
      </c>
    </row>
    <row r="736" spans="2:51" s="194" customFormat="1" x14ac:dyDescent="0.3">
      <c r="B736" s="195"/>
      <c r="D736" s="190" t="s">
        <v>171</v>
      </c>
      <c r="E736" s="196"/>
      <c r="F736" s="197" t="s">
        <v>231</v>
      </c>
      <c r="H736" s="196"/>
      <c r="L736" s="195"/>
      <c r="M736" s="198"/>
      <c r="T736" s="199"/>
      <c r="AT736" s="196" t="s">
        <v>171</v>
      </c>
      <c r="AU736" s="196" t="s">
        <v>100</v>
      </c>
      <c r="AV736" s="194" t="s">
        <v>84</v>
      </c>
      <c r="AW736" s="194" t="s">
        <v>33</v>
      </c>
      <c r="AX736" s="194" t="s">
        <v>76</v>
      </c>
      <c r="AY736" s="196" t="s">
        <v>119</v>
      </c>
    </row>
    <row r="737" spans="2:51" s="194" customFormat="1" x14ac:dyDescent="0.3">
      <c r="B737" s="195"/>
      <c r="D737" s="190" t="s">
        <v>171</v>
      </c>
      <c r="E737" s="196"/>
      <c r="F737" s="197" t="s">
        <v>233</v>
      </c>
      <c r="H737" s="196"/>
      <c r="L737" s="195"/>
      <c r="M737" s="198"/>
      <c r="T737" s="199"/>
      <c r="AT737" s="196" t="s">
        <v>171</v>
      </c>
      <c r="AU737" s="196" t="s">
        <v>100</v>
      </c>
      <c r="AV737" s="194" t="s">
        <v>84</v>
      </c>
      <c r="AW737" s="194" t="s">
        <v>33</v>
      </c>
      <c r="AX737" s="194" t="s">
        <v>76</v>
      </c>
      <c r="AY737" s="196" t="s">
        <v>119</v>
      </c>
    </row>
    <row r="738" spans="2:51" s="194" customFormat="1" x14ac:dyDescent="0.3">
      <c r="B738" s="195"/>
      <c r="D738" s="190" t="s">
        <v>171</v>
      </c>
      <c r="E738" s="196"/>
      <c r="F738" s="197" t="s">
        <v>229</v>
      </c>
      <c r="H738" s="196"/>
      <c r="L738" s="195"/>
      <c r="M738" s="198"/>
      <c r="T738" s="199"/>
      <c r="AT738" s="196" t="s">
        <v>171</v>
      </c>
      <c r="AU738" s="196" t="s">
        <v>100</v>
      </c>
      <c r="AV738" s="194" t="s">
        <v>84</v>
      </c>
      <c r="AW738" s="194" t="s">
        <v>33</v>
      </c>
      <c r="AX738" s="194" t="s">
        <v>76</v>
      </c>
      <c r="AY738" s="196" t="s">
        <v>119</v>
      </c>
    </row>
    <row r="739" spans="2:51" s="194" customFormat="1" x14ac:dyDescent="0.3">
      <c r="B739" s="195"/>
      <c r="D739" s="190" t="s">
        <v>171</v>
      </c>
      <c r="E739" s="196"/>
      <c r="F739" s="197" t="s">
        <v>285</v>
      </c>
      <c r="H739" s="196"/>
      <c r="L739" s="195"/>
      <c r="M739" s="198"/>
      <c r="T739" s="199"/>
      <c r="AT739" s="196" t="s">
        <v>171</v>
      </c>
      <c r="AU739" s="196" t="s">
        <v>100</v>
      </c>
      <c r="AV739" s="194" t="s">
        <v>84</v>
      </c>
      <c r="AW739" s="194" t="s">
        <v>33</v>
      </c>
      <c r="AX739" s="194" t="s">
        <v>76</v>
      </c>
      <c r="AY739" s="196" t="s">
        <v>119</v>
      </c>
    </row>
    <row r="740" spans="2:51" s="194" customFormat="1" x14ac:dyDescent="0.3">
      <c r="B740" s="195"/>
      <c r="D740" s="190" t="s">
        <v>171</v>
      </c>
      <c r="E740" s="196"/>
      <c r="F740" s="197" t="s">
        <v>234</v>
      </c>
      <c r="H740" s="196"/>
      <c r="L740" s="195"/>
      <c r="M740" s="198"/>
      <c r="T740" s="199"/>
      <c r="AT740" s="196" t="s">
        <v>171</v>
      </c>
      <c r="AU740" s="196" t="s">
        <v>100</v>
      </c>
      <c r="AV740" s="194" t="s">
        <v>84</v>
      </c>
      <c r="AW740" s="194" t="s">
        <v>33</v>
      </c>
      <c r="AX740" s="194" t="s">
        <v>76</v>
      </c>
      <c r="AY740" s="196" t="s">
        <v>119</v>
      </c>
    </row>
    <row r="741" spans="2:51" s="194" customFormat="1" x14ac:dyDescent="0.3">
      <c r="B741" s="195"/>
      <c r="D741" s="190" t="s">
        <v>171</v>
      </c>
      <c r="E741" s="196"/>
      <c r="F741" s="197" t="s">
        <v>236</v>
      </c>
      <c r="H741" s="196"/>
      <c r="L741" s="195"/>
      <c r="M741" s="198"/>
      <c r="T741" s="199"/>
      <c r="AT741" s="196" t="s">
        <v>171</v>
      </c>
      <c r="AU741" s="196" t="s">
        <v>100</v>
      </c>
      <c r="AV741" s="194" t="s">
        <v>84</v>
      </c>
      <c r="AW741" s="194" t="s">
        <v>33</v>
      </c>
      <c r="AX741" s="194" t="s">
        <v>76</v>
      </c>
      <c r="AY741" s="196" t="s">
        <v>119</v>
      </c>
    </row>
    <row r="742" spans="2:51" s="194" customFormat="1" x14ac:dyDescent="0.3">
      <c r="B742" s="195"/>
      <c r="D742" s="190" t="s">
        <v>171</v>
      </c>
      <c r="E742" s="196"/>
      <c r="F742" s="197" t="s">
        <v>229</v>
      </c>
      <c r="H742" s="196"/>
      <c r="L742" s="195"/>
      <c r="M742" s="198"/>
      <c r="T742" s="199"/>
      <c r="AT742" s="196" t="s">
        <v>171</v>
      </c>
      <c r="AU742" s="196" t="s">
        <v>100</v>
      </c>
      <c r="AV742" s="194" t="s">
        <v>84</v>
      </c>
      <c r="AW742" s="194" t="s">
        <v>33</v>
      </c>
      <c r="AX742" s="194" t="s">
        <v>76</v>
      </c>
      <c r="AY742" s="196" t="s">
        <v>119</v>
      </c>
    </row>
    <row r="743" spans="2:51" s="194" customFormat="1" x14ac:dyDescent="0.3">
      <c r="B743" s="195"/>
      <c r="D743" s="190" t="s">
        <v>171</v>
      </c>
      <c r="E743" s="196"/>
      <c r="F743" s="197" t="s">
        <v>285</v>
      </c>
      <c r="H743" s="196"/>
      <c r="L743" s="195"/>
      <c r="M743" s="198"/>
      <c r="T743" s="199"/>
      <c r="AT743" s="196" t="s">
        <v>171</v>
      </c>
      <c r="AU743" s="196" t="s">
        <v>100</v>
      </c>
      <c r="AV743" s="194" t="s">
        <v>84</v>
      </c>
      <c r="AW743" s="194" t="s">
        <v>33</v>
      </c>
      <c r="AX743" s="194" t="s">
        <v>76</v>
      </c>
      <c r="AY743" s="196" t="s">
        <v>119</v>
      </c>
    </row>
    <row r="744" spans="2:51" s="194" customFormat="1" x14ac:dyDescent="0.3">
      <c r="B744" s="195"/>
      <c r="D744" s="190" t="s">
        <v>171</v>
      </c>
      <c r="E744" s="196"/>
      <c r="F744" s="197" t="s">
        <v>237</v>
      </c>
      <c r="H744" s="196"/>
      <c r="L744" s="195"/>
      <c r="M744" s="198"/>
      <c r="T744" s="199"/>
      <c r="AT744" s="196" t="s">
        <v>171</v>
      </c>
      <c r="AU744" s="196" t="s">
        <v>100</v>
      </c>
      <c r="AV744" s="194" t="s">
        <v>84</v>
      </c>
      <c r="AW744" s="194" t="s">
        <v>33</v>
      </c>
      <c r="AX744" s="194" t="s">
        <v>76</v>
      </c>
      <c r="AY744" s="196" t="s">
        <v>119</v>
      </c>
    </row>
    <row r="745" spans="2:51" s="194" customFormat="1" x14ac:dyDescent="0.3">
      <c r="B745" s="195"/>
      <c r="D745" s="190" t="s">
        <v>171</v>
      </c>
      <c r="E745" s="196"/>
      <c r="F745" s="197" t="s">
        <v>239</v>
      </c>
      <c r="H745" s="196"/>
      <c r="L745" s="195"/>
      <c r="M745" s="198"/>
      <c r="T745" s="199"/>
      <c r="AT745" s="196" t="s">
        <v>171</v>
      </c>
      <c r="AU745" s="196" t="s">
        <v>100</v>
      </c>
      <c r="AV745" s="194" t="s">
        <v>84</v>
      </c>
      <c r="AW745" s="194" t="s">
        <v>33</v>
      </c>
      <c r="AX745" s="194" t="s">
        <v>76</v>
      </c>
      <c r="AY745" s="196" t="s">
        <v>119</v>
      </c>
    </row>
    <row r="746" spans="2:51" s="194" customFormat="1" x14ac:dyDescent="0.3">
      <c r="B746" s="195"/>
      <c r="D746" s="190" t="s">
        <v>171</v>
      </c>
      <c r="E746" s="196"/>
      <c r="F746" s="197" t="s">
        <v>229</v>
      </c>
      <c r="H746" s="196"/>
      <c r="L746" s="195"/>
      <c r="M746" s="198"/>
      <c r="T746" s="199"/>
      <c r="AT746" s="196" t="s">
        <v>171</v>
      </c>
      <c r="AU746" s="196" t="s">
        <v>100</v>
      </c>
      <c r="AV746" s="194" t="s">
        <v>84</v>
      </c>
      <c r="AW746" s="194" t="s">
        <v>33</v>
      </c>
      <c r="AX746" s="194" t="s">
        <v>76</v>
      </c>
      <c r="AY746" s="196" t="s">
        <v>119</v>
      </c>
    </row>
    <row r="747" spans="2:51" s="194" customFormat="1" x14ac:dyDescent="0.3">
      <c r="B747" s="195"/>
      <c r="D747" s="190" t="s">
        <v>171</v>
      </c>
      <c r="E747" s="196"/>
      <c r="F747" s="197" t="s">
        <v>285</v>
      </c>
      <c r="H747" s="196"/>
      <c r="L747" s="195"/>
      <c r="M747" s="198"/>
      <c r="T747" s="199"/>
      <c r="AT747" s="196" t="s">
        <v>171</v>
      </c>
      <c r="AU747" s="196" t="s">
        <v>100</v>
      </c>
      <c r="AV747" s="194" t="s">
        <v>84</v>
      </c>
      <c r="AW747" s="194" t="s">
        <v>33</v>
      </c>
      <c r="AX747" s="194" t="s">
        <v>76</v>
      </c>
      <c r="AY747" s="196" t="s">
        <v>119</v>
      </c>
    </row>
    <row r="748" spans="2:51" s="194" customFormat="1" x14ac:dyDescent="0.3">
      <c r="B748" s="195"/>
      <c r="D748" s="190" t="s">
        <v>171</v>
      </c>
      <c r="E748" s="196"/>
      <c r="F748" s="197" t="s">
        <v>240</v>
      </c>
      <c r="H748" s="196"/>
      <c r="L748" s="195"/>
      <c r="M748" s="198"/>
      <c r="T748" s="199"/>
      <c r="AT748" s="196" t="s">
        <v>171</v>
      </c>
      <c r="AU748" s="196" t="s">
        <v>100</v>
      </c>
      <c r="AV748" s="194" t="s">
        <v>84</v>
      </c>
      <c r="AW748" s="194" t="s">
        <v>33</v>
      </c>
      <c r="AX748" s="194" t="s">
        <v>76</v>
      </c>
      <c r="AY748" s="196" t="s">
        <v>119</v>
      </c>
    </row>
    <row r="749" spans="2:51" s="194" customFormat="1" x14ac:dyDescent="0.3">
      <c r="B749" s="195"/>
      <c r="D749" s="190" t="s">
        <v>171</v>
      </c>
      <c r="E749" s="196"/>
      <c r="F749" s="197" t="s">
        <v>242</v>
      </c>
      <c r="H749" s="196"/>
      <c r="L749" s="195"/>
      <c r="M749" s="198"/>
      <c r="T749" s="199"/>
      <c r="AT749" s="196" t="s">
        <v>171</v>
      </c>
      <c r="AU749" s="196" t="s">
        <v>100</v>
      </c>
      <c r="AV749" s="194" t="s">
        <v>84</v>
      </c>
      <c r="AW749" s="194" t="s">
        <v>33</v>
      </c>
      <c r="AX749" s="194" t="s">
        <v>76</v>
      </c>
      <c r="AY749" s="196" t="s">
        <v>119</v>
      </c>
    </row>
    <row r="750" spans="2:51" s="194" customFormat="1" x14ac:dyDescent="0.3">
      <c r="B750" s="195"/>
      <c r="D750" s="190" t="s">
        <v>171</v>
      </c>
      <c r="E750" s="196"/>
      <c r="F750" s="197" t="s">
        <v>229</v>
      </c>
      <c r="H750" s="196"/>
      <c r="L750" s="195"/>
      <c r="M750" s="198"/>
      <c r="T750" s="199"/>
      <c r="AT750" s="196" t="s">
        <v>171</v>
      </c>
      <c r="AU750" s="196" t="s">
        <v>100</v>
      </c>
      <c r="AV750" s="194" t="s">
        <v>84</v>
      </c>
      <c r="AW750" s="194" t="s">
        <v>33</v>
      </c>
      <c r="AX750" s="194" t="s">
        <v>76</v>
      </c>
      <c r="AY750" s="196" t="s">
        <v>119</v>
      </c>
    </row>
    <row r="751" spans="2:51" s="194" customFormat="1" x14ac:dyDescent="0.3">
      <c r="B751" s="195"/>
      <c r="D751" s="190" t="s">
        <v>171</v>
      </c>
      <c r="E751" s="196"/>
      <c r="F751" s="197" t="s">
        <v>285</v>
      </c>
      <c r="H751" s="196"/>
      <c r="L751" s="195"/>
      <c r="M751" s="198"/>
      <c r="T751" s="199"/>
      <c r="AT751" s="196" t="s">
        <v>171</v>
      </c>
      <c r="AU751" s="196" t="s">
        <v>100</v>
      </c>
      <c r="AV751" s="194" t="s">
        <v>84</v>
      </c>
      <c r="AW751" s="194" t="s">
        <v>33</v>
      </c>
      <c r="AX751" s="194" t="s">
        <v>76</v>
      </c>
      <c r="AY751" s="196" t="s">
        <v>119</v>
      </c>
    </row>
    <row r="752" spans="2:51" s="194" customFormat="1" x14ac:dyDescent="0.3">
      <c r="B752" s="195"/>
      <c r="D752" s="190" t="s">
        <v>171</v>
      </c>
      <c r="E752" s="196"/>
      <c r="F752" s="197" t="s">
        <v>243</v>
      </c>
      <c r="H752" s="196"/>
      <c r="L752" s="195"/>
      <c r="M752" s="198"/>
      <c r="T752" s="199"/>
      <c r="AT752" s="196" t="s">
        <v>171</v>
      </c>
      <c r="AU752" s="196" t="s">
        <v>100</v>
      </c>
      <c r="AV752" s="194" t="s">
        <v>84</v>
      </c>
      <c r="AW752" s="194" t="s">
        <v>33</v>
      </c>
      <c r="AX752" s="194" t="s">
        <v>76</v>
      </c>
      <c r="AY752" s="196" t="s">
        <v>119</v>
      </c>
    </row>
    <row r="753" spans="2:51" s="194" customFormat="1" x14ac:dyDescent="0.3">
      <c r="B753" s="195"/>
      <c r="D753" s="190" t="s">
        <v>171</v>
      </c>
      <c r="E753" s="196"/>
      <c r="F753" s="197" t="s">
        <v>245</v>
      </c>
      <c r="H753" s="196"/>
      <c r="L753" s="195"/>
      <c r="M753" s="198"/>
      <c r="T753" s="199"/>
      <c r="AT753" s="196" t="s">
        <v>171</v>
      </c>
      <c r="AU753" s="196" t="s">
        <v>100</v>
      </c>
      <c r="AV753" s="194" t="s">
        <v>84</v>
      </c>
      <c r="AW753" s="194" t="s">
        <v>33</v>
      </c>
      <c r="AX753" s="194" t="s">
        <v>76</v>
      </c>
      <c r="AY753" s="196" t="s">
        <v>119</v>
      </c>
    </row>
    <row r="754" spans="2:51" s="194" customFormat="1" x14ac:dyDescent="0.3">
      <c r="B754" s="195"/>
      <c r="D754" s="190" t="s">
        <v>171</v>
      </c>
      <c r="E754" s="196"/>
      <c r="F754" s="197" t="s">
        <v>229</v>
      </c>
      <c r="H754" s="196"/>
      <c r="L754" s="195"/>
      <c r="M754" s="198"/>
      <c r="T754" s="199"/>
      <c r="AT754" s="196" t="s">
        <v>171</v>
      </c>
      <c r="AU754" s="196" t="s">
        <v>100</v>
      </c>
      <c r="AV754" s="194" t="s">
        <v>84</v>
      </c>
      <c r="AW754" s="194" t="s">
        <v>33</v>
      </c>
      <c r="AX754" s="194" t="s">
        <v>76</v>
      </c>
      <c r="AY754" s="196" t="s">
        <v>119</v>
      </c>
    </row>
    <row r="755" spans="2:51" s="194" customFormat="1" x14ac:dyDescent="0.3">
      <c r="B755" s="195"/>
      <c r="D755" s="190" t="s">
        <v>171</v>
      </c>
      <c r="E755" s="196"/>
      <c r="F755" s="197" t="s">
        <v>285</v>
      </c>
      <c r="H755" s="196"/>
      <c r="L755" s="195"/>
      <c r="M755" s="198"/>
      <c r="T755" s="199"/>
      <c r="AT755" s="196" t="s">
        <v>171</v>
      </c>
      <c r="AU755" s="196" t="s">
        <v>100</v>
      </c>
      <c r="AV755" s="194" t="s">
        <v>84</v>
      </c>
      <c r="AW755" s="194" t="s">
        <v>33</v>
      </c>
      <c r="AX755" s="194" t="s">
        <v>76</v>
      </c>
      <c r="AY755" s="196" t="s">
        <v>119</v>
      </c>
    </row>
    <row r="756" spans="2:51" s="194" customFormat="1" x14ac:dyDescent="0.3">
      <c r="B756" s="195"/>
      <c r="D756" s="190" t="s">
        <v>171</v>
      </c>
      <c r="E756" s="196"/>
      <c r="F756" s="197" t="s">
        <v>246</v>
      </c>
      <c r="H756" s="196"/>
      <c r="L756" s="195"/>
      <c r="M756" s="198"/>
      <c r="T756" s="199"/>
      <c r="AT756" s="196" t="s">
        <v>171</v>
      </c>
      <c r="AU756" s="196" t="s">
        <v>100</v>
      </c>
      <c r="AV756" s="194" t="s">
        <v>84</v>
      </c>
      <c r="AW756" s="194" t="s">
        <v>33</v>
      </c>
      <c r="AX756" s="194" t="s">
        <v>76</v>
      </c>
      <c r="AY756" s="196" t="s">
        <v>119</v>
      </c>
    </row>
    <row r="757" spans="2:51" s="194" customFormat="1" x14ac:dyDescent="0.3">
      <c r="B757" s="195"/>
      <c r="D757" s="190" t="s">
        <v>171</v>
      </c>
      <c r="E757" s="196"/>
      <c r="F757" s="197" t="s">
        <v>248</v>
      </c>
      <c r="H757" s="196"/>
      <c r="L757" s="195"/>
      <c r="M757" s="198"/>
      <c r="T757" s="199"/>
      <c r="AT757" s="196" t="s">
        <v>171</v>
      </c>
      <c r="AU757" s="196" t="s">
        <v>100</v>
      </c>
      <c r="AV757" s="194" t="s">
        <v>84</v>
      </c>
      <c r="AW757" s="194" t="s">
        <v>33</v>
      </c>
      <c r="AX757" s="194" t="s">
        <v>76</v>
      </c>
      <c r="AY757" s="196" t="s">
        <v>119</v>
      </c>
    </row>
    <row r="758" spans="2:51" s="194" customFormat="1" x14ac:dyDescent="0.3">
      <c r="B758" s="195"/>
      <c r="D758" s="190" t="s">
        <v>171</v>
      </c>
      <c r="E758" s="196"/>
      <c r="F758" s="197" t="s">
        <v>282</v>
      </c>
      <c r="H758" s="196"/>
      <c r="L758" s="195"/>
      <c r="M758" s="198"/>
      <c r="T758" s="199"/>
      <c r="AT758" s="196" t="s">
        <v>171</v>
      </c>
      <c r="AU758" s="196" t="s">
        <v>100</v>
      </c>
      <c r="AV758" s="194" t="s">
        <v>84</v>
      </c>
      <c r="AW758" s="194" t="s">
        <v>33</v>
      </c>
      <c r="AX758" s="194" t="s">
        <v>76</v>
      </c>
      <c r="AY758" s="196" t="s">
        <v>119</v>
      </c>
    </row>
    <row r="759" spans="2:51" s="194" customFormat="1" x14ac:dyDescent="0.3">
      <c r="B759" s="195"/>
      <c r="D759" s="190" t="s">
        <v>171</v>
      </c>
      <c r="E759" s="196"/>
      <c r="F759" s="197" t="s">
        <v>249</v>
      </c>
      <c r="H759" s="196"/>
      <c r="L759" s="195"/>
      <c r="M759" s="198"/>
      <c r="T759" s="199"/>
      <c r="AT759" s="196" t="s">
        <v>171</v>
      </c>
      <c r="AU759" s="196" t="s">
        <v>100</v>
      </c>
      <c r="AV759" s="194" t="s">
        <v>84</v>
      </c>
      <c r="AW759" s="194" t="s">
        <v>33</v>
      </c>
      <c r="AX759" s="194" t="s">
        <v>76</v>
      </c>
      <c r="AY759" s="196" t="s">
        <v>119</v>
      </c>
    </row>
    <row r="760" spans="2:51" s="194" customFormat="1" x14ac:dyDescent="0.3">
      <c r="B760" s="195"/>
      <c r="D760" s="190" t="s">
        <v>171</v>
      </c>
      <c r="E760" s="196"/>
      <c r="F760" s="197" t="s">
        <v>251</v>
      </c>
      <c r="H760" s="196"/>
      <c r="L760" s="195"/>
      <c r="M760" s="198"/>
      <c r="T760" s="199"/>
      <c r="AT760" s="196" t="s">
        <v>171</v>
      </c>
      <c r="AU760" s="196" t="s">
        <v>100</v>
      </c>
      <c r="AV760" s="194" t="s">
        <v>84</v>
      </c>
      <c r="AW760" s="194" t="s">
        <v>33</v>
      </c>
      <c r="AX760" s="194" t="s">
        <v>76</v>
      </c>
      <c r="AY760" s="196" t="s">
        <v>119</v>
      </c>
    </row>
    <row r="761" spans="2:51" s="194" customFormat="1" x14ac:dyDescent="0.3">
      <c r="B761" s="195"/>
      <c r="D761" s="190" t="s">
        <v>171</v>
      </c>
      <c r="E761" s="196"/>
      <c r="F761" s="197" t="s">
        <v>282</v>
      </c>
      <c r="H761" s="196"/>
      <c r="L761" s="195"/>
      <c r="M761" s="198"/>
      <c r="T761" s="199"/>
      <c r="AT761" s="196" t="s">
        <v>171</v>
      </c>
      <c r="AU761" s="196" t="s">
        <v>100</v>
      </c>
      <c r="AV761" s="194" t="s">
        <v>84</v>
      </c>
      <c r="AW761" s="194" t="s">
        <v>33</v>
      </c>
      <c r="AX761" s="194" t="s">
        <v>76</v>
      </c>
      <c r="AY761" s="196" t="s">
        <v>119</v>
      </c>
    </row>
    <row r="762" spans="2:51" s="194" customFormat="1" x14ac:dyDescent="0.3">
      <c r="B762" s="195"/>
      <c r="D762" s="190" t="s">
        <v>171</v>
      </c>
      <c r="E762" s="196"/>
      <c r="F762" s="197" t="s">
        <v>249</v>
      </c>
      <c r="H762" s="196"/>
      <c r="L762" s="195"/>
      <c r="M762" s="198"/>
      <c r="T762" s="199"/>
      <c r="AT762" s="196" t="s">
        <v>171</v>
      </c>
      <c r="AU762" s="196" t="s">
        <v>100</v>
      </c>
      <c r="AV762" s="194" t="s">
        <v>84</v>
      </c>
      <c r="AW762" s="194" t="s">
        <v>33</v>
      </c>
      <c r="AX762" s="194" t="s">
        <v>76</v>
      </c>
      <c r="AY762" s="196" t="s">
        <v>119</v>
      </c>
    </row>
    <row r="763" spans="2:51" s="194" customFormat="1" x14ac:dyDescent="0.3">
      <c r="B763" s="195"/>
      <c r="D763" s="190" t="s">
        <v>171</v>
      </c>
      <c r="E763" s="196"/>
      <c r="F763" s="197" t="s">
        <v>252</v>
      </c>
      <c r="H763" s="196"/>
      <c r="L763" s="195"/>
      <c r="M763" s="198"/>
      <c r="T763" s="199"/>
      <c r="AT763" s="196" t="s">
        <v>171</v>
      </c>
      <c r="AU763" s="196" t="s">
        <v>100</v>
      </c>
      <c r="AV763" s="194" t="s">
        <v>84</v>
      </c>
      <c r="AW763" s="194" t="s">
        <v>33</v>
      </c>
      <c r="AX763" s="194" t="s">
        <v>76</v>
      </c>
      <c r="AY763" s="196" t="s">
        <v>119</v>
      </c>
    </row>
    <row r="764" spans="2:51" s="194" customFormat="1" x14ac:dyDescent="0.3">
      <c r="B764" s="195"/>
      <c r="D764" s="190" t="s">
        <v>171</v>
      </c>
      <c r="E764" s="196"/>
      <c r="F764" s="197" t="s">
        <v>282</v>
      </c>
      <c r="H764" s="196"/>
      <c r="L764" s="195"/>
      <c r="M764" s="198"/>
      <c r="T764" s="199"/>
      <c r="AT764" s="196" t="s">
        <v>171</v>
      </c>
      <c r="AU764" s="196" t="s">
        <v>100</v>
      </c>
      <c r="AV764" s="194" t="s">
        <v>84</v>
      </c>
      <c r="AW764" s="194" t="s">
        <v>33</v>
      </c>
      <c r="AX764" s="194" t="s">
        <v>76</v>
      </c>
      <c r="AY764" s="196" t="s">
        <v>119</v>
      </c>
    </row>
    <row r="765" spans="2:51" s="194" customFormat="1" x14ac:dyDescent="0.3">
      <c r="B765" s="195"/>
      <c r="D765" s="190" t="s">
        <v>171</v>
      </c>
      <c r="E765" s="196"/>
      <c r="F765" s="197" t="s">
        <v>249</v>
      </c>
      <c r="H765" s="196"/>
      <c r="L765" s="195"/>
      <c r="M765" s="198"/>
      <c r="T765" s="199"/>
      <c r="AT765" s="196" t="s">
        <v>171</v>
      </c>
      <c r="AU765" s="196" t="s">
        <v>100</v>
      </c>
      <c r="AV765" s="194" t="s">
        <v>84</v>
      </c>
      <c r="AW765" s="194" t="s">
        <v>33</v>
      </c>
      <c r="AX765" s="194" t="s">
        <v>76</v>
      </c>
      <c r="AY765" s="196" t="s">
        <v>119</v>
      </c>
    </row>
    <row r="766" spans="2:51" s="194" customFormat="1" x14ac:dyDescent="0.3">
      <c r="B766" s="195"/>
      <c r="D766" s="190" t="s">
        <v>171</v>
      </c>
      <c r="E766" s="196"/>
      <c r="F766" s="197" t="s">
        <v>253</v>
      </c>
      <c r="H766" s="196"/>
      <c r="L766" s="195"/>
      <c r="M766" s="198"/>
      <c r="T766" s="199"/>
      <c r="AT766" s="196" t="s">
        <v>171</v>
      </c>
      <c r="AU766" s="196" t="s">
        <v>100</v>
      </c>
      <c r="AV766" s="194" t="s">
        <v>84</v>
      </c>
      <c r="AW766" s="194" t="s">
        <v>33</v>
      </c>
      <c r="AX766" s="194" t="s">
        <v>76</v>
      </c>
      <c r="AY766" s="196" t="s">
        <v>119</v>
      </c>
    </row>
    <row r="767" spans="2:51" s="194" customFormat="1" x14ac:dyDescent="0.3">
      <c r="B767" s="195"/>
      <c r="D767" s="190" t="s">
        <v>171</v>
      </c>
      <c r="E767" s="196"/>
      <c r="F767" s="197" t="s">
        <v>282</v>
      </c>
      <c r="H767" s="196"/>
      <c r="L767" s="195"/>
      <c r="M767" s="198"/>
      <c r="T767" s="199"/>
      <c r="AT767" s="196" t="s">
        <v>171</v>
      </c>
      <c r="AU767" s="196" t="s">
        <v>100</v>
      </c>
      <c r="AV767" s="194" t="s">
        <v>84</v>
      </c>
      <c r="AW767" s="194" t="s">
        <v>33</v>
      </c>
      <c r="AX767" s="194" t="s">
        <v>76</v>
      </c>
      <c r="AY767" s="196" t="s">
        <v>119</v>
      </c>
    </row>
    <row r="768" spans="2:51" s="194" customFormat="1" x14ac:dyDescent="0.3">
      <c r="B768" s="195"/>
      <c r="D768" s="190" t="s">
        <v>171</v>
      </c>
      <c r="E768" s="196"/>
      <c r="F768" s="197" t="s">
        <v>249</v>
      </c>
      <c r="H768" s="196"/>
      <c r="L768" s="195"/>
      <c r="M768" s="198"/>
      <c r="T768" s="199"/>
      <c r="AT768" s="196" t="s">
        <v>171</v>
      </c>
      <c r="AU768" s="196" t="s">
        <v>100</v>
      </c>
      <c r="AV768" s="194" t="s">
        <v>84</v>
      </c>
      <c r="AW768" s="194" t="s">
        <v>33</v>
      </c>
      <c r="AX768" s="194" t="s">
        <v>76</v>
      </c>
      <c r="AY768" s="196" t="s">
        <v>119</v>
      </c>
    </row>
    <row r="769" spans="2:65" s="194" customFormat="1" x14ac:dyDescent="0.3">
      <c r="B769" s="195"/>
      <c r="D769" s="190" t="s">
        <v>171</v>
      </c>
      <c r="E769" s="196"/>
      <c r="F769" s="197" t="s">
        <v>313</v>
      </c>
      <c r="H769" s="196"/>
      <c r="L769" s="195"/>
      <c r="M769" s="198"/>
      <c r="T769" s="199"/>
      <c r="AT769" s="196" t="s">
        <v>171</v>
      </c>
      <c r="AU769" s="196" t="s">
        <v>100</v>
      </c>
      <c r="AV769" s="194" t="s">
        <v>84</v>
      </c>
      <c r="AW769" s="194" t="s">
        <v>33</v>
      </c>
      <c r="AX769" s="194" t="s">
        <v>76</v>
      </c>
      <c r="AY769" s="196" t="s">
        <v>119</v>
      </c>
    </row>
    <row r="770" spans="2:65" s="200" customFormat="1" x14ac:dyDescent="0.3">
      <c r="B770" s="201"/>
      <c r="D770" s="190" t="s">
        <v>171</v>
      </c>
      <c r="E770" s="202"/>
      <c r="F770" s="203" t="s">
        <v>314</v>
      </c>
      <c r="H770" s="204">
        <v>-438.13099999999997</v>
      </c>
      <c r="L770" s="201"/>
      <c r="M770" s="205"/>
      <c r="T770" s="206"/>
      <c r="AT770" s="202" t="s">
        <v>171</v>
      </c>
      <c r="AU770" s="202" t="s">
        <v>100</v>
      </c>
      <c r="AV770" s="200" t="s">
        <v>100</v>
      </c>
      <c r="AW770" s="200" t="s">
        <v>33</v>
      </c>
      <c r="AX770" s="200" t="s">
        <v>76</v>
      </c>
      <c r="AY770" s="202" t="s">
        <v>119</v>
      </c>
    </row>
    <row r="771" spans="2:65" s="215" customFormat="1" x14ac:dyDescent="0.3">
      <c r="B771" s="216"/>
      <c r="D771" s="190" t="s">
        <v>171</v>
      </c>
      <c r="E771" s="217"/>
      <c r="F771" s="218" t="s">
        <v>219</v>
      </c>
      <c r="H771" s="219">
        <v>-438.13099999999997</v>
      </c>
      <c r="L771" s="216"/>
      <c r="M771" s="220"/>
      <c r="T771" s="221"/>
      <c r="AT771" s="217" t="s">
        <v>171</v>
      </c>
      <c r="AU771" s="217" t="s">
        <v>100</v>
      </c>
      <c r="AV771" s="215" t="s">
        <v>122</v>
      </c>
      <c r="AW771" s="215" t="s">
        <v>33</v>
      </c>
      <c r="AX771" s="215" t="s">
        <v>76</v>
      </c>
      <c r="AY771" s="217" t="s">
        <v>119</v>
      </c>
    </row>
    <row r="772" spans="2:65" s="207" customFormat="1" x14ac:dyDescent="0.3">
      <c r="B772" s="208"/>
      <c r="D772" s="190" t="s">
        <v>171</v>
      </c>
      <c r="E772" s="209"/>
      <c r="F772" s="210" t="s">
        <v>176</v>
      </c>
      <c r="H772" s="211">
        <v>174.179</v>
      </c>
      <c r="L772" s="208"/>
      <c r="M772" s="212"/>
      <c r="T772" s="213"/>
      <c r="AT772" s="209" t="s">
        <v>171</v>
      </c>
      <c r="AU772" s="209" t="s">
        <v>100</v>
      </c>
      <c r="AV772" s="207" t="s">
        <v>121</v>
      </c>
      <c r="AW772" s="207" t="s">
        <v>33</v>
      </c>
      <c r="AX772" s="207" t="s">
        <v>84</v>
      </c>
      <c r="AY772" s="209" t="s">
        <v>119</v>
      </c>
    </row>
    <row r="773" spans="2:65" s="102" customFormat="1" ht="25.5" customHeight="1" x14ac:dyDescent="0.3">
      <c r="B773" s="103"/>
      <c r="C773" s="179" t="s">
        <v>315</v>
      </c>
      <c r="D773" s="179" t="s">
        <v>120</v>
      </c>
      <c r="E773" s="180" t="s">
        <v>316</v>
      </c>
      <c r="F773" s="181" t="s">
        <v>317</v>
      </c>
      <c r="G773" s="182" t="s">
        <v>196</v>
      </c>
      <c r="H773" s="183">
        <v>1915.9690000000001</v>
      </c>
      <c r="I773" s="289"/>
      <c r="J773" s="184">
        <f>ROUND(I773*H773,2)</f>
        <v>0</v>
      </c>
      <c r="K773" s="181" t="s">
        <v>167</v>
      </c>
      <c r="L773" s="103"/>
      <c r="M773" s="185"/>
      <c r="N773" s="186" t="s">
        <v>41</v>
      </c>
      <c r="O773" s="187">
        <v>4.0000000000000001E-3</v>
      </c>
      <c r="P773" s="187">
        <f>O773*H773</f>
        <v>7.6638760000000001</v>
      </c>
      <c r="Q773" s="187">
        <v>0</v>
      </c>
      <c r="R773" s="187">
        <f>Q773*H773</f>
        <v>0</v>
      </c>
      <c r="S773" s="187">
        <v>0</v>
      </c>
      <c r="T773" s="188">
        <f>S773*H773</f>
        <v>0</v>
      </c>
      <c r="AR773" s="94" t="s">
        <v>121</v>
      </c>
      <c r="AT773" s="94" t="s">
        <v>120</v>
      </c>
      <c r="AU773" s="94" t="s">
        <v>100</v>
      </c>
      <c r="AY773" s="94" t="s">
        <v>119</v>
      </c>
      <c r="BE773" s="189">
        <f>IF(N773="základní",J773,0)</f>
        <v>0</v>
      </c>
      <c r="BF773" s="189">
        <f>IF(N773="snížená",J773,0)</f>
        <v>0</v>
      </c>
      <c r="BG773" s="189">
        <f>IF(N773="zákl. přenesená",J773,0)</f>
        <v>0</v>
      </c>
      <c r="BH773" s="189">
        <f>IF(N773="sníž. přenesená",J773,0)</f>
        <v>0</v>
      </c>
      <c r="BI773" s="189">
        <f>IF(N773="nulová",J773,0)</f>
        <v>0</v>
      </c>
      <c r="BJ773" s="94" t="s">
        <v>84</v>
      </c>
      <c r="BK773" s="189">
        <f>ROUND(I773*H773,2)</f>
        <v>0</v>
      </c>
      <c r="BL773" s="94" t="s">
        <v>121</v>
      </c>
      <c r="BM773" s="94" t="s">
        <v>318</v>
      </c>
    </row>
    <row r="774" spans="2:65" s="102" customFormat="1" ht="36" x14ac:dyDescent="0.3">
      <c r="B774" s="103"/>
      <c r="D774" s="190" t="s">
        <v>169</v>
      </c>
      <c r="F774" s="191" t="s">
        <v>319</v>
      </c>
      <c r="L774" s="103"/>
      <c r="M774" s="192"/>
      <c r="T774" s="193"/>
      <c r="AT774" s="94" t="s">
        <v>169</v>
      </c>
      <c r="AU774" s="94" t="s">
        <v>100</v>
      </c>
    </row>
    <row r="775" spans="2:65" s="102" customFormat="1" ht="192" x14ac:dyDescent="0.3">
      <c r="B775" s="103"/>
      <c r="D775" s="190" t="s">
        <v>188</v>
      </c>
      <c r="F775" s="214" t="s">
        <v>275</v>
      </c>
      <c r="L775" s="103"/>
      <c r="M775" s="192"/>
      <c r="T775" s="193"/>
      <c r="AT775" s="94" t="s">
        <v>188</v>
      </c>
      <c r="AU775" s="94" t="s">
        <v>100</v>
      </c>
    </row>
    <row r="776" spans="2:65" s="194" customFormat="1" x14ac:dyDescent="0.3">
      <c r="B776" s="195"/>
      <c r="D776" s="190" t="s">
        <v>171</v>
      </c>
      <c r="E776" s="196"/>
      <c r="F776" s="197" t="s">
        <v>172</v>
      </c>
      <c r="H776" s="196"/>
      <c r="L776" s="195"/>
      <c r="M776" s="198"/>
      <c r="T776" s="199"/>
      <c r="AT776" s="196" t="s">
        <v>171</v>
      </c>
      <c r="AU776" s="196" t="s">
        <v>100</v>
      </c>
      <c r="AV776" s="194" t="s">
        <v>84</v>
      </c>
      <c r="AW776" s="194" t="s">
        <v>33</v>
      </c>
      <c r="AX776" s="194" t="s">
        <v>76</v>
      </c>
      <c r="AY776" s="196" t="s">
        <v>119</v>
      </c>
    </row>
    <row r="777" spans="2:65" s="194" customFormat="1" x14ac:dyDescent="0.3">
      <c r="B777" s="195"/>
      <c r="D777" s="190" t="s">
        <v>171</v>
      </c>
      <c r="E777" s="196"/>
      <c r="F777" s="197" t="s">
        <v>190</v>
      </c>
      <c r="H777" s="196"/>
      <c r="L777" s="195"/>
      <c r="M777" s="198"/>
      <c r="T777" s="199"/>
      <c r="AT777" s="196" t="s">
        <v>171</v>
      </c>
      <c r="AU777" s="196" t="s">
        <v>100</v>
      </c>
      <c r="AV777" s="194" t="s">
        <v>84</v>
      </c>
      <c r="AW777" s="194" t="s">
        <v>33</v>
      </c>
      <c r="AX777" s="194" t="s">
        <v>76</v>
      </c>
      <c r="AY777" s="196" t="s">
        <v>119</v>
      </c>
    </row>
    <row r="778" spans="2:65" s="194" customFormat="1" x14ac:dyDescent="0.3">
      <c r="B778" s="195"/>
      <c r="D778" s="190" t="s">
        <v>171</v>
      </c>
      <c r="E778" s="196"/>
      <c r="F778" s="197" t="s">
        <v>309</v>
      </c>
      <c r="H778" s="196"/>
      <c r="L778" s="195"/>
      <c r="M778" s="198"/>
      <c r="T778" s="199"/>
      <c r="AT778" s="196" t="s">
        <v>171</v>
      </c>
      <c r="AU778" s="196" t="s">
        <v>100</v>
      </c>
      <c r="AV778" s="194" t="s">
        <v>84</v>
      </c>
      <c r="AW778" s="194" t="s">
        <v>33</v>
      </c>
      <c r="AX778" s="194" t="s">
        <v>76</v>
      </c>
      <c r="AY778" s="196" t="s">
        <v>119</v>
      </c>
    </row>
    <row r="779" spans="2:65" s="194" customFormat="1" x14ac:dyDescent="0.3">
      <c r="B779" s="195"/>
      <c r="D779" s="190" t="s">
        <v>171</v>
      </c>
      <c r="E779" s="196"/>
      <c r="F779" s="197" t="s">
        <v>210</v>
      </c>
      <c r="H779" s="196"/>
      <c r="L779" s="195"/>
      <c r="M779" s="198"/>
      <c r="T779" s="199"/>
      <c r="AT779" s="196" t="s">
        <v>171</v>
      </c>
      <c r="AU779" s="196" t="s">
        <v>100</v>
      </c>
      <c r="AV779" s="194" t="s">
        <v>84</v>
      </c>
      <c r="AW779" s="194" t="s">
        <v>33</v>
      </c>
      <c r="AX779" s="194" t="s">
        <v>76</v>
      </c>
      <c r="AY779" s="196" t="s">
        <v>119</v>
      </c>
    </row>
    <row r="780" spans="2:65" s="194" customFormat="1" x14ac:dyDescent="0.3">
      <c r="B780" s="195"/>
      <c r="D780" s="190" t="s">
        <v>171</v>
      </c>
      <c r="E780" s="196"/>
      <c r="F780" s="197" t="s">
        <v>211</v>
      </c>
      <c r="H780" s="196"/>
      <c r="L780" s="195"/>
      <c r="M780" s="198"/>
      <c r="T780" s="199"/>
      <c r="AT780" s="196" t="s">
        <v>171</v>
      </c>
      <c r="AU780" s="196" t="s">
        <v>100</v>
      </c>
      <c r="AV780" s="194" t="s">
        <v>84</v>
      </c>
      <c r="AW780" s="194" t="s">
        <v>33</v>
      </c>
      <c r="AX780" s="194" t="s">
        <v>76</v>
      </c>
      <c r="AY780" s="196" t="s">
        <v>119</v>
      </c>
    </row>
    <row r="781" spans="2:65" s="194" customFormat="1" x14ac:dyDescent="0.3">
      <c r="B781" s="195"/>
      <c r="D781" s="190" t="s">
        <v>171</v>
      </c>
      <c r="E781" s="196"/>
      <c r="F781" s="197" t="s">
        <v>212</v>
      </c>
      <c r="H781" s="196"/>
      <c r="L781" s="195"/>
      <c r="M781" s="198"/>
      <c r="T781" s="199"/>
      <c r="AT781" s="196" t="s">
        <v>171</v>
      </c>
      <c r="AU781" s="196" t="s">
        <v>100</v>
      </c>
      <c r="AV781" s="194" t="s">
        <v>84</v>
      </c>
      <c r="AW781" s="194" t="s">
        <v>33</v>
      </c>
      <c r="AX781" s="194" t="s">
        <v>76</v>
      </c>
      <c r="AY781" s="196" t="s">
        <v>119</v>
      </c>
    </row>
    <row r="782" spans="2:65" s="194" customFormat="1" x14ac:dyDescent="0.3">
      <c r="B782" s="195"/>
      <c r="D782" s="190" t="s">
        <v>171</v>
      </c>
      <c r="E782" s="196"/>
      <c r="F782" s="197" t="s">
        <v>213</v>
      </c>
      <c r="H782" s="196"/>
      <c r="L782" s="195"/>
      <c r="M782" s="198"/>
      <c r="T782" s="199"/>
      <c r="AT782" s="196" t="s">
        <v>171</v>
      </c>
      <c r="AU782" s="196" t="s">
        <v>100</v>
      </c>
      <c r="AV782" s="194" t="s">
        <v>84</v>
      </c>
      <c r="AW782" s="194" t="s">
        <v>33</v>
      </c>
      <c r="AX782" s="194" t="s">
        <v>76</v>
      </c>
      <c r="AY782" s="196" t="s">
        <v>119</v>
      </c>
    </row>
    <row r="783" spans="2:65" s="194" customFormat="1" x14ac:dyDescent="0.3">
      <c r="B783" s="195"/>
      <c r="D783" s="190" t="s">
        <v>171</v>
      </c>
      <c r="E783" s="196"/>
      <c r="F783" s="197" t="s">
        <v>214</v>
      </c>
      <c r="H783" s="196"/>
      <c r="L783" s="195"/>
      <c r="M783" s="198"/>
      <c r="T783" s="199"/>
      <c r="AT783" s="196" t="s">
        <v>171</v>
      </c>
      <c r="AU783" s="196" t="s">
        <v>100</v>
      </c>
      <c r="AV783" s="194" t="s">
        <v>84</v>
      </c>
      <c r="AW783" s="194" t="s">
        <v>33</v>
      </c>
      <c r="AX783" s="194" t="s">
        <v>76</v>
      </c>
      <c r="AY783" s="196" t="s">
        <v>119</v>
      </c>
    </row>
    <row r="784" spans="2:65" s="194" customFormat="1" x14ac:dyDescent="0.3">
      <c r="B784" s="195"/>
      <c r="D784" s="190" t="s">
        <v>171</v>
      </c>
      <c r="E784" s="196"/>
      <c r="F784" s="197" t="s">
        <v>216</v>
      </c>
      <c r="H784" s="196"/>
      <c r="L784" s="195"/>
      <c r="M784" s="198"/>
      <c r="T784" s="199"/>
      <c r="AT784" s="196" t="s">
        <v>171</v>
      </c>
      <c r="AU784" s="196" t="s">
        <v>100</v>
      </c>
      <c r="AV784" s="194" t="s">
        <v>84</v>
      </c>
      <c r="AW784" s="194" t="s">
        <v>33</v>
      </c>
      <c r="AX784" s="194" t="s">
        <v>76</v>
      </c>
      <c r="AY784" s="196" t="s">
        <v>119</v>
      </c>
    </row>
    <row r="785" spans="2:51" s="194" customFormat="1" x14ac:dyDescent="0.3">
      <c r="B785" s="195"/>
      <c r="D785" s="190" t="s">
        <v>171</v>
      </c>
      <c r="E785" s="196"/>
      <c r="F785" s="197" t="s">
        <v>220</v>
      </c>
      <c r="H785" s="196"/>
      <c r="L785" s="195"/>
      <c r="M785" s="198"/>
      <c r="T785" s="199"/>
      <c r="AT785" s="196" t="s">
        <v>171</v>
      </c>
      <c r="AU785" s="196" t="s">
        <v>100</v>
      </c>
      <c r="AV785" s="194" t="s">
        <v>84</v>
      </c>
      <c r="AW785" s="194" t="s">
        <v>33</v>
      </c>
      <c r="AX785" s="194" t="s">
        <v>76</v>
      </c>
      <c r="AY785" s="196" t="s">
        <v>119</v>
      </c>
    </row>
    <row r="786" spans="2:51" s="194" customFormat="1" x14ac:dyDescent="0.3">
      <c r="B786" s="195"/>
      <c r="D786" s="190" t="s">
        <v>171</v>
      </c>
      <c r="E786" s="196"/>
      <c r="F786" s="197" t="s">
        <v>211</v>
      </c>
      <c r="H786" s="196"/>
      <c r="L786" s="195"/>
      <c r="M786" s="198"/>
      <c r="T786" s="199"/>
      <c r="AT786" s="196" t="s">
        <v>171</v>
      </c>
      <c r="AU786" s="196" t="s">
        <v>100</v>
      </c>
      <c r="AV786" s="194" t="s">
        <v>84</v>
      </c>
      <c r="AW786" s="194" t="s">
        <v>33</v>
      </c>
      <c r="AX786" s="194" t="s">
        <v>76</v>
      </c>
      <c r="AY786" s="196" t="s">
        <v>119</v>
      </c>
    </row>
    <row r="787" spans="2:51" s="194" customFormat="1" x14ac:dyDescent="0.3">
      <c r="B787" s="195"/>
      <c r="D787" s="190" t="s">
        <v>171</v>
      </c>
      <c r="E787" s="196"/>
      <c r="F787" s="197" t="s">
        <v>212</v>
      </c>
      <c r="H787" s="196"/>
      <c r="L787" s="195"/>
      <c r="M787" s="198"/>
      <c r="T787" s="199"/>
      <c r="AT787" s="196" t="s">
        <v>171</v>
      </c>
      <c r="AU787" s="196" t="s">
        <v>100</v>
      </c>
      <c r="AV787" s="194" t="s">
        <v>84</v>
      </c>
      <c r="AW787" s="194" t="s">
        <v>33</v>
      </c>
      <c r="AX787" s="194" t="s">
        <v>76</v>
      </c>
      <c r="AY787" s="196" t="s">
        <v>119</v>
      </c>
    </row>
    <row r="788" spans="2:51" s="194" customFormat="1" x14ac:dyDescent="0.3">
      <c r="B788" s="195"/>
      <c r="D788" s="190" t="s">
        <v>171</v>
      </c>
      <c r="E788" s="196"/>
      <c r="F788" s="197" t="s">
        <v>221</v>
      </c>
      <c r="H788" s="196"/>
      <c r="L788" s="195"/>
      <c r="M788" s="198"/>
      <c r="T788" s="199"/>
      <c r="AT788" s="196" t="s">
        <v>171</v>
      </c>
      <c r="AU788" s="196" t="s">
        <v>100</v>
      </c>
      <c r="AV788" s="194" t="s">
        <v>84</v>
      </c>
      <c r="AW788" s="194" t="s">
        <v>33</v>
      </c>
      <c r="AX788" s="194" t="s">
        <v>76</v>
      </c>
      <c r="AY788" s="196" t="s">
        <v>119</v>
      </c>
    </row>
    <row r="789" spans="2:51" s="194" customFormat="1" x14ac:dyDescent="0.3">
      <c r="B789" s="195"/>
      <c r="D789" s="190" t="s">
        <v>171</v>
      </c>
      <c r="E789" s="196"/>
      <c r="F789" s="197" t="s">
        <v>216</v>
      </c>
      <c r="H789" s="196"/>
      <c r="L789" s="195"/>
      <c r="M789" s="198"/>
      <c r="T789" s="199"/>
      <c r="AT789" s="196" t="s">
        <v>171</v>
      </c>
      <c r="AU789" s="196" t="s">
        <v>100</v>
      </c>
      <c r="AV789" s="194" t="s">
        <v>84</v>
      </c>
      <c r="AW789" s="194" t="s">
        <v>33</v>
      </c>
      <c r="AX789" s="194" t="s">
        <v>76</v>
      </c>
      <c r="AY789" s="196" t="s">
        <v>119</v>
      </c>
    </row>
    <row r="790" spans="2:51" s="194" customFormat="1" x14ac:dyDescent="0.3">
      <c r="B790" s="195"/>
      <c r="D790" s="190" t="s">
        <v>171</v>
      </c>
      <c r="E790" s="196"/>
      <c r="F790" s="197" t="s">
        <v>223</v>
      </c>
      <c r="H790" s="196"/>
      <c r="L790" s="195"/>
      <c r="M790" s="198"/>
      <c r="T790" s="199"/>
      <c r="AT790" s="196" t="s">
        <v>171</v>
      </c>
      <c r="AU790" s="196" t="s">
        <v>100</v>
      </c>
      <c r="AV790" s="194" t="s">
        <v>84</v>
      </c>
      <c r="AW790" s="194" t="s">
        <v>33</v>
      </c>
      <c r="AX790" s="194" t="s">
        <v>76</v>
      </c>
      <c r="AY790" s="196" t="s">
        <v>119</v>
      </c>
    </row>
    <row r="791" spans="2:51" s="194" customFormat="1" x14ac:dyDescent="0.3">
      <c r="B791" s="195"/>
      <c r="D791" s="190" t="s">
        <v>171</v>
      </c>
      <c r="E791" s="196"/>
      <c r="F791" s="197" t="s">
        <v>224</v>
      </c>
      <c r="H791" s="196"/>
      <c r="L791" s="195"/>
      <c r="M791" s="198"/>
      <c r="T791" s="199"/>
      <c r="AT791" s="196" t="s">
        <v>171</v>
      </c>
      <c r="AU791" s="196" t="s">
        <v>100</v>
      </c>
      <c r="AV791" s="194" t="s">
        <v>84</v>
      </c>
      <c r="AW791" s="194" t="s">
        <v>33</v>
      </c>
      <c r="AX791" s="194" t="s">
        <v>76</v>
      </c>
      <c r="AY791" s="196" t="s">
        <v>119</v>
      </c>
    </row>
    <row r="792" spans="2:51" s="194" customFormat="1" x14ac:dyDescent="0.3">
      <c r="B792" s="195"/>
      <c r="D792" s="190" t="s">
        <v>171</v>
      </c>
      <c r="E792" s="196"/>
      <c r="F792" s="197" t="s">
        <v>212</v>
      </c>
      <c r="H792" s="196"/>
      <c r="L792" s="195"/>
      <c r="M792" s="198"/>
      <c r="T792" s="199"/>
      <c r="AT792" s="196" t="s">
        <v>171</v>
      </c>
      <c r="AU792" s="196" t="s">
        <v>100</v>
      </c>
      <c r="AV792" s="194" t="s">
        <v>84</v>
      </c>
      <c r="AW792" s="194" t="s">
        <v>33</v>
      </c>
      <c r="AX792" s="194" t="s">
        <v>76</v>
      </c>
      <c r="AY792" s="196" t="s">
        <v>119</v>
      </c>
    </row>
    <row r="793" spans="2:51" s="194" customFormat="1" x14ac:dyDescent="0.3">
      <c r="B793" s="195"/>
      <c r="D793" s="190" t="s">
        <v>171</v>
      </c>
      <c r="E793" s="196"/>
      <c r="F793" s="197" t="s">
        <v>225</v>
      </c>
      <c r="H793" s="196"/>
      <c r="L793" s="195"/>
      <c r="M793" s="198"/>
      <c r="T793" s="199"/>
      <c r="AT793" s="196" t="s">
        <v>171</v>
      </c>
      <c r="AU793" s="196" t="s">
        <v>100</v>
      </c>
      <c r="AV793" s="194" t="s">
        <v>84</v>
      </c>
      <c r="AW793" s="194" t="s">
        <v>33</v>
      </c>
      <c r="AX793" s="194" t="s">
        <v>76</v>
      </c>
      <c r="AY793" s="196" t="s">
        <v>119</v>
      </c>
    </row>
    <row r="794" spans="2:51" s="194" customFormat="1" x14ac:dyDescent="0.3">
      <c r="B794" s="195"/>
      <c r="D794" s="190" t="s">
        <v>171</v>
      </c>
      <c r="E794" s="196"/>
      <c r="F794" s="197" t="s">
        <v>216</v>
      </c>
      <c r="H794" s="196"/>
      <c r="L794" s="195"/>
      <c r="M794" s="198"/>
      <c r="T794" s="199"/>
      <c r="AT794" s="196" t="s">
        <v>171</v>
      </c>
      <c r="AU794" s="196" t="s">
        <v>100</v>
      </c>
      <c r="AV794" s="194" t="s">
        <v>84</v>
      </c>
      <c r="AW794" s="194" t="s">
        <v>33</v>
      </c>
      <c r="AX794" s="194" t="s">
        <v>76</v>
      </c>
      <c r="AY794" s="196" t="s">
        <v>119</v>
      </c>
    </row>
    <row r="795" spans="2:51" s="194" customFormat="1" x14ac:dyDescent="0.3">
      <c r="B795" s="195"/>
      <c r="D795" s="190" t="s">
        <v>171</v>
      </c>
      <c r="E795" s="196"/>
      <c r="F795" s="197" t="s">
        <v>228</v>
      </c>
      <c r="H795" s="196"/>
      <c r="L795" s="195"/>
      <c r="M795" s="198"/>
      <c r="T795" s="199"/>
      <c r="AT795" s="196" t="s">
        <v>171</v>
      </c>
      <c r="AU795" s="196" t="s">
        <v>100</v>
      </c>
      <c r="AV795" s="194" t="s">
        <v>84</v>
      </c>
      <c r="AW795" s="194" t="s">
        <v>33</v>
      </c>
      <c r="AX795" s="194" t="s">
        <v>76</v>
      </c>
      <c r="AY795" s="196" t="s">
        <v>119</v>
      </c>
    </row>
    <row r="796" spans="2:51" s="194" customFormat="1" x14ac:dyDescent="0.3">
      <c r="B796" s="195"/>
      <c r="D796" s="190" t="s">
        <v>171</v>
      </c>
      <c r="E796" s="196"/>
      <c r="F796" s="197" t="s">
        <v>229</v>
      </c>
      <c r="H796" s="196"/>
      <c r="L796" s="195"/>
      <c r="M796" s="198"/>
      <c r="T796" s="199"/>
      <c r="AT796" s="196" t="s">
        <v>171</v>
      </c>
      <c r="AU796" s="196" t="s">
        <v>100</v>
      </c>
      <c r="AV796" s="194" t="s">
        <v>84</v>
      </c>
      <c r="AW796" s="194" t="s">
        <v>33</v>
      </c>
      <c r="AX796" s="194" t="s">
        <v>76</v>
      </c>
      <c r="AY796" s="196" t="s">
        <v>119</v>
      </c>
    </row>
    <row r="797" spans="2:51" s="194" customFormat="1" x14ac:dyDescent="0.3">
      <c r="B797" s="195"/>
      <c r="D797" s="190" t="s">
        <v>171</v>
      </c>
      <c r="E797" s="196"/>
      <c r="F797" s="197" t="s">
        <v>230</v>
      </c>
      <c r="H797" s="196"/>
      <c r="L797" s="195"/>
      <c r="M797" s="198"/>
      <c r="T797" s="199"/>
      <c r="AT797" s="196" t="s">
        <v>171</v>
      </c>
      <c r="AU797" s="196" t="s">
        <v>100</v>
      </c>
      <c r="AV797" s="194" t="s">
        <v>84</v>
      </c>
      <c r="AW797" s="194" t="s">
        <v>33</v>
      </c>
      <c r="AX797" s="194" t="s">
        <v>76</v>
      </c>
      <c r="AY797" s="196" t="s">
        <v>119</v>
      </c>
    </row>
    <row r="798" spans="2:51" s="194" customFormat="1" x14ac:dyDescent="0.3">
      <c r="B798" s="195"/>
      <c r="D798" s="190" t="s">
        <v>171</v>
      </c>
      <c r="E798" s="196"/>
      <c r="F798" s="197" t="s">
        <v>231</v>
      </c>
      <c r="H798" s="196"/>
      <c r="L798" s="195"/>
      <c r="M798" s="198"/>
      <c r="T798" s="199"/>
      <c r="AT798" s="196" t="s">
        <v>171</v>
      </c>
      <c r="AU798" s="196" t="s">
        <v>100</v>
      </c>
      <c r="AV798" s="194" t="s">
        <v>84</v>
      </c>
      <c r="AW798" s="194" t="s">
        <v>33</v>
      </c>
      <c r="AX798" s="194" t="s">
        <v>76</v>
      </c>
      <c r="AY798" s="196" t="s">
        <v>119</v>
      </c>
    </row>
    <row r="799" spans="2:51" s="194" customFormat="1" x14ac:dyDescent="0.3">
      <c r="B799" s="195"/>
      <c r="D799" s="190" t="s">
        <v>171</v>
      </c>
      <c r="E799" s="196"/>
      <c r="F799" s="197" t="s">
        <v>216</v>
      </c>
      <c r="H799" s="196"/>
      <c r="L799" s="195"/>
      <c r="M799" s="198"/>
      <c r="T799" s="199"/>
      <c r="AT799" s="196" t="s">
        <v>171</v>
      </c>
      <c r="AU799" s="196" t="s">
        <v>100</v>
      </c>
      <c r="AV799" s="194" t="s">
        <v>84</v>
      </c>
      <c r="AW799" s="194" t="s">
        <v>33</v>
      </c>
      <c r="AX799" s="194" t="s">
        <v>76</v>
      </c>
      <c r="AY799" s="196" t="s">
        <v>119</v>
      </c>
    </row>
    <row r="800" spans="2:51" s="194" customFormat="1" x14ac:dyDescent="0.3">
      <c r="B800" s="195"/>
      <c r="D800" s="190" t="s">
        <v>171</v>
      </c>
      <c r="E800" s="196"/>
      <c r="F800" s="197" t="s">
        <v>233</v>
      </c>
      <c r="H800" s="196"/>
      <c r="L800" s="195"/>
      <c r="M800" s="198"/>
      <c r="T800" s="199"/>
      <c r="AT800" s="196" t="s">
        <v>171</v>
      </c>
      <c r="AU800" s="196" t="s">
        <v>100</v>
      </c>
      <c r="AV800" s="194" t="s">
        <v>84</v>
      </c>
      <c r="AW800" s="194" t="s">
        <v>33</v>
      </c>
      <c r="AX800" s="194" t="s">
        <v>76</v>
      </c>
      <c r="AY800" s="196" t="s">
        <v>119</v>
      </c>
    </row>
    <row r="801" spans="2:51" s="194" customFormat="1" x14ac:dyDescent="0.3">
      <c r="B801" s="195"/>
      <c r="D801" s="190" t="s">
        <v>171</v>
      </c>
      <c r="E801" s="196"/>
      <c r="F801" s="197" t="s">
        <v>229</v>
      </c>
      <c r="H801" s="196"/>
      <c r="L801" s="195"/>
      <c r="M801" s="198"/>
      <c r="T801" s="199"/>
      <c r="AT801" s="196" t="s">
        <v>171</v>
      </c>
      <c r="AU801" s="196" t="s">
        <v>100</v>
      </c>
      <c r="AV801" s="194" t="s">
        <v>84</v>
      </c>
      <c r="AW801" s="194" t="s">
        <v>33</v>
      </c>
      <c r="AX801" s="194" t="s">
        <v>76</v>
      </c>
      <c r="AY801" s="196" t="s">
        <v>119</v>
      </c>
    </row>
    <row r="802" spans="2:51" s="194" customFormat="1" x14ac:dyDescent="0.3">
      <c r="B802" s="195"/>
      <c r="D802" s="190" t="s">
        <v>171</v>
      </c>
      <c r="E802" s="196"/>
      <c r="F802" s="197" t="s">
        <v>230</v>
      </c>
      <c r="H802" s="196"/>
      <c r="L802" s="195"/>
      <c r="M802" s="198"/>
      <c r="T802" s="199"/>
      <c r="AT802" s="196" t="s">
        <v>171</v>
      </c>
      <c r="AU802" s="196" t="s">
        <v>100</v>
      </c>
      <c r="AV802" s="194" t="s">
        <v>84</v>
      </c>
      <c r="AW802" s="194" t="s">
        <v>33</v>
      </c>
      <c r="AX802" s="194" t="s">
        <v>76</v>
      </c>
      <c r="AY802" s="196" t="s">
        <v>119</v>
      </c>
    </row>
    <row r="803" spans="2:51" s="194" customFormat="1" x14ac:dyDescent="0.3">
      <c r="B803" s="195"/>
      <c r="D803" s="190" t="s">
        <v>171</v>
      </c>
      <c r="E803" s="196"/>
      <c r="F803" s="197" t="s">
        <v>234</v>
      </c>
      <c r="H803" s="196"/>
      <c r="L803" s="195"/>
      <c r="M803" s="198"/>
      <c r="T803" s="199"/>
      <c r="AT803" s="196" t="s">
        <v>171</v>
      </c>
      <c r="AU803" s="196" t="s">
        <v>100</v>
      </c>
      <c r="AV803" s="194" t="s">
        <v>84</v>
      </c>
      <c r="AW803" s="194" t="s">
        <v>33</v>
      </c>
      <c r="AX803" s="194" t="s">
        <v>76</v>
      </c>
      <c r="AY803" s="196" t="s">
        <v>119</v>
      </c>
    </row>
    <row r="804" spans="2:51" s="194" customFormat="1" x14ac:dyDescent="0.3">
      <c r="B804" s="195"/>
      <c r="D804" s="190" t="s">
        <v>171</v>
      </c>
      <c r="E804" s="196"/>
      <c r="F804" s="197" t="s">
        <v>216</v>
      </c>
      <c r="H804" s="196"/>
      <c r="L804" s="195"/>
      <c r="M804" s="198"/>
      <c r="T804" s="199"/>
      <c r="AT804" s="196" t="s">
        <v>171</v>
      </c>
      <c r="AU804" s="196" t="s">
        <v>100</v>
      </c>
      <c r="AV804" s="194" t="s">
        <v>84</v>
      </c>
      <c r="AW804" s="194" t="s">
        <v>33</v>
      </c>
      <c r="AX804" s="194" t="s">
        <v>76</v>
      </c>
      <c r="AY804" s="196" t="s">
        <v>119</v>
      </c>
    </row>
    <row r="805" spans="2:51" s="194" customFormat="1" x14ac:dyDescent="0.3">
      <c r="B805" s="195"/>
      <c r="D805" s="190" t="s">
        <v>171</v>
      </c>
      <c r="E805" s="196"/>
      <c r="F805" s="197" t="s">
        <v>236</v>
      </c>
      <c r="H805" s="196"/>
      <c r="L805" s="195"/>
      <c r="M805" s="198"/>
      <c r="T805" s="199"/>
      <c r="AT805" s="196" t="s">
        <v>171</v>
      </c>
      <c r="AU805" s="196" t="s">
        <v>100</v>
      </c>
      <c r="AV805" s="194" t="s">
        <v>84</v>
      </c>
      <c r="AW805" s="194" t="s">
        <v>33</v>
      </c>
      <c r="AX805" s="194" t="s">
        <v>76</v>
      </c>
      <c r="AY805" s="196" t="s">
        <v>119</v>
      </c>
    </row>
    <row r="806" spans="2:51" s="194" customFormat="1" x14ac:dyDescent="0.3">
      <c r="B806" s="195"/>
      <c r="D806" s="190" t="s">
        <v>171</v>
      </c>
      <c r="E806" s="196"/>
      <c r="F806" s="197" t="s">
        <v>229</v>
      </c>
      <c r="H806" s="196"/>
      <c r="L806" s="195"/>
      <c r="M806" s="198"/>
      <c r="T806" s="199"/>
      <c r="AT806" s="196" t="s">
        <v>171</v>
      </c>
      <c r="AU806" s="196" t="s">
        <v>100</v>
      </c>
      <c r="AV806" s="194" t="s">
        <v>84</v>
      </c>
      <c r="AW806" s="194" t="s">
        <v>33</v>
      </c>
      <c r="AX806" s="194" t="s">
        <v>76</v>
      </c>
      <c r="AY806" s="196" t="s">
        <v>119</v>
      </c>
    </row>
    <row r="807" spans="2:51" s="194" customFormat="1" x14ac:dyDescent="0.3">
      <c r="B807" s="195"/>
      <c r="D807" s="190" t="s">
        <v>171</v>
      </c>
      <c r="E807" s="196"/>
      <c r="F807" s="197" t="s">
        <v>230</v>
      </c>
      <c r="H807" s="196"/>
      <c r="L807" s="195"/>
      <c r="M807" s="198"/>
      <c r="T807" s="199"/>
      <c r="AT807" s="196" t="s">
        <v>171</v>
      </c>
      <c r="AU807" s="196" t="s">
        <v>100</v>
      </c>
      <c r="AV807" s="194" t="s">
        <v>84</v>
      </c>
      <c r="AW807" s="194" t="s">
        <v>33</v>
      </c>
      <c r="AX807" s="194" t="s">
        <v>76</v>
      </c>
      <c r="AY807" s="196" t="s">
        <v>119</v>
      </c>
    </row>
    <row r="808" spans="2:51" s="194" customFormat="1" x14ac:dyDescent="0.3">
      <c r="B808" s="195"/>
      <c r="D808" s="190" t="s">
        <v>171</v>
      </c>
      <c r="E808" s="196"/>
      <c r="F808" s="197" t="s">
        <v>237</v>
      </c>
      <c r="H808" s="196"/>
      <c r="L808" s="195"/>
      <c r="M808" s="198"/>
      <c r="T808" s="199"/>
      <c r="AT808" s="196" t="s">
        <v>171</v>
      </c>
      <c r="AU808" s="196" t="s">
        <v>100</v>
      </c>
      <c r="AV808" s="194" t="s">
        <v>84</v>
      </c>
      <c r="AW808" s="194" t="s">
        <v>33</v>
      </c>
      <c r="AX808" s="194" t="s">
        <v>76</v>
      </c>
      <c r="AY808" s="196" t="s">
        <v>119</v>
      </c>
    </row>
    <row r="809" spans="2:51" s="194" customFormat="1" x14ac:dyDescent="0.3">
      <c r="B809" s="195"/>
      <c r="D809" s="190" t="s">
        <v>171</v>
      </c>
      <c r="E809" s="196"/>
      <c r="F809" s="197" t="s">
        <v>216</v>
      </c>
      <c r="H809" s="196"/>
      <c r="L809" s="195"/>
      <c r="M809" s="198"/>
      <c r="T809" s="199"/>
      <c r="AT809" s="196" t="s">
        <v>171</v>
      </c>
      <c r="AU809" s="196" t="s">
        <v>100</v>
      </c>
      <c r="AV809" s="194" t="s">
        <v>84</v>
      </c>
      <c r="AW809" s="194" t="s">
        <v>33</v>
      </c>
      <c r="AX809" s="194" t="s">
        <v>76</v>
      </c>
      <c r="AY809" s="196" t="s">
        <v>119</v>
      </c>
    </row>
    <row r="810" spans="2:51" s="194" customFormat="1" x14ac:dyDescent="0.3">
      <c r="B810" s="195"/>
      <c r="D810" s="190" t="s">
        <v>171</v>
      </c>
      <c r="E810" s="196"/>
      <c r="F810" s="197" t="s">
        <v>239</v>
      </c>
      <c r="H810" s="196"/>
      <c r="L810" s="195"/>
      <c r="M810" s="198"/>
      <c r="T810" s="199"/>
      <c r="AT810" s="196" t="s">
        <v>171</v>
      </c>
      <c r="AU810" s="196" t="s">
        <v>100</v>
      </c>
      <c r="AV810" s="194" t="s">
        <v>84</v>
      </c>
      <c r="AW810" s="194" t="s">
        <v>33</v>
      </c>
      <c r="AX810" s="194" t="s">
        <v>76</v>
      </c>
      <c r="AY810" s="196" t="s">
        <v>119</v>
      </c>
    </row>
    <row r="811" spans="2:51" s="194" customFormat="1" x14ac:dyDescent="0.3">
      <c r="B811" s="195"/>
      <c r="D811" s="190" t="s">
        <v>171</v>
      </c>
      <c r="E811" s="196"/>
      <c r="F811" s="197" t="s">
        <v>229</v>
      </c>
      <c r="H811" s="196"/>
      <c r="L811" s="195"/>
      <c r="M811" s="198"/>
      <c r="T811" s="199"/>
      <c r="AT811" s="196" t="s">
        <v>171</v>
      </c>
      <c r="AU811" s="196" t="s">
        <v>100</v>
      </c>
      <c r="AV811" s="194" t="s">
        <v>84</v>
      </c>
      <c r="AW811" s="194" t="s">
        <v>33</v>
      </c>
      <c r="AX811" s="194" t="s">
        <v>76</v>
      </c>
      <c r="AY811" s="196" t="s">
        <v>119</v>
      </c>
    </row>
    <row r="812" spans="2:51" s="194" customFormat="1" x14ac:dyDescent="0.3">
      <c r="B812" s="195"/>
      <c r="D812" s="190" t="s">
        <v>171</v>
      </c>
      <c r="E812" s="196"/>
      <c r="F812" s="197" t="s">
        <v>230</v>
      </c>
      <c r="H812" s="196"/>
      <c r="L812" s="195"/>
      <c r="M812" s="198"/>
      <c r="T812" s="199"/>
      <c r="AT812" s="196" t="s">
        <v>171</v>
      </c>
      <c r="AU812" s="196" t="s">
        <v>100</v>
      </c>
      <c r="AV812" s="194" t="s">
        <v>84</v>
      </c>
      <c r="AW812" s="194" t="s">
        <v>33</v>
      </c>
      <c r="AX812" s="194" t="s">
        <v>76</v>
      </c>
      <c r="AY812" s="196" t="s">
        <v>119</v>
      </c>
    </row>
    <row r="813" spans="2:51" s="194" customFormat="1" x14ac:dyDescent="0.3">
      <c r="B813" s="195"/>
      <c r="D813" s="190" t="s">
        <v>171</v>
      </c>
      <c r="E813" s="196"/>
      <c r="F813" s="197" t="s">
        <v>240</v>
      </c>
      <c r="H813" s="196"/>
      <c r="L813" s="195"/>
      <c r="M813" s="198"/>
      <c r="T813" s="199"/>
      <c r="AT813" s="196" t="s">
        <v>171</v>
      </c>
      <c r="AU813" s="196" t="s">
        <v>100</v>
      </c>
      <c r="AV813" s="194" t="s">
        <v>84</v>
      </c>
      <c r="AW813" s="194" t="s">
        <v>33</v>
      </c>
      <c r="AX813" s="194" t="s">
        <v>76</v>
      </c>
      <c r="AY813" s="196" t="s">
        <v>119</v>
      </c>
    </row>
    <row r="814" spans="2:51" s="194" customFormat="1" x14ac:dyDescent="0.3">
      <c r="B814" s="195"/>
      <c r="D814" s="190" t="s">
        <v>171</v>
      </c>
      <c r="E814" s="196"/>
      <c r="F814" s="197" t="s">
        <v>216</v>
      </c>
      <c r="H814" s="196"/>
      <c r="L814" s="195"/>
      <c r="M814" s="198"/>
      <c r="T814" s="199"/>
      <c r="AT814" s="196" t="s">
        <v>171</v>
      </c>
      <c r="AU814" s="196" t="s">
        <v>100</v>
      </c>
      <c r="AV814" s="194" t="s">
        <v>84</v>
      </c>
      <c r="AW814" s="194" t="s">
        <v>33</v>
      </c>
      <c r="AX814" s="194" t="s">
        <v>76</v>
      </c>
      <c r="AY814" s="196" t="s">
        <v>119</v>
      </c>
    </row>
    <row r="815" spans="2:51" s="194" customFormat="1" x14ac:dyDescent="0.3">
      <c r="B815" s="195"/>
      <c r="D815" s="190" t="s">
        <v>171</v>
      </c>
      <c r="E815" s="196"/>
      <c r="F815" s="197" t="s">
        <v>242</v>
      </c>
      <c r="H815" s="196"/>
      <c r="L815" s="195"/>
      <c r="M815" s="198"/>
      <c r="T815" s="199"/>
      <c r="AT815" s="196" t="s">
        <v>171</v>
      </c>
      <c r="AU815" s="196" t="s">
        <v>100</v>
      </c>
      <c r="AV815" s="194" t="s">
        <v>84</v>
      </c>
      <c r="AW815" s="194" t="s">
        <v>33</v>
      </c>
      <c r="AX815" s="194" t="s">
        <v>76</v>
      </c>
      <c r="AY815" s="196" t="s">
        <v>119</v>
      </c>
    </row>
    <row r="816" spans="2:51" s="194" customFormat="1" x14ac:dyDescent="0.3">
      <c r="B816" s="195"/>
      <c r="D816" s="190" t="s">
        <v>171</v>
      </c>
      <c r="E816" s="196"/>
      <c r="F816" s="197" t="s">
        <v>229</v>
      </c>
      <c r="H816" s="196"/>
      <c r="L816" s="195"/>
      <c r="M816" s="198"/>
      <c r="T816" s="199"/>
      <c r="AT816" s="196" t="s">
        <v>171</v>
      </c>
      <c r="AU816" s="196" t="s">
        <v>100</v>
      </c>
      <c r="AV816" s="194" t="s">
        <v>84</v>
      </c>
      <c r="AW816" s="194" t="s">
        <v>33</v>
      </c>
      <c r="AX816" s="194" t="s">
        <v>76</v>
      </c>
      <c r="AY816" s="196" t="s">
        <v>119</v>
      </c>
    </row>
    <row r="817" spans="2:51" s="194" customFormat="1" x14ac:dyDescent="0.3">
      <c r="B817" s="195"/>
      <c r="D817" s="190" t="s">
        <v>171</v>
      </c>
      <c r="E817" s="196"/>
      <c r="F817" s="197" t="s">
        <v>230</v>
      </c>
      <c r="H817" s="196"/>
      <c r="L817" s="195"/>
      <c r="M817" s="198"/>
      <c r="T817" s="199"/>
      <c r="AT817" s="196" t="s">
        <v>171</v>
      </c>
      <c r="AU817" s="196" t="s">
        <v>100</v>
      </c>
      <c r="AV817" s="194" t="s">
        <v>84</v>
      </c>
      <c r="AW817" s="194" t="s">
        <v>33</v>
      </c>
      <c r="AX817" s="194" t="s">
        <v>76</v>
      </c>
      <c r="AY817" s="196" t="s">
        <v>119</v>
      </c>
    </row>
    <row r="818" spans="2:51" s="194" customFormat="1" x14ac:dyDescent="0.3">
      <c r="B818" s="195"/>
      <c r="D818" s="190" t="s">
        <v>171</v>
      </c>
      <c r="E818" s="196"/>
      <c r="F818" s="197" t="s">
        <v>243</v>
      </c>
      <c r="H818" s="196"/>
      <c r="L818" s="195"/>
      <c r="M818" s="198"/>
      <c r="T818" s="199"/>
      <c r="AT818" s="196" t="s">
        <v>171</v>
      </c>
      <c r="AU818" s="196" t="s">
        <v>100</v>
      </c>
      <c r="AV818" s="194" t="s">
        <v>84</v>
      </c>
      <c r="AW818" s="194" t="s">
        <v>33</v>
      </c>
      <c r="AX818" s="194" t="s">
        <v>76</v>
      </c>
      <c r="AY818" s="196" t="s">
        <v>119</v>
      </c>
    </row>
    <row r="819" spans="2:51" s="194" customFormat="1" x14ac:dyDescent="0.3">
      <c r="B819" s="195"/>
      <c r="D819" s="190" t="s">
        <v>171</v>
      </c>
      <c r="E819" s="196"/>
      <c r="F819" s="197" t="s">
        <v>216</v>
      </c>
      <c r="H819" s="196"/>
      <c r="L819" s="195"/>
      <c r="M819" s="198"/>
      <c r="T819" s="199"/>
      <c r="AT819" s="196" t="s">
        <v>171</v>
      </c>
      <c r="AU819" s="196" t="s">
        <v>100</v>
      </c>
      <c r="AV819" s="194" t="s">
        <v>84</v>
      </c>
      <c r="AW819" s="194" t="s">
        <v>33</v>
      </c>
      <c r="AX819" s="194" t="s">
        <v>76</v>
      </c>
      <c r="AY819" s="196" t="s">
        <v>119</v>
      </c>
    </row>
    <row r="820" spans="2:51" s="194" customFormat="1" x14ac:dyDescent="0.3">
      <c r="B820" s="195"/>
      <c r="D820" s="190" t="s">
        <v>171</v>
      </c>
      <c r="E820" s="196"/>
      <c r="F820" s="197" t="s">
        <v>245</v>
      </c>
      <c r="H820" s="196"/>
      <c r="L820" s="195"/>
      <c r="M820" s="198"/>
      <c r="T820" s="199"/>
      <c r="AT820" s="196" t="s">
        <v>171</v>
      </c>
      <c r="AU820" s="196" t="s">
        <v>100</v>
      </c>
      <c r="AV820" s="194" t="s">
        <v>84</v>
      </c>
      <c r="AW820" s="194" t="s">
        <v>33</v>
      </c>
      <c r="AX820" s="194" t="s">
        <v>76</v>
      </c>
      <c r="AY820" s="196" t="s">
        <v>119</v>
      </c>
    </row>
    <row r="821" spans="2:51" s="194" customFormat="1" x14ac:dyDescent="0.3">
      <c r="B821" s="195"/>
      <c r="D821" s="190" t="s">
        <v>171</v>
      </c>
      <c r="E821" s="196"/>
      <c r="F821" s="197" t="s">
        <v>229</v>
      </c>
      <c r="H821" s="196"/>
      <c r="L821" s="195"/>
      <c r="M821" s="198"/>
      <c r="T821" s="199"/>
      <c r="AT821" s="196" t="s">
        <v>171</v>
      </c>
      <c r="AU821" s="196" t="s">
        <v>100</v>
      </c>
      <c r="AV821" s="194" t="s">
        <v>84</v>
      </c>
      <c r="AW821" s="194" t="s">
        <v>33</v>
      </c>
      <c r="AX821" s="194" t="s">
        <v>76</v>
      </c>
      <c r="AY821" s="196" t="s">
        <v>119</v>
      </c>
    </row>
    <row r="822" spans="2:51" s="194" customFormat="1" x14ac:dyDescent="0.3">
      <c r="B822" s="195"/>
      <c r="D822" s="190" t="s">
        <v>171</v>
      </c>
      <c r="E822" s="196"/>
      <c r="F822" s="197" t="s">
        <v>230</v>
      </c>
      <c r="H822" s="196"/>
      <c r="L822" s="195"/>
      <c r="M822" s="198"/>
      <c r="T822" s="199"/>
      <c r="AT822" s="196" t="s">
        <v>171</v>
      </c>
      <c r="AU822" s="196" t="s">
        <v>100</v>
      </c>
      <c r="AV822" s="194" t="s">
        <v>84</v>
      </c>
      <c r="AW822" s="194" t="s">
        <v>33</v>
      </c>
      <c r="AX822" s="194" t="s">
        <v>76</v>
      </c>
      <c r="AY822" s="196" t="s">
        <v>119</v>
      </c>
    </row>
    <row r="823" spans="2:51" s="194" customFormat="1" x14ac:dyDescent="0.3">
      <c r="B823" s="195"/>
      <c r="D823" s="190" t="s">
        <v>171</v>
      </c>
      <c r="E823" s="196"/>
      <c r="F823" s="197" t="s">
        <v>246</v>
      </c>
      <c r="H823" s="196"/>
      <c r="L823" s="195"/>
      <c r="M823" s="198"/>
      <c r="T823" s="199"/>
      <c r="AT823" s="196" t="s">
        <v>171</v>
      </c>
      <c r="AU823" s="196" t="s">
        <v>100</v>
      </c>
      <c r="AV823" s="194" t="s">
        <v>84</v>
      </c>
      <c r="AW823" s="194" t="s">
        <v>33</v>
      </c>
      <c r="AX823" s="194" t="s">
        <v>76</v>
      </c>
      <c r="AY823" s="196" t="s">
        <v>119</v>
      </c>
    </row>
    <row r="824" spans="2:51" s="194" customFormat="1" x14ac:dyDescent="0.3">
      <c r="B824" s="195"/>
      <c r="D824" s="190" t="s">
        <v>171</v>
      </c>
      <c r="E824" s="196"/>
      <c r="F824" s="197" t="s">
        <v>216</v>
      </c>
      <c r="H824" s="196"/>
      <c r="L824" s="195"/>
      <c r="M824" s="198"/>
      <c r="T824" s="199"/>
      <c r="AT824" s="196" t="s">
        <v>171</v>
      </c>
      <c r="AU824" s="196" t="s">
        <v>100</v>
      </c>
      <c r="AV824" s="194" t="s">
        <v>84</v>
      </c>
      <c r="AW824" s="194" t="s">
        <v>33</v>
      </c>
      <c r="AX824" s="194" t="s">
        <v>76</v>
      </c>
      <c r="AY824" s="196" t="s">
        <v>119</v>
      </c>
    </row>
    <row r="825" spans="2:51" s="194" customFormat="1" x14ac:dyDescent="0.3">
      <c r="B825" s="195"/>
      <c r="D825" s="190" t="s">
        <v>171</v>
      </c>
      <c r="E825" s="196"/>
      <c r="F825" s="197" t="s">
        <v>248</v>
      </c>
      <c r="H825" s="196"/>
      <c r="L825" s="195"/>
      <c r="M825" s="198"/>
      <c r="T825" s="199"/>
      <c r="AT825" s="196" t="s">
        <v>171</v>
      </c>
      <c r="AU825" s="196" t="s">
        <v>100</v>
      </c>
      <c r="AV825" s="194" t="s">
        <v>84</v>
      </c>
      <c r="AW825" s="194" t="s">
        <v>33</v>
      </c>
      <c r="AX825" s="194" t="s">
        <v>76</v>
      </c>
      <c r="AY825" s="196" t="s">
        <v>119</v>
      </c>
    </row>
    <row r="826" spans="2:51" s="194" customFormat="1" x14ac:dyDescent="0.3">
      <c r="B826" s="195"/>
      <c r="D826" s="190" t="s">
        <v>171</v>
      </c>
      <c r="E826" s="196"/>
      <c r="F826" s="197" t="s">
        <v>212</v>
      </c>
      <c r="H826" s="196"/>
      <c r="L826" s="195"/>
      <c r="M826" s="198"/>
      <c r="T826" s="199"/>
      <c r="AT826" s="196" t="s">
        <v>171</v>
      </c>
      <c r="AU826" s="196" t="s">
        <v>100</v>
      </c>
      <c r="AV826" s="194" t="s">
        <v>84</v>
      </c>
      <c r="AW826" s="194" t="s">
        <v>33</v>
      </c>
      <c r="AX826" s="194" t="s">
        <v>76</v>
      </c>
      <c r="AY826" s="196" t="s">
        <v>119</v>
      </c>
    </row>
    <row r="827" spans="2:51" s="194" customFormat="1" x14ac:dyDescent="0.3">
      <c r="B827" s="195"/>
      <c r="D827" s="190" t="s">
        <v>171</v>
      </c>
      <c r="E827" s="196"/>
      <c r="F827" s="197" t="s">
        <v>249</v>
      </c>
      <c r="H827" s="196"/>
      <c r="L827" s="195"/>
      <c r="M827" s="198"/>
      <c r="T827" s="199"/>
      <c r="AT827" s="196" t="s">
        <v>171</v>
      </c>
      <c r="AU827" s="196" t="s">
        <v>100</v>
      </c>
      <c r="AV827" s="194" t="s">
        <v>84</v>
      </c>
      <c r="AW827" s="194" t="s">
        <v>33</v>
      </c>
      <c r="AX827" s="194" t="s">
        <v>76</v>
      </c>
      <c r="AY827" s="196" t="s">
        <v>119</v>
      </c>
    </row>
    <row r="828" spans="2:51" s="194" customFormat="1" x14ac:dyDescent="0.3">
      <c r="B828" s="195"/>
      <c r="D828" s="190" t="s">
        <v>171</v>
      </c>
      <c r="E828" s="196"/>
      <c r="F828" s="197" t="s">
        <v>251</v>
      </c>
      <c r="H828" s="196"/>
      <c r="L828" s="195"/>
      <c r="M828" s="198"/>
      <c r="T828" s="199"/>
      <c r="AT828" s="196" t="s">
        <v>171</v>
      </c>
      <c r="AU828" s="196" t="s">
        <v>100</v>
      </c>
      <c r="AV828" s="194" t="s">
        <v>84</v>
      </c>
      <c r="AW828" s="194" t="s">
        <v>33</v>
      </c>
      <c r="AX828" s="194" t="s">
        <v>76</v>
      </c>
      <c r="AY828" s="196" t="s">
        <v>119</v>
      </c>
    </row>
    <row r="829" spans="2:51" s="194" customFormat="1" x14ac:dyDescent="0.3">
      <c r="B829" s="195"/>
      <c r="D829" s="190" t="s">
        <v>171</v>
      </c>
      <c r="E829" s="196"/>
      <c r="F829" s="197" t="s">
        <v>212</v>
      </c>
      <c r="H829" s="196"/>
      <c r="L829" s="195"/>
      <c r="M829" s="198"/>
      <c r="T829" s="199"/>
      <c r="AT829" s="196" t="s">
        <v>171</v>
      </c>
      <c r="AU829" s="196" t="s">
        <v>100</v>
      </c>
      <c r="AV829" s="194" t="s">
        <v>84</v>
      </c>
      <c r="AW829" s="194" t="s">
        <v>33</v>
      </c>
      <c r="AX829" s="194" t="s">
        <v>76</v>
      </c>
      <c r="AY829" s="196" t="s">
        <v>119</v>
      </c>
    </row>
    <row r="830" spans="2:51" s="194" customFormat="1" x14ac:dyDescent="0.3">
      <c r="B830" s="195"/>
      <c r="D830" s="190" t="s">
        <v>171</v>
      </c>
      <c r="E830" s="196"/>
      <c r="F830" s="197" t="s">
        <v>249</v>
      </c>
      <c r="H830" s="196"/>
      <c r="L830" s="195"/>
      <c r="M830" s="198"/>
      <c r="T830" s="199"/>
      <c r="AT830" s="196" t="s">
        <v>171</v>
      </c>
      <c r="AU830" s="196" t="s">
        <v>100</v>
      </c>
      <c r="AV830" s="194" t="s">
        <v>84</v>
      </c>
      <c r="AW830" s="194" t="s">
        <v>33</v>
      </c>
      <c r="AX830" s="194" t="s">
        <v>76</v>
      </c>
      <c r="AY830" s="196" t="s">
        <v>119</v>
      </c>
    </row>
    <row r="831" spans="2:51" s="194" customFormat="1" x14ac:dyDescent="0.3">
      <c r="B831" s="195"/>
      <c r="D831" s="190" t="s">
        <v>171</v>
      </c>
      <c r="E831" s="196"/>
      <c r="F831" s="197" t="s">
        <v>252</v>
      </c>
      <c r="H831" s="196"/>
      <c r="L831" s="195"/>
      <c r="M831" s="198"/>
      <c r="T831" s="199"/>
      <c r="AT831" s="196" t="s">
        <v>171</v>
      </c>
      <c r="AU831" s="196" t="s">
        <v>100</v>
      </c>
      <c r="AV831" s="194" t="s">
        <v>84</v>
      </c>
      <c r="AW831" s="194" t="s">
        <v>33</v>
      </c>
      <c r="AX831" s="194" t="s">
        <v>76</v>
      </c>
      <c r="AY831" s="196" t="s">
        <v>119</v>
      </c>
    </row>
    <row r="832" spans="2:51" s="194" customFormat="1" x14ac:dyDescent="0.3">
      <c r="B832" s="195"/>
      <c r="D832" s="190" t="s">
        <v>171</v>
      </c>
      <c r="E832" s="196"/>
      <c r="F832" s="197" t="s">
        <v>212</v>
      </c>
      <c r="H832" s="196"/>
      <c r="L832" s="195"/>
      <c r="M832" s="198"/>
      <c r="T832" s="199"/>
      <c r="AT832" s="196" t="s">
        <v>171</v>
      </c>
      <c r="AU832" s="196" t="s">
        <v>100</v>
      </c>
      <c r="AV832" s="194" t="s">
        <v>84</v>
      </c>
      <c r="AW832" s="194" t="s">
        <v>33</v>
      </c>
      <c r="AX832" s="194" t="s">
        <v>76</v>
      </c>
      <c r="AY832" s="196" t="s">
        <v>119</v>
      </c>
    </row>
    <row r="833" spans="2:51" s="194" customFormat="1" x14ac:dyDescent="0.3">
      <c r="B833" s="195"/>
      <c r="D833" s="190" t="s">
        <v>171</v>
      </c>
      <c r="E833" s="196"/>
      <c r="F833" s="197" t="s">
        <v>249</v>
      </c>
      <c r="H833" s="196"/>
      <c r="L833" s="195"/>
      <c r="M833" s="198"/>
      <c r="T833" s="199"/>
      <c r="AT833" s="196" t="s">
        <v>171</v>
      </c>
      <c r="AU833" s="196" t="s">
        <v>100</v>
      </c>
      <c r="AV833" s="194" t="s">
        <v>84</v>
      </c>
      <c r="AW833" s="194" t="s">
        <v>33</v>
      </c>
      <c r="AX833" s="194" t="s">
        <v>76</v>
      </c>
      <c r="AY833" s="196" t="s">
        <v>119</v>
      </c>
    </row>
    <row r="834" spans="2:51" s="194" customFormat="1" x14ac:dyDescent="0.3">
      <c r="B834" s="195"/>
      <c r="D834" s="190" t="s">
        <v>171</v>
      </c>
      <c r="E834" s="196"/>
      <c r="F834" s="197" t="s">
        <v>253</v>
      </c>
      <c r="H834" s="196"/>
      <c r="L834" s="195"/>
      <c r="M834" s="198"/>
      <c r="T834" s="199"/>
      <c r="AT834" s="196" t="s">
        <v>171</v>
      </c>
      <c r="AU834" s="196" t="s">
        <v>100</v>
      </c>
      <c r="AV834" s="194" t="s">
        <v>84</v>
      </c>
      <c r="AW834" s="194" t="s">
        <v>33</v>
      </c>
      <c r="AX834" s="194" t="s">
        <v>76</v>
      </c>
      <c r="AY834" s="196" t="s">
        <v>119</v>
      </c>
    </row>
    <row r="835" spans="2:51" s="194" customFormat="1" x14ac:dyDescent="0.3">
      <c r="B835" s="195"/>
      <c r="D835" s="190" t="s">
        <v>171</v>
      </c>
      <c r="E835" s="196"/>
      <c r="F835" s="197" t="s">
        <v>212</v>
      </c>
      <c r="H835" s="196"/>
      <c r="L835" s="195"/>
      <c r="M835" s="198"/>
      <c r="T835" s="199"/>
      <c r="AT835" s="196" t="s">
        <v>171</v>
      </c>
      <c r="AU835" s="196" t="s">
        <v>100</v>
      </c>
      <c r="AV835" s="194" t="s">
        <v>84</v>
      </c>
      <c r="AW835" s="194" t="s">
        <v>33</v>
      </c>
      <c r="AX835" s="194" t="s">
        <v>76</v>
      </c>
      <c r="AY835" s="196" t="s">
        <v>119</v>
      </c>
    </row>
    <row r="836" spans="2:51" s="194" customFormat="1" x14ac:dyDescent="0.3">
      <c r="B836" s="195"/>
      <c r="D836" s="190" t="s">
        <v>171</v>
      </c>
      <c r="E836" s="196"/>
      <c r="F836" s="197" t="s">
        <v>249</v>
      </c>
      <c r="H836" s="196"/>
      <c r="L836" s="195"/>
      <c r="M836" s="198"/>
      <c r="T836" s="199"/>
      <c r="AT836" s="196" t="s">
        <v>171</v>
      </c>
      <c r="AU836" s="196" t="s">
        <v>100</v>
      </c>
      <c r="AV836" s="194" t="s">
        <v>84</v>
      </c>
      <c r="AW836" s="194" t="s">
        <v>33</v>
      </c>
      <c r="AX836" s="194" t="s">
        <v>76</v>
      </c>
      <c r="AY836" s="196" t="s">
        <v>119</v>
      </c>
    </row>
    <row r="837" spans="2:51" s="194" customFormat="1" x14ac:dyDescent="0.3">
      <c r="B837" s="195"/>
      <c r="D837" s="190" t="s">
        <v>171</v>
      </c>
      <c r="E837" s="196"/>
      <c r="F837" s="197" t="s">
        <v>310</v>
      </c>
      <c r="H837" s="196"/>
      <c r="L837" s="195"/>
      <c r="M837" s="198"/>
      <c r="T837" s="199"/>
      <c r="AT837" s="196" t="s">
        <v>171</v>
      </c>
      <c r="AU837" s="196" t="s">
        <v>100</v>
      </c>
      <c r="AV837" s="194" t="s">
        <v>84</v>
      </c>
      <c r="AW837" s="194" t="s">
        <v>33</v>
      </c>
      <c r="AX837" s="194" t="s">
        <v>76</v>
      </c>
      <c r="AY837" s="196" t="s">
        <v>119</v>
      </c>
    </row>
    <row r="838" spans="2:51" s="200" customFormat="1" x14ac:dyDescent="0.3">
      <c r="B838" s="201"/>
      <c r="D838" s="190" t="s">
        <v>171</v>
      </c>
      <c r="E838" s="202"/>
      <c r="F838" s="203" t="s">
        <v>311</v>
      </c>
      <c r="H838" s="204">
        <v>612.30999999999995</v>
      </c>
      <c r="L838" s="201"/>
      <c r="M838" s="205"/>
      <c r="T838" s="206"/>
      <c r="AT838" s="202" t="s">
        <v>171</v>
      </c>
      <c r="AU838" s="202" t="s">
        <v>100</v>
      </c>
      <c r="AV838" s="200" t="s">
        <v>100</v>
      </c>
      <c r="AW838" s="200" t="s">
        <v>33</v>
      </c>
      <c r="AX838" s="200" t="s">
        <v>76</v>
      </c>
      <c r="AY838" s="202" t="s">
        <v>119</v>
      </c>
    </row>
    <row r="839" spans="2:51" s="215" customFormat="1" x14ac:dyDescent="0.3">
      <c r="B839" s="216"/>
      <c r="D839" s="190" t="s">
        <v>171</v>
      </c>
      <c r="E839" s="217"/>
      <c r="F839" s="218" t="s">
        <v>219</v>
      </c>
      <c r="H839" s="219">
        <v>612.30999999999995</v>
      </c>
      <c r="L839" s="216"/>
      <c r="M839" s="220"/>
      <c r="T839" s="221"/>
      <c r="AT839" s="217" t="s">
        <v>171</v>
      </c>
      <c r="AU839" s="217" t="s">
        <v>100</v>
      </c>
      <c r="AV839" s="215" t="s">
        <v>122</v>
      </c>
      <c r="AW839" s="215" t="s">
        <v>33</v>
      </c>
      <c r="AX839" s="215" t="s">
        <v>76</v>
      </c>
      <c r="AY839" s="217" t="s">
        <v>119</v>
      </c>
    </row>
    <row r="840" spans="2:51" s="194" customFormat="1" x14ac:dyDescent="0.3">
      <c r="B840" s="195"/>
      <c r="D840" s="190" t="s">
        <v>171</v>
      </c>
      <c r="E840" s="196"/>
      <c r="F840" s="197" t="s">
        <v>312</v>
      </c>
      <c r="H840" s="196"/>
      <c r="L840" s="195"/>
      <c r="M840" s="198"/>
      <c r="T840" s="199"/>
      <c r="AT840" s="196" t="s">
        <v>171</v>
      </c>
      <c r="AU840" s="196" t="s">
        <v>100</v>
      </c>
      <c r="AV840" s="194" t="s">
        <v>84</v>
      </c>
      <c r="AW840" s="194" t="s">
        <v>33</v>
      </c>
      <c r="AX840" s="194" t="s">
        <v>76</v>
      </c>
      <c r="AY840" s="196" t="s">
        <v>119</v>
      </c>
    </row>
    <row r="841" spans="2:51" s="194" customFormat="1" x14ac:dyDescent="0.3">
      <c r="B841" s="195"/>
      <c r="D841" s="190" t="s">
        <v>171</v>
      </c>
      <c r="E841" s="196"/>
      <c r="F841" s="197" t="s">
        <v>210</v>
      </c>
      <c r="H841" s="196"/>
      <c r="L841" s="195"/>
      <c r="M841" s="198"/>
      <c r="T841" s="199"/>
      <c r="AT841" s="196" t="s">
        <v>171</v>
      </c>
      <c r="AU841" s="196" t="s">
        <v>100</v>
      </c>
      <c r="AV841" s="194" t="s">
        <v>84</v>
      </c>
      <c r="AW841" s="194" t="s">
        <v>33</v>
      </c>
      <c r="AX841" s="194" t="s">
        <v>76</v>
      </c>
      <c r="AY841" s="196" t="s">
        <v>119</v>
      </c>
    </row>
    <row r="842" spans="2:51" s="194" customFormat="1" x14ac:dyDescent="0.3">
      <c r="B842" s="195"/>
      <c r="D842" s="190" t="s">
        <v>171</v>
      </c>
      <c r="E842" s="196"/>
      <c r="F842" s="197" t="s">
        <v>211</v>
      </c>
      <c r="H842" s="196"/>
      <c r="L842" s="195"/>
      <c r="M842" s="198"/>
      <c r="T842" s="199"/>
      <c r="AT842" s="196" t="s">
        <v>171</v>
      </c>
      <c r="AU842" s="196" t="s">
        <v>100</v>
      </c>
      <c r="AV842" s="194" t="s">
        <v>84</v>
      </c>
      <c r="AW842" s="194" t="s">
        <v>33</v>
      </c>
      <c r="AX842" s="194" t="s">
        <v>76</v>
      </c>
      <c r="AY842" s="196" t="s">
        <v>119</v>
      </c>
    </row>
    <row r="843" spans="2:51" s="194" customFormat="1" x14ac:dyDescent="0.3">
      <c r="B843" s="195"/>
      <c r="D843" s="190" t="s">
        <v>171</v>
      </c>
      <c r="E843" s="196"/>
      <c r="F843" s="197" t="s">
        <v>277</v>
      </c>
      <c r="H843" s="196"/>
      <c r="L843" s="195"/>
      <c r="M843" s="198"/>
      <c r="T843" s="199"/>
      <c r="AT843" s="196" t="s">
        <v>171</v>
      </c>
      <c r="AU843" s="196" t="s">
        <v>100</v>
      </c>
      <c r="AV843" s="194" t="s">
        <v>84</v>
      </c>
      <c r="AW843" s="194" t="s">
        <v>33</v>
      </c>
      <c r="AX843" s="194" t="s">
        <v>76</v>
      </c>
      <c r="AY843" s="196" t="s">
        <v>119</v>
      </c>
    </row>
    <row r="844" spans="2:51" s="194" customFormat="1" x14ac:dyDescent="0.3">
      <c r="B844" s="195"/>
      <c r="D844" s="190" t="s">
        <v>171</v>
      </c>
      <c r="E844" s="196"/>
      <c r="F844" s="197" t="s">
        <v>213</v>
      </c>
      <c r="H844" s="196"/>
      <c r="L844" s="195"/>
      <c r="M844" s="198"/>
      <c r="T844" s="199"/>
      <c r="AT844" s="196" t="s">
        <v>171</v>
      </c>
      <c r="AU844" s="196" t="s">
        <v>100</v>
      </c>
      <c r="AV844" s="194" t="s">
        <v>84</v>
      </c>
      <c r="AW844" s="194" t="s">
        <v>33</v>
      </c>
      <c r="AX844" s="194" t="s">
        <v>76</v>
      </c>
      <c r="AY844" s="196" t="s">
        <v>119</v>
      </c>
    </row>
    <row r="845" spans="2:51" s="194" customFormat="1" x14ac:dyDescent="0.3">
      <c r="B845" s="195"/>
      <c r="D845" s="190" t="s">
        <v>171</v>
      </c>
      <c r="E845" s="196"/>
      <c r="F845" s="197" t="s">
        <v>214</v>
      </c>
      <c r="H845" s="196"/>
      <c r="L845" s="195"/>
      <c r="M845" s="198"/>
      <c r="T845" s="199"/>
      <c r="AT845" s="196" t="s">
        <v>171</v>
      </c>
      <c r="AU845" s="196" t="s">
        <v>100</v>
      </c>
      <c r="AV845" s="194" t="s">
        <v>84</v>
      </c>
      <c r="AW845" s="194" t="s">
        <v>33</v>
      </c>
      <c r="AX845" s="194" t="s">
        <v>76</v>
      </c>
      <c r="AY845" s="196" t="s">
        <v>119</v>
      </c>
    </row>
    <row r="846" spans="2:51" s="194" customFormat="1" x14ac:dyDescent="0.3">
      <c r="B846" s="195"/>
      <c r="D846" s="190" t="s">
        <v>171</v>
      </c>
      <c r="E846" s="196"/>
      <c r="F846" s="197" t="s">
        <v>220</v>
      </c>
      <c r="H846" s="196"/>
      <c r="L846" s="195"/>
      <c r="M846" s="198"/>
      <c r="T846" s="199"/>
      <c r="AT846" s="196" t="s">
        <v>171</v>
      </c>
      <c r="AU846" s="196" t="s">
        <v>100</v>
      </c>
      <c r="AV846" s="194" t="s">
        <v>84</v>
      </c>
      <c r="AW846" s="194" t="s">
        <v>33</v>
      </c>
      <c r="AX846" s="194" t="s">
        <v>76</v>
      </c>
      <c r="AY846" s="196" t="s">
        <v>119</v>
      </c>
    </row>
    <row r="847" spans="2:51" s="194" customFormat="1" x14ac:dyDescent="0.3">
      <c r="B847" s="195"/>
      <c r="D847" s="190" t="s">
        <v>171</v>
      </c>
      <c r="E847" s="196"/>
      <c r="F847" s="197" t="s">
        <v>211</v>
      </c>
      <c r="H847" s="196"/>
      <c r="L847" s="195"/>
      <c r="M847" s="198"/>
      <c r="T847" s="199"/>
      <c r="AT847" s="196" t="s">
        <v>171</v>
      </c>
      <c r="AU847" s="196" t="s">
        <v>100</v>
      </c>
      <c r="AV847" s="194" t="s">
        <v>84</v>
      </c>
      <c r="AW847" s="194" t="s">
        <v>33</v>
      </c>
      <c r="AX847" s="194" t="s">
        <v>76</v>
      </c>
      <c r="AY847" s="196" t="s">
        <v>119</v>
      </c>
    </row>
    <row r="848" spans="2:51" s="194" customFormat="1" x14ac:dyDescent="0.3">
      <c r="B848" s="195"/>
      <c r="D848" s="190" t="s">
        <v>171</v>
      </c>
      <c r="E848" s="196"/>
      <c r="F848" s="197" t="s">
        <v>277</v>
      </c>
      <c r="H848" s="196"/>
      <c r="L848" s="195"/>
      <c r="M848" s="198"/>
      <c r="T848" s="199"/>
      <c r="AT848" s="196" t="s">
        <v>171</v>
      </c>
      <c r="AU848" s="196" t="s">
        <v>100</v>
      </c>
      <c r="AV848" s="194" t="s">
        <v>84</v>
      </c>
      <c r="AW848" s="194" t="s">
        <v>33</v>
      </c>
      <c r="AX848" s="194" t="s">
        <v>76</v>
      </c>
      <c r="AY848" s="196" t="s">
        <v>119</v>
      </c>
    </row>
    <row r="849" spans="2:51" s="194" customFormat="1" x14ac:dyDescent="0.3">
      <c r="B849" s="195"/>
      <c r="D849" s="190" t="s">
        <v>171</v>
      </c>
      <c r="E849" s="196"/>
      <c r="F849" s="197" t="s">
        <v>221</v>
      </c>
      <c r="H849" s="196"/>
      <c r="L849" s="195"/>
      <c r="M849" s="198"/>
      <c r="T849" s="199"/>
      <c r="AT849" s="196" t="s">
        <v>171</v>
      </c>
      <c r="AU849" s="196" t="s">
        <v>100</v>
      </c>
      <c r="AV849" s="194" t="s">
        <v>84</v>
      </c>
      <c r="AW849" s="194" t="s">
        <v>33</v>
      </c>
      <c r="AX849" s="194" t="s">
        <v>76</v>
      </c>
      <c r="AY849" s="196" t="s">
        <v>119</v>
      </c>
    </row>
    <row r="850" spans="2:51" s="194" customFormat="1" x14ac:dyDescent="0.3">
      <c r="B850" s="195"/>
      <c r="D850" s="190" t="s">
        <v>171</v>
      </c>
      <c r="E850" s="196"/>
      <c r="F850" s="197" t="s">
        <v>223</v>
      </c>
      <c r="H850" s="196"/>
      <c r="L850" s="195"/>
      <c r="M850" s="198"/>
      <c r="T850" s="199"/>
      <c r="AT850" s="196" t="s">
        <v>171</v>
      </c>
      <c r="AU850" s="196" t="s">
        <v>100</v>
      </c>
      <c r="AV850" s="194" t="s">
        <v>84</v>
      </c>
      <c r="AW850" s="194" t="s">
        <v>33</v>
      </c>
      <c r="AX850" s="194" t="s">
        <v>76</v>
      </c>
      <c r="AY850" s="196" t="s">
        <v>119</v>
      </c>
    </row>
    <row r="851" spans="2:51" s="194" customFormat="1" x14ac:dyDescent="0.3">
      <c r="B851" s="195"/>
      <c r="D851" s="190" t="s">
        <v>171</v>
      </c>
      <c r="E851" s="196"/>
      <c r="F851" s="197" t="s">
        <v>224</v>
      </c>
      <c r="H851" s="196"/>
      <c r="L851" s="195"/>
      <c r="M851" s="198"/>
      <c r="T851" s="199"/>
      <c r="AT851" s="196" t="s">
        <v>171</v>
      </c>
      <c r="AU851" s="196" t="s">
        <v>100</v>
      </c>
      <c r="AV851" s="194" t="s">
        <v>84</v>
      </c>
      <c r="AW851" s="194" t="s">
        <v>33</v>
      </c>
      <c r="AX851" s="194" t="s">
        <v>76</v>
      </c>
      <c r="AY851" s="196" t="s">
        <v>119</v>
      </c>
    </row>
    <row r="852" spans="2:51" s="194" customFormat="1" x14ac:dyDescent="0.3">
      <c r="B852" s="195"/>
      <c r="D852" s="190" t="s">
        <v>171</v>
      </c>
      <c r="E852" s="196"/>
      <c r="F852" s="197" t="s">
        <v>282</v>
      </c>
      <c r="H852" s="196"/>
      <c r="L852" s="195"/>
      <c r="M852" s="198"/>
      <c r="T852" s="199"/>
      <c r="AT852" s="196" t="s">
        <v>171</v>
      </c>
      <c r="AU852" s="196" t="s">
        <v>100</v>
      </c>
      <c r="AV852" s="194" t="s">
        <v>84</v>
      </c>
      <c r="AW852" s="194" t="s">
        <v>33</v>
      </c>
      <c r="AX852" s="194" t="s">
        <v>76</v>
      </c>
      <c r="AY852" s="196" t="s">
        <v>119</v>
      </c>
    </row>
    <row r="853" spans="2:51" s="194" customFormat="1" x14ac:dyDescent="0.3">
      <c r="B853" s="195"/>
      <c r="D853" s="190" t="s">
        <v>171</v>
      </c>
      <c r="E853" s="196"/>
      <c r="F853" s="197" t="s">
        <v>225</v>
      </c>
      <c r="H853" s="196"/>
      <c r="L853" s="195"/>
      <c r="M853" s="198"/>
      <c r="T853" s="199"/>
      <c r="AT853" s="196" t="s">
        <v>171</v>
      </c>
      <c r="AU853" s="196" t="s">
        <v>100</v>
      </c>
      <c r="AV853" s="194" t="s">
        <v>84</v>
      </c>
      <c r="AW853" s="194" t="s">
        <v>33</v>
      </c>
      <c r="AX853" s="194" t="s">
        <v>76</v>
      </c>
      <c r="AY853" s="196" t="s">
        <v>119</v>
      </c>
    </row>
    <row r="854" spans="2:51" s="194" customFormat="1" x14ac:dyDescent="0.3">
      <c r="B854" s="195"/>
      <c r="D854" s="190" t="s">
        <v>171</v>
      </c>
      <c r="E854" s="196"/>
      <c r="F854" s="197" t="s">
        <v>228</v>
      </c>
      <c r="H854" s="196"/>
      <c r="L854" s="195"/>
      <c r="M854" s="198"/>
      <c r="T854" s="199"/>
      <c r="AT854" s="196" t="s">
        <v>171</v>
      </c>
      <c r="AU854" s="196" t="s">
        <v>100</v>
      </c>
      <c r="AV854" s="194" t="s">
        <v>84</v>
      </c>
      <c r="AW854" s="194" t="s">
        <v>33</v>
      </c>
      <c r="AX854" s="194" t="s">
        <v>76</v>
      </c>
      <c r="AY854" s="196" t="s">
        <v>119</v>
      </c>
    </row>
    <row r="855" spans="2:51" s="194" customFormat="1" x14ac:dyDescent="0.3">
      <c r="B855" s="195"/>
      <c r="D855" s="190" t="s">
        <v>171</v>
      </c>
      <c r="E855" s="196"/>
      <c r="F855" s="197" t="s">
        <v>229</v>
      </c>
      <c r="H855" s="196"/>
      <c r="L855" s="195"/>
      <c r="M855" s="198"/>
      <c r="T855" s="199"/>
      <c r="AT855" s="196" t="s">
        <v>171</v>
      </c>
      <c r="AU855" s="196" t="s">
        <v>100</v>
      </c>
      <c r="AV855" s="194" t="s">
        <v>84</v>
      </c>
      <c r="AW855" s="194" t="s">
        <v>33</v>
      </c>
      <c r="AX855" s="194" t="s">
        <v>76</v>
      </c>
      <c r="AY855" s="196" t="s">
        <v>119</v>
      </c>
    </row>
    <row r="856" spans="2:51" s="194" customFormat="1" x14ac:dyDescent="0.3">
      <c r="B856" s="195"/>
      <c r="D856" s="190" t="s">
        <v>171</v>
      </c>
      <c r="E856" s="196"/>
      <c r="F856" s="197" t="s">
        <v>285</v>
      </c>
      <c r="H856" s="196"/>
      <c r="L856" s="195"/>
      <c r="M856" s="198"/>
      <c r="T856" s="199"/>
      <c r="AT856" s="196" t="s">
        <v>171</v>
      </c>
      <c r="AU856" s="196" t="s">
        <v>100</v>
      </c>
      <c r="AV856" s="194" t="s">
        <v>84</v>
      </c>
      <c r="AW856" s="194" t="s">
        <v>33</v>
      </c>
      <c r="AX856" s="194" t="s">
        <v>76</v>
      </c>
      <c r="AY856" s="196" t="s">
        <v>119</v>
      </c>
    </row>
    <row r="857" spans="2:51" s="194" customFormat="1" x14ac:dyDescent="0.3">
      <c r="B857" s="195"/>
      <c r="D857" s="190" t="s">
        <v>171</v>
      </c>
      <c r="E857" s="196"/>
      <c r="F857" s="197" t="s">
        <v>231</v>
      </c>
      <c r="H857" s="196"/>
      <c r="L857" s="195"/>
      <c r="M857" s="198"/>
      <c r="T857" s="199"/>
      <c r="AT857" s="196" t="s">
        <v>171</v>
      </c>
      <c r="AU857" s="196" t="s">
        <v>100</v>
      </c>
      <c r="AV857" s="194" t="s">
        <v>84</v>
      </c>
      <c r="AW857" s="194" t="s">
        <v>33</v>
      </c>
      <c r="AX857" s="194" t="s">
        <v>76</v>
      </c>
      <c r="AY857" s="196" t="s">
        <v>119</v>
      </c>
    </row>
    <row r="858" spans="2:51" s="194" customFormat="1" x14ac:dyDescent="0.3">
      <c r="B858" s="195"/>
      <c r="D858" s="190" t="s">
        <v>171</v>
      </c>
      <c r="E858" s="196"/>
      <c r="F858" s="197" t="s">
        <v>233</v>
      </c>
      <c r="H858" s="196"/>
      <c r="L858" s="195"/>
      <c r="M858" s="198"/>
      <c r="T858" s="199"/>
      <c r="AT858" s="196" t="s">
        <v>171</v>
      </c>
      <c r="AU858" s="196" t="s">
        <v>100</v>
      </c>
      <c r="AV858" s="194" t="s">
        <v>84</v>
      </c>
      <c r="AW858" s="194" t="s">
        <v>33</v>
      </c>
      <c r="AX858" s="194" t="s">
        <v>76</v>
      </c>
      <c r="AY858" s="196" t="s">
        <v>119</v>
      </c>
    </row>
    <row r="859" spans="2:51" s="194" customFormat="1" x14ac:dyDescent="0.3">
      <c r="B859" s="195"/>
      <c r="D859" s="190" t="s">
        <v>171</v>
      </c>
      <c r="E859" s="196"/>
      <c r="F859" s="197" t="s">
        <v>229</v>
      </c>
      <c r="H859" s="196"/>
      <c r="L859" s="195"/>
      <c r="M859" s="198"/>
      <c r="T859" s="199"/>
      <c r="AT859" s="196" t="s">
        <v>171</v>
      </c>
      <c r="AU859" s="196" t="s">
        <v>100</v>
      </c>
      <c r="AV859" s="194" t="s">
        <v>84</v>
      </c>
      <c r="AW859" s="194" t="s">
        <v>33</v>
      </c>
      <c r="AX859" s="194" t="s">
        <v>76</v>
      </c>
      <c r="AY859" s="196" t="s">
        <v>119</v>
      </c>
    </row>
    <row r="860" spans="2:51" s="194" customFormat="1" x14ac:dyDescent="0.3">
      <c r="B860" s="195"/>
      <c r="D860" s="190" t="s">
        <v>171</v>
      </c>
      <c r="E860" s="196"/>
      <c r="F860" s="197" t="s">
        <v>285</v>
      </c>
      <c r="H860" s="196"/>
      <c r="L860" s="195"/>
      <c r="M860" s="198"/>
      <c r="T860" s="199"/>
      <c r="AT860" s="196" t="s">
        <v>171</v>
      </c>
      <c r="AU860" s="196" t="s">
        <v>100</v>
      </c>
      <c r="AV860" s="194" t="s">
        <v>84</v>
      </c>
      <c r="AW860" s="194" t="s">
        <v>33</v>
      </c>
      <c r="AX860" s="194" t="s">
        <v>76</v>
      </c>
      <c r="AY860" s="196" t="s">
        <v>119</v>
      </c>
    </row>
    <row r="861" spans="2:51" s="194" customFormat="1" x14ac:dyDescent="0.3">
      <c r="B861" s="195"/>
      <c r="D861" s="190" t="s">
        <v>171</v>
      </c>
      <c r="E861" s="196"/>
      <c r="F861" s="197" t="s">
        <v>234</v>
      </c>
      <c r="H861" s="196"/>
      <c r="L861" s="195"/>
      <c r="M861" s="198"/>
      <c r="T861" s="199"/>
      <c r="AT861" s="196" t="s">
        <v>171</v>
      </c>
      <c r="AU861" s="196" t="s">
        <v>100</v>
      </c>
      <c r="AV861" s="194" t="s">
        <v>84</v>
      </c>
      <c r="AW861" s="194" t="s">
        <v>33</v>
      </c>
      <c r="AX861" s="194" t="s">
        <v>76</v>
      </c>
      <c r="AY861" s="196" t="s">
        <v>119</v>
      </c>
    </row>
    <row r="862" spans="2:51" s="194" customFormat="1" x14ac:dyDescent="0.3">
      <c r="B862" s="195"/>
      <c r="D862" s="190" t="s">
        <v>171</v>
      </c>
      <c r="E862" s="196"/>
      <c r="F862" s="197" t="s">
        <v>236</v>
      </c>
      <c r="H862" s="196"/>
      <c r="L862" s="195"/>
      <c r="M862" s="198"/>
      <c r="T862" s="199"/>
      <c r="AT862" s="196" t="s">
        <v>171</v>
      </c>
      <c r="AU862" s="196" t="s">
        <v>100</v>
      </c>
      <c r="AV862" s="194" t="s">
        <v>84</v>
      </c>
      <c r="AW862" s="194" t="s">
        <v>33</v>
      </c>
      <c r="AX862" s="194" t="s">
        <v>76</v>
      </c>
      <c r="AY862" s="196" t="s">
        <v>119</v>
      </c>
    </row>
    <row r="863" spans="2:51" s="194" customFormat="1" x14ac:dyDescent="0.3">
      <c r="B863" s="195"/>
      <c r="D863" s="190" t="s">
        <v>171</v>
      </c>
      <c r="E863" s="196"/>
      <c r="F863" s="197" t="s">
        <v>229</v>
      </c>
      <c r="H863" s="196"/>
      <c r="L863" s="195"/>
      <c r="M863" s="198"/>
      <c r="T863" s="199"/>
      <c r="AT863" s="196" t="s">
        <v>171</v>
      </c>
      <c r="AU863" s="196" t="s">
        <v>100</v>
      </c>
      <c r="AV863" s="194" t="s">
        <v>84</v>
      </c>
      <c r="AW863" s="194" t="s">
        <v>33</v>
      </c>
      <c r="AX863" s="194" t="s">
        <v>76</v>
      </c>
      <c r="AY863" s="196" t="s">
        <v>119</v>
      </c>
    </row>
    <row r="864" spans="2:51" s="194" customFormat="1" x14ac:dyDescent="0.3">
      <c r="B864" s="195"/>
      <c r="D864" s="190" t="s">
        <v>171</v>
      </c>
      <c r="E864" s="196"/>
      <c r="F864" s="197" t="s">
        <v>285</v>
      </c>
      <c r="H864" s="196"/>
      <c r="L864" s="195"/>
      <c r="M864" s="198"/>
      <c r="T864" s="199"/>
      <c r="AT864" s="196" t="s">
        <v>171</v>
      </c>
      <c r="AU864" s="196" t="s">
        <v>100</v>
      </c>
      <c r="AV864" s="194" t="s">
        <v>84</v>
      </c>
      <c r="AW864" s="194" t="s">
        <v>33</v>
      </c>
      <c r="AX864" s="194" t="s">
        <v>76</v>
      </c>
      <c r="AY864" s="196" t="s">
        <v>119</v>
      </c>
    </row>
    <row r="865" spans="2:51" s="194" customFormat="1" x14ac:dyDescent="0.3">
      <c r="B865" s="195"/>
      <c r="D865" s="190" t="s">
        <v>171</v>
      </c>
      <c r="E865" s="196"/>
      <c r="F865" s="197" t="s">
        <v>237</v>
      </c>
      <c r="H865" s="196"/>
      <c r="L865" s="195"/>
      <c r="M865" s="198"/>
      <c r="T865" s="199"/>
      <c r="AT865" s="196" t="s">
        <v>171</v>
      </c>
      <c r="AU865" s="196" t="s">
        <v>100</v>
      </c>
      <c r="AV865" s="194" t="s">
        <v>84</v>
      </c>
      <c r="AW865" s="194" t="s">
        <v>33</v>
      </c>
      <c r="AX865" s="194" t="s">
        <v>76</v>
      </c>
      <c r="AY865" s="196" t="s">
        <v>119</v>
      </c>
    </row>
    <row r="866" spans="2:51" s="194" customFormat="1" x14ac:dyDescent="0.3">
      <c r="B866" s="195"/>
      <c r="D866" s="190" t="s">
        <v>171</v>
      </c>
      <c r="E866" s="196"/>
      <c r="F866" s="197" t="s">
        <v>239</v>
      </c>
      <c r="H866" s="196"/>
      <c r="L866" s="195"/>
      <c r="M866" s="198"/>
      <c r="T866" s="199"/>
      <c r="AT866" s="196" t="s">
        <v>171</v>
      </c>
      <c r="AU866" s="196" t="s">
        <v>100</v>
      </c>
      <c r="AV866" s="194" t="s">
        <v>84</v>
      </c>
      <c r="AW866" s="194" t="s">
        <v>33</v>
      </c>
      <c r="AX866" s="194" t="s">
        <v>76</v>
      </c>
      <c r="AY866" s="196" t="s">
        <v>119</v>
      </c>
    </row>
    <row r="867" spans="2:51" s="194" customFormat="1" x14ac:dyDescent="0.3">
      <c r="B867" s="195"/>
      <c r="D867" s="190" t="s">
        <v>171</v>
      </c>
      <c r="E867" s="196"/>
      <c r="F867" s="197" t="s">
        <v>229</v>
      </c>
      <c r="H867" s="196"/>
      <c r="L867" s="195"/>
      <c r="M867" s="198"/>
      <c r="T867" s="199"/>
      <c r="AT867" s="196" t="s">
        <v>171</v>
      </c>
      <c r="AU867" s="196" t="s">
        <v>100</v>
      </c>
      <c r="AV867" s="194" t="s">
        <v>84</v>
      </c>
      <c r="AW867" s="194" t="s">
        <v>33</v>
      </c>
      <c r="AX867" s="194" t="s">
        <v>76</v>
      </c>
      <c r="AY867" s="196" t="s">
        <v>119</v>
      </c>
    </row>
    <row r="868" spans="2:51" s="194" customFormat="1" x14ac:dyDescent="0.3">
      <c r="B868" s="195"/>
      <c r="D868" s="190" t="s">
        <v>171</v>
      </c>
      <c r="E868" s="196"/>
      <c r="F868" s="197" t="s">
        <v>285</v>
      </c>
      <c r="H868" s="196"/>
      <c r="L868" s="195"/>
      <c r="M868" s="198"/>
      <c r="T868" s="199"/>
      <c r="AT868" s="196" t="s">
        <v>171</v>
      </c>
      <c r="AU868" s="196" t="s">
        <v>100</v>
      </c>
      <c r="AV868" s="194" t="s">
        <v>84</v>
      </c>
      <c r="AW868" s="194" t="s">
        <v>33</v>
      </c>
      <c r="AX868" s="194" t="s">
        <v>76</v>
      </c>
      <c r="AY868" s="196" t="s">
        <v>119</v>
      </c>
    </row>
    <row r="869" spans="2:51" s="194" customFormat="1" x14ac:dyDescent="0.3">
      <c r="B869" s="195"/>
      <c r="D869" s="190" t="s">
        <v>171</v>
      </c>
      <c r="E869" s="196"/>
      <c r="F869" s="197" t="s">
        <v>240</v>
      </c>
      <c r="H869" s="196"/>
      <c r="L869" s="195"/>
      <c r="M869" s="198"/>
      <c r="T869" s="199"/>
      <c r="AT869" s="196" t="s">
        <v>171</v>
      </c>
      <c r="AU869" s="196" t="s">
        <v>100</v>
      </c>
      <c r="AV869" s="194" t="s">
        <v>84</v>
      </c>
      <c r="AW869" s="194" t="s">
        <v>33</v>
      </c>
      <c r="AX869" s="194" t="s">
        <v>76</v>
      </c>
      <c r="AY869" s="196" t="s">
        <v>119</v>
      </c>
    </row>
    <row r="870" spans="2:51" s="194" customFormat="1" x14ac:dyDescent="0.3">
      <c r="B870" s="195"/>
      <c r="D870" s="190" t="s">
        <v>171</v>
      </c>
      <c r="E870" s="196"/>
      <c r="F870" s="197" t="s">
        <v>242</v>
      </c>
      <c r="H870" s="196"/>
      <c r="L870" s="195"/>
      <c r="M870" s="198"/>
      <c r="T870" s="199"/>
      <c r="AT870" s="196" t="s">
        <v>171</v>
      </c>
      <c r="AU870" s="196" t="s">
        <v>100</v>
      </c>
      <c r="AV870" s="194" t="s">
        <v>84</v>
      </c>
      <c r="AW870" s="194" t="s">
        <v>33</v>
      </c>
      <c r="AX870" s="194" t="s">
        <v>76</v>
      </c>
      <c r="AY870" s="196" t="s">
        <v>119</v>
      </c>
    </row>
    <row r="871" spans="2:51" s="194" customFormat="1" x14ac:dyDescent="0.3">
      <c r="B871" s="195"/>
      <c r="D871" s="190" t="s">
        <v>171</v>
      </c>
      <c r="E871" s="196"/>
      <c r="F871" s="197" t="s">
        <v>229</v>
      </c>
      <c r="H871" s="196"/>
      <c r="L871" s="195"/>
      <c r="M871" s="198"/>
      <c r="T871" s="199"/>
      <c r="AT871" s="196" t="s">
        <v>171</v>
      </c>
      <c r="AU871" s="196" t="s">
        <v>100</v>
      </c>
      <c r="AV871" s="194" t="s">
        <v>84</v>
      </c>
      <c r="AW871" s="194" t="s">
        <v>33</v>
      </c>
      <c r="AX871" s="194" t="s">
        <v>76</v>
      </c>
      <c r="AY871" s="196" t="s">
        <v>119</v>
      </c>
    </row>
    <row r="872" spans="2:51" s="194" customFormat="1" x14ac:dyDescent="0.3">
      <c r="B872" s="195"/>
      <c r="D872" s="190" t="s">
        <v>171</v>
      </c>
      <c r="E872" s="196"/>
      <c r="F872" s="197" t="s">
        <v>285</v>
      </c>
      <c r="H872" s="196"/>
      <c r="L872" s="195"/>
      <c r="M872" s="198"/>
      <c r="T872" s="199"/>
      <c r="AT872" s="196" t="s">
        <v>171</v>
      </c>
      <c r="AU872" s="196" t="s">
        <v>100</v>
      </c>
      <c r="AV872" s="194" t="s">
        <v>84</v>
      </c>
      <c r="AW872" s="194" t="s">
        <v>33</v>
      </c>
      <c r="AX872" s="194" t="s">
        <v>76</v>
      </c>
      <c r="AY872" s="196" t="s">
        <v>119</v>
      </c>
    </row>
    <row r="873" spans="2:51" s="194" customFormat="1" x14ac:dyDescent="0.3">
      <c r="B873" s="195"/>
      <c r="D873" s="190" t="s">
        <v>171</v>
      </c>
      <c r="E873" s="196"/>
      <c r="F873" s="197" t="s">
        <v>243</v>
      </c>
      <c r="H873" s="196"/>
      <c r="L873" s="195"/>
      <c r="M873" s="198"/>
      <c r="T873" s="199"/>
      <c r="AT873" s="196" t="s">
        <v>171</v>
      </c>
      <c r="AU873" s="196" t="s">
        <v>100</v>
      </c>
      <c r="AV873" s="194" t="s">
        <v>84</v>
      </c>
      <c r="AW873" s="194" t="s">
        <v>33</v>
      </c>
      <c r="AX873" s="194" t="s">
        <v>76</v>
      </c>
      <c r="AY873" s="196" t="s">
        <v>119</v>
      </c>
    </row>
    <row r="874" spans="2:51" s="194" customFormat="1" x14ac:dyDescent="0.3">
      <c r="B874" s="195"/>
      <c r="D874" s="190" t="s">
        <v>171</v>
      </c>
      <c r="E874" s="196"/>
      <c r="F874" s="197" t="s">
        <v>245</v>
      </c>
      <c r="H874" s="196"/>
      <c r="L874" s="195"/>
      <c r="M874" s="198"/>
      <c r="T874" s="199"/>
      <c r="AT874" s="196" t="s">
        <v>171</v>
      </c>
      <c r="AU874" s="196" t="s">
        <v>100</v>
      </c>
      <c r="AV874" s="194" t="s">
        <v>84</v>
      </c>
      <c r="AW874" s="194" t="s">
        <v>33</v>
      </c>
      <c r="AX874" s="194" t="s">
        <v>76</v>
      </c>
      <c r="AY874" s="196" t="s">
        <v>119</v>
      </c>
    </row>
    <row r="875" spans="2:51" s="194" customFormat="1" x14ac:dyDescent="0.3">
      <c r="B875" s="195"/>
      <c r="D875" s="190" t="s">
        <v>171</v>
      </c>
      <c r="E875" s="196"/>
      <c r="F875" s="197" t="s">
        <v>229</v>
      </c>
      <c r="H875" s="196"/>
      <c r="L875" s="195"/>
      <c r="M875" s="198"/>
      <c r="T875" s="199"/>
      <c r="AT875" s="196" t="s">
        <v>171</v>
      </c>
      <c r="AU875" s="196" t="s">
        <v>100</v>
      </c>
      <c r="AV875" s="194" t="s">
        <v>84</v>
      </c>
      <c r="AW875" s="194" t="s">
        <v>33</v>
      </c>
      <c r="AX875" s="194" t="s">
        <v>76</v>
      </c>
      <c r="AY875" s="196" t="s">
        <v>119</v>
      </c>
    </row>
    <row r="876" spans="2:51" s="194" customFormat="1" x14ac:dyDescent="0.3">
      <c r="B876" s="195"/>
      <c r="D876" s="190" t="s">
        <v>171</v>
      </c>
      <c r="E876" s="196"/>
      <c r="F876" s="197" t="s">
        <v>285</v>
      </c>
      <c r="H876" s="196"/>
      <c r="L876" s="195"/>
      <c r="M876" s="198"/>
      <c r="T876" s="199"/>
      <c r="AT876" s="196" t="s">
        <v>171</v>
      </c>
      <c r="AU876" s="196" t="s">
        <v>100</v>
      </c>
      <c r="AV876" s="194" t="s">
        <v>84</v>
      </c>
      <c r="AW876" s="194" t="s">
        <v>33</v>
      </c>
      <c r="AX876" s="194" t="s">
        <v>76</v>
      </c>
      <c r="AY876" s="196" t="s">
        <v>119</v>
      </c>
    </row>
    <row r="877" spans="2:51" s="194" customFormat="1" x14ac:dyDescent="0.3">
      <c r="B877" s="195"/>
      <c r="D877" s="190" t="s">
        <v>171</v>
      </c>
      <c r="E877" s="196"/>
      <c r="F877" s="197" t="s">
        <v>246</v>
      </c>
      <c r="H877" s="196"/>
      <c r="L877" s="195"/>
      <c r="M877" s="198"/>
      <c r="T877" s="199"/>
      <c r="AT877" s="196" t="s">
        <v>171</v>
      </c>
      <c r="AU877" s="196" t="s">
        <v>100</v>
      </c>
      <c r="AV877" s="194" t="s">
        <v>84</v>
      </c>
      <c r="AW877" s="194" t="s">
        <v>33</v>
      </c>
      <c r="AX877" s="194" t="s">
        <v>76</v>
      </c>
      <c r="AY877" s="196" t="s">
        <v>119</v>
      </c>
    </row>
    <row r="878" spans="2:51" s="194" customFormat="1" x14ac:dyDescent="0.3">
      <c r="B878" s="195"/>
      <c r="D878" s="190" t="s">
        <v>171</v>
      </c>
      <c r="E878" s="196"/>
      <c r="F878" s="197" t="s">
        <v>248</v>
      </c>
      <c r="H878" s="196"/>
      <c r="L878" s="195"/>
      <c r="M878" s="198"/>
      <c r="T878" s="199"/>
      <c r="AT878" s="196" t="s">
        <v>171</v>
      </c>
      <c r="AU878" s="196" t="s">
        <v>100</v>
      </c>
      <c r="AV878" s="194" t="s">
        <v>84</v>
      </c>
      <c r="AW878" s="194" t="s">
        <v>33</v>
      </c>
      <c r="AX878" s="194" t="s">
        <v>76</v>
      </c>
      <c r="AY878" s="196" t="s">
        <v>119</v>
      </c>
    </row>
    <row r="879" spans="2:51" s="194" customFormat="1" x14ac:dyDescent="0.3">
      <c r="B879" s="195"/>
      <c r="D879" s="190" t="s">
        <v>171</v>
      </c>
      <c r="E879" s="196"/>
      <c r="F879" s="197" t="s">
        <v>282</v>
      </c>
      <c r="H879" s="196"/>
      <c r="L879" s="195"/>
      <c r="M879" s="198"/>
      <c r="T879" s="199"/>
      <c r="AT879" s="196" t="s">
        <v>171</v>
      </c>
      <c r="AU879" s="196" t="s">
        <v>100</v>
      </c>
      <c r="AV879" s="194" t="s">
        <v>84</v>
      </c>
      <c r="AW879" s="194" t="s">
        <v>33</v>
      </c>
      <c r="AX879" s="194" t="s">
        <v>76</v>
      </c>
      <c r="AY879" s="196" t="s">
        <v>119</v>
      </c>
    </row>
    <row r="880" spans="2:51" s="194" customFormat="1" x14ac:dyDescent="0.3">
      <c r="B880" s="195"/>
      <c r="D880" s="190" t="s">
        <v>171</v>
      </c>
      <c r="E880" s="196"/>
      <c r="F880" s="197" t="s">
        <v>249</v>
      </c>
      <c r="H880" s="196"/>
      <c r="L880" s="195"/>
      <c r="M880" s="198"/>
      <c r="T880" s="199"/>
      <c r="AT880" s="196" t="s">
        <v>171</v>
      </c>
      <c r="AU880" s="196" t="s">
        <v>100</v>
      </c>
      <c r="AV880" s="194" t="s">
        <v>84</v>
      </c>
      <c r="AW880" s="194" t="s">
        <v>33</v>
      </c>
      <c r="AX880" s="194" t="s">
        <v>76</v>
      </c>
      <c r="AY880" s="196" t="s">
        <v>119</v>
      </c>
    </row>
    <row r="881" spans="2:65" s="194" customFormat="1" x14ac:dyDescent="0.3">
      <c r="B881" s="195"/>
      <c r="D881" s="190" t="s">
        <v>171</v>
      </c>
      <c r="E881" s="196"/>
      <c r="F881" s="197" t="s">
        <v>251</v>
      </c>
      <c r="H881" s="196"/>
      <c r="L881" s="195"/>
      <c r="M881" s="198"/>
      <c r="T881" s="199"/>
      <c r="AT881" s="196" t="s">
        <v>171</v>
      </c>
      <c r="AU881" s="196" t="s">
        <v>100</v>
      </c>
      <c r="AV881" s="194" t="s">
        <v>84</v>
      </c>
      <c r="AW881" s="194" t="s">
        <v>33</v>
      </c>
      <c r="AX881" s="194" t="s">
        <v>76</v>
      </c>
      <c r="AY881" s="196" t="s">
        <v>119</v>
      </c>
    </row>
    <row r="882" spans="2:65" s="194" customFormat="1" x14ac:dyDescent="0.3">
      <c r="B882" s="195"/>
      <c r="D882" s="190" t="s">
        <v>171</v>
      </c>
      <c r="E882" s="196"/>
      <c r="F882" s="197" t="s">
        <v>282</v>
      </c>
      <c r="H882" s="196"/>
      <c r="L882" s="195"/>
      <c r="M882" s="198"/>
      <c r="T882" s="199"/>
      <c r="AT882" s="196" t="s">
        <v>171</v>
      </c>
      <c r="AU882" s="196" t="s">
        <v>100</v>
      </c>
      <c r="AV882" s="194" t="s">
        <v>84</v>
      </c>
      <c r="AW882" s="194" t="s">
        <v>33</v>
      </c>
      <c r="AX882" s="194" t="s">
        <v>76</v>
      </c>
      <c r="AY882" s="196" t="s">
        <v>119</v>
      </c>
    </row>
    <row r="883" spans="2:65" s="194" customFormat="1" x14ac:dyDescent="0.3">
      <c r="B883" s="195"/>
      <c r="D883" s="190" t="s">
        <v>171</v>
      </c>
      <c r="E883" s="196"/>
      <c r="F883" s="197" t="s">
        <v>249</v>
      </c>
      <c r="H883" s="196"/>
      <c r="L883" s="195"/>
      <c r="M883" s="198"/>
      <c r="T883" s="199"/>
      <c r="AT883" s="196" t="s">
        <v>171</v>
      </c>
      <c r="AU883" s="196" t="s">
        <v>100</v>
      </c>
      <c r="AV883" s="194" t="s">
        <v>84</v>
      </c>
      <c r="AW883" s="194" t="s">
        <v>33</v>
      </c>
      <c r="AX883" s="194" t="s">
        <v>76</v>
      </c>
      <c r="AY883" s="196" t="s">
        <v>119</v>
      </c>
    </row>
    <row r="884" spans="2:65" s="194" customFormat="1" x14ac:dyDescent="0.3">
      <c r="B884" s="195"/>
      <c r="D884" s="190" t="s">
        <v>171</v>
      </c>
      <c r="E884" s="196"/>
      <c r="F884" s="197" t="s">
        <v>252</v>
      </c>
      <c r="H884" s="196"/>
      <c r="L884" s="195"/>
      <c r="M884" s="198"/>
      <c r="T884" s="199"/>
      <c r="AT884" s="196" t="s">
        <v>171</v>
      </c>
      <c r="AU884" s="196" t="s">
        <v>100</v>
      </c>
      <c r="AV884" s="194" t="s">
        <v>84</v>
      </c>
      <c r="AW884" s="194" t="s">
        <v>33</v>
      </c>
      <c r="AX884" s="194" t="s">
        <v>76</v>
      </c>
      <c r="AY884" s="196" t="s">
        <v>119</v>
      </c>
    </row>
    <row r="885" spans="2:65" s="194" customFormat="1" x14ac:dyDescent="0.3">
      <c r="B885" s="195"/>
      <c r="D885" s="190" t="s">
        <v>171</v>
      </c>
      <c r="E885" s="196"/>
      <c r="F885" s="197" t="s">
        <v>282</v>
      </c>
      <c r="H885" s="196"/>
      <c r="L885" s="195"/>
      <c r="M885" s="198"/>
      <c r="T885" s="199"/>
      <c r="AT885" s="196" t="s">
        <v>171</v>
      </c>
      <c r="AU885" s="196" t="s">
        <v>100</v>
      </c>
      <c r="AV885" s="194" t="s">
        <v>84</v>
      </c>
      <c r="AW885" s="194" t="s">
        <v>33</v>
      </c>
      <c r="AX885" s="194" t="s">
        <v>76</v>
      </c>
      <c r="AY885" s="196" t="s">
        <v>119</v>
      </c>
    </row>
    <row r="886" spans="2:65" s="194" customFormat="1" x14ac:dyDescent="0.3">
      <c r="B886" s="195"/>
      <c r="D886" s="190" t="s">
        <v>171</v>
      </c>
      <c r="E886" s="196"/>
      <c r="F886" s="197" t="s">
        <v>249</v>
      </c>
      <c r="H886" s="196"/>
      <c r="L886" s="195"/>
      <c r="M886" s="198"/>
      <c r="T886" s="199"/>
      <c r="AT886" s="196" t="s">
        <v>171</v>
      </c>
      <c r="AU886" s="196" t="s">
        <v>100</v>
      </c>
      <c r="AV886" s="194" t="s">
        <v>84</v>
      </c>
      <c r="AW886" s="194" t="s">
        <v>33</v>
      </c>
      <c r="AX886" s="194" t="s">
        <v>76</v>
      </c>
      <c r="AY886" s="196" t="s">
        <v>119</v>
      </c>
    </row>
    <row r="887" spans="2:65" s="194" customFormat="1" x14ac:dyDescent="0.3">
      <c r="B887" s="195"/>
      <c r="D887" s="190" t="s">
        <v>171</v>
      </c>
      <c r="E887" s="196"/>
      <c r="F887" s="197" t="s">
        <v>253</v>
      </c>
      <c r="H887" s="196"/>
      <c r="L887" s="195"/>
      <c r="M887" s="198"/>
      <c r="T887" s="199"/>
      <c r="AT887" s="196" t="s">
        <v>171</v>
      </c>
      <c r="AU887" s="196" t="s">
        <v>100</v>
      </c>
      <c r="AV887" s="194" t="s">
        <v>84</v>
      </c>
      <c r="AW887" s="194" t="s">
        <v>33</v>
      </c>
      <c r="AX887" s="194" t="s">
        <v>76</v>
      </c>
      <c r="AY887" s="196" t="s">
        <v>119</v>
      </c>
    </row>
    <row r="888" spans="2:65" s="194" customFormat="1" x14ac:dyDescent="0.3">
      <c r="B888" s="195"/>
      <c r="D888" s="190" t="s">
        <v>171</v>
      </c>
      <c r="E888" s="196"/>
      <c r="F888" s="197" t="s">
        <v>282</v>
      </c>
      <c r="H888" s="196"/>
      <c r="L888" s="195"/>
      <c r="M888" s="198"/>
      <c r="T888" s="199"/>
      <c r="AT888" s="196" t="s">
        <v>171</v>
      </c>
      <c r="AU888" s="196" t="s">
        <v>100</v>
      </c>
      <c r="AV888" s="194" t="s">
        <v>84</v>
      </c>
      <c r="AW888" s="194" t="s">
        <v>33</v>
      </c>
      <c r="AX888" s="194" t="s">
        <v>76</v>
      </c>
      <c r="AY888" s="196" t="s">
        <v>119</v>
      </c>
    </row>
    <row r="889" spans="2:65" s="194" customFormat="1" x14ac:dyDescent="0.3">
      <c r="B889" s="195"/>
      <c r="D889" s="190" t="s">
        <v>171</v>
      </c>
      <c r="E889" s="196"/>
      <c r="F889" s="197" t="s">
        <v>249</v>
      </c>
      <c r="H889" s="196"/>
      <c r="L889" s="195"/>
      <c r="M889" s="198"/>
      <c r="T889" s="199"/>
      <c r="AT889" s="196" t="s">
        <v>171</v>
      </c>
      <c r="AU889" s="196" t="s">
        <v>100</v>
      </c>
      <c r="AV889" s="194" t="s">
        <v>84</v>
      </c>
      <c r="AW889" s="194" t="s">
        <v>33</v>
      </c>
      <c r="AX889" s="194" t="s">
        <v>76</v>
      </c>
      <c r="AY889" s="196" t="s">
        <v>119</v>
      </c>
    </row>
    <row r="890" spans="2:65" s="194" customFormat="1" x14ac:dyDescent="0.3">
      <c r="B890" s="195"/>
      <c r="D890" s="190" t="s">
        <v>171</v>
      </c>
      <c r="E890" s="196"/>
      <c r="F890" s="197" t="s">
        <v>313</v>
      </c>
      <c r="H890" s="196"/>
      <c r="L890" s="195"/>
      <c r="M890" s="198"/>
      <c r="T890" s="199"/>
      <c r="AT890" s="196" t="s">
        <v>171</v>
      </c>
      <c r="AU890" s="196" t="s">
        <v>100</v>
      </c>
      <c r="AV890" s="194" t="s">
        <v>84</v>
      </c>
      <c r="AW890" s="194" t="s">
        <v>33</v>
      </c>
      <c r="AX890" s="194" t="s">
        <v>76</v>
      </c>
      <c r="AY890" s="196" t="s">
        <v>119</v>
      </c>
    </row>
    <row r="891" spans="2:65" s="200" customFormat="1" x14ac:dyDescent="0.3">
      <c r="B891" s="201"/>
      <c r="D891" s="190" t="s">
        <v>171</v>
      </c>
      <c r="E891" s="202"/>
      <c r="F891" s="203" t="s">
        <v>314</v>
      </c>
      <c r="H891" s="204">
        <v>-438.13099999999997</v>
      </c>
      <c r="L891" s="201"/>
      <c r="M891" s="205"/>
      <c r="T891" s="206"/>
      <c r="AT891" s="202" t="s">
        <v>171</v>
      </c>
      <c r="AU891" s="202" t="s">
        <v>100</v>
      </c>
      <c r="AV891" s="200" t="s">
        <v>100</v>
      </c>
      <c r="AW891" s="200" t="s">
        <v>33</v>
      </c>
      <c r="AX891" s="200" t="s">
        <v>76</v>
      </c>
      <c r="AY891" s="202" t="s">
        <v>119</v>
      </c>
    </row>
    <row r="892" spans="2:65" s="215" customFormat="1" x14ac:dyDescent="0.3">
      <c r="B892" s="216"/>
      <c r="D892" s="190" t="s">
        <v>171</v>
      </c>
      <c r="E892" s="217"/>
      <c r="F892" s="218" t="s">
        <v>219</v>
      </c>
      <c r="H892" s="219">
        <v>-438.13099999999997</v>
      </c>
      <c r="L892" s="216"/>
      <c r="M892" s="220"/>
      <c r="T892" s="221"/>
      <c r="AT892" s="217" t="s">
        <v>171</v>
      </c>
      <c r="AU892" s="217" t="s">
        <v>100</v>
      </c>
      <c r="AV892" s="215" t="s">
        <v>122</v>
      </c>
      <c r="AW892" s="215" t="s">
        <v>33</v>
      </c>
      <c r="AX892" s="215" t="s">
        <v>76</v>
      </c>
      <c r="AY892" s="217" t="s">
        <v>119</v>
      </c>
    </row>
    <row r="893" spans="2:65" s="207" customFormat="1" x14ac:dyDescent="0.3">
      <c r="B893" s="208"/>
      <c r="D893" s="190" t="s">
        <v>171</v>
      </c>
      <c r="E893" s="209"/>
      <c r="F893" s="210" t="s">
        <v>176</v>
      </c>
      <c r="H893" s="211">
        <v>174.179</v>
      </c>
      <c r="L893" s="208"/>
      <c r="M893" s="212"/>
      <c r="T893" s="213"/>
      <c r="AT893" s="209" t="s">
        <v>171</v>
      </c>
      <c r="AU893" s="209" t="s">
        <v>100</v>
      </c>
      <c r="AV893" s="207" t="s">
        <v>121</v>
      </c>
      <c r="AW893" s="207" t="s">
        <v>33</v>
      </c>
      <c r="AX893" s="207" t="s">
        <v>84</v>
      </c>
      <c r="AY893" s="209" t="s">
        <v>119</v>
      </c>
    </row>
    <row r="894" spans="2:65" s="200" customFormat="1" x14ac:dyDescent="0.3">
      <c r="B894" s="201"/>
      <c r="D894" s="190" t="s">
        <v>171</v>
      </c>
      <c r="F894" s="203" t="s">
        <v>320</v>
      </c>
      <c r="H894" s="204">
        <v>1915.9690000000001</v>
      </c>
      <c r="L894" s="201"/>
      <c r="M894" s="205"/>
      <c r="T894" s="206"/>
      <c r="AT894" s="202" t="s">
        <v>171</v>
      </c>
      <c r="AU894" s="202" t="s">
        <v>100</v>
      </c>
      <c r="AV894" s="200" t="s">
        <v>100</v>
      </c>
      <c r="AW894" s="200" t="s">
        <v>6</v>
      </c>
      <c r="AX894" s="200" t="s">
        <v>84</v>
      </c>
      <c r="AY894" s="202" t="s">
        <v>119</v>
      </c>
    </row>
    <row r="895" spans="2:65" s="102" customFormat="1" ht="16.5" customHeight="1" x14ac:dyDescent="0.3">
      <c r="B895" s="103"/>
      <c r="C895" s="179" t="s">
        <v>321</v>
      </c>
      <c r="D895" s="179" t="s">
        <v>120</v>
      </c>
      <c r="E895" s="180" t="s">
        <v>322</v>
      </c>
      <c r="F895" s="181" t="s">
        <v>323</v>
      </c>
      <c r="G895" s="182" t="s">
        <v>196</v>
      </c>
      <c r="H895" s="183">
        <v>438.13099999999997</v>
      </c>
      <c r="I895" s="289"/>
      <c r="J895" s="184">
        <f>ROUND(I895*H895,2)</f>
        <v>0</v>
      </c>
      <c r="K895" s="181" t="s">
        <v>167</v>
      </c>
      <c r="L895" s="103"/>
      <c r="M895" s="185"/>
      <c r="N895" s="186" t="s">
        <v>41</v>
      </c>
      <c r="O895" s="187">
        <v>9.7000000000000003E-2</v>
      </c>
      <c r="P895" s="187">
        <f>O895*H895</f>
        <v>42.498706999999996</v>
      </c>
      <c r="Q895" s="187">
        <v>0</v>
      </c>
      <c r="R895" s="187">
        <f>Q895*H895</f>
        <v>0</v>
      </c>
      <c r="S895" s="187">
        <v>0</v>
      </c>
      <c r="T895" s="188">
        <f>S895*H895</f>
        <v>0</v>
      </c>
      <c r="AR895" s="94" t="s">
        <v>121</v>
      </c>
      <c r="AT895" s="94" t="s">
        <v>120</v>
      </c>
      <c r="AU895" s="94" t="s">
        <v>100</v>
      </c>
      <c r="AY895" s="94" t="s">
        <v>119</v>
      </c>
      <c r="BE895" s="189">
        <f>IF(N895="základní",J895,0)</f>
        <v>0</v>
      </c>
      <c r="BF895" s="189">
        <f>IF(N895="snížená",J895,0)</f>
        <v>0</v>
      </c>
      <c r="BG895" s="189">
        <f>IF(N895="zákl. přenesená",J895,0)</f>
        <v>0</v>
      </c>
      <c r="BH895" s="189">
        <f>IF(N895="sníž. přenesená",J895,0)</f>
        <v>0</v>
      </c>
      <c r="BI895" s="189">
        <f>IF(N895="nulová",J895,0)</f>
        <v>0</v>
      </c>
      <c r="BJ895" s="94" t="s">
        <v>84</v>
      </c>
      <c r="BK895" s="189">
        <f>ROUND(I895*H895,2)</f>
        <v>0</v>
      </c>
      <c r="BL895" s="94" t="s">
        <v>121</v>
      </c>
      <c r="BM895" s="94" t="s">
        <v>324</v>
      </c>
    </row>
    <row r="896" spans="2:65" s="102" customFormat="1" ht="24" x14ac:dyDescent="0.3">
      <c r="B896" s="103"/>
      <c r="D896" s="190" t="s">
        <v>169</v>
      </c>
      <c r="F896" s="191" t="s">
        <v>325</v>
      </c>
      <c r="L896" s="103"/>
      <c r="M896" s="192"/>
      <c r="T896" s="193"/>
      <c r="AT896" s="94" t="s">
        <v>169</v>
      </c>
      <c r="AU896" s="94" t="s">
        <v>100</v>
      </c>
    </row>
    <row r="897" spans="2:51" s="194" customFormat="1" x14ac:dyDescent="0.3">
      <c r="B897" s="195"/>
      <c r="D897" s="190" t="s">
        <v>171</v>
      </c>
      <c r="E897" s="196"/>
      <c r="F897" s="197" t="s">
        <v>172</v>
      </c>
      <c r="H897" s="196"/>
      <c r="L897" s="195"/>
      <c r="M897" s="198"/>
      <c r="T897" s="199"/>
      <c r="AT897" s="196" t="s">
        <v>171</v>
      </c>
      <c r="AU897" s="196" t="s">
        <v>100</v>
      </c>
      <c r="AV897" s="194" t="s">
        <v>84</v>
      </c>
      <c r="AW897" s="194" t="s">
        <v>33</v>
      </c>
      <c r="AX897" s="194" t="s">
        <v>76</v>
      </c>
      <c r="AY897" s="196" t="s">
        <v>119</v>
      </c>
    </row>
    <row r="898" spans="2:51" s="194" customFormat="1" x14ac:dyDescent="0.3">
      <c r="B898" s="195"/>
      <c r="D898" s="190" t="s">
        <v>171</v>
      </c>
      <c r="E898" s="196"/>
      <c r="F898" s="197" t="s">
        <v>190</v>
      </c>
      <c r="H898" s="196"/>
      <c r="L898" s="195"/>
      <c r="M898" s="198"/>
      <c r="T898" s="199"/>
      <c r="AT898" s="196" t="s">
        <v>171</v>
      </c>
      <c r="AU898" s="196" t="s">
        <v>100</v>
      </c>
      <c r="AV898" s="194" t="s">
        <v>84</v>
      </c>
      <c r="AW898" s="194" t="s">
        <v>33</v>
      </c>
      <c r="AX898" s="194" t="s">
        <v>76</v>
      </c>
      <c r="AY898" s="196" t="s">
        <v>119</v>
      </c>
    </row>
    <row r="899" spans="2:51" s="194" customFormat="1" x14ac:dyDescent="0.3">
      <c r="B899" s="195"/>
      <c r="D899" s="190" t="s">
        <v>171</v>
      </c>
      <c r="E899" s="196"/>
      <c r="F899" s="197" t="s">
        <v>312</v>
      </c>
      <c r="H899" s="196"/>
      <c r="L899" s="195"/>
      <c r="M899" s="198"/>
      <c r="T899" s="199"/>
      <c r="AT899" s="196" t="s">
        <v>171</v>
      </c>
      <c r="AU899" s="196" t="s">
        <v>100</v>
      </c>
      <c r="AV899" s="194" t="s">
        <v>84</v>
      </c>
      <c r="AW899" s="194" t="s">
        <v>33</v>
      </c>
      <c r="AX899" s="194" t="s">
        <v>76</v>
      </c>
      <c r="AY899" s="196" t="s">
        <v>119</v>
      </c>
    </row>
    <row r="900" spans="2:51" s="194" customFormat="1" x14ac:dyDescent="0.3">
      <c r="B900" s="195"/>
      <c r="D900" s="190" t="s">
        <v>171</v>
      </c>
      <c r="E900" s="196"/>
      <c r="F900" s="197" t="s">
        <v>210</v>
      </c>
      <c r="H900" s="196"/>
      <c r="L900" s="195"/>
      <c r="M900" s="198"/>
      <c r="T900" s="199"/>
      <c r="AT900" s="196" t="s">
        <v>171</v>
      </c>
      <c r="AU900" s="196" t="s">
        <v>100</v>
      </c>
      <c r="AV900" s="194" t="s">
        <v>84</v>
      </c>
      <c r="AW900" s="194" t="s">
        <v>33</v>
      </c>
      <c r="AX900" s="194" t="s">
        <v>76</v>
      </c>
      <c r="AY900" s="196" t="s">
        <v>119</v>
      </c>
    </row>
    <row r="901" spans="2:51" s="194" customFormat="1" x14ac:dyDescent="0.3">
      <c r="B901" s="195"/>
      <c r="D901" s="190" t="s">
        <v>171</v>
      </c>
      <c r="E901" s="196"/>
      <c r="F901" s="197" t="s">
        <v>211</v>
      </c>
      <c r="H901" s="196"/>
      <c r="L901" s="195"/>
      <c r="M901" s="198"/>
      <c r="T901" s="199"/>
      <c r="AT901" s="196" t="s">
        <v>171</v>
      </c>
      <c r="AU901" s="196" t="s">
        <v>100</v>
      </c>
      <c r="AV901" s="194" t="s">
        <v>84</v>
      </c>
      <c r="AW901" s="194" t="s">
        <v>33</v>
      </c>
      <c r="AX901" s="194" t="s">
        <v>76</v>
      </c>
      <c r="AY901" s="196" t="s">
        <v>119</v>
      </c>
    </row>
    <row r="902" spans="2:51" s="194" customFormat="1" x14ac:dyDescent="0.3">
      <c r="B902" s="195"/>
      <c r="D902" s="190" t="s">
        <v>171</v>
      </c>
      <c r="E902" s="196"/>
      <c r="F902" s="197" t="s">
        <v>277</v>
      </c>
      <c r="H902" s="196"/>
      <c r="L902" s="195"/>
      <c r="M902" s="198"/>
      <c r="T902" s="199"/>
      <c r="AT902" s="196" t="s">
        <v>171</v>
      </c>
      <c r="AU902" s="196" t="s">
        <v>100</v>
      </c>
      <c r="AV902" s="194" t="s">
        <v>84</v>
      </c>
      <c r="AW902" s="194" t="s">
        <v>33</v>
      </c>
      <c r="AX902" s="194" t="s">
        <v>76</v>
      </c>
      <c r="AY902" s="196" t="s">
        <v>119</v>
      </c>
    </row>
    <row r="903" spans="2:51" s="194" customFormat="1" x14ac:dyDescent="0.3">
      <c r="B903" s="195"/>
      <c r="D903" s="190" t="s">
        <v>171</v>
      </c>
      <c r="E903" s="196"/>
      <c r="F903" s="197" t="s">
        <v>213</v>
      </c>
      <c r="H903" s="196"/>
      <c r="L903" s="195"/>
      <c r="M903" s="198"/>
      <c r="T903" s="199"/>
      <c r="AT903" s="196" t="s">
        <v>171</v>
      </c>
      <c r="AU903" s="196" t="s">
        <v>100</v>
      </c>
      <c r="AV903" s="194" t="s">
        <v>84</v>
      </c>
      <c r="AW903" s="194" t="s">
        <v>33</v>
      </c>
      <c r="AX903" s="194" t="s">
        <v>76</v>
      </c>
      <c r="AY903" s="196" t="s">
        <v>119</v>
      </c>
    </row>
    <row r="904" spans="2:51" s="194" customFormat="1" x14ac:dyDescent="0.3">
      <c r="B904" s="195"/>
      <c r="D904" s="190" t="s">
        <v>171</v>
      </c>
      <c r="E904" s="196"/>
      <c r="F904" s="197" t="s">
        <v>214</v>
      </c>
      <c r="H904" s="196"/>
      <c r="L904" s="195"/>
      <c r="M904" s="198"/>
      <c r="T904" s="199"/>
      <c r="AT904" s="196" t="s">
        <v>171</v>
      </c>
      <c r="AU904" s="196" t="s">
        <v>100</v>
      </c>
      <c r="AV904" s="194" t="s">
        <v>84</v>
      </c>
      <c r="AW904" s="194" t="s">
        <v>33</v>
      </c>
      <c r="AX904" s="194" t="s">
        <v>76</v>
      </c>
      <c r="AY904" s="196" t="s">
        <v>119</v>
      </c>
    </row>
    <row r="905" spans="2:51" s="200" customFormat="1" x14ac:dyDescent="0.3">
      <c r="B905" s="201"/>
      <c r="D905" s="190" t="s">
        <v>171</v>
      </c>
      <c r="E905" s="202"/>
      <c r="F905" s="203" t="s">
        <v>278</v>
      </c>
      <c r="H905" s="204">
        <v>37.542000000000002</v>
      </c>
      <c r="L905" s="201"/>
      <c r="M905" s="205"/>
      <c r="T905" s="206"/>
      <c r="AT905" s="202" t="s">
        <v>171</v>
      </c>
      <c r="AU905" s="202" t="s">
        <v>100</v>
      </c>
      <c r="AV905" s="200" t="s">
        <v>100</v>
      </c>
      <c r="AW905" s="200" t="s">
        <v>33</v>
      </c>
      <c r="AX905" s="200" t="s">
        <v>76</v>
      </c>
      <c r="AY905" s="202" t="s">
        <v>119</v>
      </c>
    </row>
    <row r="906" spans="2:51" s="194" customFormat="1" x14ac:dyDescent="0.3">
      <c r="B906" s="195"/>
      <c r="D906" s="190" t="s">
        <v>171</v>
      </c>
      <c r="E906" s="196"/>
      <c r="F906" s="197" t="s">
        <v>216</v>
      </c>
      <c r="H906" s="196"/>
      <c r="L906" s="195"/>
      <c r="M906" s="198"/>
      <c r="T906" s="199"/>
      <c r="AT906" s="196" t="s">
        <v>171</v>
      </c>
      <c r="AU906" s="196" t="s">
        <v>100</v>
      </c>
      <c r="AV906" s="194" t="s">
        <v>84</v>
      </c>
      <c r="AW906" s="194" t="s">
        <v>33</v>
      </c>
      <c r="AX906" s="194" t="s">
        <v>76</v>
      </c>
      <c r="AY906" s="196" t="s">
        <v>119</v>
      </c>
    </row>
    <row r="907" spans="2:51" s="200" customFormat="1" x14ac:dyDescent="0.3">
      <c r="B907" s="201"/>
      <c r="D907" s="190" t="s">
        <v>171</v>
      </c>
      <c r="E907" s="202"/>
      <c r="F907" s="203" t="s">
        <v>279</v>
      </c>
      <c r="H907" s="204">
        <v>-1.7509999999999999</v>
      </c>
      <c r="L907" s="201"/>
      <c r="M907" s="205"/>
      <c r="T907" s="206"/>
      <c r="AT907" s="202" t="s">
        <v>171</v>
      </c>
      <c r="AU907" s="202" t="s">
        <v>100</v>
      </c>
      <c r="AV907" s="200" t="s">
        <v>100</v>
      </c>
      <c r="AW907" s="200" t="s">
        <v>33</v>
      </c>
      <c r="AX907" s="200" t="s">
        <v>76</v>
      </c>
      <c r="AY907" s="202" t="s">
        <v>119</v>
      </c>
    </row>
    <row r="908" spans="2:51" s="215" customFormat="1" x14ac:dyDescent="0.3">
      <c r="B908" s="216"/>
      <c r="D908" s="190" t="s">
        <v>171</v>
      </c>
      <c r="E908" s="217"/>
      <c r="F908" s="218" t="s">
        <v>219</v>
      </c>
      <c r="H908" s="219">
        <v>35.790999999999997</v>
      </c>
      <c r="L908" s="216"/>
      <c r="M908" s="220"/>
      <c r="T908" s="221"/>
      <c r="AT908" s="217" t="s">
        <v>171</v>
      </c>
      <c r="AU908" s="217" t="s">
        <v>100</v>
      </c>
      <c r="AV908" s="215" t="s">
        <v>122</v>
      </c>
      <c r="AW908" s="215" t="s">
        <v>33</v>
      </c>
      <c r="AX908" s="215" t="s">
        <v>76</v>
      </c>
      <c r="AY908" s="217" t="s">
        <v>119</v>
      </c>
    </row>
    <row r="909" spans="2:51" s="194" customFormat="1" x14ac:dyDescent="0.3">
      <c r="B909" s="195"/>
      <c r="D909" s="190" t="s">
        <v>171</v>
      </c>
      <c r="E909" s="196"/>
      <c r="F909" s="197" t="s">
        <v>220</v>
      </c>
      <c r="H909" s="196"/>
      <c r="L909" s="195"/>
      <c r="M909" s="198"/>
      <c r="T909" s="199"/>
      <c r="AT909" s="196" t="s">
        <v>171</v>
      </c>
      <c r="AU909" s="196" t="s">
        <v>100</v>
      </c>
      <c r="AV909" s="194" t="s">
        <v>84</v>
      </c>
      <c r="AW909" s="194" t="s">
        <v>33</v>
      </c>
      <c r="AX909" s="194" t="s">
        <v>76</v>
      </c>
      <c r="AY909" s="196" t="s">
        <v>119</v>
      </c>
    </row>
    <row r="910" spans="2:51" s="194" customFormat="1" x14ac:dyDescent="0.3">
      <c r="B910" s="195"/>
      <c r="D910" s="190" t="s">
        <v>171</v>
      </c>
      <c r="E910" s="196"/>
      <c r="F910" s="197" t="s">
        <v>211</v>
      </c>
      <c r="H910" s="196"/>
      <c r="L910" s="195"/>
      <c r="M910" s="198"/>
      <c r="T910" s="199"/>
      <c r="AT910" s="196" t="s">
        <v>171</v>
      </c>
      <c r="AU910" s="196" t="s">
        <v>100</v>
      </c>
      <c r="AV910" s="194" t="s">
        <v>84</v>
      </c>
      <c r="AW910" s="194" t="s">
        <v>33</v>
      </c>
      <c r="AX910" s="194" t="s">
        <v>76</v>
      </c>
      <c r="AY910" s="196" t="s">
        <v>119</v>
      </c>
    </row>
    <row r="911" spans="2:51" s="194" customFormat="1" x14ac:dyDescent="0.3">
      <c r="B911" s="195"/>
      <c r="D911" s="190" t="s">
        <v>171</v>
      </c>
      <c r="E911" s="196"/>
      <c r="F911" s="197" t="s">
        <v>277</v>
      </c>
      <c r="H911" s="196"/>
      <c r="L911" s="195"/>
      <c r="M911" s="198"/>
      <c r="T911" s="199"/>
      <c r="AT911" s="196" t="s">
        <v>171</v>
      </c>
      <c r="AU911" s="196" t="s">
        <v>100</v>
      </c>
      <c r="AV911" s="194" t="s">
        <v>84</v>
      </c>
      <c r="AW911" s="194" t="s">
        <v>33</v>
      </c>
      <c r="AX911" s="194" t="s">
        <v>76</v>
      </c>
      <c r="AY911" s="196" t="s">
        <v>119</v>
      </c>
    </row>
    <row r="912" spans="2:51" s="194" customFormat="1" x14ac:dyDescent="0.3">
      <c r="B912" s="195"/>
      <c r="D912" s="190" t="s">
        <v>171</v>
      </c>
      <c r="E912" s="196"/>
      <c r="F912" s="197" t="s">
        <v>221</v>
      </c>
      <c r="H912" s="196"/>
      <c r="L912" s="195"/>
      <c r="M912" s="198"/>
      <c r="T912" s="199"/>
      <c r="AT912" s="196" t="s">
        <v>171</v>
      </c>
      <c r="AU912" s="196" t="s">
        <v>100</v>
      </c>
      <c r="AV912" s="194" t="s">
        <v>84</v>
      </c>
      <c r="AW912" s="194" t="s">
        <v>33</v>
      </c>
      <c r="AX912" s="194" t="s">
        <v>76</v>
      </c>
      <c r="AY912" s="196" t="s">
        <v>119</v>
      </c>
    </row>
    <row r="913" spans="2:51" s="200" customFormat="1" x14ac:dyDescent="0.3">
      <c r="B913" s="201"/>
      <c r="D913" s="190" t="s">
        <v>171</v>
      </c>
      <c r="E913" s="202"/>
      <c r="F913" s="203" t="s">
        <v>280</v>
      </c>
      <c r="H913" s="204">
        <v>99.245000000000005</v>
      </c>
      <c r="L913" s="201"/>
      <c r="M913" s="205"/>
      <c r="T913" s="206"/>
      <c r="AT913" s="202" t="s">
        <v>171</v>
      </c>
      <c r="AU913" s="202" t="s">
        <v>100</v>
      </c>
      <c r="AV913" s="200" t="s">
        <v>100</v>
      </c>
      <c r="AW913" s="200" t="s">
        <v>33</v>
      </c>
      <c r="AX913" s="200" t="s">
        <v>76</v>
      </c>
      <c r="AY913" s="202" t="s">
        <v>119</v>
      </c>
    </row>
    <row r="914" spans="2:51" s="194" customFormat="1" x14ac:dyDescent="0.3">
      <c r="B914" s="195"/>
      <c r="D914" s="190" t="s">
        <v>171</v>
      </c>
      <c r="E914" s="196"/>
      <c r="F914" s="197" t="s">
        <v>216</v>
      </c>
      <c r="H914" s="196"/>
      <c r="L914" s="195"/>
      <c r="M914" s="198"/>
      <c r="T914" s="199"/>
      <c r="AT914" s="196" t="s">
        <v>171</v>
      </c>
      <c r="AU914" s="196" t="s">
        <v>100</v>
      </c>
      <c r="AV914" s="194" t="s">
        <v>84</v>
      </c>
      <c r="AW914" s="194" t="s">
        <v>33</v>
      </c>
      <c r="AX914" s="194" t="s">
        <v>76</v>
      </c>
      <c r="AY914" s="196" t="s">
        <v>119</v>
      </c>
    </row>
    <row r="915" spans="2:51" s="200" customFormat="1" x14ac:dyDescent="0.3">
      <c r="B915" s="201"/>
      <c r="D915" s="190" t="s">
        <v>171</v>
      </c>
      <c r="E915" s="202"/>
      <c r="F915" s="203" t="s">
        <v>281</v>
      </c>
      <c r="H915" s="204">
        <v>-1.5310000000000001</v>
      </c>
      <c r="L915" s="201"/>
      <c r="M915" s="205"/>
      <c r="T915" s="206"/>
      <c r="AT915" s="202" t="s">
        <v>171</v>
      </c>
      <c r="AU915" s="202" t="s">
        <v>100</v>
      </c>
      <c r="AV915" s="200" t="s">
        <v>100</v>
      </c>
      <c r="AW915" s="200" t="s">
        <v>33</v>
      </c>
      <c r="AX915" s="200" t="s">
        <v>76</v>
      </c>
      <c r="AY915" s="202" t="s">
        <v>119</v>
      </c>
    </row>
    <row r="916" spans="2:51" s="215" customFormat="1" x14ac:dyDescent="0.3">
      <c r="B916" s="216"/>
      <c r="D916" s="190" t="s">
        <v>171</v>
      </c>
      <c r="E916" s="217"/>
      <c r="F916" s="218" t="s">
        <v>219</v>
      </c>
      <c r="H916" s="219">
        <v>97.713999999999999</v>
      </c>
      <c r="L916" s="216"/>
      <c r="M916" s="220"/>
      <c r="T916" s="221"/>
      <c r="AT916" s="217" t="s">
        <v>171</v>
      </c>
      <c r="AU916" s="217" t="s">
        <v>100</v>
      </c>
      <c r="AV916" s="215" t="s">
        <v>122</v>
      </c>
      <c r="AW916" s="215" t="s">
        <v>33</v>
      </c>
      <c r="AX916" s="215" t="s">
        <v>76</v>
      </c>
      <c r="AY916" s="217" t="s">
        <v>119</v>
      </c>
    </row>
    <row r="917" spans="2:51" s="194" customFormat="1" x14ac:dyDescent="0.3">
      <c r="B917" s="195"/>
      <c r="D917" s="190" t="s">
        <v>171</v>
      </c>
      <c r="E917" s="196"/>
      <c r="F917" s="197" t="s">
        <v>223</v>
      </c>
      <c r="H917" s="196"/>
      <c r="L917" s="195"/>
      <c r="M917" s="198"/>
      <c r="T917" s="199"/>
      <c r="AT917" s="196" t="s">
        <v>171</v>
      </c>
      <c r="AU917" s="196" t="s">
        <v>100</v>
      </c>
      <c r="AV917" s="194" t="s">
        <v>84</v>
      </c>
      <c r="AW917" s="194" t="s">
        <v>33</v>
      </c>
      <c r="AX917" s="194" t="s">
        <v>76</v>
      </c>
      <c r="AY917" s="196" t="s">
        <v>119</v>
      </c>
    </row>
    <row r="918" spans="2:51" s="194" customFormat="1" x14ac:dyDescent="0.3">
      <c r="B918" s="195"/>
      <c r="D918" s="190" t="s">
        <v>171</v>
      </c>
      <c r="E918" s="196"/>
      <c r="F918" s="197" t="s">
        <v>224</v>
      </c>
      <c r="H918" s="196"/>
      <c r="L918" s="195"/>
      <c r="M918" s="198"/>
      <c r="T918" s="199"/>
      <c r="AT918" s="196" t="s">
        <v>171</v>
      </c>
      <c r="AU918" s="196" t="s">
        <v>100</v>
      </c>
      <c r="AV918" s="194" t="s">
        <v>84</v>
      </c>
      <c r="AW918" s="194" t="s">
        <v>33</v>
      </c>
      <c r="AX918" s="194" t="s">
        <v>76</v>
      </c>
      <c r="AY918" s="196" t="s">
        <v>119</v>
      </c>
    </row>
    <row r="919" spans="2:51" s="194" customFormat="1" x14ac:dyDescent="0.3">
      <c r="B919" s="195"/>
      <c r="D919" s="190" t="s">
        <v>171</v>
      </c>
      <c r="E919" s="196"/>
      <c r="F919" s="197" t="s">
        <v>282</v>
      </c>
      <c r="H919" s="196"/>
      <c r="L919" s="195"/>
      <c r="M919" s="198"/>
      <c r="T919" s="199"/>
      <c r="AT919" s="196" t="s">
        <v>171</v>
      </c>
      <c r="AU919" s="196" t="s">
        <v>100</v>
      </c>
      <c r="AV919" s="194" t="s">
        <v>84</v>
      </c>
      <c r="AW919" s="194" t="s">
        <v>33</v>
      </c>
      <c r="AX919" s="194" t="s">
        <v>76</v>
      </c>
      <c r="AY919" s="196" t="s">
        <v>119</v>
      </c>
    </row>
    <row r="920" spans="2:51" s="194" customFormat="1" x14ac:dyDescent="0.3">
      <c r="B920" s="195"/>
      <c r="D920" s="190" t="s">
        <v>171</v>
      </c>
      <c r="E920" s="196"/>
      <c r="F920" s="197" t="s">
        <v>225</v>
      </c>
      <c r="H920" s="196"/>
      <c r="L920" s="195"/>
      <c r="M920" s="198"/>
      <c r="T920" s="199"/>
      <c r="AT920" s="196" t="s">
        <v>171</v>
      </c>
      <c r="AU920" s="196" t="s">
        <v>100</v>
      </c>
      <c r="AV920" s="194" t="s">
        <v>84</v>
      </c>
      <c r="AW920" s="194" t="s">
        <v>33</v>
      </c>
      <c r="AX920" s="194" t="s">
        <v>76</v>
      </c>
      <c r="AY920" s="196" t="s">
        <v>119</v>
      </c>
    </row>
    <row r="921" spans="2:51" s="200" customFormat="1" x14ac:dyDescent="0.3">
      <c r="B921" s="201"/>
      <c r="D921" s="190" t="s">
        <v>171</v>
      </c>
      <c r="E921" s="202"/>
      <c r="F921" s="203" t="s">
        <v>283</v>
      </c>
      <c r="H921" s="204">
        <v>99.144000000000005</v>
      </c>
      <c r="L921" s="201"/>
      <c r="M921" s="205"/>
      <c r="T921" s="206"/>
      <c r="AT921" s="202" t="s">
        <v>171</v>
      </c>
      <c r="AU921" s="202" t="s">
        <v>100</v>
      </c>
      <c r="AV921" s="200" t="s">
        <v>100</v>
      </c>
      <c r="AW921" s="200" t="s">
        <v>33</v>
      </c>
      <c r="AX921" s="200" t="s">
        <v>76</v>
      </c>
      <c r="AY921" s="202" t="s">
        <v>119</v>
      </c>
    </row>
    <row r="922" spans="2:51" s="194" customFormat="1" x14ac:dyDescent="0.3">
      <c r="B922" s="195"/>
      <c r="D922" s="190" t="s">
        <v>171</v>
      </c>
      <c r="E922" s="196"/>
      <c r="F922" s="197" t="s">
        <v>216</v>
      </c>
      <c r="H922" s="196"/>
      <c r="L922" s="195"/>
      <c r="M922" s="198"/>
      <c r="T922" s="199"/>
      <c r="AT922" s="196" t="s">
        <v>171</v>
      </c>
      <c r="AU922" s="196" t="s">
        <v>100</v>
      </c>
      <c r="AV922" s="194" t="s">
        <v>84</v>
      </c>
      <c r="AW922" s="194" t="s">
        <v>33</v>
      </c>
      <c r="AX922" s="194" t="s">
        <v>76</v>
      </c>
      <c r="AY922" s="196" t="s">
        <v>119</v>
      </c>
    </row>
    <row r="923" spans="2:51" s="200" customFormat="1" x14ac:dyDescent="0.3">
      <c r="B923" s="201"/>
      <c r="D923" s="190" t="s">
        <v>171</v>
      </c>
      <c r="E923" s="202"/>
      <c r="F923" s="203" t="s">
        <v>284</v>
      </c>
      <c r="H923" s="204">
        <v>-1.202</v>
      </c>
      <c r="L923" s="201"/>
      <c r="M923" s="205"/>
      <c r="T923" s="206"/>
      <c r="AT923" s="202" t="s">
        <v>171</v>
      </c>
      <c r="AU923" s="202" t="s">
        <v>100</v>
      </c>
      <c r="AV923" s="200" t="s">
        <v>100</v>
      </c>
      <c r="AW923" s="200" t="s">
        <v>33</v>
      </c>
      <c r="AX923" s="200" t="s">
        <v>76</v>
      </c>
      <c r="AY923" s="202" t="s">
        <v>119</v>
      </c>
    </row>
    <row r="924" spans="2:51" s="215" customFormat="1" x14ac:dyDescent="0.3">
      <c r="B924" s="216"/>
      <c r="D924" s="190" t="s">
        <v>171</v>
      </c>
      <c r="E924" s="217"/>
      <c r="F924" s="218" t="s">
        <v>219</v>
      </c>
      <c r="H924" s="219">
        <v>97.941999999999993</v>
      </c>
      <c r="L924" s="216"/>
      <c r="M924" s="220"/>
      <c r="T924" s="221"/>
      <c r="AT924" s="217" t="s">
        <v>171</v>
      </c>
      <c r="AU924" s="217" t="s">
        <v>100</v>
      </c>
      <c r="AV924" s="215" t="s">
        <v>122</v>
      </c>
      <c r="AW924" s="215" t="s">
        <v>33</v>
      </c>
      <c r="AX924" s="215" t="s">
        <v>76</v>
      </c>
      <c r="AY924" s="217" t="s">
        <v>119</v>
      </c>
    </row>
    <row r="925" spans="2:51" s="194" customFormat="1" x14ac:dyDescent="0.3">
      <c r="B925" s="195"/>
      <c r="D925" s="190" t="s">
        <v>171</v>
      </c>
      <c r="E925" s="196"/>
      <c r="F925" s="197" t="s">
        <v>228</v>
      </c>
      <c r="H925" s="196"/>
      <c r="L925" s="195"/>
      <c r="M925" s="198"/>
      <c r="T925" s="199"/>
      <c r="AT925" s="196" t="s">
        <v>171</v>
      </c>
      <c r="AU925" s="196" t="s">
        <v>100</v>
      </c>
      <c r="AV925" s="194" t="s">
        <v>84</v>
      </c>
      <c r="AW925" s="194" t="s">
        <v>33</v>
      </c>
      <c r="AX925" s="194" t="s">
        <v>76</v>
      </c>
      <c r="AY925" s="196" t="s">
        <v>119</v>
      </c>
    </row>
    <row r="926" spans="2:51" s="194" customFormat="1" x14ac:dyDescent="0.3">
      <c r="B926" s="195"/>
      <c r="D926" s="190" t="s">
        <v>171</v>
      </c>
      <c r="E926" s="196"/>
      <c r="F926" s="197" t="s">
        <v>229</v>
      </c>
      <c r="H926" s="196"/>
      <c r="L926" s="195"/>
      <c r="M926" s="198"/>
      <c r="T926" s="199"/>
      <c r="AT926" s="196" t="s">
        <v>171</v>
      </c>
      <c r="AU926" s="196" t="s">
        <v>100</v>
      </c>
      <c r="AV926" s="194" t="s">
        <v>84</v>
      </c>
      <c r="AW926" s="194" t="s">
        <v>33</v>
      </c>
      <c r="AX926" s="194" t="s">
        <v>76</v>
      </c>
      <c r="AY926" s="196" t="s">
        <v>119</v>
      </c>
    </row>
    <row r="927" spans="2:51" s="194" customFormat="1" x14ac:dyDescent="0.3">
      <c r="B927" s="195"/>
      <c r="D927" s="190" t="s">
        <v>171</v>
      </c>
      <c r="E927" s="196"/>
      <c r="F927" s="197" t="s">
        <v>285</v>
      </c>
      <c r="H927" s="196"/>
      <c r="L927" s="195"/>
      <c r="M927" s="198"/>
      <c r="T927" s="199"/>
      <c r="AT927" s="196" t="s">
        <v>171</v>
      </c>
      <c r="AU927" s="196" t="s">
        <v>100</v>
      </c>
      <c r="AV927" s="194" t="s">
        <v>84</v>
      </c>
      <c r="AW927" s="194" t="s">
        <v>33</v>
      </c>
      <c r="AX927" s="194" t="s">
        <v>76</v>
      </c>
      <c r="AY927" s="196" t="s">
        <v>119</v>
      </c>
    </row>
    <row r="928" spans="2:51" s="194" customFormat="1" x14ac:dyDescent="0.3">
      <c r="B928" s="195"/>
      <c r="D928" s="190" t="s">
        <v>171</v>
      </c>
      <c r="E928" s="196"/>
      <c r="F928" s="197" t="s">
        <v>231</v>
      </c>
      <c r="H928" s="196"/>
      <c r="L928" s="195"/>
      <c r="M928" s="198"/>
      <c r="T928" s="199"/>
      <c r="AT928" s="196" t="s">
        <v>171</v>
      </c>
      <c r="AU928" s="196" t="s">
        <v>100</v>
      </c>
      <c r="AV928" s="194" t="s">
        <v>84</v>
      </c>
      <c r="AW928" s="194" t="s">
        <v>33</v>
      </c>
      <c r="AX928" s="194" t="s">
        <v>76</v>
      </c>
      <c r="AY928" s="196" t="s">
        <v>119</v>
      </c>
    </row>
    <row r="929" spans="2:51" s="200" customFormat="1" x14ac:dyDescent="0.3">
      <c r="B929" s="201"/>
      <c r="D929" s="190" t="s">
        <v>171</v>
      </c>
      <c r="E929" s="202"/>
      <c r="F929" s="203" t="s">
        <v>286</v>
      </c>
      <c r="H929" s="204">
        <v>38.161999999999999</v>
      </c>
      <c r="L929" s="201"/>
      <c r="M929" s="205"/>
      <c r="T929" s="206"/>
      <c r="AT929" s="202" t="s">
        <v>171</v>
      </c>
      <c r="AU929" s="202" t="s">
        <v>100</v>
      </c>
      <c r="AV929" s="200" t="s">
        <v>100</v>
      </c>
      <c r="AW929" s="200" t="s">
        <v>33</v>
      </c>
      <c r="AX929" s="200" t="s">
        <v>76</v>
      </c>
      <c r="AY929" s="202" t="s">
        <v>119</v>
      </c>
    </row>
    <row r="930" spans="2:51" s="194" customFormat="1" x14ac:dyDescent="0.3">
      <c r="B930" s="195"/>
      <c r="D930" s="190" t="s">
        <v>171</v>
      </c>
      <c r="E930" s="196"/>
      <c r="F930" s="197" t="s">
        <v>216</v>
      </c>
      <c r="H930" s="196"/>
      <c r="L930" s="195"/>
      <c r="M930" s="198"/>
      <c r="T930" s="199"/>
      <c r="AT930" s="196" t="s">
        <v>171</v>
      </c>
      <c r="AU930" s="196" t="s">
        <v>100</v>
      </c>
      <c r="AV930" s="194" t="s">
        <v>84</v>
      </c>
      <c r="AW930" s="194" t="s">
        <v>33</v>
      </c>
      <c r="AX930" s="194" t="s">
        <v>76</v>
      </c>
      <c r="AY930" s="196" t="s">
        <v>119</v>
      </c>
    </row>
    <row r="931" spans="2:51" s="200" customFormat="1" x14ac:dyDescent="0.3">
      <c r="B931" s="201"/>
      <c r="D931" s="190" t="s">
        <v>171</v>
      </c>
      <c r="E931" s="202"/>
      <c r="F931" s="203" t="s">
        <v>287</v>
      </c>
      <c r="H931" s="204">
        <v>-1.8460000000000001</v>
      </c>
      <c r="L931" s="201"/>
      <c r="M931" s="205"/>
      <c r="T931" s="206"/>
      <c r="AT931" s="202" t="s">
        <v>171</v>
      </c>
      <c r="AU931" s="202" t="s">
        <v>100</v>
      </c>
      <c r="AV931" s="200" t="s">
        <v>100</v>
      </c>
      <c r="AW931" s="200" t="s">
        <v>33</v>
      </c>
      <c r="AX931" s="200" t="s">
        <v>76</v>
      </c>
      <c r="AY931" s="202" t="s">
        <v>119</v>
      </c>
    </row>
    <row r="932" spans="2:51" s="215" customFormat="1" x14ac:dyDescent="0.3">
      <c r="B932" s="216"/>
      <c r="D932" s="190" t="s">
        <v>171</v>
      </c>
      <c r="E932" s="217"/>
      <c r="F932" s="218" t="s">
        <v>219</v>
      </c>
      <c r="H932" s="219">
        <v>36.316000000000003</v>
      </c>
      <c r="L932" s="216"/>
      <c r="M932" s="220"/>
      <c r="T932" s="221"/>
      <c r="AT932" s="217" t="s">
        <v>171</v>
      </c>
      <c r="AU932" s="217" t="s">
        <v>100</v>
      </c>
      <c r="AV932" s="215" t="s">
        <v>122</v>
      </c>
      <c r="AW932" s="215" t="s">
        <v>33</v>
      </c>
      <c r="AX932" s="215" t="s">
        <v>76</v>
      </c>
      <c r="AY932" s="217" t="s">
        <v>119</v>
      </c>
    </row>
    <row r="933" spans="2:51" s="194" customFormat="1" x14ac:dyDescent="0.3">
      <c r="B933" s="195"/>
      <c r="D933" s="190" t="s">
        <v>171</v>
      </c>
      <c r="E933" s="196"/>
      <c r="F933" s="197" t="s">
        <v>233</v>
      </c>
      <c r="H933" s="196"/>
      <c r="L933" s="195"/>
      <c r="M933" s="198"/>
      <c r="T933" s="199"/>
      <c r="AT933" s="196" t="s">
        <v>171</v>
      </c>
      <c r="AU933" s="196" t="s">
        <v>100</v>
      </c>
      <c r="AV933" s="194" t="s">
        <v>84</v>
      </c>
      <c r="AW933" s="194" t="s">
        <v>33</v>
      </c>
      <c r="AX933" s="194" t="s">
        <v>76</v>
      </c>
      <c r="AY933" s="196" t="s">
        <v>119</v>
      </c>
    </row>
    <row r="934" spans="2:51" s="194" customFormat="1" x14ac:dyDescent="0.3">
      <c r="B934" s="195"/>
      <c r="D934" s="190" t="s">
        <v>171</v>
      </c>
      <c r="E934" s="196"/>
      <c r="F934" s="197" t="s">
        <v>229</v>
      </c>
      <c r="H934" s="196"/>
      <c r="L934" s="195"/>
      <c r="M934" s="198"/>
      <c r="T934" s="199"/>
      <c r="AT934" s="196" t="s">
        <v>171</v>
      </c>
      <c r="AU934" s="196" t="s">
        <v>100</v>
      </c>
      <c r="AV934" s="194" t="s">
        <v>84</v>
      </c>
      <c r="AW934" s="194" t="s">
        <v>33</v>
      </c>
      <c r="AX934" s="194" t="s">
        <v>76</v>
      </c>
      <c r="AY934" s="196" t="s">
        <v>119</v>
      </c>
    </row>
    <row r="935" spans="2:51" s="194" customFormat="1" x14ac:dyDescent="0.3">
      <c r="B935" s="195"/>
      <c r="D935" s="190" t="s">
        <v>171</v>
      </c>
      <c r="E935" s="196"/>
      <c r="F935" s="197" t="s">
        <v>285</v>
      </c>
      <c r="H935" s="196"/>
      <c r="L935" s="195"/>
      <c r="M935" s="198"/>
      <c r="T935" s="199"/>
      <c r="AT935" s="196" t="s">
        <v>171</v>
      </c>
      <c r="AU935" s="196" t="s">
        <v>100</v>
      </c>
      <c r="AV935" s="194" t="s">
        <v>84</v>
      </c>
      <c r="AW935" s="194" t="s">
        <v>33</v>
      </c>
      <c r="AX935" s="194" t="s">
        <v>76</v>
      </c>
      <c r="AY935" s="196" t="s">
        <v>119</v>
      </c>
    </row>
    <row r="936" spans="2:51" s="194" customFormat="1" x14ac:dyDescent="0.3">
      <c r="B936" s="195"/>
      <c r="D936" s="190" t="s">
        <v>171</v>
      </c>
      <c r="E936" s="196"/>
      <c r="F936" s="197" t="s">
        <v>234</v>
      </c>
      <c r="H936" s="196"/>
      <c r="L936" s="195"/>
      <c r="M936" s="198"/>
      <c r="T936" s="199"/>
      <c r="AT936" s="196" t="s">
        <v>171</v>
      </c>
      <c r="AU936" s="196" t="s">
        <v>100</v>
      </c>
      <c r="AV936" s="194" t="s">
        <v>84</v>
      </c>
      <c r="AW936" s="194" t="s">
        <v>33</v>
      </c>
      <c r="AX936" s="194" t="s">
        <v>76</v>
      </c>
      <c r="AY936" s="196" t="s">
        <v>119</v>
      </c>
    </row>
    <row r="937" spans="2:51" s="200" customFormat="1" x14ac:dyDescent="0.3">
      <c r="B937" s="201"/>
      <c r="D937" s="190" t="s">
        <v>171</v>
      </c>
      <c r="E937" s="202"/>
      <c r="F937" s="203" t="s">
        <v>288</v>
      </c>
      <c r="H937" s="204">
        <v>36.134</v>
      </c>
      <c r="L937" s="201"/>
      <c r="M937" s="205"/>
      <c r="T937" s="206"/>
      <c r="AT937" s="202" t="s">
        <v>171</v>
      </c>
      <c r="AU937" s="202" t="s">
        <v>100</v>
      </c>
      <c r="AV937" s="200" t="s">
        <v>100</v>
      </c>
      <c r="AW937" s="200" t="s">
        <v>33</v>
      </c>
      <c r="AX937" s="200" t="s">
        <v>76</v>
      </c>
      <c r="AY937" s="202" t="s">
        <v>119</v>
      </c>
    </row>
    <row r="938" spans="2:51" s="194" customFormat="1" x14ac:dyDescent="0.3">
      <c r="B938" s="195"/>
      <c r="D938" s="190" t="s">
        <v>171</v>
      </c>
      <c r="E938" s="196"/>
      <c r="F938" s="197" t="s">
        <v>216</v>
      </c>
      <c r="H938" s="196"/>
      <c r="L938" s="195"/>
      <c r="M938" s="198"/>
      <c r="T938" s="199"/>
      <c r="AT938" s="196" t="s">
        <v>171</v>
      </c>
      <c r="AU938" s="196" t="s">
        <v>100</v>
      </c>
      <c r="AV938" s="194" t="s">
        <v>84</v>
      </c>
      <c r="AW938" s="194" t="s">
        <v>33</v>
      </c>
      <c r="AX938" s="194" t="s">
        <v>76</v>
      </c>
      <c r="AY938" s="196" t="s">
        <v>119</v>
      </c>
    </row>
    <row r="939" spans="2:51" s="200" customFormat="1" x14ac:dyDescent="0.3">
      <c r="B939" s="201"/>
      <c r="D939" s="190" t="s">
        <v>171</v>
      </c>
      <c r="E939" s="202"/>
      <c r="F939" s="203" t="s">
        <v>289</v>
      </c>
      <c r="H939" s="204">
        <v>-1.61</v>
      </c>
      <c r="L939" s="201"/>
      <c r="M939" s="205"/>
      <c r="T939" s="206"/>
      <c r="AT939" s="202" t="s">
        <v>171</v>
      </c>
      <c r="AU939" s="202" t="s">
        <v>100</v>
      </c>
      <c r="AV939" s="200" t="s">
        <v>100</v>
      </c>
      <c r="AW939" s="200" t="s">
        <v>33</v>
      </c>
      <c r="AX939" s="200" t="s">
        <v>76</v>
      </c>
      <c r="AY939" s="202" t="s">
        <v>119</v>
      </c>
    </row>
    <row r="940" spans="2:51" s="215" customFormat="1" x14ac:dyDescent="0.3">
      <c r="B940" s="216"/>
      <c r="D940" s="190" t="s">
        <v>171</v>
      </c>
      <c r="E940" s="217"/>
      <c r="F940" s="218" t="s">
        <v>219</v>
      </c>
      <c r="H940" s="219">
        <v>34.524000000000001</v>
      </c>
      <c r="L940" s="216"/>
      <c r="M940" s="220"/>
      <c r="T940" s="221"/>
      <c r="AT940" s="217" t="s">
        <v>171</v>
      </c>
      <c r="AU940" s="217" t="s">
        <v>100</v>
      </c>
      <c r="AV940" s="215" t="s">
        <v>122</v>
      </c>
      <c r="AW940" s="215" t="s">
        <v>33</v>
      </c>
      <c r="AX940" s="215" t="s">
        <v>76</v>
      </c>
      <c r="AY940" s="217" t="s">
        <v>119</v>
      </c>
    </row>
    <row r="941" spans="2:51" s="194" customFormat="1" x14ac:dyDescent="0.3">
      <c r="B941" s="195"/>
      <c r="D941" s="190" t="s">
        <v>171</v>
      </c>
      <c r="E941" s="196"/>
      <c r="F941" s="197" t="s">
        <v>236</v>
      </c>
      <c r="H941" s="196"/>
      <c r="L941" s="195"/>
      <c r="M941" s="198"/>
      <c r="T941" s="199"/>
      <c r="AT941" s="196" t="s">
        <v>171</v>
      </c>
      <c r="AU941" s="196" t="s">
        <v>100</v>
      </c>
      <c r="AV941" s="194" t="s">
        <v>84</v>
      </c>
      <c r="AW941" s="194" t="s">
        <v>33</v>
      </c>
      <c r="AX941" s="194" t="s">
        <v>76</v>
      </c>
      <c r="AY941" s="196" t="s">
        <v>119</v>
      </c>
    </row>
    <row r="942" spans="2:51" s="194" customFormat="1" x14ac:dyDescent="0.3">
      <c r="B942" s="195"/>
      <c r="D942" s="190" t="s">
        <v>171</v>
      </c>
      <c r="E942" s="196"/>
      <c r="F942" s="197" t="s">
        <v>229</v>
      </c>
      <c r="H942" s="196"/>
      <c r="L942" s="195"/>
      <c r="M942" s="198"/>
      <c r="T942" s="199"/>
      <c r="AT942" s="196" t="s">
        <v>171</v>
      </c>
      <c r="AU942" s="196" t="s">
        <v>100</v>
      </c>
      <c r="AV942" s="194" t="s">
        <v>84</v>
      </c>
      <c r="AW942" s="194" t="s">
        <v>33</v>
      </c>
      <c r="AX942" s="194" t="s">
        <v>76</v>
      </c>
      <c r="AY942" s="196" t="s">
        <v>119</v>
      </c>
    </row>
    <row r="943" spans="2:51" s="194" customFormat="1" x14ac:dyDescent="0.3">
      <c r="B943" s="195"/>
      <c r="D943" s="190" t="s">
        <v>171</v>
      </c>
      <c r="E943" s="196"/>
      <c r="F943" s="197" t="s">
        <v>285</v>
      </c>
      <c r="H943" s="196"/>
      <c r="L943" s="195"/>
      <c r="M943" s="198"/>
      <c r="T943" s="199"/>
      <c r="AT943" s="196" t="s">
        <v>171</v>
      </c>
      <c r="AU943" s="196" t="s">
        <v>100</v>
      </c>
      <c r="AV943" s="194" t="s">
        <v>84</v>
      </c>
      <c r="AW943" s="194" t="s">
        <v>33</v>
      </c>
      <c r="AX943" s="194" t="s">
        <v>76</v>
      </c>
      <c r="AY943" s="196" t="s">
        <v>119</v>
      </c>
    </row>
    <row r="944" spans="2:51" s="194" customFormat="1" x14ac:dyDescent="0.3">
      <c r="B944" s="195"/>
      <c r="D944" s="190" t="s">
        <v>171</v>
      </c>
      <c r="E944" s="196"/>
      <c r="F944" s="197" t="s">
        <v>237</v>
      </c>
      <c r="H944" s="196"/>
      <c r="L944" s="195"/>
      <c r="M944" s="198"/>
      <c r="T944" s="199"/>
      <c r="AT944" s="196" t="s">
        <v>171</v>
      </c>
      <c r="AU944" s="196" t="s">
        <v>100</v>
      </c>
      <c r="AV944" s="194" t="s">
        <v>84</v>
      </c>
      <c r="AW944" s="194" t="s">
        <v>33</v>
      </c>
      <c r="AX944" s="194" t="s">
        <v>76</v>
      </c>
      <c r="AY944" s="196" t="s">
        <v>119</v>
      </c>
    </row>
    <row r="945" spans="2:51" s="200" customFormat="1" x14ac:dyDescent="0.3">
      <c r="B945" s="201"/>
      <c r="D945" s="190" t="s">
        <v>171</v>
      </c>
      <c r="E945" s="202"/>
      <c r="F945" s="203" t="s">
        <v>290</v>
      </c>
      <c r="H945" s="204">
        <v>28.664999999999999</v>
      </c>
      <c r="L945" s="201"/>
      <c r="M945" s="205"/>
      <c r="T945" s="206"/>
      <c r="AT945" s="202" t="s">
        <v>171</v>
      </c>
      <c r="AU945" s="202" t="s">
        <v>100</v>
      </c>
      <c r="AV945" s="200" t="s">
        <v>100</v>
      </c>
      <c r="AW945" s="200" t="s">
        <v>33</v>
      </c>
      <c r="AX945" s="200" t="s">
        <v>76</v>
      </c>
      <c r="AY945" s="202" t="s">
        <v>119</v>
      </c>
    </row>
    <row r="946" spans="2:51" s="194" customFormat="1" x14ac:dyDescent="0.3">
      <c r="B946" s="195"/>
      <c r="D946" s="190" t="s">
        <v>171</v>
      </c>
      <c r="E946" s="196"/>
      <c r="F946" s="197" t="s">
        <v>216</v>
      </c>
      <c r="H946" s="196"/>
      <c r="L946" s="195"/>
      <c r="M946" s="198"/>
      <c r="T946" s="199"/>
      <c r="AT946" s="196" t="s">
        <v>171</v>
      </c>
      <c r="AU946" s="196" t="s">
        <v>100</v>
      </c>
      <c r="AV946" s="194" t="s">
        <v>84</v>
      </c>
      <c r="AW946" s="194" t="s">
        <v>33</v>
      </c>
      <c r="AX946" s="194" t="s">
        <v>76</v>
      </c>
      <c r="AY946" s="196" t="s">
        <v>119</v>
      </c>
    </row>
    <row r="947" spans="2:51" s="200" customFormat="1" x14ac:dyDescent="0.3">
      <c r="B947" s="201"/>
      <c r="D947" s="190" t="s">
        <v>171</v>
      </c>
      <c r="E947" s="202"/>
      <c r="F947" s="203" t="s">
        <v>291</v>
      </c>
      <c r="H947" s="204">
        <v>-1.5310000000000001</v>
      </c>
      <c r="L947" s="201"/>
      <c r="M947" s="205"/>
      <c r="T947" s="206"/>
      <c r="AT947" s="202" t="s">
        <v>171</v>
      </c>
      <c r="AU947" s="202" t="s">
        <v>100</v>
      </c>
      <c r="AV947" s="200" t="s">
        <v>100</v>
      </c>
      <c r="AW947" s="200" t="s">
        <v>33</v>
      </c>
      <c r="AX947" s="200" t="s">
        <v>76</v>
      </c>
      <c r="AY947" s="202" t="s">
        <v>119</v>
      </c>
    </row>
    <row r="948" spans="2:51" s="215" customFormat="1" x14ac:dyDescent="0.3">
      <c r="B948" s="216"/>
      <c r="D948" s="190" t="s">
        <v>171</v>
      </c>
      <c r="E948" s="217"/>
      <c r="F948" s="218" t="s">
        <v>219</v>
      </c>
      <c r="H948" s="219">
        <v>27.134</v>
      </c>
      <c r="L948" s="216"/>
      <c r="M948" s="220"/>
      <c r="T948" s="221"/>
      <c r="AT948" s="217" t="s">
        <v>171</v>
      </c>
      <c r="AU948" s="217" t="s">
        <v>100</v>
      </c>
      <c r="AV948" s="215" t="s">
        <v>122</v>
      </c>
      <c r="AW948" s="215" t="s">
        <v>33</v>
      </c>
      <c r="AX948" s="215" t="s">
        <v>76</v>
      </c>
      <c r="AY948" s="217" t="s">
        <v>119</v>
      </c>
    </row>
    <row r="949" spans="2:51" s="194" customFormat="1" x14ac:dyDescent="0.3">
      <c r="B949" s="195"/>
      <c r="D949" s="190" t="s">
        <v>171</v>
      </c>
      <c r="E949" s="196"/>
      <c r="F949" s="197" t="s">
        <v>239</v>
      </c>
      <c r="H949" s="196"/>
      <c r="L949" s="195"/>
      <c r="M949" s="198"/>
      <c r="T949" s="199"/>
      <c r="AT949" s="196" t="s">
        <v>171</v>
      </c>
      <c r="AU949" s="196" t="s">
        <v>100</v>
      </c>
      <c r="AV949" s="194" t="s">
        <v>84</v>
      </c>
      <c r="AW949" s="194" t="s">
        <v>33</v>
      </c>
      <c r="AX949" s="194" t="s">
        <v>76</v>
      </c>
      <c r="AY949" s="196" t="s">
        <v>119</v>
      </c>
    </row>
    <row r="950" spans="2:51" s="194" customFormat="1" x14ac:dyDescent="0.3">
      <c r="B950" s="195"/>
      <c r="D950" s="190" t="s">
        <v>171</v>
      </c>
      <c r="E950" s="196"/>
      <c r="F950" s="197" t="s">
        <v>229</v>
      </c>
      <c r="H950" s="196"/>
      <c r="L950" s="195"/>
      <c r="M950" s="198"/>
      <c r="T950" s="199"/>
      <c r="AT950" s="196" t="s">
        <v>171</v>
      </c>
      <c r="AU950" s="196" t="s">
        <v>100</v>
      </c>
      <c r="AV950" s="194" t="s">
        <v>84</v>
      </c>
      <c r="AW950" s="194" t="s">
        <v>33</v>
      </c>
      <c r="AX950" s="194" t="s">
        <v>76</v>
      </c>
      <c r="AY950" s="196" t="s">
        <v>119</v>
      </c>
    </row>
    <row r="951" spans="2:51" s="194" customFormat="1" x14ac:dyDescent="0.3">
      <c r="B951" s="195"/>
      <c r="D951" s="190" t="s">
        <v>171</v>
      </c>
      <c r="E951" s="196"/>
      <c r="F951" s="197" t="s">
        <v>285</v>
      </c>
      <c r="H951" s="196"/>
      <c r="L951" s="195"/>
      <c r="M951" s="198"/>
      <c r="T951" s="199"/>
      <c r="AT951" s="196" t="s">
        <v>171</v>
      </c>
      <c r="AU951" s="196" t="s">
        <v>100</v>
      </c>
      <c r="AV951" s="194" t="s">
        <v>84</v>
      </c>
      <c r="AW951" s="194" t="s">
        <v>33</v>
      </c>
      <c r="AX951" s="194" t="s">
        <v>76</v>
      </c>
      <c r="AY951" s="196" t="s">
        <v>119</v>
      </c>
    </row>
    <row r="952" spans="2:51" s="194" customFormat="1" x14ac:dyDescent="0.3">
      <c r="B952" s="195"/>
      <c r="D952" s="190" t="s">
        <v>171</v>
      </c>
      <c r="E952" s="196"/>
      <c r="F952" s="197" t="s">
        <v>240</v>
      </c>
      <c r="H952" s="196"/>
      <c r="L952" s="195"/>
      <c r="M952" s="198"/>
      <c r="T952" s="199"/>
      <c r="AT952" s="196" t="s">
        <v>171</v>
      </c>
      <c r="AU952" s="196" t="s">
        <v>100</v>
      </c>
      <c r="AV952" s="194" t="s">
        <v>84</v>
      </c>
      <c r="AW952" s="194" t="s">
        <v>33</v>
      </c>
      <c r="AX952" s="194" t="s">
        <v>76</v>
      </c>
      <c r="AY952" s="196" t="s">
        <v>119</v>
      </c>
    </row>
    <row r="953" spans="2:51" s="200" customFormat="1" x14ac:dyDescent="0.3">
      <c r="B953" s="201"/>
      <c r="D953" s="190" t="s">
        <v>171</v>
      </c>
      <c r="E953" s="202"/>
      <c r="F953" s="203" t="s">
        <v>292</v>
      </c>
      <c r="H953" s="204">
        <v>27.670999999999999</v>
      </c>
      <c r="L953" s="201"/>
      <c r="M953" s="205"/>
      <c r="T953" s="206"/>
      <c r="AT953" s="202" t="s">
        <v>171</v>
      </c>
      <c r="AU953" s="202" t="s">
        <v>100</v>
      </c>
      <c r="AV953" s="200" t="s">
        <v>100</v>
      </c>
      <c r="AW953" s="200" t="s">
        <v>33</v>
      </c>
      <c r="AX953" s="200" t="s">
        <v>76</v>
      </c>
      <c r="AY953" s="202" t="s">
        <v>119</v>
      </c>
    </row>
    <row r="954" spans="2:51" s="194" customFormat="1" x14ac:dyDescent="0.3">
      <c r="B954" s="195"/>
      <c r="D954" s="190" t="s">
        <v>171</v>
      </c>
      <c r="E954" s="196"/>
      <c r="F954" s="197" t="s">
        <v>216</v>
      </c>
      <c r="H954" s="196"/>
      <c r="L954" s="195"/>
      <c r="M954" s="198"/>
      <c r="T954" s="199"/>
      <c r="AT954" s="196" t="s">
        <v>171</v>
      </c>
      <c r="AU954" s="196" t="s">
        <v>100</v>
      </c>
      <c r="AV954" s="194" t="s">
        <v>84</v>
      </c>
      <c r="AW954" s="194" t="s">
        <v>33</v>
      </c>
      <c r="AX954" s="194" t="s">
        <v>76</v>
      </c>
      <c r="AY954" s="196" t="s">
        <v>119</v>
      </c>
    </row>
    <row r="955" spans="2:51" s="200" customFormat="1" x14ac:dyDescent="0.3">
      <c r="B955" s="201"/>
      <c r="D955" s="190" t="s">
        <v>171</v>
      </c>
      <c r="E955" s="202"/>
      <c r="F955" s="203" t="s">
        <v>293</v>
      </c>
      <c r="H955" s="204">
        <v>-1.296</v>
      </c>
      <c r="L955" s="201"/>
      <c r="M955" s="205"/>
      <c r="T955" s="206"/>
      <c r="AT955" s="202" t="s">
        <v>171</v>
      </c>
      <c r="AU955" s="202" t="s">
        <v>100</v>
      </c>
      <c r="AV955" s="200" t="s">
        <v>100</v>
      </c>
      <c r="AW955" s="200" t="s">
        <v>33</v>
      </c>
      <c r="AX955" s="200" t="s">
        <v>76</v>
      </c>
      <c r="AY955" s="202" t="s">
        <v>119</v>
      </c>
    </row>
    <row r="956" spans="2:51" s="215" customFormat="1" x14ac:dyDescent="0.3">
      <c r="B956" s="216"/>
      <c r="D956" s="190" t="s">
        <v>171</v>
      </c>
      <c r="E956" s="217"/>
      <c r="F956" s="218" t="s">
        <v>219</v>
      </c>
      <c r="H956" s="219">
        <v>26.375</v>
      </c>
      <c r="L956" s="216"/>
      <c r="M956" s="220"/>
      <c r="T956" s="221"/>
      <c r="AT956" s="217" t="s">
        <v>171</v>
      </c>
      <c r="AU956" s="217" t="s">
        <v>100</v>
      </c>
      <c r="AV956" s="215" t="s">
        <v>122</v>
      </c>
      <c r="AW956" s="215" t="s">
        <v>33</v>
      </c>
      <c r="AX956" s="215" t="s">
        <v>76</v>
      </c>
      <c r="AY956" s="217" t="s">
        <v>119</v>
      </c>
    </row>
    <row r="957" spans="2:51" s="194" customFormat="1" x14ac:dyDescent="0.3">
      <c r="B957" s="195"/>
      <c r="D957" s="190" t="s">
        <v>171</v>
      </c>
      <c r="E957" s="196"/>
      <c r="F957" s="197" t="s">
        <v>242</v>
      </c>
      <c r="H957" s="196"/>
      <c r="L957" s="195"/>
      <c r="M957" s="198"/>
      <c r="T957" s="199"/>
      <c r="AT957" s="196" t="s">
        <v>171</v>
      </c>
      <c r="AU957" s="196" t="s">
        <v>100</v>
      </c>
      <c r="AV957" s="194" t="s">
        <v>84</v>
      </c>
      <c r="AW957" s="194" t="s">
        <v>33</v>
      </c>
      <c r="AX957" s="194" t="s">
        <v>76</v>
      </c>
      <c r="AY957" s="196" t="s">
        <v>119</v>
      </c>
    </row>
    <row r="958" spans="2:51" s="194" customFormat="1" x14ac:dyDescent="0.3">
      <c r="B958" s="195"/>
      <c r="D958" s="190" t="s">
        <v>171</v>
      </c>
      <c r="E958" s="196"/>
      <c r="F958" s="197" t="s">
        <v>229</v>
      </c>
      <c r="H958" s="196"/>
      <c r="L958" s="195"/>
      <c r="M958" s="198"/>
      <c r="T958" s="199"/>
      <c r="AT958" s="196" t="s">
        <v>171</v>
      </c>
      <c r="AU958" s="196" t="s">
        <v>100</v>
      </c>
      <c r="AV958" s="194" t="s">
        <v>84</v>
      </c>
      <c r="AW958" s="194" t="s">
        <v>33</v>
      </c>
      <c r="AX958" s="194" t="s">
        <v>76</v>
      </c>
      <c r="AY958" s="196" t="s">
        <v>119</v>
      </c>
    </row>
    <row r="959" spans="2:51" s="194" customFormat="1" x14ac:dyDescent="0.3">
      <c r="B959" s="195"/>
      <c r="D959" s="190" t="s">
        <v>171</v>
      </c>
      <c r="E959" s="196"/>
      <c r="F959" s="197" t="s">
        <v>285</v>
      </c>
      <c r="H959" s="196"/>
      <c r="L959" s="195"/>
      <c r="M959" s="198"/>
      <c r="T959" s="199"/>
      <c r="AT959" s="196" t="s">
        <v>171</v>
      </c>
      <c r="AU959" s="196" t="s">
        <v>100</v>
      </c>
      <c r="AV959" s="194" t="s">
        <v>84</v>
      </c>
      <c r="AW959" s="194" t="s">
        <v>33</v>
      </c>
      <c r="AX959" s="194" t="s">
        <v>76</v>
      </c>
      <c r="AY959" s="196" t="s">
        <v>119</v>
      </c>
    </row>
    <row r="960" spans="2:51" s="194" customFormat="1" x14ac:dyDescent="0.3">
      <c r="B960" s="195"/>
      <c r="D960" s="190" t="s">
        <v>171</v>
      </c>
      <c r="E960" s="196"/>
      <c r="F960" s="197" t="s">
        <v>243</v>
      </c>
      <c r="H960" s="196"/>
      <c r="L960" s="195"/>
      <c r="M960" s="198"/>
      <c r="T960" s="199"/>
      <c r="AT960" s="196" t="s">
        <v>171</v>
      </c>
      <c r="AU960" s="196" t="s">
        <v>100</v>
      </c>
      <c r="AV960" s="194" t="s">
        <v>84</v>
      </c>
      <c r="AW960" s="194" t="s">
        <v>33</v>
      </c>
      <c r="AX960" s="194" t="s">
        <v>76</v>
      </c>
      <c r="AY960" s="196" t="s">
        <v>119</v>
      </c>
    </row>
    <row r="961" spans="2:51" s="200" customFormat="1" x14ac:dyDescent="0.3">
      <c r="B961" s="201"/>
      <c r="D961" s="190" t="s">
        <v>171</v>
      </c>
      <c r="E961" s="202"/>
      <c r="F961" s="203" t="s">
        <v>294</v>
      </c>
      <c r="H961" s="204">
        <v>42.542999999999999</v>
      </c>
      <c r="L961" s="201"/>
      <c r="M961" s="205"/>
      <c r="T961" s="206"/>
      <c r="AT961" s="202" t="s">
        <v>171</v>
      </c>
      <c r="AU961" s="202" t="s">
        <v>100</v>
      </c>
      <c r="AV961" s="200" t="s">
        <v>100</v>
      </c>
      <c r="AW961" s="200" t="s">
        <v>33</v>
      </c>
      <c r="AX961" s="200" t="s">
        <v>76</v>
      </c>
      <c r="AY961" s="202" t="s">
        <v>119</v>
      </c>
    </row>
    <row r="962" spans="2:51" s="194" customFormat="1" x14ac:dyDescent="0.3">
      <c r="B962" s="195"/>
      <c r="D962" s="190" t="s">
        <v>171</v>
      </c>
      <c r="E962" s="196"/>
      <c r="F962" s="197" t="s">
        <v>216</v>
      </c>
      <c r="H962" s="196"/>
      <c r="L962" s="195"/>
      <c r="M962" s="198"/>
      <c r="T962" s="199"/>
      <c r="AT962" s="196" t="s">
        <v>171</v>
      </c>
      <c r="AU962" s="196" t="s">
        <v>100</v>
      </c>
      <c r="AV962" s="194" t="s">
        <v>84</v>
      </c>
      <c r="AW962" s="194" t="s">
        <v>33</v>
      </c>
      <c r="AX962" s="194" t="s">
        <v>76</v>
      </c>
      <c r="AY962" s="196" t="s">
        <v>119</v>
      </c>
    </row>
    <row r="963" spans="2:51" s="200" customFormat="1" x14ac:dyDescent="0.3">
      <c r="B963" s="201"/>
      <c r="D963" s="190" t="s">
        <v>171</v>
      </c>
      <c r="E963" s="202"/>
      <c r="F963" s="203" t="s">
        <v>295</v>
      </c>
      <c r="H963" s="204">
        <v>-1.7669999999999999</v>
      </c>
      <c r="L963" s="201"/>
      <c r="M963" s="205"/>
      <c r="T963" s="206"/>
      <c r="AT963" s="202" t="s">
        <v>171</v>
      </c>
      <c r="AU963" s="202" t="s">
        <v>100</v>
      </c>
      <c r="AV963" s="200" t="s">
        <v>100</v>
      </c>
      <c r="AW963" s="200" t="s">
        <v>33</v>
      </c>
      <c r="AX963" s="200" t="s">
        <v>76</v>
      </c>
      <c r="AY963" s="202" t="s">
        <v>119</v>
      </c>
    </row>
    <row r="964" spans="2:51" s="215" customFormat="1" x14ac:dyDescent="0.3">
      <c r="B964" s="216"/>
      <c r="D964" s="190" t="s">
        <v>171</v>
      </c>
      <c r="E964" s="217"/>
      <c r="F964" s="218" t="s">
        <v>219</v>
      </c>
      <c r="H964" s="219">
        <v>40.776000000000003</v>
      </c>
      <c r="L964" s="216"/>
      <c r="M964" s="220"/>
      <c r="T964" s="221"/>
      <c r="AT964" s="217" t="s">
        <v>171</v>
      </c>
      <c r="AU964" s="217" t="s">
        <v>100</v>
      </c>
      <c r="AV964" s="215" t="s">
        <v>122</v>
      </c>
      <c r="AW964" s="215" t="s">
        <v>33</v>
      </c>
      <c r="AX964" s="215" t="s">
        <v>76</v>
      </c>
      <c r="AY964" s="217" t="s">
        <v>119</v>
      </c>
    </row>
    <row r="965" spans="2:51" s="194" customFormat="1" x14ac:dyDescent="0.3">
      <c r="B965" s="195"/>
      <c r="D965" s="190" t="s">
        <v>171</v>
      </c>
      <c r="E965" s="196"/>
      <c r="F965" s="197" t="s">
        <v>245</v>
      </c>
      <c r="H965" s="196"/>
      <c r="L965" s="195"/>
      <c r="M965" s="198"/>
      <c r="T965" s="199"/>
      <c r="AT965" s="196" t="s">
        <v>171</v>
      </c>
      <c r="AU965" s="196" t="s">
        <v>100</v>
      </c>
      <c r="AV965" s="194" t="s">
        <v>84</v>
      </c>
      <c r="AW965" s="194" t="s">
        <v>33</v>
      </c>
      <c r="AX965" s="194" t="s">
        <v>76</v>
      </c>
      <c r="AY965" s="196" t="s">
        <v>119</v>
      </c>
    </row>
    <row r="966" spans="2:51" s="194" customFormat="1" x14ac:dyDescent="0.3">
      <c r="B966" s="195"/>
      <c r="D966" s="190" t="s">
        <v>171</v>
      </c>
      <c r="E966" s="196"/>
      <c r="F966" s="197" t="s">
        <v>229</v>
      </c>
      <c r="H966" s="196"/>
      <c r="L966" s="195"/>
      <c r="M966" s="198"/>
      <c r="T966" s="199"/>
      <c r="AT966" s="196" t="s">
        <v>171</v>
      </c>
      <c r="AU966" s="196" t="s">
        <v>100</v>
      </c>
      <c r="AV966" s="194" t="s">
        <v>84</v>
      </c>
      <c r="AW966" s="194" t="s">
        <v>33</v>
      </c>
      <c r="AX966" s="194" t="s">
        <v>76</v>
      </c>
      <c r="AY966" s="196" t="s">
        <v>119</v>
      </c>
    </row>
    <row r="967" spans="2:51" s="194" customFormat="1" x14ac:dyDescent="0.3">
      <c r="B967" s="195"/>
      <c r="D967" s="190" t="s">
        <v>171</v>
      </c>
      <c r="E967" s="196"/>
      <c r="F967" s="197" t="s">
        <v>285</v>
      </c>
      <c r="H967" s="196"/>
      <c r="L967" s="195"/>
      <c r="M967" s="198"/>
      <c r="T967" s="199"/>
      <c r="AT967" s="196" t="s">
        <v>171</v>
      </c>
      <c r="AU967" s="196" t="s">
        <v>100</v>
      </c>
      <c r="AV967" s="194" t="s">
        <v>84</v>
      </c>
      <c r="AW967" s="194" t="s">
        <v>33</v>
      </c>
      <c r="AX967" s="194" t="s">
        <v>76</v>
      </c>
      <c r="AY967" s="196" t="s">
        <v>119</v>
      </c>
    </row>
    <row r="968" spans="2:51" s="194" customFormat="1" x14ac:dyDescent="0.3">
      <c r="B968" s="195"/>
      <c r="D968" s="190" t="s">
        <v>171</v>
      </c>
      <c r="E968" s="196"/>
      <c r="F968" s="197" t="s">
        <v>246</v>
      </c>
      <c r="H968" s="196"/>
      <c r="L968" s="195"/>
      <c r="M968" s="198"/>
      <c r="T968" s="199"/>
      <c r="AT968" s="196" t="s">
        <v>171</v>
      </c>
      <c r="AU968" s="196" t="s">
        <v>100</v>
      </c>
      <c r="AV968" s="194" t="s">
        <v>84</v>
      </c>
      <c r="AW968" s="194" t="s">
        <v>33</v>
      </c>
      <c r="AX968" s="194" t="s">
        <v>76</v>
      </c>
      <c r="AY968" s="196" t="s">
        <v>119</v>
      </c>
    </row>
    <row r="969" spans="2:51" s="200" customFormat="1" x14ac:dyDescent="0.3">
      <c r="B969" s="201"/>
      <c r="D969" s="190" t="s">
        <v>171</v>
      </c>
      <c r="E969" s="202"/>
      <c r="F969" s="203" t="s">
        <v>296</v>
      </c>
      <c r="H969" s="204">
        <v>40.56</v>
      </c>
      <c r="L969" s="201"/>
      <c r="M969" s="205"/>
      <c r="T969" s="206"/>
      <c r="AT969" s="202" t="s">
        <v>171</v>
      </c>
      <c r="AU969" s="202" t="s">
        <v>100</v>
      </c>
      <c r="AV969" s="200" t="s">
        <v>100</v>
      </c>
      <c r="AW969" s="200" t="s">
        <v>33</v>
      </c>
      <c r="AX969" s="200" t="s">
        <v>76</v>
      </c>
      <c r="AY969" s="202" t="s">
        <v>119</v>
      </c>
    </row>
    <row r="970" spans="2:51" s="194" customFormat="1" x14ac:dyDescent="0.3">
      <c r="B970" s="195"/>
      <c r="D970" s="190" t="s">
        <v>171</v>
      </c>
      <c r="E970" s="196"/>
      <c r="F970" s="197" t="s">
        <v>216</v>
      </c>
      <c r="H970" s="196"/>
      <c r="L970" s="195"/>
      <c r="M970" s="198"/>
      <c r="T970" s="199"/>
      <c r="AT970" s="196" t="s">
        <v>171</v>
      </c>
      <c r="AU970" s="196" t="s">
        <v>100</v>
      </c>
      <c r="AV970" s="194" t="s">
        <v>84</v>
      </c>
      <c r="AW970" s="194" t="s">
        <v>33</v>
      </c>
      <c r="AX970" s="194" t="s">
        <v>76</v>
      </c>
      <c r="AY970" s="196" t="s">
        <v>119</v>
      </c>
    </row>
    <row r="971" spans="2:51" s="200" customFormat="1" x14ac:dyDescent="0.3">
      <c r="B971" s="201"/>
      <c r="D971" s="190" t="s">
        <v>171</v>
      </c>
      <c r="E971" s="202"/>
      <c r="F971" s="203" t="s">
        <v>297</v>
      </c>
      <c r="H971" s="204">
        <v>-1.649</v>
      </c>
      <c r="L971" s="201"/>
      <c r="M971" s="205"/>
      <c r="T971" s="206"/>
      <c r="AT971" s="202" t="s">
        <v>171</v>
      </c>
      <c r="AU971" s="202" t="s">
        <v>100</v>
      </c>
      <c r="AV971" s="200" t="s">
        <v>100</v>
      </c>
      <c r="AW971" s="200" t="s">
        <v>33</v>
      </c>
      <c r="AX971" s="200" t="s">
        <v>76</v>
      </c>
      <c r="AY971" s="202" t="s">
        <v>119</v>
      </c>
    </row>
    <row r="972" spans="2:51" s="215" customFormat="1" x14ac:dyDescent="0.3">
      <c r="B972" s="216"/>
      <c r="D972" s="190" t="s">
        <v>171</v>
      </c>
      <c r="E972" s="217"/>
      <c r="F972" s="218" t="s">
        <v>219</v>
      </c>
      <c r="H972" s="219">
        <v>38.911000000000001</v>
      </c>
      <c r="L972" s="216"/>
      <c r="M972" s="220"/>
      <c r="T972" s="221"/>
      <c r="AT972" s="217" t="s">
        <v>171</v>
      </c>
      <c r="AU972" s="217" t="s">
        <v>100</v>
      </c>
      <c r="AV972" s="215" t="s">
        <v>122</v>
      </c>
      <c r="AW972" s="215" t="s">
        <v>33</v>
      </c>
      <c r="AX972" s="215" t="s">
        <v>76</v>
      </c>
      <c r="AY972" s="217" t="s">
        <v>119</v>
      </c>
    </row>
    <row r="973" spans="2:51" s="194" customFormat="1" x14ac:dyDescent="0.3">
      <c r="B973" s="195"/>
      <c r="D973" s="190" t="s">
        <v>171</v>
      </c>
      <c r="E973" s="196"/>
      <c r="F973" s="197" t="s">
        <v>248</v>
      </c>
      <c r="H973" s="196"/>
      <c r="L973" s="195"/>
      <c r="M973" s="198"/>
      <c r="T973" s="199"/>
      <c r="AT973" s="196" t="s">
        <v>171</v>
      </c>
      <c r="AU973" s="196" t="s">
        <v>100</v>
      </c>
      <c r="AV973" s="194" t="s">
        <v>84</v>
      </c>
      <c r="AW973" s="194" t="s">
        <v>33</v>
      </c>
      <c r="AX973" s="194" t="s">
        <v>76</v>
      </c>
      <c r="AY973" s="196" t="s">
        <v>119</v>
      </c>
    </row>
    <row r="974" spans="2:51" s="194" customFormat="1" x14ac:dyDescent="0.3">
      <c r="B974" s="195"/>
      <c r="D974" s="190" t="s">
        <v>171</v>
      </c>
      <c r="E974" s="196"/>
      <c r="F974" s="197" t="s">
        <v>282</v>
      </c>
      <c r="H974" s="196"/>
      <c r="L974" s="195"/>
      <c r="M974" s="198"/>
      <c r="T974" s="199"/>
      <c r="AT974" s="196" t="s">
        <v>171</v>
      </c>
      <c r="AU974" s="196" t="s">
        <v>100</v>
      </c>
      <c r="AV974" s="194" t="s">
        <v>84</v>
      </c>
      <c r="AW974" s="194" t="s">
        <v>33</v>
      </c>
      <c r="AX974" s="194" t="s">
        <v>76</v>
      </c>
      <c r="AY974" s="196" t="s">
        <v>119</v>
      </c>
    </row>
    <row r="975" spans="2:51" s="194" customFormat="1" x14ac:dyDescent="0.3">
      <c r="B975" s="195"/>
      <c r="D975" s="190" t="s">
        <v>171</v>
      </c>
      <c r="E975" s="196"/>
      <c r="F975" s="197" t="s">
        <v>249</v>
      </c>
      <c r="H975" s="196"/>
      <c r="L975" s="195"/>
      <c r="M975" s="198"/>
      <c r="T975" s="199"/>
      <c r="AT975" s="196" t="s">
        <v>171</v>
      </c>
      <c r="AU975" s="196" t="s">
        <v>100</v>
      </c>
      <c r="AV975" s="194" t="s">
        <v>84</v>
      </c>
      <c r="AW975" s="194" t="s">
        <v>33</v>
      </c>
      <c r="AX975" s="194" t="s">
        <v>76</v>
      </c>
      <c r="AY975" s="196" t="s">
        <v>119</v>
      </c>
    </row>
    <row r="976" spans="2:51" s="200" customFormat="1" x14ac:dyDescent="0.3">
      <c r="B976" s="201"/>
      <c r="D976" s="190" t="s">
        <v>171</v>
      </c>
      <c r="E976" s="202"/>
      <c r="F976" s="203" t="s">
        <v>298</v>
      </c>
      <c r="H976" s="204">
        <v>0.72099999999999997</v>
      </c>
      <c r="L976" s="201"/>
      <c r="M976" s="205"/>
      <c r="T976" s="206"/>
      <c r="AT976" s="202" t="s">
        <v>171</v>
      </c>
      <c r="AU976" s="202" t="s">
        <v>100</v>
      </c>
      <c r="AV976" s="200" t="s">
        <v>100</v>
      </c>
      <c r="AW976" s="200" t="s">
        <v>33</v>
      </c>
      <c r="AX976" s="200" t="s">
        <v>76</v>
      </c>
      <c r="AY976" s="202" t="s">
        <v>119</v>
      </c>
    </row>
    <row r="977" spans="2:51" s="194" customFormat="1" x14ac:dyDescent="0.3">
      <c r="B977" s="195"/>
      <c r="D977" s="190" t="s">
        <v>171</v>
      </c>
      <c r="E977" s="196"/>
      <c r="F977" s="197" t="s">
        <v>299</v>
      </c>
      <c r="H977" s="196"/>
      <c r="L977" s="195"/>
      <c r="M977" s="198"/>
      <c r="T977" s="199"/>
      <c r="AT977" s="196" t="s">
        <v>171</v>
      </c>
      <c r="AU977" s="196" t="s">
        <v>100</v>
      </c>
      <c r="AV977" s="194" t="s">
        <v>84</v>
      </c>
      <c r="AW977" s="194" t="s">
        <v>33</v>
      </c>
      <c r="AX977" s="194" t="s">
        <v>76</v>
      </c>
      <c r="AY977" s="196" t="s">
        <v>119</v>
      </c>
    </row>
    <row r="978" spans="2:51" s="200" customFormat="1" x14ac:dyDescent="0.3">
      <c r="B978" s="201"/>
      <c r="D978" s="190" t="s">
        <v>171</v>
      </c>
      <c r="E978" s="202"/>
      <c r="F978" s="203" t="s">
        <v>300</v>
      </c>
      <c r="H978" s="204">
        <v>-5.9000000000000004E-2</v>
      </c>
      <c r="L978" s="201"/>
      <c r="M978" s="205"/>
      <c r="T978" s="206"/>
      <c r="AT978" s="202" t="s">
        <v>171</v>
      </c>
      <c r="AU978" s="202" t="s">
        <v>100</v>
      </c>
      <c r="AV978" s="200" t="s">
        <v>100</v>
      </c>
      <c r="AW978" s="200" t="s">
        <v>33</v>
      </c>
      <c r="AX978" s="200" t="s">
        <v>76</v>
      </c>
      <c r="AY978" s="202" t="s">
        <v>119</v>
      </c>
    </row>
    <row r="979" spans="2:51" s="215" customFormat="1" x14ac:dyDescent="0.3">
      <c r="B979" s="216"/>
      <c r="D979" s="190" t="s">
        <v>171</v>
      </c>
      <c r="E979" s="217"/>
      <c r="F979" s="218" t="s">
        <v>219</v>
      </c>
      <c r="H979" s="219">
        <v>0.66200000000000003</v>
      </c>
      <c r="L979" s="216"/>
      <c r="M979" s="220"/>
      <c r="T979" s="221"/>
      <c r="AT979" s="217" t="s">
        <v>171</v>
      </c>
      <c r="AU979" s="217" t="s">
        <v>100</v>
      </c>
      <c r="AV979" s="215" t="s">
        <v>122</v>
      </c>
      <c r="AW979" s="215" t="s">
        <v>33</v>
      </c>
      <c r="AX979" s="215" t="s">
        <v>76</v>
      </c>
      <c r="AY979" s="217" t="s">
        <v>119</v>
      </c>
    </row>
    <row r="980" spans="2:51" s="194" customFormat="1" x14ac:dyDescent="0.3">
      <c r="B980" s="195"/>
      <c r="D980" s="190" t="s">
        <v>171</v>
      </c>
      <c r="E980" s="196"/>
      <c r="F980" s="197" t="s">
        <v>251</v>
      </c>
      <c r="H980" s="196"/>
      <c r="L980" s="195"/>
      <c r="M980" s="198"/>
      <c r="T980" s="199"/>
      <c r="AT980" s="196" t="s">
        <v>171</v>
      </c>
      <c r="AU980" s="196" t="s">
        <v>100</v>
      </c>
      <c r="AV980" s="194" t="s">
        <v>84</v>
      </c>
      <c r="AW980" s="194" t="s">
        <v>33</v>
      </c>
      <c r="AX980" s="194" t="s">
        <v>76</v>
      </c>
      <c r="AY980" s="196" t="s">
        <v>119</v>
      </c>
    </row>
    <row r="981" spans="2:51" s="194" customFormat="1" x14ac:dyDescent="0.3">
      <c r="B981" s="195"/>
      <c r="D981" s="190" t="s">
        <v>171</v>
      </c>
      <c r="E981" s="196"/>
      <c r="F981" s="197" t="s">
        <v>282</v>
      </c>
      <c r="H981" s="196"/>
      <c r="L981" s="195"/>
      <c r="M981" s="198"/>
      <c r="T981" s="199"/>
      <c r="AT981" s="196" t="s">
        <v>171</v>
      </c>
      <c r="AU981" s="196" t="s">
        <v>100</v>
      </c>
      <c r="AV981" s="194" t="s">
        <v>84</v>
      </c>
      <c r="AW981" s="194" t="s">
        <v>33</v>
      </c>
      <c r="AX981" s="194" t="s">
        <v>76</v>
      </c>
      <c r="AY981" s="196" t="s">
        <v>119</v>
      </c>
    </row>
    <row r="982" spans="2:51" s="194" customFormat="1" x14ac:dyDescent="0.3">
      <c r="B982" s="195"/>
      <c r="D982" s="190" t="s">
        <v>171</v>
      </c>
      <c r="E982" s="196"/>
      <c r="F982" s="197" t="s">
        <v>249</v>
      </c>
      <c r="H982" s="196"/>
      <c r="L982" s="195"/>
      <c r="M982" s="198"/>
      <c r="T982" s="199"/>
      <c r="AT982" s="196" t="s">
        <v>171</v>
      </c>
      <c r="AU982" s="196" t="s">
        <v>100</v>
      </c>
      <c r="AV982" s="194" t="s">
        <v>84</v>
      </c>
      <c r="AW982" s="194" t="s">
        <v>33</v>
      </c>
      <c r="AX982" s="194" t="s">
        <v>76</v>
      </c>
      <c r="AY982" s="196" t="s">
        <v>119</v>
      </c>
    </row>
    <row r="983" spans="2:51" s="200" customFormat="1" x14ac:dyDescent="0.3">
      <c r="B983" s="201"/>
      <c r="D983" s="190" t="s">
        <v>171</v>
      </c>
      <c r="E983" s="202"/>
      <c r="F983" s="203" t="s">
        <v>298</v>
      </c>
      <c r="H983" s="204">
        <v>0.72099999999999997</v>
      </c>
      <c r="L983" s="201"/>
      <c r="M983" s="205"/>
      <c r="T983" s="206"/>
      <c r="AT983" s="202" t="s">
        <v>171</v>
      </c>
      <c r="AU983" s="202" t="s">
        <v>100</v>
      </c>
      <c r="AV983" s="200" t="s">
        <v>100</v>
      </c>
      <c r="AW983" s="200" t="s">
        <v>33</v>
      </c>
      <c r="AX983" s="200" t="s">
        <v>76</v>
      </c>
      <c r="AY983" s="202" t="s">
        <v>119</v>
      </c>
    </row>
    <row r="984" spans="2:51" s="194" customFormat="1" x14ac:dyDescent="0.3">
      <c r="B984" s="195"/>
      <c r="D984" s="190" t="s">
        <v>171</v>
      </c>
      <c r="E984" s="196"/>
      <c r="F984" s="197" t="s">
        <v>299</v>
      </c>
      <c r="H984" s="196"/>
      <c r="L984" s="195"/>
      <c r="M984" s="198"/>
      <c r="T984" s="199"/>
      <c r="AT984" s="196" t="s">
        <v>171</v>
      </c>
      <c r="AU984" s="196" t="s">
        <v>100</v>
      </c>
      <c r="AV984" s="194" t="s">
        <v>84</v>
      </c>
      <c r="AW984" s="194" t="s">
        <v>33</v>
      </c>
      <c r="AX984" s="194" t="s">
        <v>76</v>
      </c>
      <c r="AY984" s="196" t="s">
        <v>119</v>
      </c>
    </row>
    <row r="985" spans="2:51" s="200" customFormat="1" x14ac:dyDescent="0.3">
      <c r="B985" s="201"/>
      <c r="D985" s="190" t="s">
        <v>171</v>
      </c>
      <c r="E985" s="202"/>
      <c r="F985" s="203" t="s">
        <v>300</v>
      </c>
      <c r="H985" s="204">
        <v>-5.9000000000000004E-2</v>
      </c>
      <c r="L985" s="201"/>
      <c r="M985" s="205"/>
      <c r="T985" s="206"/>
      <c r="AT985" s="202" t="s">
        <v>171</v>
      </c>
      <c r="AU985" s="202" t="s">
        <v>100</v>
      </c>
      <c r="AV985" s="200" t="s">
        <v>100</v>
      </c>
      <c r="AW985" s="200" t="s">
        <v>33</v>
      </c>
      <c r="AX985" s="200" t="s">
        <v>76</v>
      </c>
      <c r="AY985" s="202" t="s">
        <v>119</v>
      </c>
    </row>
    <row r="986" spans="2:51" s="215" customFormat="1" x14ac:dyDescent="0.3">
      <c r="B986" s="216"/>
      <c r="D986" s="190" t="s">
        <v>171</v>
      </c>
      <c r="E986" s="217"/>
      <c r="F986" s="218" t="s">
        <v>219</v>
      </c>
      <c r="H986" s="219">
        <v>0.66200000000000003</v>
      </c>
      <c r="L986" s="216"/>
      <c r="M986" s="220"/>
      <c r="T986" s="221"/>
      <c r="AT986" s="217" t="s">
        <v>171</v>
      </c>
      <c r="AU986" s="217" t="s">
        <v>100</v>
      </c>
      <c r="AV986" s="215" t="s">
        <v>122</v>
      </c>
      <c r="AW986" s="215" t="s">
        <v>33</v>
      </c>
      <c r="AX986" s="215" t="s">
        <v>76</v>
      </c>
      <c r="AY986" s="217" t="s">
        <v>119</v>
      </c>
    </row>
    <row r="987" spans="2:51" s="194" customFormat="1" x14ac:dyDescent="0.3">
      <c r="B987" s="195"/>
      <c r="D987" s="190" t="s">
        <v>171</v>
      </c>
      <c r="E987" s="196"/>
      <c r="F987" s="197" t="s">
        <v>252</v>
      </c>
      <c r="H987" s="196"/>
      <c r="L987" s="195"/>
      <c r="M987" s="198"/>
      <c r="T987" s="199"/>
      <c r="AT987" s="196" t="s">
        <v>171</v>
      </c>
      <c r="AU987" s="196" t="s">
        <v>100</v>
      </c>
      <c r="AV987" s="194" t="s">
        <v>84</v>
      </c>
      <c r="AW987" s="194" t="s">
        <v>33</v>
      </c>
      <c r="AX987" s="194" t="s">
        <v>76</v>
      </c>
      <c r="AY987" s="196" t="s">
        <v>119</v>
      </c>
    </row>
    <row r="988" spans="2:51" s="194" customFormat="1" x14ac:dyDescent="0.3">
      <c r="B988" s="195"/>
      <c r="D988" s="190" t="s">
        <v>171</v>
      </c>
      <c r="E988" s="196"/>
      <c r="F988" s="197" t="s">
        <v>282</v>
      </c>
      <c r="H988" s="196"/>
      <c r="L988" s="195"/>
      <c r="M988" s="198"/>
      <c r="T988" s="199"/>
      <c r="AT988" s="196" t="s">
        <v>171</v>
      </c>
      <c r="AU988" s="196" t="s">
        <v>100</v>
      </c>
      <c r="AV988" s="194" t="s">
        <v>84</v>
      </c>
      <c r="AW988" s="194" t="s">
        <v>33</v>
      </c>
      <c r="AX988" s="194" t="s">
        <v>76</v>
      </c>
      <c r="AY988" s="196" t="s">
        <v>119</v>
      </c>
    </row>
    <row r="989" spans="2:51" s="194" customFormat="1" x14ac:dyDescent="0.3">
      <c r="B989" s="195"/>
      <c r="D989" s="190" t="s">
        <v>171</v>
      </c>
      <c r="E989" s="196"/>
      <c r="F989" s="197" t="s">
        <v>249</v>
      </c>
      <c r="H989" s="196"/>
      <c r="L989" s="195"/>
      <c r="M989" s="198"/>
      <c r="T989" s="199"/>
      <c r="AT989" s="196" t="s">
        <v>171</v>
      </c>
      <c r="AU989" s="196" t="s">
        <v>100</v>
      </c>
      <c r="AV989" s="194" t="s">
        <v>84</v>
      </c>
      <c r="AW989" s="194" t="s">
        <v>33</v>
      </c>
      <c r="AX989" s="194" t="s">
        <v>76</v>
      </c>
      <c r="AY989" s="196" t="s">
        <v>119</v>
      </c>
    </row>
    <row r="990" spans="2:51" s="200" customFormat="1" x14ac:dyDescent="0.3">
      <c r="B990" s="201"/>
      <c r="D990" s="190" t="s">
        <v>171</v>
      </c>
      <c r="E990" s="202"/>
      <c r="F990" s="203" t="s">
        <v>298</v>
      </c>
      <c r="H990" s="204">
        <v>0.72099999999999997</v>
      </c>
      <c r="L990" s="201"/>
      <c r="M990" s="205"/>
      <c r="T990" s="206"/>
      <c r="AT990" s="202" t="s">
        <v>171</v>
      </c>
      <c r="AU990" s="202" t="s">
        <v>100</v>
      </c>
      <c r="AV990" s="200" t="s">
        <v>100</v>
      </c>
      <c r="AW990" s="200" t="s">
        <v>33</v>
      </c>
      <c r="AX990" s="200" t="s">
        <v>76</v>
      </c>
      <c r="AY990" s="202" t="s">
        <v>119</v>
      </c>
    </row>
    <row r="991" spans="2:51" s="194" customFormat="1" x14ac:dyDescent="0.3">
      <c r="B991" s="195"/>
      <c r="D991" s="190" t="s">
        <v>171</v>
      </c>
      <c r="E991" s="196"/>
      <c r="F991" s="197" t="s">
        <v>299</v>
      </c>
      <c r="H991" s="196"/>
      <c r="L991" s="195"/>
      <c r="M991" s="198"/>
      <c r="T991" s="199"/>
      <c r="AT991" s="196" t="s">
        <v>171</v>
      </c>
      <c r="AU991" s="196" t="s">
        <v>100</v>
      </c>
      <c r="AV991" s="194" t="s">
        <v>84</v>
      </c>
      <c r="AW991" s="194" t="s">
        <v>33</v>
      </c>
      <c r="AX991" s="194" t="s">
        <v>76</v>
      </c>
      <c r="AY991" s="196" t="s">
        <v>119</v>
      </c>
    </row>
    <row r="992" spans="2:51" s="200" customFormat="1" x14ac:dyDescent="0.3">
      <c r="B992" s="201"/>
      <c r="D992" s="190" t="s">
        <v>171</v>
      </c>
      <c r="E992" s="202"/>
      <c r="F992" s="203" t="s">
        <v>300</v>
      </c>
      <c r="H992" s="204">
        <v>-5.9000000000000004E-2</v>
      </c>
      <c r="L992" s="201"/>
      <c r="M992" s="205"/>
      <c r="T992" s="206"/>
      <c r="AT992" s="202" t="s">
        <v>171</v>
      </c>
      <c r="AU992" s="202" t="s">
        <v>100</v>
      </c>
      <c r="AV992" s="200" t="s">
        <v>100</v>
      </c>
      <c r="AW992" s="200" t="s">
        <v>33</v>
      </c>
      <c r="AX992" s="200" t="s">
        <v>76</v>
      </c>
      <c r="AY992" s="202" t="s">
        <v>119</v>
      </c>
    </row>
    <row r="993" spans="2:65" s="215" customFormat="1" x14ac:dyDescent="0.3">
      <c r="B993" s="216"/>
      <c r="D993" s="190" t="s">
        <v>171</v>
      </c>
      <c r="E993" s="217"/>
      <c r="F993" s="218" t="s">
        <v>219</v>
      </c>
      <c r="H993" s="219">
        <v>0.66200000000000003</v>
      </c>
      <c r="L993" s="216"/>
      <c r="M993" s="220"/>
      <c r="T993" s="221"/>
      <c r="AT993" s="217" t="s">
        <v>171</v>
      </c>
      <c r="AU993" s="217" t="s">
        <v>100</v>
      </c>
      <c r="AV993" s="215" t="s">
        <v>122</v>
      </c>
      <c r="AW993" s="215" t="s">
        <v>33</v>
      </c>
      <c r="AX993" s="215" t="s">
        <v>76</v>
      </c>
      <c r="AY993" s="217" t="s">
        <v>119</v>
      </c>
    </row>
    <row r="994" spans="2:65" s="194" customFormat="1" x14ac:dyDescent="0.3">
      <c r="B994" s="195"/>
      <c r="D994" s="190" t="s">
        <v>171</v>
      </c>
      <c r="E994" s="196"/>
      <c r="F994" s="197" t="s">
        <v>253</v>
      </c>
      <c r="H994" s="196"/>
      <c r="L994" s="195"/>
      <c r="M994" s="198"/>
      <c r="T994" s="199"/>
      <c r="AT994" s="196" t="s">
        <v>171</v>
      </c>
      <c r="AU994" s="196" t="s">
        <v>100</v>
      </c>
      <c r="AV994" s="194" t="s">
        <v>84</v>
      </c>
      <c r="AW994" s="194" t="s">
        <v>33</v>
      </c>
      <c r="AX994" s="194" t="s">
        <v>76</v>
      </c>
      <c r="AY994" s="196" t="s">
        <v>119</v>
      </c>
    </row>
    <row r="995" spans="2:65" s="194" customFormat="1" x14ac:dyDescent="0.3">
      <c r="B995" s="195"/>
      <c r="D995" s="190" t="s">
        <v>171</v>
      </c>
      <c r="E995" s="196"/>
      <c r="F995" s="197" t="s">
        <v>282</v>
      </c>
      <c r="H995" s="196"/>
      <c r="L995" s="195"/>
      <c r="M995" s="198"/>
      <c r="T995" s="199"/>
      <c r="AT995" s="196" t="s">
        <v>171</v>
      </c>
      <c r="AU995" s="196" t="s">
        <v>100</v>
      </c>
      <c r="AV995" s="194" t="s">
        <v>84</v>
      </c>
      <c r="AW995" s="194" t="s">
        <v>33</v>
      </c>
      <c r="AX995" s="194" t="s">
        <v>76</v>
      </c>
      <c r="AY995" s="196" t="s">
        <v>119</v>
      </c>
    </row>
    <row r="996" spans="2:65" s="194" customFormat="1" x14ac:dyDescent="0.3">
      <c r="B996" s="195"/>
      <c r="D996" s="190" t="s">
        <v>171</v>
      </c>
      <c r="E996" s="196"/>
      <c r="F996" s="197" t="s">
        <v>249</v>
      </c>
      <c r="H996" s="196"/>
      <c r="L996" s="195"/>
      <c r="M996" s="198"/>
      <c r="T996" s="199"/>
      <c r="AT996" s="196" t="s">
        <v>171</v>
      </c>
      <c r="AU996" s="196" t="s">
        <v>100</v>
      </c>
      <c r="AV996" s="194" t="s">
        <v>84</v>
      </c>
      <c r="AW996" s="194" t="s">
        <v>33</v>
      </c>
      <c r="AX996" s="194" t="s">
        <v>76</v>
      </c>
      <c r="AY996" s="196" t="s">
        <v>119</v>
      </c>
    </row>
    <row r="997" spans="2:65" s="200" customFormat="1" x14ac:dyDescent="0.3">
      <c r="B997" s="201"/>
      <c r="D997" s="190" t="s">
        <v>171</v>
      </c>
      <c r="E997" s="202"/>
      <c r="F997" s="203" t="s">
        <v>298</v>
      </c>
      <c r="H997" s="204">
        <v>0.72099999999999997</v>
      </c>
      <c r="L997" s="201"/>
      <c r="M997" s="205"/>
      <c r="T997" s="206"/>
      <c r="AT997" s="202" t="s">
        <v>171</v>
      </c>
      <c r="AU997" s="202" t="s">
        <v>100</v>
      </c>
      <c r="AV997" s="200" t="s">
        <v>100</v>
      </c>
      <c r="AW997" s="200" t="s">
        <v>33</v>
      </c>
      <c r="AX997" s="200" t="s">
        <v>76</v>
      </c>
      <c r="AY997" s="202" t="s">
        <v>119</v>
      </c>
    </row>
    <row r="998" spans="2:65" s="194" customFormat="1" x14ac:dyDescent="0.3">
      <c r="B998" s="195"/>
      <c r="D998" s="190" t="s">
        <v>171</v>
      </c>
      <c r="E998" s="196"/>
      <c r="F998" s="197" t="s">
        <v>299</v>
      </c>
      <c r="H998" s="196"/>
      <c r="L998" s="195"/>
      <c r="M998" s="198"/>
      <c r="T998" s="199"/>
      <c r="AT998" s="196" t="s">
        <v>171</v>
      </c>
      <c r="AU998" s="196" t="s">
        <v>100</v>
      </c>
      <c r="AV998" s="194" t="s">
        <v>84</v>
      </c>
      <c r="AW998" s="194" t="s">
        <v>33</v>
      </c>
      <c r="AX998" s="194" t="s">
        <v>76</v>
      </c>
      <c r="AY998" s="196" t="s">
        <v>119</v>
      </c>
    </row>
    <row r="999" spans="2:65" s="200" customFormat="1" x14ac:dyDescent="0.3">
      <c r="B999" s="201"/>
      <c r="D999" s="190" t="s">
        <v>171</v>
      </c>
      <c r="E999" s="202"/>
      <c r="F999" s="203" t="s">
        <v>300</v>
      </c>
      <c r="H999" s="204">
        <v>-5.9000000000000004E-2</v>
      </c>
      <c r="L999" s="201"/>
      <c r="M999" s="205"/>
      <c r="T999" s="206"/>
      <c r="AT999" s="202" t="s">
        <v>171</v>
      </c>
      <c r="AU999" s="202" t="s">
        <v>100</v>
      </c>
      <c r="AV999" s="200" t="s">
        <v>100</v>
      </c>
      <c r="AW999" s="200" t="s">
        <v>33</v>
      </c>
      <c r="AX999" s="200" t="s">
        <v>76</v>
      </c>
      <c r="AY999" s="202" t="s">
        <v>119</v>
      </c>
    </row>
    <row r="1000" spans="2:65" s="215" customFormat="1" x14ac:dyDescent="0.3">
      <c r="B1000" s="216"/>
      <c r="D1000" s="190" t="s">
        <v>171</v>
      </c>
      <c r="E1000" s="217"/>
      <c r="F1000" s="218" t="s">
        <v>219</v>
      </c>
      <c r="H1000" s="219">
        <v>0.66200000000000003</v>
      </c>
      <c r="L1000" s="216"/>
      <c r="M1000" s="220"/>
      <c r="T1000" s="221"/>
      <c r="AT1000" s="217" t="s">
        <v>171</v>
      </c>
      <c r="AU1000" s="217" t="s">
        <v>100</v>
      </c>
      <c r="AV1000" s="215" t="s">
        <v>122</v>
      </c>
      <c r="AW1000" s="215" t="s">
        <v>33</v>
      </c>
      <c r="AX1000" s="215" t="s">
        <v>76</v>
      </c>
      <c r="AY1000" s="217" t="s">
        <v>119</v>
      </c>
    </row>
    <row r="1001" spans="2:65" s="207" customFormat="1" x14ac:dyDescent="0.3">
      <c r="B1001" s="208"/>
      <c r="D1001" s="190" t="s">
        <v>171</v>
      </c>
      <c r="E1001" s="209"/>
      <c r="F1001" s="210" t="s">
        <v>176</v>
      </c>
      <c r="H1001" s="211">
        <v>438.13099999999997</v>
      </c>
      <c r="L1001" s="208"/>
      <c r="M1001" s="212"/>
      <c r="T1001" s="213"/>
      <c r="AT1001" s="209" t="s">
        <v>171</v>
      </c>
      <c r="AU1001" s="209" t="s">
        <v>100</v>
      </c>
      <c r="AV1001" s="207" t="s">
        <v>121</v>
      </c>
      <c r="AW1001" s="207" t="s">
        <v>33</v>
      </c>
      <c r="AX1001" s="207" t="s">
        <v>84</v>
      </c>
      <c r="AY1001" s="209" t="s">
        <v>119</v>
      </c>
    </row>
    <row r="1002" spans="2:65" s="102" customFormat="1" ht="16.5" customHeight="1" x14ac:dyDescent="0.3">
      <c r="B1002" s="103"/>
      <c r="C1002" s="179" t="s">
        <v>326</v>
      </c>
      <c r="D1002" s="179" t="s">
        <v>120</v>
      </c>
      <c r="E1002" s="180" t="s">
        <v>322</v>
      </c>
      <c r="F1002" s="181" t="s">
        <v>323</v>
      </c>
      <c r="G1002" s="182" t="s">
        <v>196</v>
      </c>
      <c r="H1002" s="183">
        <v>438.13099999999997</v>
      </c>
      <c r="I1002" s="289"/>
      <c r="J1002" s="184">
        <f>ROUND(I1002*H1002,2)</f>
        <v>0</v>
      </c>
      <c r="K1002" s="181" t="s">
        <v>167</v>
      </c>
      <c r="L1002" s="103"/>
      <c r="M1002" s="185"/>
      <c r="N1002" s="186" t="s">
        <v>41</v>
      </c>
      <c r="O1002" s="187">
        <v>9.7000000000000003E-2</v>
      </c>
      <c r="P1002" s="187">
        <f>O1002*H1002</f>
        <v>42.498706999999996</v>
      </c>
      <c r="Q1002" s="187">
        <v>0</v>
      </c>
      <c r="R1002" s="187">
        <f>Q1002*H1002</f>
        <v>0</v>
      </c>
      <c r="S1002" s="187">
        <v>0</v>
      </c>
      <c r="T1002" s="188">
        <f>S1002*H1002</f>
        <v>0</v>
      </c>
      <c r="AR1002" s="94" t="s">
        <v>121</v>
      </c>
      <c r="AT1002" s="94" t="s">
        <v>120</v>
      </c>
      <c r="AU1002" s="94" t="s">
        <v>100</v>
      </c>
      <c r="AY1002" s="94" t="s">
        <v>119</v>
      </c>
      <c r="BE1002" s="189">
        <f>IF(N1002="základní",J1002,0)</f>
        <v>0</v>
      </c>
      <c r="BF1002" s="189">
        <f>IF(N1002="snížená",J1002,0)</f>
        <v>0</v>
      </c>
      <c r="BG1002" s="189">
        <f>IF(N1002="zákl. přenesená",J1002,0)</f>
        <v>0</v>
      </c>
      <c r="BH1002" s="189">
        <f>IF(N1002="sníž. přenesená",J1002,0)</f>
        <v>0</v>
      </c>
      <c r="BI1002" s="189">
        <f>IF(N1002="nulová",J1002,0)</f>
        <v>0</v>
      </c>
      <c r="BJ1002" s="94" t="s">
        <v>84</v>
      </c>
      <c r="BK1002" s="189">
        <f>ROUND(I1002*H1002,2)</f>
        <v>0</v>
      </c>
      <c r="BL1002" s="94" t="s">
        <v>121</v>
      </c>
      <c r="BM1002" s="94" t="s">
        <v>327</v>
      </c>
    </row>
    <row r="1003" spans="2:65" s="102" customFormat="1" ht="24" x14ac:dyDescent="0.3">
      <c r="B1003" s="103"/>
      <c r="D1003" s="190" t="s">
        <v>169</v>
      </c>
      <c r="F1003" s="191" t="s">
        <v>325</v>
      </c>
      <c r="L1003" s="103"/>
      <c r="M1003" s="192"/>
      <c r="T1003" s="193"/>
      <c r="AT1003" s="94" t="s">
        <v>169</v>
      </c>
      <c r="AU1003" s="94" t="s">
        <v>100</v>
      </c>
    </row>
    <row r="1004" spans="2:65" s="194" customFormat="1" x14ac:dyDescent="0.3">
      <c r="B1004" s="195"/>
      <c r="D1004" s="190" t="s">
        <v>171</v>
      </c>
      <c r="E1004" s="196"/>
      <c r="F1004" s="197" t="s">
        <v>172</v>
      </c>
      <c r="H1004" s="196"/>
      <c r="L1004" s="195"/>
      <c r="M1004" s="198"/>
      <c r="T1004" s="199"/>
      <c r="AT1004" s="196" t="s">
        <v>171</v>
      </c>
      <c r="AU1004" s="196" t="s">
        <v>100</v>
      </c>
      <c r="AV1004" s="194" t="s">
        <v>84</v>
      </c>
      <c r="AW1004" s="194" t="s">
        <v>33</v>
      </c>
      <c r="AX1004" s="194" t="s">
        <v>76</v>
      </c>
      <c r="AY1004" s="196" t="s">
        <v>119</v>
      </c>
    </row>
    <row r="1005" spans="2:65" s="194" customFormat="1" x14ac:dyDescent="0.3">
      <c r="B1005" s="195"/>
      <c r="D1005" s="190" t="s">
        <v>171</v>
      </c>
      <c r="E1005" s="196"/>
      <c r="F1005" s="197" t="s">
        <v>190</v>
      </c>
      <c r="H1005" s="196"/>
      <c r="L1005" s="195"/>
      <c r="M1005" s="198"/>
      <c r="T1005" s="199"/>
      <c r="AT1005" s="196" t="s">
        <v>171</v>
      </c>
      <c r="AU1005" s="196" t="s">
        <v>100</v>
      </c>
      <c r="AV1005" s="194" t="s">
        <v>84</v>
      </c>
      <c r="AW1005" s="194" t="s">
        <v>33</v>
      </c>
      <c r="AX1005" s="194" t="s">
        <v>76</v>
      </c>
      <c r="AY1005" s="196" t="s">
        <v>119</v>
      </c>
    </row>
    <row r="1006" spans="2:65" s="194" customFormat="1" x14ac:dyDescent="0.3">
      <c r="B1006" s="195"/>
      <c r="D1006" s="190" t="s">
        <v>171</v>
      </c>
      <c r="E1006" s="196"/>
      <c r="F1006" s="197" t="s">
        <v>328</v>
      </c>
      <c r="H1006" s="196"/>
      <c r="L1006" s="195"/>
      <c r="M1006" s="198"/>
      <c r="T1006" s="199"/>
      <c r="AT1006" s="196" t="s">
        <v>171</v>
      </c>
      <c r="AU1006" s="196" t="s">
        <v>100</v>
      </c>
      <c r="AV1006" s="194" t="s">
        <v>84</v>
      </c>
      <c r="AW1006" s="194" t="s">
        <v>33</v>
      </c>
      <c r="AX1006" s="194" t="s">
        <v>76</v>
      </c>
      <c r="AY1006" s="196" t="s">
        <v>119</v>
      </c>
    </row>
    <row r="1007" spans="2:65" s="194" customFormat="1" x14ac:dyDescent="0.3">
      <c r="B1007" s="195"/>
      <c r="D1007" s="190" t="s">
        <v>171</v>
      </c>
      <c r="E1007" s="196"/>
      <c r="F1007" s="197" t="s">
        <v>210</v>
      </c>
      <c r="H1007" s="196"/>
      <c r="L1007" s="195"/>
      <c r="M1007" s="198"/>
      <c r="T1007" s="199"/>
      <c r="AT1007" s="196" t="s">
        <v>171</v>
      </c>
      <c r="AU1007" s="196" t="s">
        <v>100</v>
      </c>
      <c r="AV1007" s="194" t="s">
        <v>84</v>
      </c>
      <c r="AW1007" s="194" t="s">
        <v>33</v>
      </c>
      <c r="AX1007" s="194" t="s">
        <v>76</v>
      </c>
      <c r="AY1007" s="196" t="s">
        <v>119</v>
      </c>
    </row>
    <row r="1008" spans="2:65" s="194" customFormat="1" x14ac:dyDescent="0.3">
      <c r="B1008" s="195"/>
      <c r="D1008" s="190" t="s">
        <v>171</v>
      </c>
      <c r="E1008" s="196"/>
      <c r="F1008" s="197" t="s">
        <v>211</v>
      </c>
      <c r="H1008" s="196"/>
      <c r="L1008" s="195"/>
      <c r="M1008" s="198"/>
      <c r="T1008" s="199"/>
      <c r="AT1008" s="196" t="s">
        <v>171</v>
      </c>
      <c r="AU1008" s="196" t="s">
        <v>100</v>
      </c>
      <c r="AV1008" s="194" t="s">
        <v>84</v>
      </c>
      <c r="AW1008" s="194" t="s">
        <v>33</v>
      </c>
      <c r="AX1008" s="194" t="s">
        <v>76</v>
      </c>
      <c r="AY1008" s="196" t="s">
        <v>119</v>
      </c>
    </row>
    <row r="1009" spans="2:51" s="194" customFormat="1" x14ac:dyDescent="0.3">
      <c r="B1009" s="195"/>
      <c r="D1009" s="190" t="s">
        <v>171</v>
      </c>
      <c r="E1009" s="196"/>
      <c r="F1009" s="197" t="s">
        <v>277</v>
      </c>
      <c r="H1009" s="196"/>
      <c r="L1009" s="195"/>
      <c r="M1009" s="198"/>
      <c r="T1009" s="199"/>
      <c r="AT1009" s="196" t="s">
        <v>171</v>
      </c>
      <c r="AU1009" s="196" t="s">
        <v>100</v>
      </c>
      <c r="AV1009" s="194" t="s">
        <v>84</v>
      </c>
      <c r="AW1009" s="194" t="s">
        <v>33</v>
      </c>
      <c r="AX1009" s="194" t="s">
        <v>76</v>
      </c>
      <c r="AY1009" s="196" t="s">
        <v>119</v>
      </c>
    </row>
    <row r="1010" spans="2:51" s="194" customFormat="1" x14ac:dyDescent="0.3">
      <c r="B1010" s="195"/>
      <c r="D1010" s="190" t="s">
        <v>171</v>
      </c>
      <c r="E1010" s="196"/>
      <c r="F1010" s="197" t="s">
        <v>213</v>
      </c>
      <c r="H1010" s="196"/>
      <c r="L1010" s="195"/>
      <c r="M1010" s="198"/>
      <c r="T1010" s="199"/>
      <c r="AT1010" s="196" t="s">
        <v>171</v>
      </c>
      <c r="AU1010" s="196" t="s">
        <v>100</v>
      </c>
      <c r="AV1010" s="194" t="s">
        <v>84</v>
      </c>
      <c r="AW1010" s="194" t="s">
        <v>33</v>
      </c>
      <c r="AX1010" s="194" t="s">
        <v>76</v>
      </c>
      <c r="AY1010" s="196" t="s">
        <v>119</v>
      </c>
    </row>
    <row r="1011" spans="2:51" s="194" customFormat="1" x14ac:dyDescent="0.3">
      <c r="B1011" s="195"/>
      <c r="D1011" s="190" t="s">
        <v>171</v>
      </c>
      <c r="E1011" s="196"/>
      <c r="F1011" s="197" t="s">
        <v>214</v>
      </c>
      <c r="H1011" s="196"/>
      <c r="L1011" s="195"/>
      <c r="M1011" s="198"/>
      <c r="T1011" s="199"/>
      <c r="AT1011" s="196" t="s">
        <v>171</v>
      </c>
      <c r="AU1011" s="196" t="s">
        <v>100</v>
      </c>
      <c r="AV1011" s="194" t="s">
        <v>84</v>
      </c>
      <c r="AW1011" s="194" t="s">
        <v>33</v>
      </c>
      <c r="AX1011" s="194" t="s">
        <v>76</v>
      </c>
      <c r="AY1011" s="196" t="s">
        <v>119</v>
      </c>
    </row>
    <row r="1012" spans="2:51" s="200" customFormat="1" x14ac:dyDescent="0.3">
      <c r="B1012" s="201"/>
      <c r="D1012" s="190" t="s">
        <v>171</v>
      </c>
      <c r="E1012" s="202"/>
      <c r="F1012" s="203" t="s">
        <v>278</v>
      </c>
      <c r="H1012" s="204">
        <v>37.542000000000002</v>
      </c>
      <c r="L1012" s="201"/>
      <c r="M1012" s="205"/>
      <c r="T1012" s="206"/>
      <c r="AT1012" s="202" t="s">
        <v>171</v>
      </c>
      <c r="AU1012" s="202" t="s">
        <v>100</v>
      </c>
      <c r="AV1012" s="200" t="s">
        <v>100</v>
      </c>
      <c r="AW1012" s="200" t="s">
        <v>33</v>
      </c>
      <c r="AX1012" s="200" t="s">
        <v>76</v>
      </c>
      <c r="AY1012" s="202" t="s">
        <v>119</v>
      </c>
    </row>
    <row r="1013" spans="2:51" s="194" customFormat="1" x14ac:dyDescent="0.3">
      <c r="B1013" s="195"/>
      <c r="D1013" s="190" t="s">
        <v>171</v>
      </c>
      <c r="E1013" s="196"/>
      <c r="F1013" s="197" t="s">
        <v>216</v>
      </c>
      <c r="H1013" s="196"/>
      <c r="L1013" s="195"/>
      <c r="M1013" s="198"/>
      <c r="T1013" s="199"/>
      <c r="AT1013" s="196" t="s">
        <v>171</v>
      </c>
      <c r="AU1013" s="196" t="s">
        <v>100</v>
      </c>
      <c r="AV1013" s="194" t="s">
        <v>84</v>
      </c>
      <c r="AW1013" s="194" t="s">
        <v>33</v>
      </c>
      <c r="AX1013" s="194" t="s">
        <v>76</v>
      </c>
      <c r="AY1013" s="196" t="s">
        <v>119</v>
      </c>
    </row>
    <row r="1014" spans="2:51" s="200" customFormat="1" x14ac:dyDescent="0.3">
      <c r="B1014" s="201"/>
      <c r="D1014" s="190" t="s">
        <v>171</v>
      </c>
      <c r="E1014" s="202"/>
      <c r="F1014" s="203" t="s">
        <v>279</v>
      </c>
      <c r="H1014" s="204">
        <v>-1.7509999999999999</v>
      </c>
      <c r="L1014" s="201"/>
      <c r="M1014" s="205"/>
      <c r="T1014" s="206"/>
      <c r="AT1014" s="202" t="s">
        <v>171</v>
      </c>
      <c r="AU1014" s="202" t="s">
        <v>100</v>
      </c>
      <c r="AV1014" s="200" t="s">
        <v>100</v>
      </c>
      <c r="AW1014" s="200" t="s">
        <v>33</v>
      </c>
      <c r="AX1014" s="200" t="s">
        <v>76</v>
      </c>
      <c r="AY1014" s="202" t="s">
        <v>119</v>
      </c>
    </row>
    <row r="1015" spans="2:51" s="215" customFormat="1" x14ac:dyDescent="0.3">
      <c r="B1015" s="216"/>
      <c r="D1015" s="190" t="s">
        <v>171</v>
      </c>
      <c r="E1015" s="217"/>
      <c r="F1015" s="218" t="s">
        <v>219</v>
      </c>
      <c r="H1015" s="219">
        <v>35.790999999999997</v>
      </c>
      <c r="L1015" s="216"/>
      <c r="M1015" s="220"/>
      <c r="T1015" s="221"/>
      <c r="AT1015" s="217" t="s">
        <v>171</v>
      </c>
      <c r="AU1015" s="217" t="s">
        <v>100</v>
      </c>
      <c r="AV1015" s="215" t="s">
        <v>122</v>
      </c>
      <c r="AW1015" s="215" t="s">
        <v>33</v>
      </c>
      <c r="AX1015" s="215" t="s">
        <v>76</v>
      </c>
      <c r="AY1015" s="217" t="s">
        <v>119</v>
      </c>
    </row>
    <row r="1016" spans="2:51" s="194" customFormat="1" x14ac:dyDescent="0.3">
      <c r="B1016" s="195"/>
      <c r="D1016" s="190" t="s">
        <v>171</v>
      </c>
      <c r="E1016" s="196"/>
      <c r="F1016" s="197" t="s">
        <v>220</v>
      </c>
      <c r="H1016" s="196"/>
      <c r="L1016" s="195"/>
      <c r="M1016" s="198"/>
      <c r="T1016" s="199"/>
      <c r="AT1016" s="196" t="s">
        <v>171</v>
      </c>
      <c r="AU1016" s="196" t="s">
        <v>100</v>
      </c>
      <c r="AV1016" s="194" t="s">
        <v>84</v>
      </c>
      <c r="AW1016" s="194" t="s">
        <v>33</v>
      </c>
      <c r="AX1016" s="194" t="s">
        <v>76</v>
      </c>
      <c r="AY1016" s="196" t="s">
        <v>119</v>
      </c>
    </row>
    <row r="1017" spans="2:51" s="194" customFormat="1" x14ac:dyDescent="0.3">
      <c r="B1017" s="195"/>
      <c r="D1017" s="190" t="s">
        <v>171</v>
      </c>
      <c r="E1017" s="196"/>
      <c r="F1017" s="197" t="s">
        <v>211</v>
      </c>
      <c r="H1017" s="196"/>
      <c r="L1017" s="195"/>
      <c r="M1017" s="198"/>
      <c r="T1017" s="199"/>
      <c r="AT1017" s="196" t="s">
        <v>171</v>
      </c>
      <c r="AU1017" s="196" t="s">
        <v>100</v>
      </c>
      <c r="AV1017" s="194" t="s">
        <v>84</v>
      </c>
      <c r="AW1017" s="194" t="s">
        <v>33</v>
      </c>
      <c r="AX1017" s="194" t="s">
        <v>76</v>
      </c>
      <c r="AY1017" s="196" t="s">
        <v>119</v>
      </c>
    </row>
    <row r="1018" spans="2:51" s="194" customFormat="1" x14ac:dyDescent="0.3">
      <c r="B1018" s="195"/>
      <c r="D1018" s="190" t="s">
        <v>171</v>
      </c>
      <c r="E1018" s="196"/>
      <c r="F1018" s="197" t="s">
        <v>277</v>
      </c>
      <c r="H1018" s="196"/>
      <c r="L1018" s="195"/>
      <c r="M1018" s="198"/>
      <c r="T1018" s="199"/>
      <c r="AT1018" s="196" t="s">
        <v>171</v>
      </c>
      <c r="AU1018" s="196" t="s">
        <v>100</v>
      </c>
      <c r="AV1018" s="194" t="s">
        <v>84</v>
      </c>
      <c r="AW1018" s="194" t="s">
        <v>33</v>
      </c>
      <c r="AX1018" s="194" t="s">
        <v>76</v>
      </c>
      <c r="AY1018" s="196" t="s">
        <v>119</v>
      </c>
    </row>
    <row r="1019" spans="2:51" s="194" customFormat="1" x14ac:dyDescent="0.3">
      <c r="B1019" s="195"/>
      <c r="D1019" s="190" t="s">
        <v>171</v>
      </c>
      <c r="E1019" s="196"/>
      <c r="F1019" s="197" t="s">
        <v>221</v>
      </c>
      <c r="H1019" s="196"/>
      <c r="L1019" s="195"/>
      <c r="M1019" s="198"/>
      <c r="T1019" s="199"/>
      <c r="AT1019" s="196" t="s">
        <v>171</v>
      </c>
      <c r="AU1019" s="196" t="s">
        <v>100</v>
      </c>
      <c r="AV1019" s="194" t="s">
        <v>84</v>
      </c>
      <c r="AW1019" s="194" t="s">
        <v>33</v>
      </c>
      <c r="AX1019" s="194" t="s">
        <v>76</v>
      </c>
      <c r="AY1019" s="196" t="s">
        <v>119</v>
      </c>
    </row>
    <row r="1020" spans="2:51" s="200" customFormat="1" x14ac:dyDescent="0.3">
      <c r="B1020" s="201"/>
      <c r="D1020" s="190" t="s">
        <v>171</v>
      </c>
      <c r="E1020" s="202"/>
      <c r="F1020" s="203" t="s">
        <v>280</v>
      </c>
      <c r="H1020" s="204">
        <v>99.245000000000005</v>
      </c>
      <c r="L1020" s="201"/>
      <c r="M1020" s="205"/>
      <c r="T1020" s="206"/>
      <c r="AT1020" s="202" t="s">
        <v>171</v>
      </c>
      <c r="AU1020" s="202" t="s">
        <v>100</v>
      </c>
      <c r="AV1020" s="200" t="s">
        <v>100</v>
      </c>
      <c r="AW1020" s="200" t="s">
        <v>33</v>
      </c>
      <c r="AX1020" s="200" t="s">
        <v>76</v>
      </c>
      <c r="AY1020" s="202" t="s">
        <v>119</v>
      </c>
    </row>
    <row r="1021" spans="2:51" s="194" customFormat="1" x14ac:dyDescent="0.3">
      <c r="B1021" s="195"/>
      <c r="D1021" s="190" t="s">
        <v>171</v>
      </c>
      <c r="E1021" s="196"/>
      <c r="F1021" s="197" t="s">
        <v>216</v>
      </c>
      <c r="H1021" s="196"/>
      <c r="L1021" s="195"/>
      <c r="M1021" s="198"/>
      <c r="T1021" s="199"/>
      <c r="AT1021" s="196" t="s">
        <v>171</v>
      </c>
      <c r="AU1021" s="196" t="s">
        <v>100</v>
      </c>
      <c r="AV1021" s="194" t="s">
        <v>84</v>
      </c>
      <c r="AW1021" s="194" t="s">
        <v>33</v>
      </c>
      <c r="AX1021" s="194" t="s">
        <v>76</v>
      </c>
      <c r="AY1021" s="196" t="s">
        <v>119</v>
      </c>
    </row>
    <row r="1022" spans="2:51" s="200" customFormat="1" x14ac:dyDescent="0.3">
      <c r="B1022" s="201"/>
      <c r="D1022" s="190" t="s">
        <v>171</v>
      </c>
      <c r="E1022" s="202"/>
      <c r="F1022" s="203" t="s">
        <v>281</v>
      </c>
      <c r="H1022" s="204">
        <v>-1.5310000000000001</v>
      </c>
      <c r="L1022" s="201"/>
      <c r="M1022" s="205"/>
      <c r="T1022" s="206"/>
      <c r="AT1022" s="202" t="s">
        <v>171</v>
      </c>
      <c r="AU1022" s="202" t="s">
        <v>100</v>
      </c>
      <c r="AV1022" s="200" t="s">
        <v>100</v>
      </c>
      <c r="AW1022" s="200" t="s">
        <v>33</v>
      </c>
      <c r="AX1022" s="200" t="s">
        <v>76</v>
      </c>
      <c r="AY1022" s="202" t="s">
        <v>119</v>
      </c>
    </row>
    <row r="1023" spans="2:51" s="215" customFormat="1" x14ac:dyDescent="0.3">
      <c r="B1023" s="216"/>
      <c r="D1023" s="190" t="s">
        <v>171</v>
      </c>
      <c r="E1023" s="217"/>
      <c r="F1023" s="218" t="s">
        <v>219</v>
      </c>
      <c r="H1023" s="219">
        <v>97.713999999999999</v>
      </c>
      <c r="L1023" s="216"/>
      <c r="M1023" s="220"/>
      <c r="T1023" s="221"/>
      <c r="AT1023" s="217" t="s">
        <v>171</v>
      </c>
      <c r="AU1023" s="217" t="s">
        <v>100</v>
      </c>
      <c r="AV1023" s="215" t="s">
        <v>122</v>
      </c>
      <c r="AW1023" s="215" t="s">
        <v>33</v>
      </c>
      <c r="AX1023" s="215" t="s">
        <v>76</v>
      </c>
      <c r="AY1023" s="217" t="s">
        <v>119</v>
      </c>
    </row>
    <row r="1024" spans="2:51" s="194" customFormat="1" x14ac:dyDescent="0.3">
      <c r="B1024" s="195"/>
      <c r="D1024" s="190" t="s">
        <v>171</v>
      </c>
      <c r="E1024" s="196"/>
      <c r="F1024" s="197" t="s">
        <v>223</v>
      </c>
      <c r="H1024" s="196"/>
      <c r="L1024" s="195"/>
      <c r="M1024" s="198"/>
      <c r="T1024" s="199"/>
      <c r="AT1024" s="196" t="s">
        <v>171</v>
      </c>
      <c r="AU1024" s="196" t="s">
        <v>100</v>
      </c>
      <c r="AV1024" s="194" t="s">
        <v>84</v>
      </c>
      <c r="AW1024" s="194" t="s">
        <v>33</v>
      </c>
      <c r="AX1024" s="194" t="s">
        <v>76</v>
      </c>
      <c r="AY1024" s="196" t="s">
        <v>119</v>
      </c>
    </row>
    <row r="1025" spans="2:51" s="194" customFormat="1" x14ac:dyDescent="0.3">
      <c r="B1025" s="195"/>
      <c r="D1025" s="190" t="s">
        <v>171</v>
      </c>
      <c r="E1025" s="196"/>
      <c r="F1025" s="197" t="s">
        <v>224</v>
      </c>
      <c r="H1025" s="196"/>
      <c r="L1025" s="195"/>
      <c r="M1025" s="198"/>
      <c r="T1025" s="199"/>
      <c r="AT1025" s="196" t="s">
        <v>171</v>
      </c>
      <c r="AU1025" s="196" t="s">
        <v>100</v>
      </c>
      <c r="AV1025" s="194" t="s">
        <v>84</v>
      </c>
      <c r="AW1025" s="194" t="s">
        <v>33</v>
      </c>
      <c r="AX1025" s="194" t="s">
        <v>76</v>
      </c>
      <c r="AY1025" s="196" t="s">
        <v>119</v>
      </c>
    </row>
    <row r="1026" spans="2:51" s="194" customFormat="1" x14ac:dyDescent="0.3">
      <c r="B1026" s="195"/>
      <c r="D1026" s="190" t="s">
        <v>171</v>
      </c>
      <c r="E1026" s="196"/>
      <c r="F1026" s="197" t="s">
        <v>282</v>
      </c>
      <c r="H1026" s="196"/>
      <c r="L1026" s="195"/>
      <c r="M1026" s="198"/>
      <c r="T1026" s="199"/>
      <c r="AT1026" s="196" t="s">
        <v>171</v>
      </c>
      <c r="AU1026" s="196" t="s">
        <v>100</v>
      </c>
      <c r="AV1026" s="194" t="s">
        <v>84</v>
      </c>
      <c r="AW1026" s="194" t="s">
        <v>33</v>
      </c>
      <c r="AX1026" s="194" t="s">
        <v>76</v>
      </c>
      <c r="AY1026" s="196" t="s">
        <v>119</v>
      </c>
    </row>
    <row r="1027" spans="2:51" s="194" customFormat="1" x14ac:dyDescent="0.3">
      <c r="B1027" s="195"/>
      <c r="D1027" s="190" t="s">
        <v>171</v>
      </c>
      <c r="E1027" s="196"/>
      <c r="F1027" s="197" t="s">
        <v>225</v>
      </c>
      <c r="H1027" s="196"/>
      <c r="L1027" s="195"/>
      <c r="M1027" s="198"/>
      <c r="T1027" s="199"/>
      <c r="AT1027" s="196" t="s">
        <v>171</v>
      </c>
      <c r="AU1027" s="196" t="s">
        <v>100</v>
      </c>
      <c r="AV1027" s="194" t="s">
        <v>84</v>
      </c>
      <c r="AW1027" s="194" t="s">
        <v>33</v>
      </c>
      <c r="AX1027" s="194" t="s">
        <v>76</v>
      </c>
      <c r="AY1027" s="196" t="s">
        <v>119</v>
      </c>
    </row>
    <row r="1028" spans="2:51" s="200" customFormat="1" x14ac:dyDescent="0.3">
      <c r="B1028" s="201"/>
      <c r="D1028" s="190" t="s">
        <v>171</v>
      </c>
      <c r="E1028" s="202"/>
      <c r="F1028" s="203" t="s">
        <v>283</v>
      </c>
      <c r="H1028" s="204">
        <v>99.144000000000005</v>
      </c>
      <c r="L1028" s="201"/>
      <c r="M1028" s="205"/>
      <c r="T1028" s="206"/>
      <c r="AT1028" s="202" t="s">
        <v>171</v>
      </c>
      <c r="AU1028" s="202" t="s">
        <v>100</v>
      </c>
      <c r="AV1028" s="200" t="s">
        <v>100</v>
      </c>
      <c r="AW1028" s="200" t="s">
        <v>33</v>
      </c>
      <c r="AX1028" s="200" t="s">
        <v>76</v>
      </c>
      <c r="AY1028" s="202" t="s">
        <v>119</v>
      </c>
    </row>
    <row r="1029" spans="2:51" s="194" customFormat="1" x14ac:dyDescent="0.3">
      <c r="B1029" s="195"/>
      <c r="D1029" s="190" t="s">
        <v>171</v>
      </c>
      <c r="E1029" s="196"/>
      <c r="F1029" s="197" t="s">
        <v>216</v>
      </c>
      <c r="H1029" s="196"/>
      <c r="L1029" s="195"/>
      <c r="M1029" s="198"/>
      <c r="T1029" s="199"/>
      <c r="AT1029" s="196" t="s">
        <v>171</v>
      </c>
      <c r="AU1029" s="196" t="s">
        <v>100</v>
      </c>
      <c r="AV1029" s="194" t="s">
        <v>84</v>
      </c>
      <c r="AW1029" s="194" t="s">
        <v>33</v>
      </c>
      <c r="AX1029" s="194" t="s">
        <v>76</v>
      </c>
      <c r="AY1029" s="196" t="s">
        <v>119</v>
      </c>
    </row>
    <row r="1030" spans="2:51" s="200" customFormat="1" x14ac:dyDescent="0.3">
      <c r="B1030" s="201"/>
      <c r="D1030" s="190" t="s">
        <v>171</v>
      </c>
      <c r="E1030" s="202"/>
      <c r="F1030" s="203" t="s">
        <v>284</v>
      </c>
      <c r="H1030" s="204">
        <v>-1.202</v>
      </c>
      <c r="L1030" s="201"/>
      <c r="M1030" s="205"/>
      <c r="T1030" s="206"/>
      <c r="AT1030" s="202" t="s">
        <v>171</v>
      </c>
      <c r="AU1030" s="202" t="s">
        <v>100</v>
      </c>
      <c r="AV1030" s="200" t="s">
        <v>100</v>
      </c>
      <c r="AW1030" s="200" t="s">
        <v>33</v>
      </c>
      <c r="AX1030" s="200" t="s">
        <v>76</v>
      </c>
      <c r="AY1030" s="202" t="s">
        <v>119</v>
      </c>
    </row>
    <row r="1031" spans="2:51" s="215" customFormat="1" x14ac:dyDescent="0.3">
      <c r="B1031" s="216"/>
      <c r="D1031" s="190" t="s">
        <v>171</v>
      </c>
      <c r="E1031" s="217"/>
      <c r="F1031" s="218" t="s">
        <v>219</v>
      </c>
      <c r="H1031" s="219">
        <v>97.941999999999993</v>
      </c>
      <c r="L1031" s="216"/>
      <c r="M1031" s="220"/>
      <c r="T1031" s="221"/>
      <c r="AT1031" s="217" t="s">
        <v>171</v>
      </c>
      <c r="AU1031" s="217" t="s">
        <v>100</v>
      </c>
      <c r="AV1031" s="215" t="s">
        <v>122</v>
      </c>
      <c r="AW1031" s="215" t="s">
        <v>33</v>
      </c>
      <c r="AX1031" s="215" t="s">
        <v>76</v>
      </c>
      <c r="AY1031" s="217" t="s">
        <v>119</v>
      </c>
    </row>
    <row r="1032" spans="2:51" s="194" customFormat="1" x14ac:dyDescent="0.3">
      <c r="B1032" s="195"/>
      <c r="D1032" s="190" t="s">
        <v>171</v>
      </c>
      <c r="E1032" s="196"/>
      <c r="F1032" s="197" t="s">
        <v>228</v>
      </c>
      <c r="H1032" s="196"/>
      <c r="L1032" s="195"/>
      <c r="M1032" s="198"/>
      <c r="T1032" s="199"/>
      <c r="AT1032" s="196" t="s">
        <v>171</v>
      </c>
      <c r="AU1032" s="196" t="s">
        <v>100</v>
      </c>
      <c r="AV1032" s="194" t="s">
        <v>84</v>
      </c>
      <c r="AW1032" s="194" t="s">
        <v>33</v>
      </c>
      <c r="AX1032" s="194" t="s">
        <v>76</v>
      </c>
      <c r="AY1032" s="196" t="s">
        <v>119</v>
      </c>
    </row>
    <row r="1033" spans="2:51" s="194" customFormat="1" x14ac:dyDescent="0.3">
      <c r="B1033" s="195"/>
      <c r="D1033" s="190" t="s">
        <v>171</v>
      </c>
      <c r="E1033" s="196"/>
      <c r="F1033" s="197" t="s">
        <v>229</v>
      </c>
      <c r="H1033" s="196"/>
      <c r="L1033" s="195"/>
      <c r="M1033" s="198"/>
      <c r="T1033" s="199"/>
      <c r="AT1033" s="196" t="s">
        <v>171</v>
      </c>
      <c r="AU1033" s="196" t="s">
        <v>100</v>
      </c>
      <c r="AV1033" s="194" t="s">
        <v>84</v>
      </c>
      <c r="AW1033" s="194" t="s">
        <v>33</v>
      </c>
      <c r="AX1033" s="194" t="s">
        <v>76</v>
      </c>
      <c r="AY1033" s="196" t="s">
        <v>119</v>
      </c>
    </row>
    <row r="1034" spans="2:51" s="194" customFormat="1" x14ac:dyDescent="0.3">
      <c r="B1034" s="195"/>
      <c r="D1034" s="190" t="s">
        <v>171</v>
      </c>
      <c r="E1034" s="196"/>
      <c r="F1034" s="197" t="s">
        <v>285</v>
      </c>
      <c r="H1034" s="196"/>
      <c r="L1034" s="195"/>
      <c r="M1034" s="198"/>
      <c r="T1034" s="199"/>
      <c r="AT1034" s="196" t="s">
        <v>171</v>
      </c>
      <c r="AU1034" s="196" t="s">
        <v>100</v>
      </c>
      <c r="AV1034" s="194" t="s">
        <v>84</v>
      </c>
      <c r="AW1034" s="194" t="s">
        <v>33</v>
      </c>
      <c r="AX1034" s="194" t="s">
        <v>76</v>
      </c>
      <c r="AY1034" s="196" t="s">
        <v>119</v>
      </c>
    </row>
    <row r="1035" spans="2:51" s="194" customFormat="1" x14ac:dyDescent="0.3">
      <c r="B1035" s="195"/>
      <c r="D1035" s="190" t="s">
        <v>171</v>
      </c>
      <c r="E1035" s="196"/>
      <c r="F1035" s="197" t="s">
        <v>231</v>
      </c>
      <c r="H1035" s="196"/>
      <c r="L1035" s="195"/>
      <c r="M1035" s="198"/>
      <c r="T1035" s="199"/>
      <c r="AT1035" s="196" t="s">
        <v>171</v>
      </c>
      <c r="AU1035" s="196" t="s">
        <v>100</v>
      </c>
      <c r="AV1035" s="194" t="s">
        <v>84</v>
      </c>
      <c r="AW1035" s="194" t="s">
        <v>33</v>
      </c>
      <c r="AX1035" s="194" t="s">
        <v>76</v>
      </c>
      <c r="AY1035" s="196" t="s">
        <v>119</v>
      </c>
    </row>
    <row r="1036" spans="2:51" s="200" customFormat="1" x14ac:dyDescent="0.3">
      <c r="B1036" s="201"/>
      <c r="D1036" s="190" t="s">
        <v>171</v>
      </c>
      <c r="E1036" s="202"/>
      <c r="F1036" s="203" t="s">
        <v>286</v>
      </c>
      <c r="H1036" s="204">
        <v>38.161999999999999</v>
      </c>
      <c r="L1036" s="201"/>
      <c r="M1036" s="205"/>
      <c r="T1036" s="206"/>
      <c r="AT1036" s="202" t="s">
        <v>171</v>
      </c>
      <c r="AU1036" s="202" t="s">
        <v>100</v>
      </c>
      <c r="AV1036" s="200" t="s">
        <v>100</v>
      </c>
      <c r="AW1036" s="200" t="s">
        <v>33</v>
      </c>
      <c r="AX1036" s="200" t="s">
        <v>76</v>
      </c>
      <c r="AY1036" s="202" t="s">
        <v>119</v>
      </c>
    </row>
    <row r="1037" spans="2:51" s="194" customFormat="1" x14ac:dyDescent="0.3">
      <c r="B1037" s="195"/>
      <c r="D1037" s="190" t="s">
        <v>171</v>
      </c>
      <c r="E1037" s="196"/>
      <c r="F1037" s="197" t="s">
        <v>216</v>
      </c>
      <c r="H1037" s="196"/>
      <c r="L1037" s="195"/>
      <c r="M1037" s="198"/>
      <c r="T1037" s="199"/>
      <c r="AT1037" s="196" t="s">
        <v>171</v>
      </c>
      <c r="AU1037" s="196" t="s">
        <v>100</v>
      </c>
      <c r="AV1037" s="194" t="s">
        <v>84</v>
      </c>
      <c r="AW1037" s="194" t="s">
        <v>33</v>
      </c>
      <c r="AX1037" s="194" t="s">
        <v>76</v>
      </c>
      <c r="AY1037" s="196" t="s">
        <v>119</v>
      </c>
    </row>
    <row r="1038" spans="2:51" s="200" customFormat="1" x14ac:dyDescent="0.3">
      <c r="B1038" s="201"/>
      <c r="D1038" s="190" t="s">
        <v>171</v>
      </c>
      <c r="E1038" s="202"/>
      <c r="F1038" s="203" t="s">
        <v>287</v>
      </c>
      <c r="H1038" s="204">
        <v>-1.8460000000000001</v>
      </c>
      <c r="L1038" s="201"/>
      <c r="M1038" s="205"/>
      <c r="T1038" s="206"/>
      <c r="AT1038" s="202" t="s">
        <v>171</v>
      </c>
      <c r="AU1038" s="202" t="s">
        <v>100</v>
      </c>
      <c r="AV1038" s="200" t="s">
        <v>100</v>
      </c>
      <c r="AW1038" s="200" t="s">
        <v>33</v>
      </c>
      <c r="AX1038" s="200" t="s">
        <v>76</v>
      </c>
      <c r="AY1038" s="202" t="s">
        <v>119</v>
      </c>
    </row>
    <row r="1039" spans="2:51" s="215" customFormat="1" x14ac:dyDescent="0.3">
      <c r="B1039" s="216"/>
      <c r="D1039" s="190" t="s">
        <v>171</v>
      </c>
      <c r="E1039" s="217"/>
      <c r="F1039" s="218" t="s">
        <v>219</v>
      </c>
      <c r="H1039" s="219">
        <v>36.316000000000003</v>
      </c>
      <c r="L1039" s="216"/>
      <c r="M1039" s="220"/>
      <c r="T1039" s="221"/>
      <c r="AT1039" s="217" t="s">
        <v>171</v>
      </c>
      <c r="AU1039" s="217" t="s">
        <v>100</v>
      </c>
      <c r="AV1039" s="215" t="s">
        <v>122</v>
      </c>
      <c r="AW1039" s="215" t="s">
        <v>33</v>
      </c>
      <c r="AX1039" s="215" t="s">
        <v>76</v>
      </c>
      <c r="AY1039" s="217" t="s">
        <v>119</v>
      </c>
    </row>
    <row r="1040" spans="2:51" s="194" customFormat="1" x14ac:dyDescent="0.3">
      <c r="B1040" s="195"/>
      <c r="D1040" s="190" t="s">
        <v>171</v>
      </c>
      <c r="E1040" s="196"/>
      <c r="F1040" s="197" t="s">
        <v>233</v>
      </c>
      <c r="H1040" s="196"/>
      <c r="L1040" s="195"/>
      <c r="M1040" s="198"/>
      <c r="T1040" s="199"/>
      <c r="AT1040" s="196" t="s">
        <v>171</v>
      </c>
      <c r="AU1040" s="196" t="s">
        <v>100</v>
      </c>
      <c r="AV1040" s="194" t="s">
        <v>84</v>
      </c>
      <c r="AW1040" s="194" t="s">
        <v>33</v>
      </c>
      <c r="AX1040" s="194" t="s">
        <v>76</v>
      </c>
      <c r="AY1040" s="196" t="s">
        <v>119</v>
      </c>
    </row>
    <row r="1041" spans="2:51" s="194" customFormat="1" x14ac:dyDescent="0.3">
      <c r="B1041" s="195"/>
      <c r="D1041" s="190" t="s">
        <v>171</v>
      </c>
      <c r="E1041" s="196"/>
      <c r="F1041" s="197" t="s">
        <v>229</v>
      </c>
      <c r="H1041" s="196"/>
      <c r="L1041" s="195"/>
      <c r="M1041" s="198"/>
      <c r="T1041" s="199"/>
      <c r="AT1041" s="196" t="s">
        <v>171</v>
      </c>
      <c r="AU1041" s="196" t="s">
        <v>100</v>
      </c>
      <c r="AV1041" s="194" t="s">
        <v>84</v>
      </c>
      <c r="AW1041" s="194" t="s">
        <v>33</v>
      </c>
      <c r="AX1041" s="194" t="s">
        <v>76</v>
      </c>
      <c r="AY1041" s="196" t="s">
        <v>119</v>
      </c>
    </row>
    <row r="1042" spans="2:51" s="194" customFormat="1" x14ac:dyDescent="0.3">
      <c r="B1042" s="195"/>
      <c r="D1042" s="190" t="s">
        <v>171</v>
      </c>
      <c r="E1042" s="196"/>
      <c r="F1042" s="197" t="s">
        <v>285</v>
      </c>
      <c r="H1042" s="196"/>
      <c r="L1042" s="195"/>
      <c r="M1042" s="198"/>
      <c r="T1042" s="199"/>
      <c r="AT1042" s="196" t="s">
        <v>171</v>
      </c>
      <c r="AU1042" s="196" t="s">
        <v>100</v>
      </c>
      <c r="AV1042" s="194" t="s">
        <v>84</v>
      </c>
      <c r="AW1042" s="194" t="s">
        <v>33</v>
      </c>
      <c r="AX1042" s="194" t="s">
        <v>76</v>
      </c>
      <c r="AY1042" s="196" t="s">
        <v>119</v>
      </c>
    </row>
    <row r="1043" spans="2:51" s="194" customFormat="1" x14ac:dyDescent="0.3">
      <c r="B1043" s="195"/>
      <c r="D1043" s="190" t="s">
        <v>171</v>
      </c>
      <c r="E1043" s="196"/>
      <c r="F1043" s="197" t="s">
        <v>234</v>
      </c>
      <c r="H1043" s="196"/>
      <c r="L1043" s="195"/>
      <c r="M1043" s="198"/>
      <c r="T1043" s="199"/>
      <c r="AT1043" s="196" t="s">
        <v>171</v>
      </c>
      <c r="AU1043" s="196" t="s">
        <v>100</v>
      </c>
      <c r="AV1043" s="194" t="s">
        <v>84</v>
      </c>
      <c r="AW1043" s="194" t="s">
        <v>33</v>
      </c>
      <c r="AX1043" s="194" t="s">
        <v>76</v>
      </c>
      <c r="AY1043" s="196" t="s">
        <v>119</v>
      </c>
    </row>
    <row r="1044" spans="2:51" s="200" customFormat="1" x14ac:dyDescent="0.3">
      <c r="B1044" s="201"/>
      <c r="D1044" s="190" t="s">
        <v>171</v>
      </c>
      <c r="E1044" s="202"/>
      <c r="F1044" s="203" t="s">
        <v>288</v>
      </c>
      <c r="H1044" s="204">
        <v>36.134</v>
      </c>
      <c r="L1044" s="201"/>
      <c r="M1044" s="205"/>
      <c r="T1044" s="206"/>
      <c r="AT1044" s="202" t="s">
        <v>171</v>
      </c>
      <c r="AU1044" s="202" t="s">
        <v>100</v>
      </c>
      <c r="AV1044" s="200" t="s">
        <v>100</v>
      </c>
      <c r="AW1044" s="200" t="s">
        <v>33</v>
      </c>
      <c r="AX1044" s="200" t="s">
        <v>76</v>
      </c>
      <c r="AY1044" s="202" t="s">
        <v>119</v>
      </c>
    </row>
    <row r="1045" spans="2:51" s="194" customFormat="1" x14ac:dyDescent="0.3">
      <c r="B1045" s="195"/>
      <c r="D1045" s="190" t="s">
        <v>171</v>
      </c>
      <c r="E1045" s="196"/>
      <c r="F1045" s="197" t="s">
        <v>216</v>
      </c>
      <c r="H1045" s="196"/>
      <c r="L1045" s="195"/>
      <c r="M1045" s="198"/>
      <c r="T1045" s="199"/>
      <c r="AT1045" s="196" t="s">
        <v>171</v>
      </c>
      <c r="AU1045" s="196" t="s">
        <v>100</v>
      </c>
      <c r="AV1045" s="194" t="s">
        <v>84</v>
      </c>
      <c r="AW1045" s="194" t="s">
        <v>33</v>
      </c>
      <c r="AX1045" s="194" t="s">
        <v>76</v>
      </c>
      <c r="AY1045" s="196" t="s">
        <v>119</v>
      </c>
    </row>
    <row r="1046" spans="2:51" s="200" customFormat="1" x14ac:dyDescent="0.3">
      <c r="B1046" s="201"/>
      <c r="D1046" s="190" t="s">
        <v>171</v>
      </c>
      <c r="E1046" s="202"/>
      <c r="F1046" s="203" t="s">
        <v>289</v>
      </c>
      <c r="H1046" s="204">
        <v>-1.61</v>
      </c>
      <c r="L1046" s="201"/>
      <c r="M1046" s="205"/>
      <c r="T1046" s="206"/>
      <c r="AT1046" s="202" t="s">
        <v>171</v>
      </c>
      <c r="AU1046" s="202" t="s">
        <v>100</v>
      </c>
      <c r="AV1046" s="200" t="s">
        <v>100</v>
      </c>
      <c r="AW1046" s="200" t="s">
        <v>33</v>
      </c>
      <c r="AX1046" s="200" t="s">
        <v>76</v>
      </c>
      <c r="AY1046" s="202" t="s">
        <v>119</v>
      </c>
    </row>
    <row r="1047" spans="2:51" s="215" customFormat="1" x14ac:dyDescent="0.3">
      <c r="B1047" s="216"/>
      <c r="D1047" s="190" t="s">
        <v>171</v>
      </c>
      <c r="E1047" s="217"/>
      <c r="F1047" s="218" t="s">
        <v>219</v>
      </c>
      <c r="H1047" s="219">
        <v>34.524000000000001</v>
      </c>
      <c r="L1047" s="216"/>
      <c r="M1047" s="220"/>
      <c r="T1047" s="221"/>
      <c r="AT1047" s="217" t="s">
        <v>171</v>
      </c>
      <c r="AU1047" s="217" t="s">
        <v>100</v>
      </c>
      <c r="AV1047" s="215" t="s">
        <v>122</v>
      </c>
      <c r="AW1047" s="215" t="s">
        <v>33</v>
      </c>
      <c r="AX1047" s="215" t="s">
        <v>76</v>
      </c>
      <c r="AY1047" s="217" t="s">
        <v>119</v>
      </c>
    </row>
    <row r="1048" spans="2:51" s="194" customFormat="1" x14ac:dyDescent="0.3">
      <c r="B1048" s="195"/>
      <c r="D1048" s="190" t="s">
        <v>171</v>
      </c>
      <c r="E1048" s="196"/>
      <c r="F1048" s="197" t="s">
        <v>236</v>
      </c>
      <c r="H1048" s="196"/>
      <c r="L1048" s="195"/>
      <c r="M1048" s="198"/>
      <c r="T1048" s="199"/>
      <c r="AT1048" s="196" t="s">
        <v>171</v>
      </c>
      <c r="AU1048" s="196" t="s">
        <v>100</v>
      </c>
      <c r="AV1048" s="194" t="s">
        <v>84</v>
      </c>
      <c r="AW1048" s="194" t="s">
        <v>33</v>
      </c>
      <c r="AX1048" s="194" t="s">
        <v>76</v>
      </c>
      <c r="AY1048" s="196" t="s">
        <v>119</v>
      </c>
    </row>
    <row r="1049" spans="2:51" s="194" customFormat="1" x14ac:dyDescent="0.3">
      <c r="B1049" s="195"/>
      <c r="D1049" s="190" t="s">
        <v>171</v>
      </c>
      <c r="E1049" s="196"/>
      <c r="F1049" s="197" t="s">
        <v>229</v>
      </c>
      <c r="H1049" s="196"/>
      <c r="L1049" s="195"/>
      <c r="M1049" s="198"/>
      <c r="T1049" s="199"/>
      <c r="AT1049" s="196" t="s">
        <v>171</v>
      </c>
      <c r="AU1049" s="196" t="s">
        <v>100</v>
      </c>
      <c r="AV1049" s="194" t="s">
        <v>84</v>
      </c>
      <c r="AW1049" s="194" t="s">
        <v>33</v>
      </c>
      <c r="AX1049" s="194" t="s">
        <v>76</v>
      </c>
      <c r="AY1049" s="196" t="s">
        <v>119</v>
      </c>
    </row>
    <row r="1050" spans="2:51" s="194" customFormat="1" x14ac:dyDescent="0.3">
      <c r="B1050" s="195"/>
      <c r="D1050" s="190" t="s">
        <v>171</v>
      </c>
      <c r="E1050" s="196"/>
      <c r="F1050" s="197" t="s">
        <v>285</v>
      </c>
      <c r="H1050" s="196"/>
      <c r="L1050" s="195"/>
      <c r="M1050" s="198"/>
      <c r="T1050" s="199"/>
      <c r="AT1050" s="196" t="s">
        <v>171</v>
      </c>
      <c r="AU1050" s="196" t="s">
        <v>100</v>
      </c>
      <c r="AV1050" s="194" t="s">
        <v>84</v>
      </c>
      <c r="AW1050" s="194" t="s">
        <v>33</v>
      </c>
      <c r="AX1050" s="194" t="s">
        <v>76</v>
      </c>
      <c r="AY1050" s="196" t="s">
        <v>119</v>
      </c>
    </row>
    <row r="1051" spans="2:51" s="194" customFormat="1" x14ac:dyDescent="0.3">
      <c r="B1051" s="195"/>
      <c r="D1051" s="190" t="s">
        <v>171</v>
      </c>
      <c r="E1051" s="196"/>
      <c r="F1051" s="197" t="s">
        <v>237</v>
      </c>
      <c r="H1051" s="196"/>
      <c r="L1051" s="195"/>
      <c r="M1051" s="198"/>
      <c r="T1051" s="199"/>
      <c r="AT1051" s="196" t="s">
        <v>171</v>
      </c>
      <c r="AU1051" s="196" t="s">
        <v>100</v>
      </c>
      <c r="AV1051" s="194" t="s">
        <v>84</v>
      </c>
      <c r="AW1051" s="194" t="s">
        <v>33</v>
      </c>
      <c r="AX1051" s="194" t="s">
        <v>76</v>
      </c>
      <c r="AY1051" s="196" t="s">
        <v>119</v>
      </c>
    </row>
    <row r="1052" spans="2:51" s="200" customFormat="1" x14ac:dyDescent="0.3">
      <c r="B1052" s="201"/>
      <c r="D1052" s="190" t="s">
        <v>171</v>
      </c>
      <c r="E1052" s="202"/>
      <c r="F1052" s="203" t="s">
        <v>290</v>
      </c>
      <c r="H1052" s="204">
        <v>28.664999999999999</v>
      </c>
      <c r="L1052" s="201"/>
      <c r="M1052" s="205"/>
      <c r="T1052" s="206"/>
      <c r="AT1052" s="202" t="s">
        <v>171</v>
      </c>
      <c r="AU1052" s="202" t="s">
        <v>100</v>
      </c>
      <c r="AV1052" s="200" t="s">
        <v>100</v>
      </c>
      <c r="AW1052" s="200" t="s">
        <v>33</v>
      </c>
      <c r="AX1052" s="200" t="s">
        <v>76</v>
      </c>
      <c r="AY1052" s="202" t="s">
        <v>119</v>
      </c>
    </row>
    <row r="1053" spans="2:51" s="194" customFormat="1" x14ac:dyDescent="0.3">
      <c r="B1053" s="195"/>
      <c r="D1053" s="190" t="s">
        <v>171</v>
      </c>
      <c r="E1053" s="196"/>
      <c r="F1053" s="197" t="s">
        <v>216</v>
      </c>
      <c r="H1053" s="196"/>
      <c r="L1053" s="195"/>
      <c r="M1053" s="198"/>
      <c r="T1053" s="199"/>
      <c r="AT1053" s="196" t="s">
        <v>171</v>
      </c>
      <c r="AU1053" s="196" t="s">
        <v>100</v>
      </c>
      <c r="AV1053" s="194" t="s">
        <v>84</v>
      </c>
      <c r="AW1053" s="194" t="s">
        <v>33</v>
      </c>
      <c r="AX1053" s="194" t="s">
        <v>76</v>
      </c>
      <c r="AY1053" s="196" t="s">
        <v>119</v>
      </c>
    </row>
    <row r="1054" spans="2:51" s="200" customFormat="1" x14ac:dyDescent="0.3">
      <c r="B1054" s="201"/>
      <c r="D1054" s="190" t="s">
        <v>171</v>
      </c>
      <c r="E1054" s="202"/>
      <c r="F1054" s="203" t="s">
        <v>291</v>
      </c>
      <c r="H1054" s="204">
        <v>-1.5310000000000001</v>
      </c>
      <c r="L1054" s="201"/>
      <c r="M1054" s="205"/>
      <c r="T1054" s="206"/>
      <c r="AT1054" s="202" t="s">
        <v>171</v>
      </c>
      <c r="AU1054" s="202" t="s">
        <v>100</v>
      </c>
      <c r="AV1054" s="200" t="s">
        <v>100</v>
      </c>
      <c r="AW1054" s="200" t="s">
        <v>33</v>
      </c>
      <c r="AX1054" s="200" t="s">
        <v>76</v>
      </c>
      <c r="AY1054" s="202" t="s">
        <v>119</v>
      </c>
    </row>
    <row r="1055" spans="2:51" s="215" customFormat="1" x14ac:dyDescent="0.3">
      <c r="B1055" s="216"/>
      <c r="D1055" s="190" t="s">
        <v>171</v>
      </c>
      <c r="E1055" s="217"/>
      <c r="F1055" s="218" t="s">
        <v>219</v>
      </c>
      <c r="H1055" s="219">
        <v>27.134</v>
      </c>
      <c r="L1055" s="216"/>
      <c r="M1055" s="220"/>
      <c r="T1055" s="221"/>
      <c r="AT1055" s="217" t="s">
        <v>171</v>
      </c>
      <c r="AU1055" s="217" t="s">
        <v>100</v>
      </c>
      <c r="AV1055" s="215" t="s">
        <v>122</v>
      </c>
      <c r="AW1055" s="215" t="s">
        <v>33</v>
      </c>
      <c r="AX1055" s="215" t="s">
        <v>76</v>
      </c>
      <c r="AY1055" s="217" t="s">
        <v>119</v>
      </c>
    </row>
    <row r="1056" spans="2:51" s="194" customFormat="1" x14ac:dyDescent="0.3">
      <c r="B1056" s="195"/>
      <c r="D1056" s="190" t="s">
        <v>171</v>
      </c>
      <c r="E1056" s="196"/>
      <c r="F1056" s="197" t="s">
        <v>239</v>
      </c>
      <c r="H1056" s="196"/>
      <c r="L1056" s="195"/>
      <c r="M1056" s="198"/>
      <c r="T1056" s="199"/>
      <c r="AT1056" s="196" t="s">
        <v>171</v>
      </c>
      <c r="AU1056" s="196" t="s">
        <v>100</v>
      </c>
      <c r="AV1056" s="194" t="s">
        <v>84</v>
      </c>
      <c r="AW1056" s="194" t="s">
        <v>33</v>
      </c>
      <c r="AX1056" s="194" t="s">
        <v>76</v>
      </c>
      <c r="AY1056" s="196" t="s">
        <v>119</v>
      </c>
    </row>
    <row r="1057" spans="2:51" s="194" customFormat="1" x14ac:dyDescent="0.3">
      <c r="B1057" s="195"/>
      <c r="D1057" s="190" t="s">
        <v>171</v>
      </c>
      <c r="E1057" s="196"/>
      <c r="F1057" s="197" t="s">
        <v>229</v>
      </c>
      <c r="H1057" s="196"/>
      <c r="L1057" s="195"/>
      <c r="M1057" s="198"/>
      <c r="T1057" s="199"/>
      <c r="AT1057" s="196" t="s">
        <v>171</v>
      </c>
      <c r="AU1057" s="196" t="s">
        <v>100</v>
      </c>
      <c r="AV1057" s="194" t="s">
        <v>84</v>
      </c>
      <c r="AW1057" s="194" t="s">
        <v>33</v>
      </c>
      <c r="AX1057" s="194" t="s">
        <v>76</v>
      </c>
      <c r="AY1057" s="196" t="s">
        <v>119</v>
      </c>
    </row>
    <row r="1058" spans="2:51" s="194" customFormat="1" x14ac:dyDescent="0.3">
      <c r="B1058" s="195"/>
      <c r="D1058" s="190" t="s">
        <v>171</v>
      </c>
      <c r="E1058" s="196"/>
      <c r="F1058" s="197" t="s">
        <v>285</v>
      </c>
      <c r="H1058" s="196"/>
      <c r="L1058" s="195"/>
      <c r="M1058" s="198"/>
      <c r="T1058" s="199"/>
      <c r="AT1058" s="196" t="s">
        <v>171</v>
      </c>
      <c r="AU1058" s="196" t="s">
        <v>100</v>
      </c>
      <c r="AV1058" s="194" t="s">
        <v>84</v>
      </c>
      <c r="AW1058" s="194" t="s">
        <v>33</v>
      </c>
      <c r="AX1058" s="194" t="s">
        <v>76</v>
      </c>
      <c r="AY1058" s="196" t="s">
        <v>119</v>
      </c>
    </row>
    <row r="1059" spans="2:51" s="194" customFormat="1" x14ac:dyDescent="0.3">
      <c r="B1059" s="195"/>
      <c r="D1059" s="190" t="s">
        <v>171</v>
      </c>
      <c r="E1059" s="196"/>
      <c r="F1059" s="197" t="s">
        <v>240</v>
      </c>
      <c r="H1059" s="196"/>
      <c r="L1059" s="195"/>
      <c r="M1059" s="198"/>
      <c r="T1059" s="199"/>
      <c r="AT1059" s="196" t="s">
        <v>171</v>
      </c>
      <c r="AU1059" s="196" t="s">
        <v>100</v>
      </c>
      <c r="AV1059" s="194" t="s">
        <v>84</v>
      </c>
      <c r="AW1059" s="194" t="s">
        <v>33</v>
      </c>
      <c r="AX1059" s="194" t="s">
        <v>76</v>
      </c>
      <c r="AY1059" s="196" t="s">
        <v>119</v>
      </c>
    </row>
    <row r="1060" spans="2:51" s="200" customFormat="1" x14ac:dyDescent="0.3">
      <c r="B1060" s="201"/>
      <c r="D1060" s="190" t="s">
        <v>171</v>
      </c>
      <c r="E1060" s="202"/>
      <c r="F1060" s="203" t="s">
        <v>292</v>
      </c>
      <c r="H1060" s="204">
        <v>27.670999999999999</v>
      </c>
      <c r="L1060" s="201"/>
      <c r="M1060" s="205"/>
      <c r="T1060" s="206"/>
      <c r="AT1060" s="202" t="s">
        <v>171</v>
      </c>
      <c r="AU1060" s="202" t="s">
        <v>100</v>
      </c>
      <c r="AV1060" s="200" t="s">
        <v>100</v>
      </c>
      <c r="AW1060" s="200" t="s">
        <v>33</v>
      </c>
      <c r="AX1060" s="200" t="s">
        <v>76</v>
      </c>
      <c r="AY1060" s="202" t="s">
        <v>119</v>
      </c>
    </row>
    <row r="1061" spans="2:51" s="194" customFormat="1" x14ac:dyDescent="0.3">
      <c r="B1061" s="195"/>
      <c r="D1061" s="190" t="s">
        <v>171</v>
      </c>
      <c r="E1061" s="196"/>
      <c r="F1061" s="197" t="s">
        <v>216</v>
      </c>
      <c r="H1061" s="196"/>
      <c r="L1061" s="195"/>
      <c r="M1061" s="198"/>
      <c r="T1061" s="199"/>
      <c r="AT1061" s="196" t="s">
        <v>171</v>
      </c>
      <c r="AU1061" s="196" t="s">
        <v>100</v>
      </c>
      <c r="AV1061" s="194" t="s">
        <v>84</v>
      </c>
      <c r="AW1061" s="194" t="s">
        <v>33</v>
      </c>
      <c r="AX1061" s="194" t="s">
        <v>76</v>
      </c>
      <c r="AY1061" s="196" t="s">
        <v>119</v>
      </c>
    </row>
    <row r="1062" spans="2:51" s="200" customFormat="1" x14ac:dyDescent="0.3">
      <c r="B1062" s="201"/>
      <c r="D1062" s="190" t="s">
        <v>171</v>
      </c>
      <c r="E1062" s="202"/>
      <c r="F1062" s="203" t="s">
        <v>293</v>
      </c>
      <c r="H1062" s="204">
        <v>-1.296</v>
      </c>
      <c r="L1062" s="201"/>
      <c r="M1062" s="205"/>
      <c r="T1062" s="206"/>
      <c r="AT1062" s="202" t="s">
        <v>171</v>
      </c>
      <c r="AU1062" s="202" t="s">
        <v>100</v>
      </c>
      <c r="AV1062" s="200" t="s">
        <v>100</v>
      </c>
      <c r="AW1062" s="200" t="s">
        <v>33</v>
      </c>
      <c r="AX1062" s="200" t="s">
        <v>76</v>
      </c>
      <c r="AY1062" s="202" t="s">
        <v>119</v>
      </c>
    </row>
    <row r="1063" spans="2:51" s="215" customFormat="1" x14ac:dyDescent="0.3">
      <c r="B1063" s="216"/>
      <c r="D1063" s="190" t="s">
        <v>171</v>
      </c>
      <c r="E1063" s="217"/>
      <c r="F1063" s="218" t="s">
        <v>219</v>
      </c>
      <c r="H1063" s="219">
        <v>26.375</v>
      </c>
      <c r="L1063" s="216"/>
      <c r="M1063" s="220"/>
      <c r="T1063" s="221"/>
      <c r="AT1063" s="217" t="s">
        <v>171</v>
      </c>
      <c r="AU1063" s="217" t="s">
        <v>100</v>
      </c>
      <c r="AV1063" s="215" t="s">
        <v>122</v>
      </c>
      <c r="AW1063" s="215" t="s">
        <v>33</v>
      </c>
      <c r="AX1063" s="215" t="s">
        <v>76</v>
      </c>
      <c r="AY1063" s="217" t="s">
        <v>119</v>
      </c>
    </row>
    <row r="1064" spans="2:51" s="194" customFormat="1" x14ac:dyDescent="0.3">
      <c r="B1064" s="195"/>
      <c r="D1064" s="190" t="s">
        <v>171</v>
      </c>
      <c r="E1064" s="196"/>
      <c r="F1064" s="197" t="s">
        <v>242</v>
      </c>
      <c r="H1064" s="196"/>
      <c r="L1064" s="195"/>
      <c r="M1064" s="198"/>
      <c r="T1064" s="199"/>
      <c r="AT1064" s="196" t="s">
        <v>171</v>
      </c>
      <c r="AU1064" s="196" t="s">
        <v>100</v>
      </c>
      <c r="AV1064" s="194" t="s">
        <v>84</v>
      </c>
      <c r="AW1064" s="194" t="s">
        <v>33</v>
      </c>
      <c r="AX1064" s="194" t="s">
        <v>76</v>
      </c>
      <c r="AY1064" s="196" t="s">
        <v>119</v>
      </c>
    </row>
    <row r="1065" spans="2:51" s="194" customFormat="1" x14ac:dyDescent="0.3">
      <c r="B1065" s="195"/>
      <c r="D1065" s="190" t="s">
        <v>171</v>
      </c>
      <c r="E1065" s="196"/>
      <c r="F1065" s="197" t="s">
        <v>229</v>
      </c>
      <c r="H1065" s="196"/>
      <c r="L1065" s="195"/>
      <c r="M1065" s="198"/>
      <c r="T1065" s="199"/>
      <c r="AT1065" s="196" t="s">
        <v>171</v>
      </c>
      <c r="AU1065" s="196" t="s">
        <v>100</v>
      </c>
      <c r="AV1065" s="194" t="s">
        <v>84</v>
      </c>
      <c r="AW1065" s="194" t="s">
        <v>33</v>
      </c>
      <c r="AX1065" s="194" t="s">
        <v>76</v>
      </c>
      <c r="AY1065" s="196" t="s">
        <v>119</v>
      </c>
    </row>
    <row r="1066" spans="2:51" s="194" customFormat="1" x14ac:dyDescent="0.3">
      <c r="B1066" s="195"/>
      <c r="D1066" s="190" t="s">
        <v>171</v>
      </c>
      <c r="E1066" s="196"/>
      <c r="F1066" s="197" t="s">
        <v>285</v>
      </c>
      <c r="H1066" s="196"/>
      <c r="L1066" s="195"/>
      <c r="M1066" s="198"/>
      <c r="T1066" s="199"/>
      <c r="AT1066" s="196" t="s">
        <v>171</v>
      </c>
      <c r="AU1066" s="196" t="s">
        <v>100</v>
      </c>
      <c r="AV1066" s="194" t="s">
        <v>84</v>
      </c>
      <c r="AW1066" s="194" t="s">
        <v>33</v>
      </c>
      <c r="AX1066" s="194" t="s">
        <v>76</v>
      </c>
      <c r="AY1066" s="196" t="s">
        <v>119</v>
      </c>
    </row>
    <row r="1067" spans="2:51" s="194" customFormat="1" x14ac:dyDescent="0.3">
      <c r="B1067" s="195"/>
      <c r="D1067" s="190" t="s">
        <v>171</v>
      </c>
      <c r="E1067" s="196"/>
      <c r="F1067" s="197" t="s">
        <v>243</v>
      </c>
      <c r="H1067" s="196"/>
      <c r="L1067" s="195"/>
      <c r="M1067" s="198"/>
      <c r="T1067" s="199"/>
      <c r="AT1067" s="196" t="s">
        <v>171</v>
      </c>
      <c r="AU1067" s="196" t="s">
        <v>100</v>
      </c>
      <c r="AV1067" s="194" t="s">
        <v>84</v>
      </c>
      <c r="AW1067" s="194" t="s">
        <v>33</v>
      </c>
      <c r="AX1067" s="194" t="s">
        <v>76</v>
      </c>
      <c r="AY1067" s="196" t="s">
        <v>119</v>
      </c>
    </row>
    <row r="1068" spans="2:51" s="200" customFormat="1" x14ac:dyDescent="0.3">
      <c r="B1068" s="201"/>
      <c r="D1068" s="190" t="s">
        <v>171</v>
      </c>
      <c r="E1068" s="202"/>
      <c r="F1068" s="203" t="s">
        <v>294</v>
      </c>
      <c r="H1068" s="204">
        <v>42.542999999999999</v>
      </c>
      <c r="L1068" s="201"/>
      <c r="M1068" s="205"/>
      <c r="T1068" s="206"/>
      <c r="AT1068" s="202" t="s">
        <v>171</v>
      </c>
      <c r="AU1068" s="202" t="s">
        <v>100</v>
      </c>
      <c r="AV1068" s="200" t="s">
        <v>100</v>
      </c>
      <c r="AW1068" s="200" t="s">
        <v>33</v>
      </c>
      <c r="AX1068" s="200" t="s">
        <v>76</v>
      </c>
      <c r="AY1068" s="202" t="s">
        <v>119</v>
      </c>
    </row>
    <row r="1069" spans="2:51" s="194" customFormat="1" x14ac:dyDescent="0.3">
      <c r="B1069" s="195"/>
      <c r="D1069" s="190" t="s">
        <v>171</v>
      </c>
      <c r="E1069" s="196"/>
      <c r="F1069" s="197" t="s">
        <v>216</v>
      </c>
      <c r="H1069" s="196"/>
      <c r="L1069" s="195"/>
      <c r="M1069" s="198"/>
      <c r="T1069" s="199"/>
      <c r="AT1069" s="196" t="s">
        <v>171</v>
      </c>
      <c r="AU1069" s="196" t="s">
        <v>100</v>
      </c>
      <c r="AV1069" s="194" t="s">
        <v>84</v>
      </c>
      <c r="AW1069" s="194" t="s">
        <v>33</v>
      </c>
      <c r="AX1069" s="194" t="s">
        <v>76</v>
      </c>
      <c r="AY1069" s="196" t="s">
        <v>119</v>
      </c>
    </row>
    <row r="1070" spans="2:51" s="200" customFormat="1" x14ac:dyDescent="0.3">
      <c r="B1070" s="201"/>
      <c r="D1070" s="190" t="s">
        <v>171</v>
      </c>
      <c r="E1070" s="202"/>
      <c r="F1070" s="203" t="s">
        <v>295</v>
      </c>
      <c r="H1070" s="204">
        <v>-1.7669999999999999</v>
      </c>
      <c r="L1070" s="201"/>
      <c r="M1070" s="205"/>
      <c r="T1070" s="206"/>
      <c r="AT1070" s="202" t="s">
        <v>171</v>
      </c>
      <c r="AU1070" s="202" t="s">
        <v>100</v>
      </c>
      <c r="AV1070" s="200" t="s">
        <v>100</v>
      </c>
      <c r="AW1070" s="200" t="s">
        <v>33</v>
      </c>
      <c r="AX1070" s="200" t="s">
        <v>76</v>
      </c>
      <c r="AY1070" s="202" t="s">
        <v>119</v>
      </c>
    </row>
    <row r="1071" spans="2:51" s="215" customFormat="1" x14ac:dyDescent="0.3">
      <c r="B1071" s="216"/>
      <c r="D1071" s="190" t="s">
        <v>171</v>
      </c>
      <c r="E1071" s="217"/>
      <c r="F1071" s="218" t="s">
        <v>219</v>
      </c>
      <c r="H1071" s="219">
        <v>40.776000000000003</v>
      </c>
      <c r="L1071" s="216"/>
      <c r="M1071" s="220"/>
      <c r="T1071" s="221"/>
      <c r="AT1071" s="217" t="s">
        <v>171</v>
      </c>
      <c r="AU1071" s="217" t="s">
        <v>100</v>
      </c>
      <c r="AV1071" s="215" t="s">
        <v>122</v>
      </c>
      <c r="AW1071" s="215" t="s">
        <v>33</v>
      </c>
      <c r="AX1071" s="215" t="s">
        <v>76</v>
      </c>
      <c r="AY1071" s="217" t="s">
        <v>119</v>
      </c>
    </row>
    <row r="1072" spans="2:51" s="194" customFormat="1" x14ac:dyDescent="0.3">
      <c r="B1072" s="195"/>
      <c r="D1072" s="190" t="s">
        <v>171</v>
      </c>
      <c r="E1072" s="196"/>
      <c r="F1072" s="197" t="s">
        <v>245</v>
      </c>
      <c r="H1072" s="196"/>
      <c r="L1072" s="195"/>
      <c r="M1072" s="198"/>
      <c r="T1072" s="199"/>
      <c r="AT1072" s="196" t="s">
        <v>171</v>
      </c>
      <c r="AU1072" s="196" t="s">
        <v>100</v>
      </c>
      <c r="AV1072" s="194" t="s">
        <v>84</v>
      </c>
      <c r="AW1072" s="194" t="s">
        <v>33</v>
      </c>
      <c r="AX1072" s="194" t="s">
        <v>76</v>
      </c>
      <c r="AY1072" s="196" t="s">
        <v>119</v>
      </c>
    </row>
    <row r="1073" spans="2:51" s="194" customFormat="1" x14ac:dyDescent="0.3">
      <c r="B1073" s="195"/>
      <c r="D1073" s="190" t="s">
        <v>171</v>
      </c>
      <c r="E1073" s="196"/>
      <c r="F1073" s="197" t="s">
        <v>229</v>
      </c>
      <c r="H1073" s="196"/>
      <c r="L1073" s="195"/>
      <c r="M1073" s="198"/>
      <c r="T1073" s="199"/>
      <c r="AT1073" s="196" t="s">
        <v>171</v>
      </c>
      <c r="AU1073" s="196" t="s">
        <v>100</v>
      </c>
      <c r="AV1073" s="194" t="s">
        <v>84</v>
      </c>
      <c r="AW1073" s="194" t="s">
        <v>33</v>
      </c>
      <c r="AX1073" s="194" t="s">
        <v>76</v>
      </c>
      <c r="AY1073" s="196" t="s">
        <v>119</v>
      </c>
    </row>
    <row r="1074" spans="2:51" s="194" customFormat="1" x14ac:dyDescent="0.3">
      <c r="B1074" s="195"/>
      <c r="D1074" s="190" t="s">
        <v>171</v>
      </c>
      <c r="E1074" s="196"/>
      <c r="F1074" s="197" t="s">
        <v>285</v>
      </c>
      <c r="H1074" s="196"/>
      <c r="L1074" s="195"/>
      <c r="M1074" s="198"/>
      <c r="T1074" s="199"/>
      <c r="AT1074" s="196" t="s">
        <v>171</v>
      </c>
      <c r="AU1074" s="196" t="s">
        <v>100</v>
      </c>
      <c r="AV1074" s="194" t="s">
        <v>84</v>
      </c>
      <c r="AW1074" s="194" t="s">
        <v>33</v>
      </c>
      <c r="AX1074" s="194" t="s">
        <v>76</v>
      </c>
      <c r="AY1074" s="196" t="s">
        <v>119</v>
      </c>
    </row>
    <row r="1075" spans="2:51" s="194" customFormat="1" x14ac:dyDescent="0.3">
      <c r="B1075" s="195"/>
      <c r="D1075" s="190" t="s">
        <v>171</v>
      </c>
      <c r="E1075" s="196"/>
      <c r="F1075" s="197" t="s">
        <v>246</v>
      </c>
      <c r="H1075" s="196"/>
      <c r="L1075" s="195"/>
      <c r="M1075" s="198"/>
      <c r="T1075" s="199"/>
      <c r="AT1075" s="196" t="s">
        <v>171</v>
      </c>
      <c r="AU1075" s="196" t="s">
        <v>100</v>
      </c>
      <c r="AV1075" s="194" t="s">
        <v>84</v>
      </c>
      <c r="AW1075" s="194" t="s">
        <v>33</v>
      </c>
      <c r="AX1075" s="194" t="s">
        <v>76</v>
      </c>
      <c r="AY1075" s="196" t="s">
        <v>119</v>
      </c>
    </row>
    <row r="1076" spans="2:51" s="200" customFormat="1" x14ac:dyDescent="0.3">
      <c r="B1076" s="201"/>
      <c r="D1076" s="190" t="s">
        <v>171</v>
      </c>
      <c r="E1076" s="202"/>
      <c r="F1076" s="203" t="s">
        <v>296</v>
      </c>
      <c r="H1076" s="204">
        <v>40.56</v>
      </c>
      <c r="L1076" s="201"/>
      <c r="M1076" s="205"/>
      <c r="T1076" s="206"/>
      <c r="AT1076" s="202" t="s">
        <v>171</v>
      </c>
      <c r="AU1076" s="202" t="s">
        <v>100</v>
      </c>
      <c r="AV1076" s="200" t="s">
        <v>100</v>
      </c>
      <c r="AW1076" s="200" t="s">
        <v>33</v>
      </c>
      <c r="AX1076" s="200" t="s">
        <v>76</v>
      </c>
      <c r="AY1076" s="202" t="s">
        <v>119</v>
      </c>
    </row>
    <row r="1077" spans="2:51" s="194" customFormat="1" x14ac:dyDescent="0.3">
      <c r="B1077" s="195"/>
      <c r="D1077" s="190" t="s">
        <v>171</v>
      </c>
      <c r="E1077" s="196"/>
      <c r="F1077" s="197" t="s">
        <v>216</v>
      </c>
      <c r="H1077" s="196"/>
      <c r="L1077" s="195"/>
      <c r="M1077" s="198"/>
      <c r="T1077" s="199"/>
      <c r="AT1077" s="196" t="s">
        <v>171</v>
      </c>
      <c r="AU1077" s="196" t="s">
        <v>100</v>
      </c>
      <c r="AV1077" s="194" t="s">
        <v>84</v>
      </c>
      <c r="AW1077" s="194" t="s">
        <v>33</v>
      </c>
      <c r="AX1077" s="194" t="s">
        <v>76</v>
      </c>
      <c r="AY1077" s="196" t="s">
        <v>119</v>
      </c>
    </row>
    <row r="1078" spans="2:51" s="200" customFormat="1" x14ac:dyDescent="0.3">
      <c r="B1078" s="201"/>
      <c r="D1078" s="190" t="s">
        <v>171</v>
      </c>
      <c r="E1078" s="202"/>
      <c r="F1078" s="203" t="s">
        <v>297</v>
      </c>
      <c r="H1078" s="204">
        <v>-1.649</v>
      </c>
      <c r="L1078" s="201"/>
      <c r="M1078" s="205"/>
      <c r="T1078" s="206"/>
      <c r="AT1078" s="202" t="s">
        <v>171</v>
      </c>
      <c r="AU1078" s="202" t="s">
        <v>100</v>
      </c>
      <c r="AV1078" s="200" t="s">
        <v>100</v>
      </c>
      <c r="AW1078" s="200" t="s">
        <v>33</v>
      </c>
      <c r="AX1078" s="200" t="s">
        <v>76</v>
      </c>
      <c r="AY1078" s="202" t="s">
        <v>119</v>
      </c>
    </row>
    <row r="1079" spans="2:51" s="215" customFormat="1" x14ac:dyDescent="0.3">
      <c r="B1079" s="216"/>
      <c r="D1079" s="190" t="s">
        <v>171</v>
      </c>
      <c r="E1079" s="217"/>
      <c r="F1079" s="218" t="s">
        <v>219</v>
      </c>
      <c r="H1079" s="219">
        <v>38.911000000000001</v>
      </c>
      <c r="L1079" s="216"/>
      <c r="M1079" s="220"/>
      <c r="T1079" s="221"/>
      <c r="AT1079" s="217" t="s">
        <v>171</v>
      </c>
      <c r="AU1079" s="217" t="s">
        <v>100</v>
      </c>
      <c r="AV1079" s="215" t="s">
        <v>122</v>
      </c>
      <c r="AW1079" s="215" t="s">
        <v>33</v>
      </c>
      <c r="AX1079" s="215" t="s">
        <v>76</v>
      </c>
      <c r="AY1079" s="217" t="s">
        <v>119</v>
      </c>
    </row>
    <row r="1080" spans="2:51" s="194" customFormat="1" x14ac:dyDescent="0.3">
      <c r="B1080" s="195"/>
      <c r="D1080" s="190" t="s">
        <v>171</v>
      </c>
      <c r="E1080" s="196"/>
      <c r="F1080" s="197" t="s">
        <v>248</v>
      </c>
      <c r="H1080" s="196"/>
      <c r="L1080" s="195"/>
      <c r="M1080" s="198"/>
      <c r="T1080" s="199"/>
      <c r="AT1080" s="196" t="s">
        <v>171</v>
      </c>
      <c r="AU1080" s="196" t="s">
        <v>100</v>
      </c>
      <c r="AV1080" s="194" t="s">
        <v>84</v>
      </c>
      <c r="AW1080" s="194" t="s">
        <v>33</v>
      </c>
      <c r="AX1080" s="194" t="s">
        <v>76</v>
      </c>
      <c r="AY1080" s="196" t="s">
        <v>119</v>
      </c>
    </row>
    <row r="1081" spans="2:51" s="194" customFormat="1" x14ac:dyDescent="0.3">
      <c r="B1081" s="195"/>
      <c r="D1081" s="190" t="s">
        <v>171</v>
      </c>
      <c r="E1081" s="196"/>
      <c r="F1081" s="197" t="s">
        <v>282</v>
      </c>
      <c r="H1081" s="196"/>
      <c r="L1081" s="195"/>
      <c r="M1081" s="198"/>
      <c r="T1081" s="199"/>
      <c r="AT1081" s="196" t="s">
        <v>171</v>
      </c>
      <c r="AU1081" s="196" t="s">
        <v>100</v>
      </c>
      <c r="AV1081" s="194" t="s">
        <v>84</v>
      </c>
      <c r="AW1081" s="194" t="s">
        <v>33</v>
      </c>
      <c r="AX1081" s="194" t="s">
        <v>76</v>
      </c>
      <c r="AY1081" s="196" t="s">
        <v>119</v>
      </c>
    </row>
    <row r="1082" spans="2:51" s="194" customFormat="1" x14ac:dyDescent="0.3">
      <c r="B1082" s="195"/>
      <c r="D1082" s="190" t="s">
        <v>171</v>
      </c>
      <c r="E1082" s="196"/>
      <c r="F1082" s="197" t="s">
        <v>249</v>
      </c>
      <c r="H1082" s="196"/>
      <c r="L1082" s="195"/>
      <c r="M1082" s="198"/>
      <c r="T1082" s="199"/>
      <c r="AT1082" s="196" t="s">
        <v>171</v>
      </c>
      <c r="AU1082" s="196" t="s">
        <v>100</v>
      </c>
      <c r="AV1082" s="194" t="s">
        <v>84</v>
      </c>
      <c r="AW1082" s="194" t="s">
        <v>33</v>
      </c>
      <c r="AX1082" s="194" t="s">
        <v>76</v>
      </c>
      <c r="AY1082" s="196" t="s">
        <v>119</v>
      </c>
    </row>
    <row r="1083" spans="2:51" s="200" customFormat="1" x14ac:dyDescent="0.3">
      <c r="B1083" s="201"/>
      <c r="D1083" s="190" t="s">
        <v>171</v>
      </c>
      <c r="E1083" s="202"/>
      <c r="F1083" s="203" t="s">
        <v>298</v>
      </c>
      <c r="H1083" s="204">
        <v>0.72099999999999997</v>
      </c>
      <c r="L1083" s="201"/>
      <c r="M1083" s="205"/>
      <c r="T1083" s="206"/>
      <c r="AT1083" s="202" t="s">
        <v>171</v>
      </c>
      <c r="AU1083" s="202" t="s">
        <v>100</v>
      </c>
      <c r="AV1083" s="200" t="s">
        <v>100</v>
      </c>
      <c r="AW1083" s="200" t="s">
        <v>33</v>
      </c>
      <c r="AX1083" s="200" t="s">
        <v>76</v>
      </c>
      <c r="AY1083" s="202" t="s">
        <v>119</v>
      </c>
    </row>
    <row r="1084" spans="2:51" s="194" customFormat="1" x14ac:dyDescent="0.3">
      <c r="B1084" s="195"/>
      <c r="D1084" s="190" t="s">
        <v>171</v>
      </c>
      <c r="E1084" s="196"/>
      <c r="F1084" s="197" t="s">
        <v>299</v>
      </c>
      <c r="H1084" s="196"/>
      <c r="L1084" s="195"/>
      <c r="M1084" s="198"/>
      <c r="T1084" s="199"/>
      <c r="AT1084" s="196" t="s">
        <v>171</v>
      </c>
      <c r="AU1084" s="196" t="s">
        <v>100</v>
      </c>
      <c r="AV1084" s="194" t="s">
        <v>84</v>
      </c>
      <c r="AW1084" s="194" t="s">
        <v>33</v>
      </c>
      <c r="AX1084" s="194" t="s">
        <v>76</v>
      </c>
      <c r="AY1084" s="196" t="s">
        <v>119</v>
      </c>
    </row>
    <row r="1085" spans="2:51" s="200" customFormat="1" x14ac:dyDescent="0.3">
      <c r="B1085" s="201"/>
      <c r="D1085" s="190" t="s">
        <v>171</v>
      </c>
      <c r="E1085" s="202"/>
      <c r="F1085" s="203" t="s">
        <v>300</v>
      </c>
      <c r="H1085" s="204">
        <v>-5.9000000000000004E-2</v>
      </c>
      <c r="L1085" s="201"/>
      <c r="M1085" s="205"/>
      <c r="T1085" s="206"/>
      <c r="AT1085" s="202" t="s">
        <v>171</v>
      </c>
      <c r="AU1085" s="202" t="s">
        <v>100</v>
      </c>
      <c r="AV1085" s="200" t="s">
        <v>100</v>
      </c>
      <c r="AW1085" s="200" t="s">
        <v>33</v>
      </c>
      <c r="AX1085" s="200" t="s">
        <v>76</v>
      </c>
      <c r="AY1085" s="202" t="s">
        <v>119</v>
      </c>
    </row>
    <row r="1086" spans="2:51" s="215" customFormat="1" x14ac:dyDescent="0.3">
      <c r="B1086" s="216"/>
      <c r="D1086" s="190" t="s">
        <v>171</v>
      </c>
      <c r="E1086" s="217"/>
      <c r="F1086" s="218" t="s">
        <v>219</v>
      </c>
      <c r="H1086" s="219">
        <v>0.66200000000000003</v>
      </c>
      <c r="L1086" s="216"/>
      <c r="M1086" s="220"/>
      <c r="T1086" s="221"/>
      <c r="AT1086" s="217" t="s">
        <v>171</v>
      </c>
      <c r="AU1086" s="217" t="s">
        <v>100</v>
      </c>
      <c r="AV1086" s="215" t="s">
        <v>122</v>
      </c>
      <c r="AW1086" s="215" t="s">
        <v>33</v>
      </c>
      <c r="AX1086" s="215" t="s">
        <v>76</v>
      </c>
      <c r="AY1086" s="217" t="s">
        <v>119</v>
      </c>
    </row>
    <row r="1087" spans="2:51" s="194" customFormat="1" x14ac:dyDescent="0.3">
      <c r="B1087" s="195"/>
      <c r="D1087" s="190" t="s">
        <v>171</v>
      </c>
      <c r="E1087" s="196"/>
      <c r="F1087" s="197" t="s">
        <v>251</v>
      </c>
      <c r="H1087" s="196"/>
      <c r="L1087" s="195"/>
      <c r="M1087" s="198"/>
      <c r="T1087" s="199"/>
      <c r="AT1087" s="196" t="s">
        <v>171</v>
      </c>
      <c r="AU1087" s="196" t="s">
        <v>100</v>
      </c>
      <c r="AV1087" s="194" t="s">
        <v>84</v>
      </c>
      <c r="AW1087" s="194" t="s">
        <v>33</v>
      </c>
      <c r="AX1087" s="194" t="s">
        <v>76</v>
      </c>
      <c r="AY1087" s="196" t="s">
        <v>119</v>
      </c>
    </row>
    <row r="1088" spans="2:51" s="194" customFormat="1" x14ac:dyDescent="0.3">
      <c r="B1088" s="195"/>
      <c r="D1088" s="190" t="s">
        <v>171</v>
      </c>
      <c r="E1088" s="196"/>
      <c r="F1088" s="197" t="s">
        <v>282</v>
      </c>
      <c r="H1088" s="196"/>
      <c r="L1088" s="195"/>
      <c r="M1088" s="198"/>
      <c r="T1088" s="199"/>
      <c r="AT1088" s="196" t="s">
        <v>171</v>
      </c>
      <c r="AU1088" s="196" t="s">
        <v>100</v>
      </c>
      <c r="AV1088" s="194" t="s">
        <v>84</v>
      </c>
      <c r="AW1088" s="194" t="s">
        <v>33</v>
      </c>
      <c r="AX1088" s="194" t="s">
        <v>76</v>
      </c>
      <c r="AY1088" s="196" t="s">
        <v>119</v>
      </c>
    </row>
    <row r="1089" spans="2:51" s="194" customFormat="1" x14ac:dyDescent="0.3">
      <c r="B1089" s="195"/>
      <c r="D1089" s="190" t="s">
        <v>171</v>
      </c>
      <c r="E1089" s="196"/>
      <c r="F1089" s="197" t="s">
        <v>249</v>
      </c>
      <c r="H1089" s="196"/>
      <c r="L1089" s="195"/>
      <c r="M1089" s="198"/>
      <c r="T1089" s="199"/>
      <c r="AT1089" s="196" t="s">
        <v>171</v>
      </c>
      <c r="AU1089" s="196" t="s">
        <v>100</v>
      </c>
      <c r="AV1089" s="194" t="s">
        <v>84</v>
      </c>
      <c r="AW1089" s="194" t="s">
        <v>33</v>
      </c>
      <c r="AX1089" s="194" t="s">
        <v>76</v>
      </c>
      <c r="AY1089" s="196" t="s">
        <v>119</v>
      </c>
    </row>
    <row r="1090" spans="2:51" s="200" customFormat="1" x14ac:dyDescent="0.3">
      <c r="B1090" s="201"/>
      <c r="D1090" s="190" t="s">
        <v>171</v>
      </c>
      <c r="E1090" s="202"/>
      <c r="F1090" s="203" t="s">
        <v>298</v>
      </c>
      <c r="H1090" s="204">
        <v>0.72099999999999997</v>
      </c>
      <c r="L1090" s="201"/>
      <c r="M1090" s="205"/>
      <c r="T1090" s="206"/>
      <c r="AT1090" s="202" t="s">
        <v>171</v>
      </c>
      <c r="AU1090" s="202" t="s">
        <v>100</v>
      </c>
      <c r="AV1090" s="200" t="s">
        <v>100</v>
      </c>
      <c r="AW1090" s="200" t="s">
        <v>33</v>
      </c>
      <c r="AX1090" s="200" t="s">
        <v>76</v>
      </c>
      <c r="AY1090" s="202" t="s">
        <v>119</v>
      </c>
    </row>
    <row r="1091" spans="2:51" s="194" customFormat="1" x14ac:dyDescent="0.3">
      <c r="B1091" s="195"/>
      <c r="D1091" s="190" t="s">
        <v>171</v>
      </c>
      <c r="E1091" s="196"/>
      <c r="F1091" s="197" t="s">
        <v>299</v>
      </c>
      <c r="H1091" s="196"/>
      <c r="L1091" s="195"/>
      <c r="M1091" s="198"/>
      <c r="T1091" s="199"/>
      <c r="AT1091" s="196" t="s">
        <v>171</v>
      </c>
      <c r="AU1091" s="196" t="s">
        <v>100</v>
      </c>
      <c r="AV1091" s="194" t="s">
        <v>84</v>
      </c>
      <c r="AW1091" s="194" t="s">
        <v>33</v>
      </c>
      <c r="AX1091" s="194" t="s">
        <v>76</v>
      </c>
      <c r="AY1091" s="196" t="s">
        <v>119</v>
      </c>
    </row>
    <row r="1092" spans="2:51" s="200" customFormat="1" x14ac:dyDescent="0.3">
      <c r="B1092" s="201"/>
      <c r="D1092" s="190" t="s">
        <v>171</v>
      </c>
      <c r="E1092" s="202"/>
      <c r="F1092" s="203" t="s">
        <v>300</v>
      </c>
      <c r="H1092" s="204">
        <v>-5.9000000000000004E-2</v>
      </c>
      <c r="L1092" s="201"/>
      <c r="M1092" s="205"/>
      <c r="T1092" s="206"/>
      <c r="AT1092" s="202" t="s">
        <v>171</v>
      </c>
      <c r="AU1092" s="202" t="s">
        <v>100</v>
      </c>
      <c r="AV1092" s="200" t="s">
        <v>100</v>
      </c>
      <c r="AW1092" s="200" t="s">
        <v>33</v>
      </c>
      <c r="AX1092" s="200" t="s">
        <v>76</v>
      </c>
      <c r="AY1092" s="202" t="s">
        <v>119</v>
      </c>
    </row>
    <row r="1093" spans="2:51" s="215" customFormat="1" x14ac:dyDescent="0.3">
      <c r="B1093" s="216"/>
      <c r="D1093" s="190" t="s">
        <v>171</v>
      </c>
      <c r="E1093" s="217"/>
      <c r="F1093" s="218" t="s">
        <v>219</v>
      </c>
      <c r="H1093" s="219">
        <v>0.66200000000000003</v>
      </c>
      <c r="L1093" s="216"/>
      <c r="M1093" s="220"/>
      <c r="T1093" s="221"/>
      <c r="AT1093" s="217" t="s">
        <v>171</v>
      </c>
      <c r="AU1093" s="217" t="s">
        <v>100</v>
      </c>
      <c r="AV1093" s="215" t="s">
        <v>122</v>
      </c>
      <c r="AW1093" s="215" t="s">
        <v>33</v>
      </c>
      <c r="AX1093" s="215" t="s">
        <v>76</v>
      </c>
      <c r="AY1093" s="217" t="s">
        <v>119</v>
      </c>
    </row>
    <row r="1094" spans="2:51" s="194" customFormat="1" x14ac:dyDescent="0.3">
      <c r="B1094" s="195"/>
      <c r="D1094" s="190" t="s">
        <v>171</v>
      </c>
      <c r="E1094" s="196"/>
      <c r="F1094" s="197" t="s">
        <v>252</v>
      </c>
      <c r="H1094" s="196"/>
      <c r="L1094" s="195"/>
      <c r="M1094" s="198"/>
      <c r="T1094" s="199"/>
      <c r="AT1094" s="196" t="s">
        <v>171</v>
      </c>
      <c r="AU1094" s="196" t="s">
        <v>100</v>
      </c>
      <c r="AV1094" s="194" t="s">
        <v>84</v>
      </c>
      <c r="AW1094" s="194" t="s">
        <v>33</v>
      </c>
      <c r="AX1094" s="194" t="s">
        <v>76</v>
      </c>
      <c r="AY1094" s="196" t="s">
        <v>119</v>
      </c>
    </row>
    <row r="1095" spans="2:51" s="194" customFormat="1" x14ac:dyDescent="0.3">
      <c r="B1095" s="195"/>
      <c r="D1095" s="190" t="s">
        <v>171</v>
      </c>
      <c r="E1095" s="196"/>
      <c r="F1095" s="197" t="s">
        <v>282</v>
      </c>
      <c r="H1095" s="196"/>
      <c r="L1095" s="195"/>
      <c r="M1095" s="198"/>
      <c r="T1095" s="199"/>
      <c r="AT1095" s="196" t="s">
        <v>171</v>
      </c>
      <c r="AU1095" s="196" t="s">
        <v>100</v>
      </c>
      <c r="AV1095" s="194" t="s">
        <v>84</v>
      </c>
      <c r="AW1095" s="194" t="s">
        <v>33</v>
      </c>
      <c r="AX1095" s="194" t="s">
        <v>76</v>
      </c>
      <c r="AY1095" s="196" t="s">
        <v>119</v>
      </c>
    </row>
    <row r="1096" spans="2:51" s="194" customFormat="1" x14ac:dyDescent="0.3">
      <c r="B1096" s="195"/>
      <c r="D1096" s="190" t="s">
        <v>171</v>
      </c>
      <c r="E1096" s="196"/>
      <c r="F1096" s="197" t="s">
        <v>249</v>
      </c>
      <c r="H1096" s="196"/>
      <c r="L1096" s="195"/>
      <c r="M1096" s="198"/>
      <c r="T1096" s="199"/>
      <c r="AT1096" s="196" t="s">
        <v>171</v>
      </c>
      <c r="AU1096" s="196" t="s">
        <v>100</v>
      </c>
      <c r="AV1096" s="194" t="s">
        <v>84</v>
      </c>
      <c r="AW1096" s="194" t="s">
        <v>33</v>
      </c>
      <c r="AX1096" s="194" t="s">
        <v>76</v>
      </c>
      <c r="AY1096" s="196" t="s">
        <v>119</v>
      </c>
    </row>
    <row r="1097" spans="2:51" s="200" customFormat="1" x14ac:dyDescent="0.3">
      <c r="B1097" s="201"/>
      <c r="D1097" s="190" t="s">
        <v>171</v>
      </c>
      <c r="E1097" s="202"/>
      <c r="F1097" s="203" t="s">
        <v>298</v>
      </c>
      <c r="H1097" s="204">
        <v>0.72099999999999997</v>
      </c>
      <c r="L1097" s="201"/>
      <c r="M1097" s="205"/>
      <c r="T1097" s="206"/>
      <c r="AT1097" s="202" t="s">
        <v>171</v>
      </c>
      <c r="AU1097" s="202" t="s">
        <v>100</v>
      </c>
      <c r="AV1097" s="200" t="s">
        <v>100</v>
      </c>
      <c r="AW1097" s="200" t="s">
        <v>33</v>
      </c>
      <c r="AX1097" s="200" t="s">
        <v>76</v>
      </c>
      <c r="AY1097" s="202" t="s">
        <v>119</v>
      </c>
    </row>
    <row r="1098" spans="2:51" s="194" customFormat="1" x14ac:dyDescent="0.3">
      <c r="B1098" s="195"/>
      <c r="D1098" s="190" t="s">
        <v>171</v>
      </c>
      <c r="E1098" s="196"/>
      <c r="F1098" s="197" t="s">
        <v>299</v>
      </c>
      <c r="H1098" s="196"/>
      <c r="L1098" s="195"/>
      <c r="M1098" s="198"/>
      <c r="T1098" s="199"/>
      <c r="AT1098" s="196" t="s">
        <v>171</v>
      </c>
      <c r="AU1098" s="196" t="s">
        <v>100</v>
      </c>
      <c r="AV1098" s="194" t="s">
        <v>84</v>
      </c>
      <c r="AW1098" s="194" t="s">
        <v>33</v>
      </c>
      <c r="AX1098" s="194" t="s">
        <v>76</v>
      </c>
      <c r="AY1098" s="196" t="s">
        <v>119</v>
      </c>
    </row>
    <row r="1099" spans="2:51" s="200" customFormat="1" x14ac:dyDescent="0.3">
      <c r="B1099" s="201"/>
      <c r="D1099" s="190" t="s">
        <v>171</v>
      </c>
      <c r="E1099" s="202"/>
      <c r="F1099" s="203" t="s">
        <v>300</v>
      </c>
      <c r="H1099" s="204">
        <v>-5.9000000000000004E-2</v>
      </c>
      <c r="L1099" s="201"/>
      <c r="M1099" s="205"/>
      <c r="T1099" s="206"/>
      <c r="AT1099" s="202" t="s">
        <v>171</v>
      </c>
      <c r="AU1099" s="202" t="s">
        <v>100</v>
      </c>
      <c r="AV1099" s="200" t="s">
        <v>100</v>
      </c>
      <c r="AW1099" s="200" t="s">
        <v>33</v>
      </c>
      <c r="AX1099" s="200" t="s">
        <v>76</v>
      </c>
      <c r="AY1099" s="202" t="s">
        <v>119</v>
      </c>
    </row>
    <row r="1100" spans="2:51" s="215" customFormat="1" x14ac:dyDescent="0.3">
      <c r="B1100" s="216"/>
      <c r="D1100" s="190" t="s">
        <v>171</v>
      </c>
      <c r="E1100" s="217"/>
      <c r="F1100" s="218" t="s">
        <v>219</v>
      </c>
      <c r="H1100" s="219">
        <v>0.66200000000000003</v>
      </c>
      <c r="L1100" s="216"/>
      <c r="M1100" s="220"/>
      <c r="T1100" s="221"/>
      <c r="AT1100" s="217" t="s">
        <v>171</v>
      </c>
      <c r="AU1100" s="217" t="s">
        <v>100</v>
      </c>
      <c r="AV1100" s="215" t="s">
        <v>122</v>
      </c>
      <c r="AW1100" s="215" t="s">
        <v>33</v>
      </c>
      <c r="AX1100" s="215" t="s">
        <v>76</v>
      </c>
      <c r="AY1100" s="217" t="s">
        <v>119</v>
      </c>
    </row>
    <row r="1101" spans="2:51" s="194" customFormat="1" x14ac:dyDescent="0.3">
      <c r="B1101" s="195"/>
      <c r="D1101" s="190" t="s">
        <v>171</v>
      </c>
      <c r="E1101" s="196"/>
      <c r="F1101" s="197" t="s">
        <v>253</v>
      </c>
      <c r="H1101" s="196"/>
      <c r="L1101" s="195"/>
      <c r="M1101" s="198"/>
      <c r="T1101" s="199"/>
      <c r="AT1101" s="196" t="s">
        <v>171</v>
      </c>
      <c r="AU1101" s="196" t="s">
        <v>100</v>
      </c>
      <c r="AV1101" s="194" t="s">
        <v>84</v>
      </c>
      <c r="AW1101" s="194" t="s">
        <v>33</v>
      </c>
      <c r="AX1101" s="194" t="s">
        <v>76</v>
      </c>
      <c r="AY1101" s="196" t="s">
        <v>119</v>
      </c>
    </row>
    <row r="1102" spans="2:51" s="194" customFormat="1" x14ac:dyDescent="0.3">
      <c r="B1102" s="195"/>
      <c r="D1102" s="190" t="s">
        <v>171</v>
      </c>
      <c r="E1102" s="196"/>
      <c r="F1102" s="197" t="s">
        <v>282</v>
      </c>
      <c r="H1102" s="196"/>
      <c r="L1102" s="195"/>
      <c r="M1102" s="198"/>
      <c r="T1102" s="199"/>
      <c r="AT1102" s="196" t="s">
        <v>171</v>
      </c>
      <c r="AU1102" s="196" t="s">
        <v>100</v>
      </c>
      <c r="AV1102" s="194" t="s">
        <v>84</v>
      </c>
      <c r="AW1102" s="194" t="s">
        <v>33</v>
      </c>
      <c r="AX1102" s="194" t="s">
        <v>76</v>
      </c>
      <c r="AY1102" s="196" t="s">
        <v>119</v>
      </c>
    </row>
    <row r="1103" spans="2:51" s="194" customFormat="1" x14ac:dyDescent="0.3">
      <c r="B1103" s="195"/>
      <c r="D1103" s="190" t="s">
        <v>171</v>
      </c>
      <c r="E1103" s="196"/>
      <c r="F1103" s="197" t="s">
        <v>249</v>
      </c>
      <c r="H1103" s="196"/>
      <c r="L1103" s="195"/>
      <c r="M1103" s="198"/>
      <c r="T1103" s="199"/>
      <c r="AT1103" s="196" t="s">
        <v>171</v>
      </c>
      <c r="AU1103" s="196" t="s">
        <v>100</v>
      </c>
      <c r="AV1103" s="194" t="s">
        <v>84</v>
      </c>
      <c r="AW1103" s="194" t="s">
        <v>33</v>
      </c>
      <c r="AX1103" s="194" t="s">
        <v>76</v>
      </c>
      <c r="AY1103" s="196" t="s">
        <v>119</v>
      </c>
    </row>
    <row r="1104" spans="2:51" s="200" customFormat="1" x14ac:dyDescent="0.3">
      <c r="B1104" s="201"/>
      <c r="D1104" s="190" t="s">
        <v>171</v>
      </c>
      <c r="E1104" s="202"/>
      <c r="F1104" s="203" t="s">
        <v>298</v>
      </c>
      <c r="H1104" s="204">
        <v>0.72099999999999997</v>
      </c>
      <c r="L1104" s="201"/>
      <c r="M1104" s="205"/>
      <c r="T1104" s="206"/>
      <c r="AT1104" s="202" t="s">
        <v>171</v>
      </c>
      <c r="AU1104" s="202" t="s">
        <v>100</v>
      </c>
      <c r="AV1104" s="200" t="s">
        <v>100</v>
      </c>
      <c r="AW1104" s="200" t="s">
        <v>33</v>
      </c>
      <c r="AX1104" s="200" t="s">
        <v>76</v>
      </c>
      <c r="AY1104" s="202" t="s">
        <v>119</v>
      </c>
    </row>
    <row r="1105" spans="2:65" s="194" customFormat="1" x14ac:dyDescent="0.3">
      <c r="B1105" s="195"/>
      <c r="D1105" s="190" t="s">
        <v>171</v>
      </c>
      <c r="E1105" s="196"/>
      <c r="F1105" s="197" t="s">
        <v>299</v>
      </c>
      <c r="H1105" s="196"/>
      <c r="L1105" s="195"/>
      <c r="M1105" s="198"/>
      <c r="T1105" s="199"/>
      <c r="AT1105" s="196" t="s">
        <v>171</v>
      </c>
      <c r="AU1105" s="196" t="s">
        <v>100</v>
      </c>
      <c r="AV1105" s="194" t="s">
        <v>84</v>
      </c>
      <c r="AW1105" s="194" t="s">
        <v>33</v>
      </c>
      <c r="AX1105" s="194" t="s">
        <v>76</v>
      </c>
      <c r="AY1105" s="196" t="s">
        <v>119</v>
      </c>
    </row>
    <row r="1106" spans="2:65" s="200" customFormat="1" x14ac:dyDescent="0.3">
      <c r="B1106" s="201"/>
      <c r="D1106" s="190" t="s">
        <v>171</v>
      </c>
      <c r="E1106" s="202"/>
      <c r="F1106" s="203" t="s">
        <v>300</v>
      </c>
      <c r="H1106" s="204">
        <v>-5.9000000000000004E-2</v>
      </c>
      <c r="L1106" s="201"/>
      <c r="M1106" s="205"/>
      <c r="T1106" s="206"/>
      <c r="AT1106" s="202" t="s">
        <v>171</v>
      </c>
      <c r="AU1106" s="202" t="s">
        <v>100</v>
      </c>
      <c r="AV1106" s="200" t="s">
        <v>100</v>
      </c>
      <c r="AW1106" s="200" t="s">
        <v>33</v>
      </c>
      <c r="AX1106" s="200" t="s">
        <v>76</v>
      </c>
      <c r="AY1106" s="202" t="s">
        <v>119</v>
      </c>
    </row>
    <row r="1107" spans="2:65" s="215" customFormat="1" x14ac:dyDescent="0.3">
      <c r="B1107" s="216"/>
      <c r="D1107" s="190" t="s">
        <v>171</v>
      </c>
      <c r="E1107" s="217"/>
      <c r="F1107" s="218" t="s">
        <v>219</v>
      </c>
      <c r="H1107" s="219">
        <v>0.66200000000000003</v>
      </c>
      <c r="L1107" s="216"/>
      <c r="M1107" s="220"/>
      <c r="T1107" s="221"/>
      <c r="AT1107" s="217" t="s">
        <v>171</v>
      </c>
      <c r="AU1107" s="217" t="s">
        <v>100</v>
      </c>
      <c r="AV1107" s="215" t="s">
        <v>122</v>
      </c>
      <c r="AW1107" s="215" t="s">
        <v>33</v>
      </c>
      <c r="AX1107" s="215" t="s">
        <v>76</v>
      </c>
      <c r="AY1107" s="217" t="s">
        <v>119</v>
      </c>
    </row>
    <row r="1108" spans="2:65" s="207" customFormat="1" x14ac:dyDescent="0.3">
      <c r="B1108" s="208"/>
      <c r="D1108" s="190" t="s">
        <v>171</v>
      </c>
      <c r="E1108" s="209"/>
      <c r="F1108" s="210" t="s">
        <v>176</v>
      </c>
      <c r="H1108" s="211">
        <v>438.13099999999997</v>
      </c>
      <c r="L1108" s="208"/>
      <c r="M1108" s="212"/>
      <c r="T1108" s="213"/>
      <c r="AT1108" s="209" t="s">
        <v>171</v>
      </c>
      <c r="AU1108" s="209" t="s">
        <v>100</v>
      </c>
      <c r="AV1108" s="207" t="s">
        <v>121</v>
      </c>
      <c r="AW1108" s="207" t="s">
        <v>33</v>
      </c>
      <c r="AX1108" s="207" t="s">
        <v>84</v>
      </c>
      <c r="AY1108" s="209" t="s">
        <v>119</v>
      </c>
    </row>
    <row r="1109" spans="2:65" s="102" customFormat="1" ht="16.5" customHeight="1" x14ac:dyDescent="0.3">
      <c r="B1109" s="103"/>
      <c r="C1109" s="179" t="s">
        <v>11</v>
      </c>
      <c r="D1109" s="179" t="s">
        <v>120</v>
      </c>
      <c r="E1109" s="180" t="s">
        <v>322</v>
      </c>
      <c r="F1109" s="181" t="s">
        <v>323</v>
      </c>
      <c r="G1109" s="182" t="s">
        <v>196</v>
      </c>
      <c r="H1109" s="183">
        <v>174.179</v>
      </c>
      <c r="I1109" s="289"/>
      <c r="J1109" s="184">
        <f>ROUND(I1109*H1109,2)</f>
        <v>0</v>
      </c>
      <c r="K1109" s="181" t="s">
        <v>167</v>
      </c>
      <c r="L1109" s="103"/>
      <c r="M1109" s="185"/>
      <c r="N1109" s="186" t="s">
        <v>41</v>
      </c>
      <c r="O1109" s="187">
        <v>9.7000000000000003E-2</v>
      </c>
      <c r="P1109" s="187">
        <f>O1109*H1109</f>
        <v>16.895363</v>
      </c>
      <c r="Q1109" s="187">
        <v>0</v>
      </c>
      <c r="R1109" s="187">
        <f>Q1109*H1109</f>
        <v>0</v>
      </c>
      <c r="S1109" s="187">
        <v>0</v>
      </c>
      <c r="T1109" s="188">
        <f>S1109*H1109</f>
        <v>0</v>
      </c>
      <c r="AR1109" s="94" t="s">
        <v>121</v>
      </c>
      <c r="AT1109" s="94" t="s">
        <v>120</v>
      </c>
      <c r="AU1109" s="94" t="s">
        <v>100</v>
      </c>
      <c r="AY1109" s="94" t="s">
        <v>119</v>
      </c>
      <c r="BE1109" s="189">
        <f>IF(N1109="základní",J1109,0)</f>
        <v>0</v>
      </c>
      <c r="BF1109" s="189">
        <f>IF(N1109="snížená",J1109,0)</f>
        <v>0</v>
      </c>
      <c r="BG1109" s="189">
        <f>IF(N1109="zákl. přenesená",J1109,0)</f>
        <v>0</v>
      </c>
      <c r="BH1109" s="189">
        <f>IF(N1109="sníž. přenesená",J1109,0)</f>
        <v>0</v>
      </c>
      <c r="BI1109" s="189">
        <f>IF(N1109="nulová",J1109,0)</f>
        <v>0</v>
      </c>
      <c r="BJ1109" s="94" t="s">
        <v>84</v>
      </c>
      <c r="BK1109" s="189">
        <f>ROUND(I1109*H1109,2)</f>
        <v>0</v>
      </c>
      <c r="BL1109" s="94" t="s">
        <v>121</v>
      </c>
      <c r="BM1109" s="94" t="s">
        <v>329</v>
      </c>
    </row>
    <row r="1110" spans="2:65" s="102" customFormat="1" ht="24" x14ac:dyDescent="0.3">
      <c r="B1110" s="103"/>
      <c r="D1110" s="190" t="s">
        <v>169</v>
      </c>
      <c r="F1110" s="191" t="s">
        <v>325</v>
      </c>
      <c r="L1110" s="103"/>
      <c r="M1110" s="192"/>
      <c r="T1110" s="193"/>
      <c r="AT1110" s="94" t="s">
        <v>169</v>
      </c>
      <c r="AU1110" s="94" t="s">
        <v>100</v>
      </c>
    </row>
    <row r="1111" spans="2:65" s="194" customFormat="1" x14ac:dyDescent="0.3">
      <c r="B1111" s="195"/>
      <c r="D1111" s="190" t="s">
        <v>171</v>
      </c>
      <c r="E1111" s="196"/>
      <c r="F1111" s="197" t="s">
        <v>172</v>
      </c>
      <c r="H1111" s="196"/>
      <c r="L1111" s="195"/>
      <c r="M1111" s="198"/>
      <c r="T1111" s="199"/>
      <c r="AT1111" s="196" t="s">
        <v>171</v>
      </c>
      <c r="AU1111" s="196" t="s">
        <v>100</v>
      </c>
      <c r="AV1111" s="194" t="s">
        <v>84</v>
      </c>
      <c r="AW1111" s="194" t="s">
        <v>33</v>
      </c>
      <c r="AX1111" s="194" t="s">
        <v>76</v>
      </c>
      <c r="AY1111" s="196" t="s">
        <v>119</v>
      </c>
    </row>
    <row r="1112" spans="2:65" s="194" customFormat="1" x14ac:dyDescent="0.3">
      <c r="B1112" s="195"/>
      <c r="D1112" s="190" t="s">
        <v>171</v>
      </c>
      <c r="E1112" s="196"/>
      <c r="F1112" s="197" t="s">
        <v>190</v>
      </c>
      <c r="H1112" s="196"/>
      <c r="L1112" s="195"/>
      <c r="M1112" s="198"/>
      <c r="T1112" s="199"/>
      <c r="AT1112" s="196" t="s">
        <v>171</v>
      </c>
      <c r="AU1112" s="196" t="s">
        <v>100</v>
      </c>
      <c r="AV1112" s="194" t="s">
        <v>84</v>
      </c>
      <c r="AW1112" s="194" t="s">
        <v>33</v>
      </c>
      <c r="AX1112" s="194" t="s">
        <v>76</v>
      </c>
      <c r="AY1112" s="196" t="s">
        <v>119</v>
      </c>
    </row>
    <row r="1113" spans="2:65" s="194" customFormat="1" x14ac:dyDescent="0.3">
      <c r="B1113" s="195"/>
      <c r="D1113" s="190" t="s">
        <v>171</v>
      </c>
      <c r="E1113" s="196"/>
      <c r="F1113" s="197" t="s">
        <v>330</v>
      </c>
      <c r="H1113" s="196"/>
      <c r="L1113" s="195"/>
      <c r="M1113" s="198"/>
      <c r="T1113" s="199"/>
      <c r="AT1113" s="196" t="s">
        <v>171</v>
      </c>
      <c r="AU1113" s="196" t="s">
        <v>100</v>
      </c>
      <c r="AV1113" s="194" t="s">
        <v>84</v>
      </c>
      <c r="AW1113" s="194" t="s">
        <v>33</v>
      </c>
      <c r="AX1113" s="194" t="s">
        <v>76</v>
      </c>
      <c r="AY1113" s="196" t="s">
        <v>119</v>
      </c>
    </row>
    <row r="1114" spans="2:65" s="194" customFormat="1" x14ac:dyDescent="0.3">
      <c r="B1114" s="195"/>
      <c r="D1114" s="190" t="s">
        <v>171</v>
      </c>
      <c r="E1114" s="196"/>
      <c r="F1114" s="197" t="s">
        <v>210</v>
      </c>
      <c r="H1114" s="196"/>
      <c r="L1114" s="195"/>
      <c r="M1114" s="198"/>
      <c r="T1114" s="199"/>
      <c r="AT1114" s="196" t="s">
        <v>171</v>
      </c>
      <c r="AU1114" s="196" t="s">
        <v>100</v>
      </c>
      <c r="AV1114" s="194" t="s">
        <v>84</v>
      </c>
      <c r="AW1114" s="194" t="s">
        <v>33</v>
      </c>
      <c r="AX1114" s="194" t="s">
        <v>76</v>
      </c>
      <c r="AY1114" s="196" t="s">
        <v>119</v>
      </c>
    </row>
    <row r="1115" spans="2:65" s="194" customFormat="1" x14ac:dyDescent="0.3">
      <c r="B1115" s="195"/>
      <c r="D1115" s="190" t="s">
        <v>171</v>
      </c>
      <c r="E1115" s="196"/>
      <c r="F1115" s="197" t="s">
        <v>211</v>
      </c>
      <c r="H1115" s="196"/>
      <c r="L1115" s="195"/>
      <c r="M1115" s="198"/>
      <c r="T1115" s="199"/>
      <c r="AT1115" s="196" t="s">
        <v>171</v>
      </c>
      <c r="AU1115" s="196" t="s">
        <v>100</v>
      </c>
      <c r="AV1115" s="194" t="s">
        <v>84</v>
      </c>
      <c r="AW1115" s="194" t="s">
        <v>33</v>
      </c>
      <c r="AX1115" s="194" t="s">
        <v>76</v>
      </c>
      <c r="AY1115" s="196" t="s">
        <v>119</v>
      </c>
    </row>
    <row r="1116" spans="2:65" s="194" customFormat="1" x14ac:dyDescent="0.3">
      <c r="B1116" s="195"/>
      <c r="D1116" s="190" t="s">
        <v>171</v>
      </c>
      <c r="E1116" s="196"/>
      <c r="F1116" s="197" t="s">
        <v>212</v>
      </c>
      <c r="H1116" s="196"/>
      <c r="L1116" s="195"/>
      <c r="M1116" s="198"/>
      <c r="T1116" s="199"/>
      <c r="AT1116" s="196" t="s">
        <v>171</v>
      </c>
      <c r="AU1116" s="196" t="s">
        <v>100</v>
      </c>
      <c r="AV1116" s="194" t="s">
        <v>84</v>
      </c>
      <c r="AW1116" s="194" t="s">
        <v>33</v>
      </c>
      <c r="AX1116" s="194" t="s">
        <v>76</v>
      </c>
      <c r="AY1116" s="196" t="s">
        <v>119</v>
      </c>
    </row>
    <row r="1117" spans="2:65" s="194" customFormat="1" x14ac:dyDescent="0.3">
      <c r="B1117" s="195"/>
      <c r="D1117" s="190" t="s">
        <v>171</v>
      </c>
      <c r="E1117" s="196"/>
      <c r="F1117" s="197" t="s">
        <v>213</v>
      </c>
      <c r="H1117" s="196"/>
      <c r="L1117" s="195"/>
      <c r="M1117" s="198"/>
      <c r="T1117" s="199"/>
      <c r="AT1117" s="196" t="s">
        <v>171</v>
      </c>
      <c r="AU1117" s="196" t="s">
        <v>100</v>
      </c>
      <c r="AV1117" s="194" t="s">
        <v>84</v>
      </c>
      <c r="AW1117" s="194" t="s">
        <v>33</v>
      </c>
      <c r="AX1117" s="194" t="s">
        <v>76</v>
      </c>
      <c r="AY1117" s="196" t="s">
        <v>119</v>
      </c>
    </row>
    <row r="1118" spans="2:65" s="194" customFormat="1" x14ac:dyDescent="0.3">
      <c r="B1118" s="195"/>
      <c r="D1118" s="190" t="s">
        <v>171</v>
      </c>
      <c r="E1118" s="196"/>
      <c r="F1118" s="197" t="s">
        <v>214</v>
      </c>
      <c r="H1118" s="196"/>
      <c r="L1118" s="195"/>
      <c r="M1118" s="198"/>
      <c r="T1118" s="199"/>
      <c r="AT1118" s="196" t="s">
        <v>171</v>
      </c>
      <c r="AU1118" s="196" t="s">
        <v>100</v>
      </c>
      <c r="AV1118" s="194" t="s">
        <v>84</v>
      </c>
      <c r="AW1118" s="194" t="s">
        <v>33</v>
      </c>
      <c r="AX1118" s="194" t="s">
        <v>76</v>
      </c>
      <c r="AY1118" s="196" t="s">
        <v>119</v>
      </c>
    </row>
    <row r="1119" spans="2:65" s="194" customFormat="1" x14ac:dyDescent="0.3">
      <c r="B1119" s="195"/>
      <c r="D1119" s="190" t="s">
        <v>171</v>
      </c>
      <c r="E1119" s="196"/>
      <c r="F1119" s="197" t="s">
        <v>216</v>
      </c>
      <c r="H1119" s="196"/>
      <c r="L1119" s="195"/>
      <c r="M1119" s="198"/>
      <c r="T1119" s="199"/>
      <c r="AT1119" s="196" t="s">
        <v>171</v>
      </c>
      <c r="AU1119" s="196" t="s">
        <v>100</v>
      </c>
      <c r="AV1119" s="194" t="s">
        <v>84</v>
      </c>
      <c r="AW1119" s="194" t="s">
        <v>33</v>
      </c>
      <c r="AX1119" s="194" t="s">
        <v>76</v>
      </c>
      <c r="AY1119" s="196" t="s">
        <v>119</v>
      </c>
    </row>
    <row r="1120" spans="2:65" s="194" customFormat="1" x14ac:dyDescent="0.3">
      <c r="B1120" s="195"/>
      <c r="D1120" s="190" t="s">
        <v>171</v>
      </c>
      <c r="E1120" s="196"/>
      <c r="F1120" s="197" t="s">
        <v>220</v>
      </c>
      <c r="H1120" s="196"/>
      <c r="L1120" s="195"/>
      <c r="M1120" s="198"/>
      <c r="T1120" s="199"/>
      <c r="AT1120" s="196" t="s">
        <v>171</v>
      </c>
      <c r="AU1120" s="196" t="s">
        <v>100</v>
      </c>
      <c r="AV1120" s="194" t="s">
        <v>84</v>
      </c>
      <c r="AW1120" s="194" t="s">
        <v>33</v>
      </c>
      <c r="AX1120" s="194" t="s">
        <v>76</v>
      </c>
      <c r="AY1120" s="196" t="s">
        <v>119</v>
      </c>
    </row>
    <row r="1121" spans="2:51" s="194" customFormat="1" x14ac:dyDescent="0.3">
      <c r="B1121" s="195"/>
      <c r="D1121" s="190" t="s">
        <v>171</v>
      </c>
      <c r="E1121" s="196"/>
      <c r="F1121" s="197" t="s">
        <v>211</v>
      </c>
      <c r="H1121" s="196"/>
      <c r="L1121" s="195"/>
      <c r="M1121" s="198"/>
      <c r="T1121" s="199"/>
      <c r="AT1121" s="196" t="s">
        <v>171</v>
      </c>
      <c r="AU1121" s="196" t="s">
        <v>100</v>
      </c>
      <c r="AV1121" s="194" t="s">
        <v>84</v>
      </c>
      <c r="AW1121" s="194" t="s">
        <v>33</v>
      </c>
      <c r="AX1121" s="194" t="s">
        <v>76</v>
      </c>
      <c r="AY1121" s="196" t="s">
        <v>119</v>
      </c>
    </row>
    <row r="1122" spans="2:51" s="194" customFormat="1" x14ac:dyDescent="0.3">
      <c r="B1122" s="195"/>
      <c r="D1122" s="190" t="s">
        <v>171</v>
      </c>
      <c r="E1122" s="196"/>
      <c r="F1122" s="197" t="s">
        <v>212</v>
      </c>
      <c r="H1122" s="196"/>
      <c r="L1122" s="195"/>
      <c r="M1122" s="198"/>
      <c r="T1122" s="199"/>
      <c r="AT1122" s="196" t="s">
        <v>171</v>
      </c>
      <c r="AU1122" s="196" t="s">
        <v>100</v>
      </c>
      <c r="AV1122" s="194" t="s">
        <v>84</v>
      </c>
      <c r="AW1122" s="194" t="s">
        <v>33</v>
      </c>
      <c r="AX1122" s="194" t="s">
        <v>76</v>
      </c>
      <c r="AY1122" s="196" t="s">
        <v>119</v>
      </c>
    </row>
    <row r="1123" spans="2:51" s="194" customFormat="1" x14ac:dyDescent="0.3">
      <c r="B1123" s="195"/>
      <c r="D1123" s="190" t="s">
        <v>171</v>
      </c>
      <c r="E1123" s="196"/>
      <c r="F1123" s="197" t="s">
        <v>221</v>
      </c>
      <c r="H1123" s="196"/>
      <c r="L1123" s="195"/>
      <c r="M1123" s="198"/>
      <c r="T1123" s="199"/>
      <c r="AT1123" s="196" t="s">
        <v>171</v>
      </c>
      <c r="AU1123" s="196" t="s">
        <v>100</v>
      </c>
      <c r="AV1123" s="194" t="s">
        <v>84</v>
      </c>
      <c r="AW1123" s="194" t="s">
        <v>33</v>
      </c>
      <c r="AX1123" s="194" t="s">
        <v>76</v>
      </c>
      <c r="AY1123" s="196" t="s">
        <v>119</v>
      </c>
    </row>
    <row r="1124" spans="2:51" s="194" customFormat="1" x14ac:dyDescent="0.3">
      <c r="B1124" s="195"/>
      <c r="D1124" s="190" t="s">
        <v>171</v>
      </c>
      <c r="E1124" s="196"/>
      <c r="F1124" s="197" t="s">
        <v>216</v>
      </c>
      <c r="H1124" s="196"/>
      <c r="L1124" s="195"/>
      <c r="M1124" s="198"/>
      <c r="T1124" s="199"/>
      <c r="AT1124" s="196" t="s">
        <v>171</v>
      </c>
      <c r="AU1124" s="196" t="s">
        <v>100</v>
      </c>
      <c r="AV1124" s="194" t="s">
        <v>84</v>
      </c>
      <c r="AW1124" s="194" t="s">
        <v>33</v>
      </c>
      <c r="AX1124" s="194" t="s">
        <v>76</v>
      </c>
      <c r="AY1124" s="196" t="s">
        <v>119</v>
      </c>
    </row>
    <row r="1125" spans="2:51" s="194" customFormat="1" x14ac:dyDescent="0.3">
      <c r="B1125" s="195"/>
      <c r="D1125" s="190" t="s">
        <v>171</v>
      </c>
      <c r="E1125" s="196"/>
      <c r="F1125" s="197" t="s">
        <v>223</v>
      </c>
      <c r="H1125" s="196"/>
      <c r="L1125" s="195"/>
      <c r="M1125" s="198"/>
      <c r="T1125" s="199"/>
      <c r="AT1125" s="196" t="s">
        <v>171</v>
      </c>
      <c r="AU1125" s="196" t="s">
        <v>100</v>
      </c>
      <c r="AV1125" s="194" t="s">
        <v>84</v>
      </c>
      <c r="AW1125" s="194" t="s">
        <v>33</v>
      </c>
      <c r="AX1125" s="194" t="s">
        <v>76</v>
      </c>
      <c r="AY1125" s="196" t="s">
        <v>119</v>
      </c>
    </row>
    <row r="1126" spans="2:51" s="194" customFormat="1" x14ac:dyDescent="0.3">
      <c r="B1126" s="195"/>
      <c r="D1126" s="190" t="s">
        <v>171</v>
      </c>
      <c r="E1126" s="196"/>
      <c r="F1126" s="197" t="s">
        <v>224</v>
      </c>
      <c r="H1126" s="196"/>
      <c r="L1126" s="195"/>
      <c r="M1126" s="198"/>
      <c r="T1126" s="199"/>
      <c r="AT1126" s="196" t="s">
        <v>171</v>
      </c>
      <c r="AU1126" s="196" t="s">
        <v>100</v>
      </c>
      <c r="AV1126" s="194" t="s">
        <v>84</v>
      </c>
      <c r="AW1126" s="194" t="s">
        <v>33</v>
      </c>
      <c r="AX1126" s="194" t="s">
        <v>76</v>
      </c>
      <c r="AY1126" s="196" t="s">
        <v>119</v>
      </c>
    </row>
    <row r="1127" spans="2:51" s="194" customFormat="1" x14ac:dyDescent="0.3">
      <c r="B1127" s="195"/>
      <c r="D1127" s="190" t="s">
        <v>171</v>
      </c>
      <c r="E1127" s="196"/>
      <c r="F1127" s="197" t="s">
        <v>212</v>
      </c>
      <c r="H1127" s="196"/>
      <c r="L1127" s="195"/>
      <c r="M1127" s="198"/>
      <c r="T1127" s="199"/>
      <c r="AT1127" s="196" t="s">
        <v>171</v>
      </c>
      <c r="AU1127" s="196" t="s">
        <v>100</v>
      </c>
      <c r="AV1127" s="194" t="s">
        <v>84</v>
      </c>
      <c r="AW1127" s="194" t="s">
        <v>33</v>
      </c>
      <c r="AX1127" s="194" t="s">
        <v>76</v>
      </c>
      <c r="AY1127" s="196" t="s">
        <v>119</v>
      </c>
    </row>
    <row r="1128" spans="2:51" s="194" customFormat="1" x14ac:dyDescent="0.3">
      <c r="B1128" s="195"/>
      <c r="D1128" s="190" t="s">
        <v>171</v>
      </c>
      <c r="E1128" s="196"/>
      <c r="F1128" s="197" t="s">
        <v>225</v>
      </c>
      <c r="H1128" s="196"/>
      <c r="L1128" s="195"/>
      <c r="M1128" s="198"/>
      <c r="T1128" s="199"/>
      <c r="AT1128" s="196" t="s">
        <v>171</v>
      </c>
      <c r="AU1128" s="196" t="s">
        <v>100</v>
      </c>
      <c r="AV1128" s="194" t="s">
        <v>84</v>
      </c>
      <c r="AW1128" s="194" t="s">
        <v>33</v>
      </c>
      <c r="AX1128" s="194" t="s">
        <v>76</v>
      </c>
      <c r="AY1128" s="196" t="s">
        <v>119</v>
      </c>
    </row>
    <row r="1129" spans="2:51" s="194" customFormat="1" x14ac:dyDescent="0.3">
      <c r="B1129" s="195"/>
      <c r="D1129" s="190" t="s">
        <v>171</v>
      </c>
      <c r="E1129" s="196"/>
      <c r="F1129" s="197" t="s">
        <v>216</v>
      </c>
      <c r="H1129" s="196"/>
      <c r="L1129" s="195"/>
      <c r="M1129" s="198"/>
      <c r="T1129" s="199"/>
      <c r="AT1129" s="196" t="s">
        <v>171</v>
      </c>
      <c r="AU1129" s="196" t="s">
        <v>100</v>
      </c>
      <c r="AV1129" s="194" t="s">
        <v>84</v>
      </c>
      <c r="AW1129" s="194" t="s">
        <v>33</v>
      </c>
      <c r="AX1129" s="194" t="s">
        <v>76</v>
      </c>
      <c r="AY1129" s="196" t="s">
        <v>119</v>
      </c>
    </row>
    <row r="1130" spans="2:51" s="194" customFormat="1" x14ac:dyDescent="0.3">
      <c r="B1130" s="195"/>
      <c r="D1130" s="190" t="s">
        <v>171</v>
      </c>
      <c r="E1130" s="196"/>
      <c r="F1130" s="197" t="s">
        <v>228</v>
      </c>
      <c r="H1130" s="196"/>
      <c r="L1130" s="195"/>
      <c r="M1130" s="198"/>
      <c r="T1130" s="199"/>
      <c r="AT1130" s="196" t="s">
        <v>171</v>
      </c>
      <c r="AU1130" s="196" t="s">
        <v>100</v>
      </c>
      <c r="AV1130" s="194" t="s">
        <v>84</v>
      </c>
      <c r="AW1130" s="194" t="s">
        <v>33</v>
      </c>
      <c r="AX1130" s="194" t="s">
        <v>76</v>
      </c>
      <c r="AY1130" s="196" t="s">
        <v>119</v>
      </c>
    </row>
    <row r="1131" spans="2:51" s="194" customFormat="1" x14ac:dyDescent="0.3">
      <c r="B1131" s="195"/>
      <c r="D1131" s="190" t="s">
        <v>171</v>
      </c>
      <c r="E1131" s="196"/>
      <c r="F1131" s="197" t="s">
        <v>229</v>
      </c>
      <c r="H1131" s="196"/>
      <c r="L1131" s="195"/>
      <c r="M1131" s="198"/>
      <c r="T1131" s="199"/>
      <c r="AT1131" s="196" t="s">
        <v>171</v>
      </c>
      <c r="AU1131" s="196" t="s">
        <v>100</v>
      </c>
      <c r="AV1131" s="194" t="s">
        <v>84</v>
      </c>
      <c r="AW1131" s="194" t="s">
        <v>33</v>
      </c>
      <c r="AX1131" s="194" t="s">
        <v>76</v>
      </c>
      <c r="AY1131" s="196" t="s">
        <v>119</v>
      </c>
    </row>
    <row r="1132" spans="2:51" s="194" customFormat="1" x14ac:dyDescent="0.3">
      <c r="B1132" s="195"/>
      <c r="D1132" s="190" t="s">
        <v>171</v>
      </c>
      <c r="E1132" s="196"/>
      <c r="F1132" s="197" t="s">
        <v>230</v>
      </c>
      <c r="H1132" s="196"/>
      <c r="L1132" s="195"/>
      <c r="M1132" s="198"/>
      <c r="T1132" s="199"/>
      <c r="AT1132" s="196" t="s">
        <v>171</v>
      </c>
      <c r="AU1132" s="196" t="s">
        <v>100</v>
      </c>
      <c r="AV1132" s="194" t="s">
        <v>84</v>
      </c>
      <c r="AW1132" s="194" t="s">
        <v>33</v>
      </c>
      <c r="AX1132" s="194" t="s">
        <v>76</v>
      </c>
      <c r="AY1132" s="196" t="s">
        <v>119</v>
      </c>
    </row>
    <row r="1133" spans="2:51" s="194" customFormat="1" x14ac:dyDescent="0.3">
      <c r="B1133" s="195"/>
      <c r="D1133" s="190" t="s">
        <v>171</v>
      </c>
      <c r="E1133" s="196"/>
      <c r="F1133" s="197" t="s">
        <v>231</v>
      </c>
      <c r="H1133" s="196"/>
      <c r="L1133" s="195"/>
      <c r="M1133" s="198"/>
      <c r="T1133" s="199"/>
      <c r="AT1133" s="196" t="s">
        <v>171</v>
      </c>
      <c r="AU1133" s="196" t="s">
        <v>100</v>
      </c>
      <c r="AV1133" s="194" t="s">
        <v>84</v>
      </c>
      <c r="AW1133" s="194" t="s">
        <v>33</v>
      </c>
      <c r="AX1133" s="194" t="s">
        <v>76</v>
      </c>
      <c r="AY1133" s="196" t="s">
        <v>119</v>
      </c>
    </row>
    <row r="1134" spans="2:51" s="194" customFormat="1" x14ac:dyDescent="0.3">
      <c r="B1134" s="195"/>
      <c r="D1134" s="190" t="s">
        <v>171</v>
      </c>
      <c r="E1134" s="196"/>
      <c r="F1134" s="197" t="s">
        <v>216</v>
      </c>
      <c r="H1134" s="196"/>
      <c r="L1134" s="195"/>
      <c r="M1134" s="198"/>
      <c r="T1134" s="199"/>
      <c r="AT1134" s="196" t="s">
        <v>171</v>
      </c>
      <c r="AU1134" s="196" t="s">
        <v>100</v>
      </c>
      <c r="AV1134" s="194" t="s">
        <v>84</v>
      </c>
      <c r="AW1134" s="194" t="s">
        <v>33</v>
      </c>
      <c r="AX1134" s="194" t="s">
        <v>76</v>
      </c>
      <c r="AY1134" s="196" t="s">
        <v>119</v>
      </c>
    </row>
    <row r="1135" spans="2:51" s="194" customFormat="1" x14ac:dyDescent="0.3">
      <c r="B1135" s="195"/>
      <c r="D1135" s="190" t="s">
        <v>171</v>
      </c>
      <c r="E1135" s="196"/>
      <c r="F1135" s="197" t="s">
        <v>233</v>
      </c>
      <c r="H1135" s="196"/>
      <c r="L1135" s="195"/>
      <c r="M1135" s="198"/>
      <c r="T1135" s="199"/>
      <c r="AT1135" s="196" t="s">
        <v>171</v>
      </c>
      <c r="AU1135" s="196" t="s">
        <v>100</v>
      </c>
      <c r="AV1135" s="194" t="s">
        <v>84</v>
      </c>
      <c r="AW1135" s="194" t="s">
        <v>33</v>
      </c>
      <c r="AX1135" s="194" t="s">
        <v>76</v>
      </c>
      <c r="AY1135" s="196" t="s">
        <v>119</v>
      </c>
    </row>
    <row r="1136" spans="2:51" s="194" customFormat="1" x14ac:dyDescent="0.3">
      <c r="B1136" s="195"/>
      <c r="D1136" s="190" t="s">
        <v>171</v>
      </c>
      <c r="E1136" s="196"/>
      <c r="F1136" s="197" t="s">
        <v>229</v>
      </c>
      <c r="H1136" s="196"/>
      <c r="L1136" s="195"/>
      <c r="M1136" s="198"/>
      <c r="T1136" s="199"/>
      <c r="AT1136" s="196" t="s">
        <v>171</v>
      </c>
      <c r="AU1136" s="196" t="s">
        <v>100</v>
      </c>
      <c r="AV1136" s="194" t="s">
        <v>84</v>
      </c>
      <c r="AW1136" s="194" t="s">
        <v>33</v>
      </c>
      <c r="AX1136" s="194" t="s">
        <v>76</v>
      </c>
      <c r="AY1136" s="196" t="s">
        <v>119</v>
      </c>
    </row>
    <row r="1137" spans="2:51" s="194" customFormat="1" x14ac:dyDescent="0.3">
      <c r="B1137" s="195"/>
      <c r="D1137" s="190" t="s">
        <v>171</v>
      </c>
      <c r="E1137" s="196"/>
      <c r="F1137" s="197" t="s">
        <v>230</v>
      </c>
      <c r="H1137" s="196"/>
      <c r="L1137" s="195"/>
      <c r="M1137" s="198"/>
      <c r="T1137" s="199"/>
      <c r="AT1137" s="196" t="s">
        <v>171</v>
      </c>
      <c r="AU1137" s="196" t="s">
        <v>100</v>
      </c>
      <c r="AV1137" s="194" t="s">
        <v>84</v>
      </c>
      <c r="AW1137" s="194" t="s">
        <v>33</v>
      </c>
      <c r="AX1137" s="194" t="s">
        <v>76</v>
      </c>
      <c r="AY1137" s="196" t="s">
        <v>119</v>
      </c>
    </row>
    <row r="1138" spans="2:51" s="194" customFormat="1" x14ac:dyDescent="0.3">
      <c r="B1138" s="195"/>
      <c r="D1138" s="190" t="s">
        <v>171</v>
      </c>
      <c r="E1138" s="196"/>
      <c r="F1138" s="197" t="s">
        <v>234</v>
      </c>
      <c r="H1138" s="196"/>
      <c r="L1138" s="195"/>
      <c r="M1138" s="198"/>
      <c r="T1138" s="199"/>
      <c r="AT1138" s="196" t="s">
        <v>171</v>
      </c>
      <c r="AU1138" s="196" t="s">
        <v>100</v>
      </c>
      <c r="AV1138" s="194" t="s">
        <v>84</v>
      </c>
      <c r="AW1138" s="194" t="s">
        <v>33</v>
      </c>
      <c r="AX1138" s="194" t="s">
        <v>76</v>
      </c>
      <c r="AY1138" s="196" t="s">
        <v>119</v>
      </c>
    </row>
    <row r="1139" spans="2:51" s="194" customFormat="1" x14ac:dyDescent="0.3">
      <c r="B1139" s="195"/>
      <c r="D1139" s="190" t="s">
        <v>171</v>
      </c>
      <c r="E1139" s="196"/>
      <c r="F1139" s="197" t="s">
        <v>216</v>
      </c>
      <c r="H1139" s="196"/>
      <c r="L1139" s="195"/>
      <c r="M1139" s="198"/>
      <c r="T1139" s="199"/>
      <c r="AT1139" s="196" t="s">
        <v>171</v>
      </c>
      <c r="AU1139" s="196" t="s">
        <v>100</v>
      </c>
      <c r="AV1139" s="194" t="s">
        <v>84</v>
      </c>
      <c r="AW1139" s="194" t="s">
        <v>33</v>
      </c>
      <c r="AX1139" s="194" t="s">
        <v>76</v>
      </c>
      <c r="AY1139" s="196" t="s">
        <v>119</v>
      </c>
    </row>
    <row r="1140" spans="2:51" s="194" customFormat="1" x14ac:dyDescent="0.3">
      <c r="B1140" s="195"/>
      <c r="D1140" s="190" t="s">
        <v>171</v>
      </c>
      <c r="E1140" s="196"/>
      <c r="F1140" s="197" t="s">
        <v>236</v>
      </c>
      <c r="H1140" s="196"/>
      <c r="L1140" s="195"/>
      <c r="M1140" s="198"/>
      <c r="T1140" s="199"/>
      <c r="AT1140" s="196" t="s">
        <v>171</v>
      </c>
      <c r="AU1140" s="196" t="s">
        <v>100</v>
      </c>
      <c r="AV1140" s="194" t="s">
        <v>84</v>
      </c>
      <c r="AW1140" s="194" t="s">
        <v>33</v>
      </c>
      <c r="AX1140" s="194" t="s">
        <v>76</v>
      </c>
      <c r="AY1140" s="196" t="s">
        <v>119</v>
      </c>
    </row>
    <row r="1141" spans="2:51" s="194" customFormat="1" x14ac:dyDescent="0.3">
      <c r="B1141" s="195"/>
      <c r="D1141" s="190" t="s">
        <v>171</v>
      </c>
      <c r="E1141" s="196"/>
      <c r="F1141" s="197" t="s">
        <v>229</v>
      </c>
      <c r="H1141" s="196"/>
      <c r="L1141" s="195"/>
      <c r="M1141" s="198"/>
      <c r="T1141" s="199"/>
      <c r="AT1141" s="196" t="s">
        <v>171</v>
      </c>
      <c r="AU1141" s="196" t="s">
        <v>100</v>
      </c>
      <c r="AV1141" s="194" t="s">
        <v>84</v>
      </c>
      <c r="AW1141" s="194" t="s">
        <v>33</v>
      </c>
      <c r="AX1141" s="194" t="s">
        <v>76</v>
      </c>
      <c r="AY1141" s="196" t="s">
        <v>119</v>
      </c>
    </row>
    <row r="1142" spans="2:51" s="194" customFormat="1" x14ac:dyDescent="0.3">
      <c r="B1142" s="195"/>
      <c r="D1142" s="190" t="s">
        <v>171</v>
      </c>
      <c r="E1142" s="196"/>
      <c r="F1142" s="197" t="s">
        <v>230</v>
      </c>
      <c r="H1142" s="196"/>
      <c r="L1142" s="195"/>
      <c r="M1142" s="198"/>
      <c r="T1142" s="199"/>
      <c r="AT1142" s="196" t="s">
        <v>171</v>
      </c>
      <c r="AU1142" s="196" t="s">
        <v>100</v>
      </c>
      <c r="AV1142" s="194" t="s">
        <v>84</v>
      </c>
      <c r="AW1142" s="194" t="s">
        <v>33</v>
      </c>
      <c r="AX1142" s="194" t="s">
        <v>76</v>
      </c>
      <c r="AY1142" s="196" t="s">
        <v>119</v>
      </c>
    </row>
    <row r="1143" spans="2:51" s="194" customFormat="1" x14ac:dyDescent="0.3">
      <c r="B1143" s="195"/>
      <c r="D1143" s="190" t="s">
        <v>171</v>
      </c>
      <c r="E1143" s="196"/>
      <c r="F1143" s="197" t="s">
        <v>237</v>
      </c>
      <c r="H1143" s="196"/>
      <c r="L1143" s="195"/>
      <c r="M1143" s="198"/>
      <c r="T1143" s="199"/>
      <c r="AT1143" s="196" t="s">
        <v>171</v>
      </c>
      <c r="AU1143" s="196" t="s">
        <v>100</v>
      </c>
      <c r="AV1143" s="194" t="s">
        <v>84</v>
      </c>
      <c r="AW1143" s="194" t="s">
        <v>33</v>
      </c>
      <c r="AX1143" s="194" t="s">
        <v>76</v>
      </c>
      <c r="AY1143" s="196" t="s">
        <v>119</v>
      </c>
    </row>
    <row r="1144" spans="2:51" s="194" customFormat="1" x14ac:dyDescent="0.3">
      <c r="B1144" s="195"/>
      <c r="D1144" s="190" t="s">
        <v>171</v>
      </c>
      <c r="E1144" s="196"/>
      <c r="F1144" s="197" t="s">
        <v>216</v>
      </c>
      <c r="H1144" s="196"/>
      <c r="L1144" s="195"/>
      <c r="M1144" s="198"/>
      <c r="T1144" s="199"/>
      <c r="AT1144" s="196" t="s">
        <v>171</v>
      </c>
      <c r="AU1144" s="196" t="s">
        <v>100</v>
      </c>
      <c r="AV1144" s="194" t="s">
        <v>84</v>
      </c>
      <c r="AW1144" s="194" t="s">
        <v>33</v>
      </c>
      <c r="AX1144" s="194" t="s">
        <v>76</v>
      </c>
      <c r="AY1144" s="196" t="s">
        <v>119</v>
      </c>
    </row>
    <row r="1145" spans="2:51" s="194" customFormat="1" x14ac:dyDescent="0.3">
      <c r="B1145" s="195"/>
      <c r="D1145" s="190" t="s">
        <v>171</v>
      </c>
      <c r="E1145" s="196"/>
      <c r="F1145" s="197" t="s">
        <v>239</v>
      </c>
      <c r="H1145" s="196"/>
      <c r="L1145" s="195"/>
      <c r="M1145" s="198"/>
      <c r="T1145" s="199"/>
      <c r="AT1145" s="196" t="s">
        <v>171</v>
      </c>
      <c r="AU1145" s="196" t="s">
        <v>100</v>
      </c>
      <c r="AV1145" s="194" t="s">
        <v>84</v>
      </c>
      <c r="AW1145" s="194" t="s">
        <v>33</v>
      </c>
      <c r="AX1145" s="194" t="s">
        <v>76</v>
      </c>
      <c r="AY1145" s="196" t="s">
        <v>119</v>
      </c>
    </row>
    <row r="1146" spans="2:51" s="194" customFormat="1" x14ac:dyDescent="0.3">
      <c r="B1146" s="195"/>
      <c r="D1146" s="190" t="s">
        <v>171</v>
      </c>
      <c r="E1146" s="196"/>
      <c r="F1146" s="197" t="s">
        <v>229</v>
      </c>
      <c r="H1146" s="196"/>
      <c r="L1146" s="195"/>
      <c r="M1146" s="198"/>
      <c r="T1146" s="199"/>
      <c r="AT1146" s="196" t="s">
        <v>171</v>
      </c>
      <c r="AU1146" s="196" t="s">
        <v>100</v>
      </c>
      <c r="AV1146" s="194" t="s">
        <v>84</v>
      </c>
      <c r="AW1146" s="194" t="s">
        <v>33</v>
      </c>
      <c r="AX1146" s="194" t="s">
        <v>76</v>
      </c>
      <c r="AY1146" s="196" t="s">
        <v>119</v>
      </c>
    </row>
    <row r="1147" spans="2:51" s="194" customFormat="1" x14ac:dyDescent="0.3">
      <c r="B1147" s="195"/>
      <c r="D1147" s="190" t="s">
        <v>171</v>
      </c>
      <c r="E1147" s="196"/>
      <c r="F1147" s="197" t="s">
        <v>230</v>
      </c>
      <c r="H1147" s="196"/>
      <c r="L1147" s="195"/>
      <c r="M1147" s="198"/>
      <c r="T1147" s="199"/>
      <c r="AT1147" s="196" t="s">
        <v>171</v>
      </c>
      <c r="AU1147" s="196" t="s">
        <v>100</v>
      </c>
      <c r="AV1147" s="194" t="s">
        <v>84</v>
      </c>
      <c r="AW1147" s="194" t="s">
        <v>33</v>
      </c>
      <c r="AX1147" s="194" t="s">
        <v>76</v>
      </c>
      <c r="AY1147" s="196" t="s">
        <v>119</v>
      </c>
    </row>
    <row r="1148" spans="2:51" s="194" customFormat="1" x14ac:dyDescent="0.3">
      <c r="B1148" s="195"/>
      <c r="D1148" s="190" t="s">
        <v>171</v>
      </c>
      <c r="E1148" s="196"/>
      <c r="F1148" s="197" t="s">
        <v>240</v>
      </c>
      <c r="H1148" s="196"/>
      <c r="L1148" s="195"/>
      <c r="M1148" s="198"/>
      <c r="T1148" s="199"/>
      <c r="AT1148" s="196" t="s">
        <v>171</v>
      </c>
      <c r="AU1148" s="196" t="s">
        <v>100</v>
      </c>
      <c r="AV1148" s="194" t="s">
        <v>84</v>
      </c>
      <c r="AW1148" s="194" t="s">
        <v>33</v>
      </c>
      <c r="AX1148" s="194" t="s">
        <v>76</v>
      </c>
      <c r="AY1148" s="196" t="s">
        <v>119</v>
      </c>
    </row>
    <row r="1149" spans="2:51" s="194" customFormat="1" x14ac:dyDescent="0.3">
      <c r="B1149" s="195"/>
      <c r="D1149" s="190" t="s">
        <v>171</v>
      </c>
      <c r="E1149" s="196"/>
      <c r="F1149" s="197" t="s">
        <v>216</v>
      </c>
      <c r="H1149" s="196"/>
      <c r="L1149" s="195"/>
      <c r="M1149" s="198"/>
      <c r="T1149" s="199"/>
      <c r="AT1149" s="196" t="s">
        <v>171</v>
      </c>
      <c r="AU1149" s="196" t="s">
        <v>100</v>
      </c>
      <c r="AV1149" s="194" t="s">
        <v>84</v>
      </c>
      <c r="AW1149" s="194" t="s">
        <v>33</v>
      </c>
      <c r="AX1149" s="194" t="s">
        <v>76</v>
      </c>
      <c r="AY1149" s="196" t="s">
        <v>119</v>
      </c>
    </row>
    <row r="1150" spans="2:51" s="194" customFormat="1" x14ac:dyDescent="0.3">
      <c r="B1150" s="195"/>
      <c r="D1150" s="190" t="s">
        <v>171</v>
      </c>
      <c r="E1150" s="196"/>
      <c r="F1150" s="197" t="s">
        <v>242</v>
      </c>
      <c r="H1150" s="196"/>
      <c r="L1150" s="195"/>
      <c r="M1150" s="198"/>
      <c r="T1150" s="199"/>
      <c r="AT1150" s="196" t="s">
        <v>171</v>
      </c>
      <c r="AU1150" s="196" t="s">
        <v>100</v>
      </c>
      <c r="AV1150" s="194" t="s">
        <v>84</v>
      </c>
      <c r="AW1150" s="194" t="s">
        <v>33</v>
      </c>
      <c r="AX1150" s="194" t="s">
        <v>76</v>
      </c>
      <c r="AY1150" s="196" t="s">
        <v>119</v>
      </c>
    </row>
    <row r="1151" spans="2:51" s="194" customFormat="1" x14ac:dyDescent="0.3">
      <c r="B1151" s="195"/>
      <c r="D1151" s="190" t="s">
        <v>171</v>
      </c>
      <c r="E1151" s="196"/>
      <c r="F1151" s="197" t="s">
        <v>229</v>
      </c>
      <c r="H1151" s="196"/>
      <c r="L1151" s="195"/>
      <c r="M1151" s="198"/>
      <c r="T1151" s="199"/>
      <c r="AT1151" s="196" t="s">
        <v>171</v>
      </c>
      <c r="AU1151" s="196" t="s">
        <v>100</v>
      </c>
      <c r="AV1151" s="194" t="s">
        <v>84</v>
      </c>
      <c r="AW1151" s="194" t="s">
        <v>33</v>
      </c>
      <c r="AX1151" s="194" t="s">
        <v>76</v>
      </c>
      <c r="AY1151" s="196" t="s">
        <v>119</v>
      </c>
    </row>
    <row r="1152" spans="2:51" s="194" customFormat="1" x14ac:dyDescent="0.3">
      <c r="B1152" s="195"/>
      <c r="D1152" s="190" t="s">
        <v>171</v>
      </c>
      <c r="E1152" s="196"/>
      <c r="F1152" s="197" t="s">
        <v>230</v>
      </c>
      <c r="H1152" s="196"/>
      <c r="L1152" s="195"/>
      <c r="M1152" s="198"/>
      <c r="T1152" s="199"/>
      <c r="AT1152" s="196" t="s">
        <v>171</v>
      </c>
      <c r="AU1152" s="196" t="s">
        <v>100</v>
      </c>
      <c r="AV1152" s="194" t="s">
        <v>84</v>
      </c>
      <c r="AW1152" s="194" t="s">
        <v>33</v>
      </c>
      <c r="AX1152" s="194" t="s">
        <v>76</v>
      </c>
      <c r="AY1152" s="196" t="s">
        <v>119</v>
      </c>
    </row>
    <row r="1153" spans="2:51" s="194" customFormat="1" x14ac:dyDescent="0.3">
      <c r="B1153" s="195"/>
      <c r="D1153" s="190" t="s">
        <v>171</v>
      </c>
      <c r="E1153" s="196"/>
      <c r="F1153" s="197" t="s">
        <v>243</v>
      </c>
      <c r="H1153" s="196"/>
      <c r="L1153" s="195"/>
      <c r="M1153" s="198"/>
      <c r="T1153" s="199"/>
      <c r="AT1153" s="196" t="s">
        <v>171</v>
      </c>
      <c r="AU1153" s="196" t="s">
        <v>100</v>
      </c>
      <c r="AV1153" s="194" t="s">
        <v>84</v>
      </c>
      <c r="AW1153" s="194" t="s">
        <v>33</v>
      </c>
      <c r="AX1153" s="194" t="s">
        <v>76</v>
      </c>
      <c r="AY1153" s="196" t="s">
        <v>119</v>
      </c>
    </row>
    <row r="1154" spans="2:51" s="194" customFormat="1" x14ac:dyDescent="0.3">
      <c r="B1154" s="195"/>
      <c r="D1154" s="190" t="s">
        <v>171</v>
      </c>
      <c r="E1154" s="196"/>
      <c r="F1154" s="197" t="s">
        <v>216</v>
      </c>
      <c r="H1154" s="196"/>
      <c r="L1154" s="195"/>
      <c r="M1154" s="198"/>
      <c r="T1154" s="199"/>
      <c r="AT1154" s="196" t="s">
        <v>171</v>
      </c>
      <c r="AU1154" s="196" t="s">
        <v>100</v>
      </c>
      <c r="AV1154" s="194" t="s">
        <v>84</v>
      </c>
      <c r="AW1154" s="194" t="s">
        <v>33</v>
      </c>
      <c r="AX1154" s="194" t="s">
        <v>76</v>
      </c>
      <c r="AY1154" s="196" t="s">
        <v>119</v>
      </c>
    </row>
    <row r="1155" spans="2:51" s="194" customFormat="1" x14ac:dyDescent="0.3">
      <c r="B1155" s="195"/>
      <c r="D1155" s="190" t="s">
        <v>171</v>
      </c>
      <c r="E1155" s="196"/>
      <c r="F1155" s="197" t="s">
        <v>245</v>
      </c>
      <c r="H1155" s="196"/>
      <c r="L1155" s="195"/>
      <c r="M1155" s="198"/>
      <c r="T1155" s="199"/>
      <c r="AT1155" s="196" t="s">
        <v>171</v>
      </c>
      <c r="AU1155" s="196" t="s">
        <v>100</v>
      </c>
      <c r="AV1155" s="194" t="s">
        <v>84</v>
      </c>
      <c r="AW1155" s="194" t="s">
        <v>33</v>
      </c>
      <c r="AX1155" s="194" t="s">
        <v>76</v>
      </c>
      <c r="AY1155" s="196" t="s">
        <v>119</v>
      </c>
    </row>
    <row r="1156" spans="2:51" s="194" customFormat="1" x14ac:dyDescent="0.3">
      <c r="B1156" s="195"/>
      <c r="D1156" s="190" t="s">
        <v>171</v>
      </c>
      <c r="E1156" s="196"/>
      <c r="F1156" s="197" t="s">
        <v>229</v>
      </c>
      <c r="H1156" s="196"/>
      <c r="L1156" s="195"/>
      <c r="M1156" s="198"/>
      <c r="T1156" s="199"/>
      <c r="AT1156" s="196" t="s">
        <v>171</v>
      </c>
      <c r="AU1156" s="196" t="s">
        <v>100</v>
      </c>
      <c r="AV1156" s="194" t="s">
        <v>84</v>
      </c>
      <c r="AW1156" s="194" t="s">
        <v>33</v>
      </c>
      <c r="AX1156" s="194" t="s">
        <v>76</v>
      </c>
      <c r="AY1156" s="196" t="s">
        <v>119</v>
      </c>
    </row>
    <row r="1157" spans="2:51" s="194" customFormat="1" x14ac:dyDescent="0.3">
      <c r="B1157" s="195"/>
      <c r="D1157" s="190" t="s">
        <v>171</v>
      </c>
      <c r="E1157" s="196"/>
      <c r="F1157" s="197" t="s">
        <v>230</v>
      </c>
      <c r="H1157" s="196"/>
      <c r="L1157" s="195"/>
      <c r="M1157" s="198"/>
      <c r="T1157" s="199"/>
      <c r="AT1157" s="196" t="s">
        <v>171</v>
      </c>
      <c r="AU1157" s="196" t="s">
        <v>100</v>
      </c>
      <c r="AV1157" s="194" t="s">
        <v>84</v>
      </c>
      <c r="AW1157" s="194" t="s">
        <v>33</v>
      </c>
      <c r="AX1157" s="194" t="s">
        <v>76</v>
      </c>
      <c r="AY1157" s="196" t="s">
        <v>119</v>
      </c>
    </row>
    <row r="1158" spans="2:51" s="194" customFormat="1" x14ac:dyDescent="0.3">
      <c r="B1158" s="195"/>
      <c r="D1158" s="190" t="s">
        <v>171</v>
      </c>
      <c r="E1158" s="196"/>
      <c r="F1158" s="197" t="s">
        <v>246</v>
      </c>
      <c r="H1158" s="196"/>
      <c r="L1158" s="195"/>
      <c r="M1158" s="198"/>
      <c r="T1158" s="199"/>
      <c r="AT1158" s="196" t="s">
        <v>171</v>
      </c>
      <c r="AU1158" s="196" t="s">
        <v>100</v>
      </c>
      <c r="AV1158" s="194" t="s">
        <v>84</v>
      </c>
      <c r="AW1158" s="194" t="s">
        <v>33</v>
      </c>
      <c r="AX1158" s="194" t="s">
        <v>76</v>
      </c>
      <c r="AY1158" s="196" t="s">
        <v>119</v>
      </c>
    </row>
    <row r="1159" spans="2:51" s="194" customFormat="1" x14ac:dyDescent="0.3">
      <c r="B1159" s="195"/>
      <c r="D1159" s="190" t="s">
        <v>171</v>
      </c>
      <c r="E1159" s="196"/>
      <c r="F1159" s="197" t="s">
        <v>216</v>
      </c>
      <c r="H1159" s="196"/>
      <c r="L1159" s="195"/>
      <c r="M1159" s="198"/>
      <c r="T1159" s="199"/>
      <c r="AT1159" s="196" t="s">
        <v>171</v>
      </c>
      <c r="AU1159" s="196" t="s">
        <v>100</v>
      </c>
      <c r="AV1159" s="194" t="s">
        <v>84</v>
      </c>
      <c r="AW1159" s="194" t="s">
        <v>33</v>
      </c>
      <c r="AX1159" s="194" t="s">
        <v>76</v>
      </c>
      <c r="AY1159" s="196" t="s">
        <v>119</v>
      </c>
    </row>
    <row r="1160" spans="2:51" s="194" customFormat="1" x14ac:dyDescent="0.3">
      <c r="B1160" s="195"/>
      <c r="D1160" s="190" t="s">
        <v>171</v>
      </c>
      <c r="E1160" s="196"/>
      <c r="F1160" s="197" t="s">
        <v>248</v>
      </c>
      <c r="H1160" s="196"/>
      <c r="L1160" s="195"/>
      <c r="M1160" s="198"/>
      <c r="T1160" s="199"/>
      <c r="AT1160" s="196" t="s">
        <v>171</v>
      </c>
      <c r="AU1160" s="196" t="s">
        <v>100</v>
      </c>
      <c r="AV1160" s="194" t="s">
        <v>84</v>
      </c>
      <c r="AW1160" s="194" t="s">
        <v>33</v>
      </c>
      <c r="AX1160" s="194" t="s">
        <v>76</v>
      </c>
      <c r="AY1160" s="196" t="s">
        <v>119</v>
      </c>
    </row>
    <row r="1161" spans="2:51" s="194" customFormat="1" x14ac:dyDescent="0.3">
      <c r="B1161" s="195"/>
      <c r="D1161" s="190" t="s">
        <v>171</v>
      </c>
      <c r="E1161" s="196"/>
      <c r="F1161" s="197" t="s">
        <v>212</v>
      </c>
      <c r="H1161" s="196"/>
      <c r="L1161" s="195"/>
      <c r="M1161" s="198"/>
      <c r="T1161" s="199"/>
      <c r="AT1161" s="196" t="s">
        <v>171</v>
      </c>
      <c r="AU1161" s="196" t="s">
        <v>100</v>
      </c>
      <c r="AV1161" s="194" t="s">
        <v>84</v>
      </c>
      <c r="AW1161" s="194" t="s">
        <v>33</v>
      </c>
      <c r="AX1161" s="194" t="s">
        <v>76</v>
      </c>
      <c r="AY1161" s="196" t="s">
        <v>119</v>
      </c>
    </row>
    <row r="1162" spans="2:51" s="194" customFormat="1" x14ac:dyDescent="0.3">
      <c r="B1162" s="195"/>
      <c r="D1162" s="190" t="s">
        <v>171</v>
      </c>
      <c r="E1162" s="196"/>
      <c r="F1162" s="197" t="s">
        <v>249</v>
      </c>
      <c r="H1162" s="196"/>
      <c r="L1162" s="195"/>
      <c r="M1162" s="198"/>
      <c r="T1162" s="199"/>
      <c r="AT1162" s="196" t="s">
        <v>171</v>
      </c>
      <c r="AU1162" s="196" t="s">
        <v>100</v>
      </c>
      <c r="AV1162" s="194" t="s">
        <v>84</v>
      </c>
      <c r="AW1162" s="194" t="s">
        <v>33</v>
      </c>
      <c r="AX1162" s="194" t="s">
        <v>76</v>
      </c>
      <c r="AY1162" s="196" t="s">
        <v>119</v>
      </c>
    </row>
    <row r="1163" spans="2:51" s="194" customFormat="1" x14ac:dyDescent="0.3">
      <c r="B1163" s="195"/>
      <c r="D1163" s="190" t="s">
        <v>171</v>
      </c>
      <c r="E1163" s="196"/>
      <c r="F1163" s="197" t="s">
        <v>251</v>
      </c>
      <c r="H1163" s="196"/>
      <c r="L1163" s="195"/>
      <c r="M1163" s="198"/>
      <c r="T1163" s="199"/>
      <c r="AT1163" s="196" t="s">
        <v>171</v>
      </c>
      <c r="AU1163" s="196" t="s">
        <v>100</v>
      </c>
      <c r="AV1163" s="194" t="s">
        <v>84</v>
      </c>
      <c r="AW1163" s="194" t="s">
        <v>33</v>
      </c>
      <c r="AX1163" s="194" t="s">
        <v>76</v>
      </c>
      <c r="AY1163" s="196" t="s">
        <v>119</v>
      </c>
    </row>
    <row r="1164" spans="2:51" s="194" customFormat="1" x14ac:dyDescent="0.3">
      <c r="B1164" s="195"/>
      <c r="D1164" s="190" t="s">
        <v>171</v>
      </c>
      <c r="E1164" s="196"/>
      <c r="F1164" s="197" t="s">
        <v>212</v>
      </c>
      <c r="H1164" s="196"/>
      <c r="L1164" s="195"/>
      <c r="M1164" s="198"/>
      <c r="T1164" s="199"/>
      <c r="AT1164" s="196" t="s">
        <v>171</v>
      </c>
      <c r="AU1164" s="196" t="s">
        <v>100</v>
      </c>
      <c r="AV1164" s="194" t="s">
        <v>84</v>
      </c>
      <c r="AW1164" s="194" t="s">
        <v>33</v>
      </c>
      <c r="AX1164" s="194" t="s">
        <v>76</v>
      </c>
      <c r="AY1164" s="196" t="s">
        <v>119</v>
      </c>
    </row>
    <row r="1165" spans="2:51" s="194" customFormat="1" x14ac:dyDescent="0.3">
      <c r="B1165" s="195"/>
      <c r="D1165" s="190" t="s">
        <v>171</v>
      </c>
      <c r="E1165" s="196"/>
      <c r="F1165" s="197" t="s">
        <v>249</v>
      </c>
      <c r="H1165" s="196"/>
      <c r="L1165" s="195"/>
      <c r="M1165" s="198"/>
      <c r="T1165" s="199"/>
      <c r="AT1165" s="196" t="s">
        <v>171</v>
      </c>
      <c r="AU1165" s="196" t="s">
        <v>100</v>
      </c>
      <c r="AV1165" s="194" t="s">
        <v>84</v>
      </c>
      <c r="AW1165" s="194" t="s">
        <v>33</v>
      </c>
      <c r="AX1165" s="194" t="s">
        <v>76</v>
      </c>
      <c r="AY1165" s="196" t="s">
        <v>119</v>
      </c>
    </row>
    <row r="1166" spans="2:51" s="194" customFormat="1" x14ac:dyDescent="0.3">
      <c r="B1166" s="195"/>
      <c r="D1166" s="190" t="s">
        <v>171</v>
      </c>
      <c r="E1166" s="196"/>
      <c r="F1166" s="197" t="s">
        <v>252</v>
      </c>
      <c r="H1166" s="196"/>
      <c r="L1166" s="195"/>
      <c r="M1166" s="198"/>
      <c r="T1166" s="199"/>
      <c r="AT1166" s="196" t="s">
        <v>171</v>
      </c>
      <c r="AU1166" s="196" t="s">
        <v>100</v>
      </c>
      <c r="AV1166" s="194" t="s">
        <v>84</v>
      </c>
      <c r="AW1166" s="194" t="s">
        <v>33</v>
      </c>
      <c r="AX1166" s="194" t="s">
        <v>76</v>
      </c>
      <c r="AY1166" s="196" t="s">
        <v>119</v>
      </c>
    </row>
    <row r="1167" spans="2:51" s="194" customFormat="1" x14ac:dyDescent="0.3">
      <c r="B1167" s="195"/>
      <c r="D1167" s="190" t="s">
        <v>171</v>
      </c>
      <c r="E1167" s="196"/>
      <c r="F1167" s="197" t="s">
        <v>212</v>
      </c>
      <c r="H1167" s="196"/>
      <c r="L1167" s="195"/>
      <c r="M1167" s="198"/>
      <c r="T1167" s="199"/>
      <c r="AT1167" s="196" t="s">
        <v>171</v>
      </c>
      <c r="AU1167" s="196" t="s">
        <v>100</v>
      </c>
      <c r="AV1167" s="194" t="s">
        <v>84</v>
      </c>
      <c r="AW1167" s="194" t="s">
        <v>33</v>
      </c>
      <c r="AX1167" s="194" t="s">
        <v>76</v>
      </c>
      <c r="AY1167" s="196" t="s">
        <v>119</v>
      </c>
    </row>
    <row r="1168" spans="2:51" s="194" customFormat="1" x14ac:dyDescent="0.3">
      <c r="B1168" s="195"/>
      <c r="D1168" s="190" t="s">
        <v>171</v>
      </c>
      <c r="E1168" s="196"/>
      <c r="F1168" s="197" t="s">
        <v>249</v>
      </c>
      <c r="H1168" s="196"/>
      <c r="L1168" s="195"/>
      <c r="M1168" s="198"/>
      <c r="T1168" s="199"/>
      <c r="AT1168" s="196" t="s">
        <v>171</v>
      </c>
      <c r="AU1168" s="196" t="s">
        <v>100</v>
      </c>
      <c r="AV1168" s="194" t="s">
        <v>84</v>
      </c>
      <c r="AW1168" s="194" t="s">
        <v>33</v>
      </c>
      <c r="AX1168" s="194" t="s">
        <v>76</v>
      </c>
      <c r="AY1168" s="196" t="s">
        <v>119</v>
      </c>
    </row>
    <row r="1169" spans="2:51" s="194" customFormat="1" x14ac:dyDescent="0.3">
      <c r="B1169" s="195"/>
      <c r="D1169" s="190" t="s">
        <v>171</v>
      </c>
      <c r="E1169" s="196"/>
      <c r="F1169" s="197" t="s">
        <v>253</v>
      </c>
      <c r="H1169" s="196"/>
      <c r="L1169" s="195"/>
      <c r="M1169" s="198"/>
      <c r="T1169" s="199"/>
      <c r="AT1169" s="196" t="s">
        <v>171</v>
      </c>
      <c r="AU1169" s="196" t="s">
        <v>100</v>
      </c>
      <c r="AV1169" s="194" t="s">
        <v>84</v>
      </c>
      <c r="AW1169" s="194" t="s">
        <v>33</v>
      </c>
      <c r="AX1169" s="194" t="s">
        <v>76</v>
      </c>
      <c r="AY1169" s="196" t="s">
        <v>119</v>
      </c>
    </row>
    <row r="1170" spans="2:51" s="194" customFormat="1" x14ac:dyDescent="0.3">
      <c r="B1170" s="195"/>
      <c r="D1170" s="190" t="s">
        <v>171</v>
      </c>
      <c r="E1170" s="196"/>
      <c r="F1170" s="197" t="s">
        <v>212</v>
      </c>
      <c r="H1170" s="196"/>
      <c r="L1170" s="195"/>
      <c r="M1170" s="198"/>
      <c r="T1170" s="199"/>
      <c r="AT1170" s="196" t="s">
        <v>171</v>
      </c>
      <c r="AU1170" s="196" t="s">
        <v>100</v>
      </c>
      <c r="AV1170" s="194" t="s">
        <v>84</v>
      </c>
      <c r="AW1170" s="194" t="s">
        <v>33</v>
      </c>
      <c r="AX1170" s="194" t="s">
        <v>76</v>
      </c>
      <c r="AY1170" s="196" t="s">
        <v>119</v>
      </c>
    </row>
    <row r="1171" spans="2:51" s="194" customFormat="1" x14ac:dyDescent="0.3">
      <c r="B1171" s="195"/>
      <c r="D1171" s="190" t="s">
        <v>171</v>
      </c>
      <c r="E1171" s="196"/>
      <c r="F1171" s="197" t="s">
        <v>249</v>
      </c>
      <c r="H1171" s="196"/>
      <c r="L1171" s="195"/>
      <c r="M1171" s="198"/>
      <c r="T1171" s="199"/>
      <c r="AT1171" s="196" t="s">
        <v>171</v>
      </c>
      <c r="AU1171" s="196" t="s">
        <v>100</v>
      </c>
      <c r="AV1171" s="194" t="s">
        <v>84</v>
      </c>
      <c r="AW1171" s="194" t="s">
        <v>33</v>
      </c>
      <c r="AX1171" s="194" t="s">
        <v>76</v>
      </c>
      <c r="AY1171" s="196" t="s">
        <v>119</v>
      </c>
    </row>
    <row r="1172" spans="2:51" s="194" customFormat="1" x14ac:dyDescent="0.3">
      <c r="B1172" s="195"/>
      <c r="D1172" s="190" t="s">
        <v>171</v>
      </c>
      <c r="E1172" s="196"/>
      <c r="F1172" s="197" t="s">
        <v>310</v>
      </c>
      <c r="H1172" s="196"/>
      <c r="L1172" s="195"/>
      <c r="M1172" s="198"/>
      <c r="T1172" s="199"/>
      <c r="AT1172" s="196" t="s">
        <v>171</v>
      </c>
      <c r="AU1172" s="196" t="s">
        <v>100</v>
      </c>
      <c r="AV1172" s="194" t="s">
        <v>84</v>
      </c>
      <c r="AW1172" s="194" t="s">
        <v>33</v>
      </c>
      <c r="AX1172" s="194" t="s">
        <v>76</v>
      </c>
      <c r="AY1172" s="196" t="s">
        <v>119</v>
      </c>
    </row>
    <row r="1173" spans="2:51" s="200" customFormat="1" x14ac:dyDescent="0.3">
      <c r="B1173" s="201"/>
      <c r="D1173" s="190" t="s">
        <v>171</v>
      </c>
      <c r="E1173" s="202"/>
      <c r="F1173" s="203" t="s">
        <v>311</v>
      </c>
      <c r="H1173" s="204">
        <v>612.30999999999995</v>
      </c>
      <c r="L1173" s="201"/>
      <c r="M1173" s="205"/>
      <c r="T1173" s="206"/>
      <c r="AT1173" s="202" t="s">
        <v>171</v>
      </c>
      <c r="AU1173" s="202" t="s">
        <v>100</v>
      </c>
      <c r="AV1173" s="200" t="s">
        <v>100</v>
      </c>
      <c r="AW1173" s="200" t="s">
        <v>33</v>
      </c>
      <c r="AX1173" s="200" t="s">
        <v>76</v>
      </c>
      <c r="AY1173" s="202" t="s">
        <v>119</v>
      </c>
    </row>
    <row r="1174" spans="2:51" s="215" customFormat="1" x14ac:dyDescent="0.3">
      <c r="B1174" s="216"/>
      <c r="D1174" s="190" t="s">
        <v>171</v>
      </c>
      <c r="E1174" s="217"/>
      <c r="F1174" s="218" t="s">
        <v>219</v>
      </c>
      <c r="H1174" s="219">
        <v>612.30999999999995</v>
      </c>
      <c r="L1174" s="216"/>
      <c r="M1174" s="220"/>
      <c r="T1174" s="221"/>
      <c r="AT1174" s="217" t="s">
        <v>171</v>
      </c>
      <c r="AU1174" s="217" t="s">
        <v>100</v>
      </c>
      <c r="AV1174" s="215" t="s">
        <v>122</v>
      </c>
      <c r="AW1174" s="215" t="s">
        <v>33</v>
      </c>
      <c r="AX1174" s="215" t="s">
        <v>76</v>
      </c>
      <c r="AY1174" s="217" t="s">
        <v>119</v>
      </c>
    </row>
    <row r="1175" spans="2:51" s="194" customFormat="1" x14ac:dyDescent="0.3">
      <c r="B1175" s="195"/>
      <c r="D1175" s="190" t="s">
        <v>171</v>
      </c>
      <c r="E1175" s="196"/>
      <c r="F1175" s="197" t="s">
        <v>312</v>
      </c>
      <c r="H1175" s="196"/>
      <c r="L1175" s="195"/>
      <c r="M1175" s="198"/>
      <c r="T1175" s="199"/>
      <c r="AT1175" s="196" t="s">
        <v>171</v>
      </c>
      <c r="AU1175" s="196" t="s">
        <v>100</v>
      </c>
      <c r="AV1175" s="194" t="s">
        <v>84</v>
      </c>
      <c r="AW1175" s="194" t="s">
        <v>33</v>
      </c>
      <c r="AX1175" s="194" t="s">
        <v>76</v>
      </c>
      <c r="AY1175" s="196" t="s">
        <v>119</v>
      </c>
    </row>
    <row r="1176" spans="2:51" s="194" customFormat="1" x14ac:dyDescent="0.3">
      <c r="B1176" s="195"/>
      <c r="D1176" s="190" t="s">
        <v>171</v>
      </c>
      <c r="E1176" s="196"/>
      <c r="F1176" s="197" t="s">
        <v>210</v>
      </c>
      <c r="H1176" s="196"/>
      <c r="L1176" s="195"/>
      <c r="M1176" s="198"/>
      <c r="T1176" s="199"/>
      <c r="AT1176" s="196" t="s">
        <v>171</v>
      </c>
      <c r="AU1176" s="196" t="s">
        <v>100</v>
      </c>
      <c r="AV1176" s="194" t="s">
        <v>84</v>
      </c>
      <c r="AW1176" s="194" t="s">
        <v>33</v>
      </c>
      <c r="AX1176" s="194" t="s">
        <v>76</v>
      </c>
      <c r="AY1176" s="196" t="s">
        <v>119</v>
      </c>
    </row>
    <row r="1177" spans="2:51" s="194" customFormat="1" x14ac:dyDescent="0.3">
      <c r="B1177" s="195"/>
      <c r="D1177" s="190" t="s">
        <v>171</v>
      </c>
      <c r="E1177" s="196"/>
      <c r="F1177" s="197" t="s">
        <v>211</v>
      </c>
      <c r="H1177" s="196"/>
      <c r="L1177" s="195"/>
      <c r="M1177" s="198"/>
      <c r="T1177" s="199"/>
      <c r="AT1177" s="196" t="s">
        <v>171</v>
      </c>
      <c r="AU1177" s="196" t="s">
        <v>100</v>
      </c>
      <c r="AV1177" s="194" t="s">
        <v>84</v>
      </c>
      <c r="AW1177" s="194" t="s">
        <v>33</v>
      </c>
      <c r="AX1177" s="194" t="s">
        <v>76</v>
      </c>
      <c r="AY1177" s="196" t="s">
        <v>119</v>
      </c>
    </row>
    <row r="1178" spans="2:51" s="194" customFormat="1" x14ac:dyDescent="0.3">
      <c r="B1178" s="195"/>
      <c r="D1178" s="190" t="s">
        <v>171</v>
      </c>
      <c r="E1178" s="196"/>
      <c r="F1178" s="197" t="s">
        <v>277</v>
      </c>
      <c r="H1178" s="196"/>
      <c r="L1178" s="195"/>
      <c r="M1178" s="198"/>
      <c r="T1178" s="199"/>
      <c r="AT1178" s="196" t="s">
        <v>171</v>
      </c>
      <c r="AU1178" s="196" t="s">
        <v>100</v>
      </c>
      <c r="AV1178" s="194" t="s">
        <v>84</v>
      </c>
      <c r="AW1178" s="194" t="s">
        <v>33</v>
      </c>
      <c r="AX1178" s="194" t="s">
        <v>76</v>
      </c>
      <c r="AY1178" s="196" t="s">
        <v>119</v>
      </c>
    </row>
    <row r="1179" spans="2:51" s="194" customFormat="1" x14ac:dyDescent="0.3">
      <c r="B1179" s="195"/>
      <c r="D1179" s="190" t="s">
        <v>171</v>
      </c>
      <c r="E1179" s="196"/>
      <c r="F1179" s="197" t="s">
        <v>213</v>
      </c>
      <c r="H1179" s="196"/>
      <c r="L1179" s="195"/>
      <c r="M1179" s="198"/>
      <c r="T1179" s="199"/>
      <c r="AT1179" s="196" t="s">
        <v>171</v>
      </c>
      <c r="AU1179" s="196" t="s">
        <v>100</v>
      </c>
      <c r="AV1179" s="194" t="s">
        <v>84</v>
      </c>
      <c r="AW1179" s="194" t="s">
        <v>33</v>
      </c>
      <c r="AX1179" s="194" t="s">
        <v>76</v>
      </c>
      <c r="AY1179" s="196" t="s">
        <v>119</v>
      </c>
    </row>
    <row r="1180" spans="2:51" s="194" customFormat="1" x14ac:dyDescent="0.3">
      <c r="B1180" s="195"/>
      <c r="D1180" s="190" t="s">
        <v>171</v>
      </c>
      <c r="E1180" s="196"/>
      <c r="F1180" s="197" t="s">
        <v>214</v>
      </c>
      <c r="H1180" s="196"/>
      <c r="L1180" s="195"/>
      <c r="M1180" s="198"/>
      <c r="T1180" s="199"/>
      <c r="AT1180" s="196" t="s">
        <v>171</v>
      </c>
      <c r="AU1180" s="196" t="s">
        <v>100</v>
      </c>
      <c r="AV1180" s="194" t="s">
        <v>84</v>
      </c>
      <c r="AW1180" s="194" t="s">
        <v>33</v>
      </c>
      <c r="AX1180" s="194" t="s">
        <v>76</v>
      </c>
      <c r="AY1180" s="196" t="s">
        <v>119</v>
      </c>
    </row>
    <row r="1181" spans="2:51" s="194" customFormat="1" x14ac:dyDescent="0.3">
      <c r="B1181" s="195"/>
      <c r="D1181" s="190" t="s">
        <v>171</v>
      </c>
      <c r="E1181" s="196"/>
      <c r="F1181" s="197" t="s">
        <v>220</v>
      </c>
      <c r="H1181" s="196"/>
      <c r="L1181" s="195"/>
      <c r="M1181" s="198"/>
      <c r="T1181" s="199"/>
      <c r="AT1181" s="196" t="s">
        <v>171</v>
      </c>
      <c r="AU1181" s="196" t="s">
        <v>100</v>
      </c>
      <c r="AV1181" s="194" t="s">
        <v>84</v>
      </c>
      <c r="AW1181" s="194" t="s">
        <v>33</v>
      </c>
      <c r="AX1181" s="194" t="s">
        <v>76</v>
      </c>
      <c r="AY1181" s="196" t="s">
        <v>119</v>
      </c>
    </row>
    <row r="1182" spans="2:51" s="194" customFormat="1" x14ac:dyDescent="0.3">
      <c r="B1182" s="195"/>
      <c r="D1182" s="190" t="s">
        <v>171</v>
      </c>
      <c r="E1182" s="196"/>
      <c r="F1182" s="197" t="s">
        <v>211</v>
      </c>
      <c r="H1182" s="196"/>
      <c r="L1182" s="195"/>
      <c r="M1182" s="198"/>
      <c r="T1182" s="199"/>
      <c r="AT1182" s="196" t="s">
        <v>171</v>
      </c>
      <c r="AU1182" s="196" t="s">
        <v>100</v>
      </c>
      <c r="AV1182" s="194" t="s">
        <v>84</v>
      </c>
      <c r="AW1182" s="194" t="s">
        <v>33</v>
      </c>
      <c r="AX1182" s="194" t="s">
        <v>76</v>
      </c>
      <c r="AY1182" s="196" t="s">
        <v>119</v>
      </c>
    </row>
    <row r="1183" spans="2:51" s="194" customFormat="1" x14ac:dyDescent="0.3">
      <c r="B1183" s="195"/>
      <c r="D1183" s="190" t="s">
        <v>171</v>
      </c>
      <c r="E1183" s="196"/>
      <c r="F1183" s="197" t="s">
        <v>277</v>
      </c>
      <c r="H1183" s="196"/>
      <c r="L1183" s="195"/>
      <c r="M1183" s="198"/>
      <c r="T1183" s="199"/>
      <c r="AT1183" s="196" t="s">
        <v>171</v>
      </c>
      <c r="AU1183" s="196" t="s">
        <v>100</v>
      </c>
      <c r="AV1183" s="194" t="s">
        <v>84</v>
      </c>
      <c r="AW1183" s="194" t="s">
        <v>33</v>
      </c>
      <c r="AX1183" s="194" t="s">
        <v>76</v>
      </c>
      <c r="AY1183" s="196" t="s">
        <v>119</v>
      </c>
    </row>
    <row r="1184" spans="2:51" s="194" customFormat="1" x14ac:dyDescent="0.3">
      <c r="B1184" s="195"/>
      <c r="D1184" s="190" t="s">
        <v>171</v>
      </c>
      <c r="E1184" s="196"/>
      <c r="F1184" s="197" t="s">
        <v>221</v>
      </c>
      <c r="H1184" s="196"/>
      <c r="L1184" s="195"/>
      <c r="M1184" s="198"/>
      <c r="T1184" s="199"/>
      <c r="AT1184" s="196" t="s">
        <v>171</v>
      </c>
      <c r="AU1184" s="196" t="s">
        <v>100</v>
      </c>
      <c r="AV1184" s="194" t="s">
        <v>84</v>
      </c>
      <c r="AW1184" s="194" t="s">
        <v>33</v>
      </c>
      <c r="AX1184" s="194" t="s">
        <v>76</v>
      </c>
      <c r="AY1184" s="196" t="s">
        <v>119</v>
      </c>
    </row>
    <row r="1185" spans="2:51" s="194" customFormat="1" x14ac:dyDescent="0.3">
      <c r="B1185" s="195"/>
      <c r="D1185" s="190" t="s">
        <v>171</v>
      </c>
      <c r="E1185" s="196"/>
      <c r="F1185" s="197" t="s">
        <v>223</v>
      </c>
      <c r="H1185" s="196"/>
      <c r="L1185" s="195"/>
      <c r="M1185" s="198"/>
      <c r="T1185" s="199"/>
      <c r="AT1185" s="196" t="s">
        <v>171</v>
      </c>
      <c r="AU1185" s="196" t="s">
        <v>100</v>
      </c>
      <c r="AV1185" s="194" t="s">
        <v>84</v>
      </c>
      <c r="AW1185" s="194" t="s">
        <v>33</v>
      </c>
      <c r="AX1185" s="194" t="s">
        <v>76</v>
      </c>
      <c r="AY1185" s="196" t="s">
        <v>119</v>
      </c>
    </row>
    <row r="1186" spans="2:51" s="194" customFormat="1" x14ac:dyDescent="0.3">
      <c r="B1186" s="195"/>
      <c r="D1186" s="190" t="s">
        <v>171</v>
      </c>
      <c r="E1186" s="196"/>
      <c r="F1186" s="197" t="s">
        <v>224</v>
      </c>
      <c r="H1186" s="196"/>
      <c r="L1186" s="195"/>
      <c r="M1186" s="198"/>
      <c r="T1186" s="199"/>
      <c r="AT1186" s="196" t="s">
        <v>171</v>
      </c>
      <c r="AU1186" s="196" t="s">
        <v>100</v>
      </c>
      <c r="AV1186" s="194" t="s">
        <v>84</v>
      </c>
      <c r="AW1186" s="194" t="s">
        <v>33</v>
      </c>
      <c r="AX1186" s="194" t="s">
        <v>76</v>
      </c>
      <c r="AY1186" s="196" t="s">
        <v>119</v>
      </c>
    </row>
    <row r="1187" spans="2:51" s="194" customFormat="1" x14ac:dyDescent="0.3">
      <c r="B1187" s="195"/>
      <c r="D1187" s="190" t="s">
        <v>171</v>
      </c>
      <c r="E1187" s="196"/>
      <c r="F1187" s="197" t="s">
        <v>282</v>
      </c>
      <c r="H1187" s="196"/>
      <c r="L1187" s="195"/>
      <c r="M1187" s="198"/>
      <c r="T1187" s="199"/>
      <c r="AT1187" s="196" t="s">
        <v>171</v>
      </c>
      <c r="AU1187" s="196" t="s">
        <v>100</v>
      </c>
      <c r="AV1187" s="194" t="s">
        <v>84</v>
      </c>
      <c r="AW1187" s="194" t="s">
        <v>33</v>
      </c>
      <c r="AX1187" s="194" t="s">
        <v>76</v>
      </c>
      <c r="AY1187" s="196" t="s">
        <v>119</v>
      </c>
    </row>
    <row r="1188" spans="2:51" s="194" customFormat="1" x14ac:dyDescent="0.3">
      <c r="B1188" s="195"/>
      <c r="D1188" s="190" t="s">
        <v>171</v>
      </c>
      <c r="E1188" s="196"/>
      <c r="F1188" s="197" t="s">
        <v>225</v>
      </c>
      <c r="H1188" s="196"/>
      <c r="L1188" s="195"/>
      <c r="M1188" s="198"/>
      <c r="T1188" s="199"/>
      <c r="AT1188" s="196" t="s">
        <v>171</v>
      </c>
      <c r="AU1188" s="196" t="s">
        <v>100</v>
      </c>
      <c r="AV1188" s="194" t="s">
        <v>84</v>
      </c>
      <c r="AW1188" s="194" t="s">
        <v>33</v>
      </c>
      <c r="AX1188" s="194" t="s">
        <v>76</v>
      </c>
      <c r="AY1188" s="196" t="s">
        <v>119</v>
      </c>
    </row>
    <row r="1189" spans="2:51" s="194" customFormat="1" x14ac:dyDescent="0.3">
      <c r="B1189" s="195"/>
      <c r="D1189" s="190" t="s">
        <v>171</v>
      </c>
      <c r="E1189" s="196"/>
      <c r="F1189" s="197" t="s">
        <v>228</v>
      </c>
      <c r="H1189" s="196"/>
      <c r="L1189" s="195"/>
      <c r="M1189" s="198"/>
      <c r="T1189" s="199"/>
      <c r="AT1189" s="196" t="s">
        <v>171</v>
      </c>
      <c r="AU1189" s="196" t="s">
        <v>100</v>
      </c>
      <c r="AV1189" s="194" t="s">
        <v>84</v>
      </c>
      <c r="AW1189" s="194" t="s">
        <v>33</v>
      </c>
      <c r="AX1189" s="194" t="s">
        <v>76</v>
      </c>
      <c r="AY1189" s="196" t="s">
        <v>119</v>
      </c>
    </row>
    <row r="1190" spans="2:51" s="194" customFormat="1" x14ac:dyDescent="0.3">
      <c r="B1190" s="195"/>
      <c r="D1190" s="190" t="s">
        <v>171</v>
      </c>
      <c r="E1190" s="196"/>
      <c r="F1190" s="197" t="s">
        <v>229</v>
      </c>
      <c r="H1190" s="196"/>
      <c r="L1190" s="195"/>
      <c r="M1190" s="198"/>
      <c r="T1190" s="199"/>
      <c r="AT1190" s="196" t="s">
        <v>171</v>
      </c>
      <c r="AU1190" s="196" t="s">
        <v>100</v>
      </c>
      <c r="AV1190" s="194" t="s">
        <v>84</v>
      </c>
      <c r="AW1190" s="194" t="s">
        <v>33</v>
      </c>
      <c r="AX1190" s="194" t="s">
        <v>76</v>
      </c>
      <c r="AY1190" s="196" t="s">
        <v>119</v>
      </c>
    </row>
    <row r="1191" spans="2:51" s="194" customFormat="1" x14ac:dyDescent="0.3">
      <c r="B1191" s="195"/>
      <c r="D1191" s="190" t="s">
        <v>171</v>
      </c>
      <c r="E1191" s="196"/>
      <c r="F1191" s="197" t="s">
        <v>285</v>
      </c>
      <c r="H1191" s="196"/>
      <c r="L1191" s="195"/>
      <c r="M1191" s="198"/>
      <c r="T1191" s="199"/>
      <c r="AT1191" s="196" t="s">
        <v>171</v>
      </c>
      <c r="AU1191" s="196" t="s">
        <v>100</v>
      </c>
      <c r="AV1191" s="194" t="s">
        <v>84</v>
      </c>
      <c r="AW1191" s="194" t="s">
        <v>33</v>
      </c>
      <c r="AX1191" s="194" t="s">
        <v>76</v>
      </c>
      <c r="AY1191" s="196" t="s">
        <v>119</v>
      </c>
    </row>
    <row r="1192" spans="2:51" s="194" customFormat="1" x14ac:dyDescent="0.3">
      <c r="B1192" s="195"/>
      <c r="D1192" s="190" t="s">
        <v>171</v>
      </c>
      <c r="E1192" s="196"/>
      <c r="F1192" s="197" t="s">
        <v>231</v>
      </c>
      <c r="H1192" s="196"/>
      <c r="L1192" s="195"/>
      <c r="M1192" s="198"/>
      <c r="T1192" s="199"/>
      <c r="AT1192" s="196" t="s">
        <v>171</v>
      </c>
      <c r="AU1192" s="196" t="s">
        <v>100</v>
      </c>
      <c r="AV1192" s="194" t="s">
        <v>84</v>
      </c>
      <c r="AW1192" s="194" t="s">
        <v>33</v>
      </c>
      <c r="AX1192" s="194" t="s">
        <v>76</v>
      </c>
      <c r="AY1192" s="196" t="s">
        <v>119</v>
      </c>
    </row>
    <row r="1193" spans="2:51" s="194" customFormat="1" x14ac:dyDescent="0.3">
      <c r="B1193" s="195"/>
      <c r="D1193" s="190" t="s">
        <v>171</v>
      </c>
      <c r="E1193" s="196"/>
      <c r="F1193" s="197" t="s">
        <v>233</v>
      </c>
      <c r="H1193" s="196"/>
      <c r="L1193" s="195"/>
      <c r="M1193" s="198"/>
      <c r="T1193" s="199"/>
      <c r="AT1193" s="196" t="s">
        <v>171</v>
      </c>
      <c r="AU1193" s="196" t="s">
        <v>100</v>
      </c>
      <c r="AV1193" s="194" t="s">
        <v>84</v>
      </c>
      <c r="AW1193" s="194" t="s">
        <v>33</v>
      </c>
      <c r="AX1193" s="194" t="s">
        <v>76</v>
      </c>
      <c r="AY1193" s="196" t="s">
        <v>119</v>
      </c>
    </row>
    <row r="1194" spans="2:51" s="194" customFormat="1" x14ac:dyDescent="0.3">
      <c r="B1194" s="195"/>
      <c r="D1194" s="190" t="s">
        <v>171</v>
      </c>
      <c r="E1194" s="196"/>
      <c r="F1194" s="197" t="s">
        <v>229</v>
      </c>
      <c r="H1194" s="196"/>
      <c r="L1194" s="195"/>
      <c r="M1194" s="198"/>
      <c r="T1194" s="199"/>
      <c r="AT1194" s="196" t="s">
        <v>171</v>
      </c>
      <c r="AU1194" s="196" t="s">
        <v>100</v>
      </c>
      <c r="AV1194" s="194" t="s">
        <v>84</v>
      </c>
      <c r="AW1194" s="194" t="s">
        <v>33</v>
      </c>
      <c r="AX1194" s="194" t="s">
        <v>76</v>
      </c>
      <c r="AY1194" s="196" t="s">
        <v>119</v>
      </c>
    </row>
    <row r="1195" spans="2:51" s="194" customFormat="1" x14ac:dyDescent="0.3">
      <c r="B1195" s="195"/>
      <c r="D1195" s="190" t="s">
        <v>171</v>
      </c>
      <c r="E1195" s="196"/>
      <c r="F1195" s="197" t="s">
        <v>285</v>
      </c>
      <c r="H1195" s="196"/>
      <c r="L1195" s="195"/>
      <c r="M1195" s="198"/>
      <c r="T1195" s="199"/>
      <c r="AT1195" s="196" t="s">
        <v>171</v>
      </c>
      <c r="AU1195" s="196" t="s">
        <v>100</v>
      </c>
      <c r="AV1195" s="194" t="s">
        <v>84</v>
      </c>
      <c r="AW1195" s="194" t="s">
        <v>33</v>
      </c>
      <c r="AX1195" s="194" t="s">
        <v>76</v>
      </c>
      <c r="AY1195" s="196" t="s">
        <v>119</v>
      </c>
    </row>
    <row r="1196" spans="2:51" s="194" customFormat="1" x14ac:dyDescent="0.3">
      <c r="B1196" s="195"/>
      <c r="D1196" s="190" t="s">
        <v>171</v>
      </c>
      <c r="E1196" s="196"/>
      <c r="F1196" s="197" t="s">
        <v>234</v>
      </c>
      <c r="H1196" s="196"/>
      <c r="L1196" s="195"/>
      <c r="M1196" s="198"/>
      <c r="T1196" s="199"/>
      <c r="AT1196" s="196" t="s">
        <v>171</v>
      </c>
      <c r="AU1196" s="196" t="s">
        <v>100</v>
      </c>
      <c r="AV1196" s="194" t="s">
        <v>84</v>
      </c>
      <c r="AW1196" s="194" t="s">
        <v>33</v>
      </c>
      <c r="AX1196" s="194" t="s">
        <v>76</v>
      </c>
      <c r="AY1196" s="196" t="s">
        <v>119</v>
      </c>
    </row>
    <row r="1197" spans="2:51" s="194" customFormat="1" x14ac:dyDescent="0.3">
      <c r="B1197" s="195"/>
      <c r="D1197" s="190" t="s">
        <v>171</v>
      </c>
      <c r="E1197" s="196"/>
      <c r="F1197" s="197" t="s">
        <v>236</v>
      </c>
      <c r="H1197" s="196"/>
      <c r="L1197" s="195"/>
      <c r="M1197" s="198"/>
      <c r="T1197" s="199"/>
      <c r="AT1197" s="196" t="s">
        <v>171</v>
      </c>
      <c r="AU1197" s="196" t="s">
        <v>100</v>
      </c>
      <c r="AV1197" s="194" t="s">
        <v>84</v>
      </c>
      <c r="AW1197" s="194" t="s">
        <v>33</v>
      </c>
      <c r="AX1197" s="194" t="s">
        <v>76</v>
      </c>
      <c r="AY1197" s="196" t="s">
        <v>119</v>
      </c>
    </row>
    <row r="1198" spans="2:51" s="194" customFormat="1" x14ac:dyDescent="0.3">
      <c r="B1198" s="195"/>
      <c r="D1198" s="190" t="s">
        <v>171</v>
      </c>
      <c r="E1198" s="196"/>
      <c r="F1198" s="197" t="s">
        <v>229</v>
      </c>
      <c r="H1198" s="196"/>
      <c r="L1198" s="195"/>
      <c r="M1198" s="198"/>
      <c r="T1198" s="199"/>
      <c r="AT1198" s="196" t="s">
        <v>171</v>
      </c>
      <c r="AU1198" s="196" t="s">
        <v>100</v>
      </c>
      <c r="AV1198" s="194" t="s">
        <v>84</v>
      </c>
      <c r="AW1198" s="194" t="s">
        <v>33</v>
      </c>
      <c r="AX1198" s="194" t="s">
        <v>76</v>
      </c>
      <c r="AY1198" s="196" t="s">
        <v>119</v>
      </c>
    </row>
    <row r="1199" spans="2:51" s="194" customFormat="1" x14ac:dyDescent="0.3">
      <c r="B1199" s="195"/>
      <c r="D1199" s="190" t="s">
        <v>171</v>
      </c>
      <c r="E1199" s="196"/>
      <c r="F1199" s="197" t="s">
        <v>285</v>
      </c>
      <c r="H1199" s="196"/>
      <c r="L1199" s="195"/>
      <c r="M1199" s="198"/>
      <c r="T1199" s="199"/>
      <c r="AT1199" s="196" t="s">
        <v>171</v>
      </c>
      <c r="AU1199" s="196" t="s">
        <v>100</v>
      </c>
      <c r="AV1199" s="194" t="s">
        <v>84</v>
      </c>
      <c r="AW1199" s="194" t="s">
        <v>33</v>
      </c>
      <c r="AX1199" s="194" t="s">
        <v>76</v>
      </c>
      <c r="AY1199" s="196" t="s">
        <v>119</v>
      </c>
    </row>
    <row r="1200" spans="2:51" s="194" customFormat="1" x14ac:dyDescent="0.3">
      <c r="B1200" s="195"/>
      <c r="D1200" s="190" t="s">
        <v>171</v>
      </c>
      <c r="E1200" s="196"/>
      <c r="F1200" s="197" t="s">
        <v>237</v>
      </c>
      <c r="H1200" s="196"/>
      <c r="L1200" s="195"/>
      <c r="M1200" s="198"/>
      <c r="T1200" s="199"/>
      <c r="AT1200" s="196" t="s">
        <v>171</v>
      </c>
      <c r="AU1200" s="196" t="s">
        <v>100</v>
      </c>
      <c r="AV1200" s="194" t="s">
        <v>84</v>
      </c>
      <c r="AW1200" s="194" t="s">
        <v>33</v>
      </c>
      <c r="AX1200" s="194" t="s">
        <v>76</v>
      </c>
      <c r="AY1200" s="196" t="s">
        <v>119</v>
      </c>
    </row>
    <row r="1201" spans="2:51" s="194" customFormat="1" x14ac:dyDescent="0.3">
      <c r="B1201" s="195"/>
      <c r="D1201" s="190" t="s">
        <v>171</v>
      </c>
      <c r="E1201" s="196"/>
      <c r="F1201" s="197" t="s">
        <v>239</v>
      </c>
      <c r="H1201" s="196"/>
      <c r="L1201" s="195"/>
      <c r="M1201" s="198"/>
      <c r="T1201" s="199"/>
      <c r="AT1201" s="196" t="s">
        <v>171</v>
      </c>
      <c r="AU1201" s="196" t="s">
        <v>100</v>
      </c>
      <c r="AV1201" s="194" t="s">
        <v>84</v>
      </c>
      <c r="AW1201" s="194" t="s">
        <v>33</v>
      </c>
      <c r="AX1201" s="194" t="s">
        <v>76</v>
      </c>
      <c r="AY1201" s="196" t="s">
        <v>119</v>
      </c>
    </row>
    <row r="1202" spans="2:51" s="194" customFormat="1" x14ac:dyDescent="0.3">
      <c r="B1202" s="195"/>
      <c r="D1202" s="190" t="s">
        <v>171</v>
      </c>
      <c r="E1202" s="196"/>
      <c r="F1202" s="197" t="s">
        <v>229</v>
      </c>
      <c r="H1202" s="196"/>
      <c r="L1202" s="195"/>
      <c r="M1202" s="198"/>
      <c r="T1202" s="199"/>
      <c r="AT1202" s="196" t="s">
        <v>171</v>
      </c>
      <c r="AU1202" s="196" t="s">
        <v>100</v>
      </c>
      <c r="AV1202" s="194" t="s">
        <v>84</v>
      </c>
      <c r="AW1202" s="194" t="s">
        <v>33</v>
      </c>
      <c r="AX1202" s="194" t="s">
        <v>76</v>
      </c>
      <c r="AY1202" s="196" t="s">
        <v>119</v>
      </c>
    </row>
    <row r="1203" spans="2:51" s="194" customFormat="1" x14ac:dyDescent="0.3">
      <c r="B1203" s="195"/>
      <c r="D1203" s="190" t="s">
        <v>171</v>
      </c>
      <c r="E1203" s="196"/>
      <c r="F1203" s="197" t="s">
        <v>285</v>
      </c>
      <c r="H1203" s="196"/>
      <c r="L1203" s="195"/>
      <c r="M1203" s="198"/>
      <c r="T1203" s="199"/>
      <c r="AT1203" s="196" t="s">
        <v>171</v>
      </c>
      <c r="AU1203" s="196" t="s">
        <v>100</v>
      </c>
      <c r="AV1203" s="194" t="s">
        <v>84</v>
      </c>
      <c r="AW1203" s="194" t="s">
        <v>33</v>
      </c>
      <c r="AX1203" s="194" t="s">
        <v>76</v>
      </c>
      <c r="AY1203" s="196" t="s">
        <v>119</v>
      </c>
    </row>
    <row r="1204" spans="2:51" s="194" customFormat="1" x14ac:dyDescent="0.3">
      <c r="B1204" s="195"/>
      <c r="D1204" s="190" t="s">
        <v>171</v>
      </c>
      <c r="E1204" s="196"/>
      <c r="F1204" s="197" t="s">
        <v>240</v>
      </c>
      <c r="H1204" s="196"/>
      <c r="L1204" s="195"/>
      <c r="M1204" s="198"/>
      <c r="T1204" s="199"/>
      <c r="AT1204" s="196" t="s">
        <v>171</v>
      </c>
      <c r="AU1204" s="196" t="s">
        <v>100</v>
      </c>
      <c r="AV1204" s="194" t="s">
        <v>84</v>
      </c>
      <c r="AW1204" s="194" t="s">
        <v>33</v>
      </c>
      <c r="AX1204" s="194" t="s">
        <v>76</v>
      </c>
      <c r="AY1204" s="196" t="s">
        <v>119</v>
      </c>
    </row>
    <row r="1205" spans="2:51" s="194" customFormat="1" x14ac:dyDescent="0.3">
      <c r="B1205" s="195"/>
      <c r="D1205" s="190" t="s">
        <v>171</v>
      </c>
      <c r="E1205" s="196"/>
      <c r="F1205" s="197" t="s">
        <v>242</v>
      </c>
      <c r="H1205" s="196"/>
      <c r="L1205" s="195"/>
      <c r="M1205" s="198"/>
      <c r="T1205" s="199"/>
      <c r="AT1205" s="196" t="s">
        <v>171</v>
      </c>
      <c r="AU1205" s="196" t="s">
        <v>100</v>
      </c>
      <c r="AV1205" s="194" t="s">
        <v>84</v>
      </c>
      <c r="AW1205" s="194" t="s">
        <v>33</v>
      </c>
      <c r="AX1205" s="194" t="s">
        <v>76</v>
      </c>
      <c r="AY1205" s="196" t="s">
        <v>119</v>
      </c>
    </row>
    <row r="1206" spans="2:51" s="194" customFormat="1" x14ac:dyDescent="0.3">
      <c r="B1206" s="195"/>
      <c r="D1206" s="190" t="s">
        <v>171</v>
      </c>
      <c r="E1206" s="196"/>
      <c r="F1206" s="197" t="s">
        <v>229</v>
      </c>
      <c r="H1206" s="196"/>
      <c r="L1206" s="195"/>
      <c r="M1206" s="198"/>
      <c r="T1206" s="199"/>
      <c r="AT1206" s="196" t="s">
        <v>171</v>
      </c>
      <c r="AU1206" s="196" t="s">
        <v>100</v>
      </c>
      <c r="AV1206" s="194" t="s">
        <v>84</v>
      </c>
      <c r="AW1206" s="194" t="s">
        <v>33</v>
      </c>
      <c r="AX1206" s="194" t="s">
        <v>76</v>
      </c>
      <c r="AY1206" s="196" t="s">
        <v>119</v>
      </c>
    </row>
    <row r="1207" spans="2:51" s="194" customFormat="1" x14ac:dyDescent="0.3">
      <c r="B1207" s="195"/>
      <c r="D1207" s="190" t="s">
        <v>171</v>
      </c>
      <c r="E1207" s="196"/>
      <c r="F1207" s="197" t="s">
        <v>285</v>
      </c>
      <c r="H1207" s="196"/>
      <c r="L1207" s="195"/>
      <c r="M1207" s="198"/>
      <c r="T1207" s="199"/>
      <c r="AT1207" s="196" t="s">
        <v>171</v>
      </c>
      <c r="AU1207" s="196" t="s">
        <v>100</v>
      </c>
      <c r="AV1207" s="194" t="s">
        <v>84</v>
      </c>
      <c r="AW1207" s="194" t="s">
        <v>33</v>
      </c>
      <c r="AX1207" s="194" t="s">
        <v>76</v>
      </c>
      <c r="AY1207" s="196" t="s">
        <v>119</v>
      </c>
    </row>
    <row r="1208" spans="2:51" s="194" customFormat="1" x14ac:dyDescent="0.3">
      <c r="B1208" s="195"/>
      <c r="D1208" s="190" t="s">
        <v>171</v>
      </c>
      <c r="E1208" s="196"/>
      <c r="F1208" s="197" t="s">
        <v>243</v>
      </c>
      <c r="H1208" s="196"/>
      <c r="L1208" s="195"/>
      <c r="M1208" s="198"/>
      <c r="T1208" s="199"/>
      <c r="AT1208" s="196" t="s">
        <v>171</v>
      </c>
      <c r="AU1208" s="196" t="s">
        <v>100</v>
      </c>
      <c r="AV1208" s="194" t="s">
        <v>84</v>
      </c>
      <c r="AW1208" s="194" t="s">
        <v>33</v>
      </c>
      <c r="AX1208" s="194" t="s">
        <v>76</v>
      </c>
      <c r="AY1208" s="196" t="s">
        <v>119</v>
      </c>
    </row>
    <row r="1209" spans="2:51" s="194" customFormat="1" x14ac:dyDescent="0.3">
      <c r="B1209" s="195"/>
      <c r="D1209" s="190" t="s">
        <v>171</v>
      </c>
      <c r="E1209" s="196"/>
      <c r="F1209" s="197" t="s">
        <v>245</v>
      </c>
      <c r="H1209" s="196"/>
      <c r="L1209" s="195"/>
      <c r="M1209" s="198"/>
      <c r="T1209" s="199"/>
      <c r="AT1209" s="196" t="s">
        <v>171</v>
      </c>
      <c r="AU1209" s="196" t="s">
        <v>100</v>
      </c>
      <c r="AV1209" s="194" t="s">
        <v>84</v>
      </c>
      <c r="AW1209" s="194" t="s">
        <v>33</v>
      </c>
      <c r="AX1209" s="194" t="s">
        <v>76</v>
      </c>
      <c r="AY1209" s="196" t="s">
        <v>119</v>
      </c>
    </row>
    <row r="1210" spans="2:51" s="194" customFormat="1" x14ac:dyDescent="0.3">
      <c r="B1210" s="195"/>
      <c r="D1210" s="190" t="s">
        <v>171</v>
      </c>
      <c r="E1210" s="196"/>
      <c r="F1210" s="197" t="s">
        <v>229</v>
      </c>
      <c r="H1210" s="196"/>
      <c r="L1210" s="195"/>
      <c r="M1210" s="198"/>
      <c r="T1210" s="199"/>
      <c r="AT1210" s="196" t="s">
        <v>171</v>
      </c>
      <c r="AU1210" s="196" t="s">
        <v>100</v>
      </c>
      <c r="AV1210" s="194" t="s">
        <v>84</v>
      </c>
      <c r="AW1210" s="194" t="s">
        <v>33</v>
      </c>
      <c r="AX1210" s="194" t="s">
        <v>76</v>
      </c>
      <c r="AY1210" s="196" t="s">
        <v>119</v>
      </c>
    </row>
    <row r="1211" spans="2:51" s="194" customFormat="1" x14ac:dyDescent="0.3">
      <c r="B1211" s="195"/>
      <c r="D1211" s="190" t="s">
        <v>171</v>
      </c>
      <c r="E1211" s="196"/>
      <c r="F1211" s="197" t="s">
        <v>285</v>
      </c>
      <c r="H1211" s="196"/>
      <c r="L1211" s="195"/>
      <c r="M1211" s="198"/>
      <c r="T1211" s="199"/>
      <c r="AT1211" s="196" t="s">
        <v>171</v>
      </c>
      <c r="AU1211" s="196" t="s">
        <v>100</v>
      </c>
      <c r="AV1211" s="194" t="s">
        <v>84</v>
      </c>
      <c r="AW1211" s="194" t="s">
        <v>33</v>
      </c>
      <c r="AX1211" s="194" t="s">
        <v>76</v>
      </c>
      <c r="AY1211" s="196" t="s">
        <v>119</v>
      </c>
    </row>
    <row r="1212" spans="2:51" s="194" customFormat="1" x14ac:dyDescent="0.3">
      <c r="B1212" s="195"/>
      <c r="D1212" s="190" t="s">
        <v>171</v>
      </c>
      <c r="E1212" s="196"/>
      <c r="F1212" s="197" t="s">
        <v>246</v>
      </c>
      <c r="H1212" s="196"/>
      <c r="L1212" s="195"/>
      <c r="M1212" s="198"/>
      <c r="T1212" s="199"/>
      <c r="AT1212" s="196" t="s">
        <v>171</v>
      </c>
      <c r="AU1212" s="196" t="s">
        <v>100</v>
      </c>
      <c r="AV1212" s="194" t="s">
        <v>84</v>
      </c>
      <c r="AW1212" s="194" t="s">
        <v>33</v>
      </c>
      <c r="AX1212" s="194" t="s">
        <v>76</v>
      </c>
      <c r="AY1212" s="196" t="s">
        <v>119</v>
      </c>
    </row>
    <row r="1213" spans="2:51" s="194" customFormat="1" x14ac:dyDescent="0.3">
      <c r="B1213" s="195"/>
      <c r="D1213" s="190" t="s">
        <v>171</v>
      </c>
      <c r="E1213" s="196"/>
      <c r="F1213" s="197" t="s">
        <v>248</v>
      </c>
      <c r="H1213" s="196"/>
      <c r="L1213" s="195"/>
      <c r="M1213" s="198"/>
      <c r="T1213" s="199"/>
      <c r="AT1213" s="196" t="s">
        <v>171</v>
      </c>
      <c r="AU1213" s="196" t="s">
        <v>100</v>
      </c>
      <c r="AV1213" s="194" t="s">
        <v>84</v>
      </c>
      <c r="AW1213" s="194" t="s">
        <v>33</v>
      </c>
      <c r="AX1213" s="194" t="s">
        <v>76</v>
      </c>
      <c r="AY1213" s="196" t="s">
        <v>119</v>
      </c>
    </row>
    <row r="1214" spans="2:51" s="194" customFormat="1" x14ac:dyDescent="0.3">
      <c r="B1214" s="195"/>
      <c r="D1214" s="190" t="s">
        <v>171</v>
      </c>
      <c r="E1214" s="196"/>
      <c r="F1214" s="197" t="s">
        <v>282</v>
      </c>
      <c r="H1214" s="196"/>
      <c r="L1214" s="195"/>
      <c r="M1214" s="198"/>
      <c r="T1214" s="199"/>
      <c r="AT1214" s="196" t="s">
        <v>171</v>
      </c>
      <c r="AU1214" s="196" t="s">
        <v>100</v>
      </c>
      <c r="AV1214" s="194" t="s">
        <v>84</v>
      </c>
      <c r="AW1214" s="194" t="s">
        <v>33</v>
      </c>
      <c r="AX1214" s="194" t="s">
        <v>76</v>
      </c>
      <c r="AY1214" s="196" t="s">
        <v>119</v>
      </c>
    </row>
    <row r="1215" spans="2:51" s="194" customFormat="1" x14ac:dyDescent="0.3">
      <c r="B1215" s="195"/>
      <c r="D1215" s="190" t="s">
        <v>171</v>
      </c>
      <c r="E1215" s="196"/>
      <c r="F1215" s="197" t="s">
        <v>249</v>
      </c>
      <c r="H1215" s="196"/>
      <c r="L1215" s="195"/>
      <c r="M1215" s="198"/>
      <c r="T1215" s="199"/>
      <c r="AT1215" s="196" t="s">
        <v>171</v>
      </c>
      <c r="AU1215" s="196" t="s">
        <v>100</v>
      </c>
      <c r="AV1215" s="194" t="s">
        <v>84</v>
      </c>
      <c r="AW1215" s="194" t="s">
        <v>33</v>
      </c>
      <c r="AX1215" s="194" t="s">
        <v>76</v>
      </c>
      <c r="AY1215" s="196" t="s">
        <v>119</v>
      </c>
    </row>
    <row r="1216" spans="2:51" s="194" customFormat="1" x14ac:dyDescent="0.3">
      <c r="B1216" s="195"/>
      <c r="D1216" s="190" t="s">
        <v>171</v>
      </c>
      <c r="E1216" s="196"/>
      <c r="F1216" s="197" t="s">
        <v>251</v>
      </c>
      <c r="H1216" s="196"/>
      <c r="L1216" s="195"/>
      <c r="M1216" s="198"/>
      <c r="T1216" s="199"/>
      <c r="AT1216" s="196" t="s">
        <v>171</v>
      </c>
      <c r="AU1216" s="196" t="s">
        <v>100</v>
      </c>
      <c r="AV1216" s="194" t="s">
        <v>84</v>
      </c>
      <c r="AW1216" s="194" t="s">
        <v>33</v>
      </c>
      <c r="AX1216" s="194" t="s">
        <v>76</v>
      </c>
      <c r="AY1216" s="196" t="s">
        <v>119</v>
      </c>
    </row>
    <row r="1217" spans="2:65" s="194" customFormat="1" x14ac:dyDescent="0.3">
      <c r="B1217" s="195"/>
      <c r="D1217" s="190" t="s">
        <v>171</v>
      </c>
      <c r="E1217" s="196"/>
      <c r="F1217" s="197" t="s">
        <v>282</v>
      </c>
      <c r="H1217" s="196"/>
      <c r="L1217" s="195"/>
      <c r="M1217" s="198"/>
      <c r="T1217" s="199"/>
      <c r="AT1217" s="196" t="s">
        <v>171</v>
      </c>
      <c r="AU1217" s="196" t="s">
        <v>100</v>
      </c>
      <c r="AV1217" s="194" t="s">
        <v>84</v>
      </c>
      <c r="AW1217" s="194" t="s">
        <v>33</v>
      </c>
      <c r="AX1217" s="194" t="s">
        <v>76</v>
      </c>
      <c r="AY1217" s="196" t="s">
        <v>119</v>
      </c>
    </row>
    <row r="1218" spans="2:65" s="194" customFormat="1" x14ac:dyDescent="0.3">
      <c r="B1218" s="195"/>
      <c r="D1218" s="190" t="s">
        <v>171</v>
      </c>
      <c r="E1218" s="196"/>
      <c r="F1218" s="197" t="s">
        <v>249</v>
      </c>
      <c r="H1218" s="196"/>
      <c r="L1218" s="195"/>
      <c r="M1218" s="198"/>
      <c r="T1218" s="199"/>
      <c r="AT1218" s="196" t="s">
        <v>171</v>
      </c>
      <c r="AU1218" s="196" t="s">
        <v>100</v>
      </c>
      <c r="AV1218" s="194" t="s">
        <v>84</v>
      </c>
      <c r="AW1218" s="194" t="s">
        <v>33</v>
      </c>
      <c r="AX1218" s="194" t="s">
        <v>76</v>
      </c>
      <c r="AY1218" s="196" t="s">
        <v>119</v>
      </c>
    </row>
    <row r="1219" spans="2:65" s="194" customFormat="1" x14ac:dyDescent="0.3">
      <c r="B1219" s="195"/>
      <c r="D1219" s="190" t="s">
        <v>171</v>
      </c>
      <c r="E1219" s="196"/>
      <c r="F1219" s="197" t="s">
        <v>252</v>
      </c>
      <c r="H1219" s="196"/>
      <c r="L1219" s="195"/>
      <c r="M1219" s="198"/>
      <c r="T1219" s="199"/>
      <c r="AT1219" s="196" t="s">
        <v>171</v>
      </c>
      <c r="AU1219" s="196" t="s">
        <v>100</v>
      </c>
      <c r="AV1219" s="194" t="s">
        <v>84</v>
      </c>
      <c r="AW1219" s="194" t="s">
        <v>33</v>
      </c>
      <c r="AX1219" s="194" t="s">
        <v>76</v>
      </c>
      <c r="AY1219" s="196" t="s">
        <v>119</v>
      </c>
    </row>
    <row r="1220" spans="2:65" s="194" customFormat="1" x14ac:dyDescent="0.3">
      <c r="B1220" s="195"/>
      <c r="D1220" s="190" t="s">
        <v>171</v>
      </c>
      <c r="E1220" s="196"/>
      <c r="F1220" s="197" t="s">
        <v>282</v>
      </c>
      <c r="H1220" s="196"/>
      <c r="L1220" s="195"/>
      <c r="M1220" s="198"/>
      <c r="T1220" s="199"/>
      <c r="AT1220" s="196" t="s">
        <v>171</v>
      </c>
      <c r="AU1220" s="196" t="s">
        <v>100</v>
      </c>
      <c r="AV1220" s="194" t="s">
        <v>84</v>
      </c>
      <c r="AW1220" s="194" t="s">
        <v>33</v>
      </c>
      <c r="AX1220" s="194" t="s">
        <v>76</v>
      </c>
      <c r="AY1220" s="196" t="s">
        <v>119</v>
      </c>
    </row>
    <row r="1221" spans="2:65" s="194" customFormat="1" x14ac:dyDescent="0.3">
      <c r="B1221" s="195"/>
      <c r="D1221" s="190" t="s">
        <v>171</v>
      </c>
      <c r="E1221" s="196"/>
      <c r="F1221" s="197" t="s">
        <v>249</v>
      </c>
      <c r="H1221" s="196"/>
      <c r="L1221" s="195"/>
      <c r="M1221" s="198"/>
      <c r="T1221" s="199"/>
      <c r="AT1221" s="196" t="s">
        <v>171</v>
      </c>
      <c r="AU1221" s="196" t="s">
        <v>100</v>
      </c>
      <c r="AV1221" s="194" t="s">
        <v>84</v>
      </c>
      <c r="AW1221" s="194" t="s">
        <v>33</v>
      </c>
      <c r="AX1221" s="194" t="s">
        <v>76</v>
      </c>
      <c r="AY1221" s="196" t="s">
        <v>119</v>
      </c>
    </row>
    <row r="1222" spans="2:65" s="194" customFormat="1" x14ac:dyDescent="0.3">
      <c r="B1222" s="195"/>
      <c r="D1222" s="190" t="s">
        <v>171</v>
      </c>
      <c r="E1222" s="196"/>
      <c r="F1222" s="197" t="s">
        <v>253</v>
      </c>
      <c r="H1222" s="196"/>
      <c r="L1222" s="195"/>
      <c r="M1222" s="198"/>
      <c r="T1222" s="199"/>
      <c r="AT1222" s="196" t="s">
        <v>171</v>
      </c>
      <c r="AU1222" s="196" t="s">
        <v>100</v>
      </c>
      <c r="AV1222" s="194" t="s">
        <v>84</v>
      </c>
      <c r="AW1222" s="194" t="s">
        <v>33</v>
      </c>
      <c r="AX1222" s="194" t="s">
        <v>76</v>
      </c>
      <c r="AY1222" s="196" t="s">
        <v>119</v>
      </c>
    </row>
    <row r="1223" spans="2:65" s="194" customFormat="1" x14ac:dyDescent="0.3">
      <c r="B1223" s="195"/>
      <c r="D1223" s="190" t="s">
        <v>171</v>
      </c>
      <c r="E1223" s="196"/>
      <c r="F1223" s="197" t="s">
        <v>282</v>
      </c>
      <c r="H1223" s="196"/>
      <c r="L1223" s="195"/>
      <c r="M1223" s="198"/>
      <c r="T1223" s="199"/>
      <c r="AT1223" s="196" t="s">
        <v>171</v>
      </c>
      <c r="AU1223" s="196" t="s">
        <v>100</v>
      </c>
      <c r="AV1223" s="194" t="s">
        <v>84</v>
      </c>
      <c r="AW1223" s="194" t="s">
        <v>33</v>
      </c>
      <c r="AX1223" s="194" t="s">
        <v>76</v>
      </c>
      <c r="AY1223" s="196" t="s">
        <v>119</v>
      </c>
    </row>
    <row r="1224" spans="2:65" s="194" customFormat="1" x14ac:dyDescent="0.3">
      <c r="B1224" s="195"/>
      <c r="D1224" s="190" t="s">
        <v>171</v>
      </c>
      <c r="E1224" s="196"/>
      <c r="F1224" s="197" t="s">
        <v>249</v>
      </c>
      <c r="H1224" s="196"/>
      <c r="L1224" s="195"/>
      <c r="M1224" s="198"/>
      <c r="T1224" s="199"/>
      <c r="AT1224" s="196" t="s">
        <v>171</v>
      </c>
      <c r="AU1224" s="196" t="s">
        <v>100</v>
      </c>
      <c r="AV1224" s="194" t="s">
        <v>84</v>
      </c>
      <c r="AW1224" s="194" t="s">
        <v>33</v>
      </c>
      <c r="AX1224" s="194" t="s">
        <v>76</v>
      </c>
      <c r="AY1224" s="196" t="s">
        <v>119</v>
      </c>
    </row>
    <row r="1225" spans="2:65" s="194" customFormat="1" x14ac:dyDescent="0.3">
      <c r="B1225" s="195"/>
      <c r="D1225" s="190" t="s">
        <v>171</v>
      </c>
      <c r="E1225" s="196"/>
      <c r="F1225" s="197" t="s">
        <v>313</v>
      </c>
      <c r="H1225" s="196"/>
      <c r="L1225" s="195"/>
      <c r="M1225" s="198"/>
      <c r="T1225" s="199"/>
      <c r="AT1225" s="196" t="s">
        <v>171</v>
      </c>
      <c r="AU1225" s="196" t="s">
        <v>100</v>
      </c>
      <c r="AV1225" s="194" t="s">
        <v>84</v>
      </c>
      <c r="AW1225" s="194" t="s">
        <v>33</v>
      </c>
      <c r="AX1225" s="194" t="s">
        <v>76</v>
      </c>
      <c r="AY1225" s="196" t="s">
        <v>119</v>
      </c>
    </row>
    <row r="1226" spans="2:65" s="200" customFormat="1" x14ac:dyDescent="0.3">
      <c r="B1226" s="201"/>
      <c r="D1226" s="190" t="s">
        <v>171</v>
      </c>
      <c r="E1226" s="202"/>
      <c r="F1226" s="203" t="s">
        <v>314</v>
      </c>
      <c r="H1226" s="204">
        <v>-438.13099999999997</v>
      </c>
      <c r="L1226" s="201"/>
      <c r="M1226" s="205"/>
      <c r="T1226" s="206"/>
      <c r="AT1226" s="202" t="s">
        <v>171</v>
      </c>
      <c r="AU1226" s="202" t="s">
        <v>100</v>
      </c>
      <c r="AV1226" s="200" t="s">
        <v>100</v>
      </c>
      <c r="AW1226" s="200" t="s">
        <v>33</v>
      </c>
      <c r="AX1226" s="200" t="s">
        <v>76</v>
      </c>
      <c r="AY1226" s="202" t="s">
        <v>119</v>
      </c>
    </row>
    <row r="1227" spans="2:65" s="215" customFormat="1" x14ac:dyDescent="0.3">
      <c r="B1227" s="216"/>
      <c r="D1227" s="190" t="s">
        <v>171</v>
      </c>
      <c r="E1227" s="217"/>
      <c r="F1227" s="218" t="s">
        <v>219</v>
      </c>
      <c r="H1227" s="219">
        <v>-438.13099999999997</v>
      </c>
      <c r="L1227" s="216"/>
      <c r="M1227" s="220"/>
      <c r="T1227" s="221"/>
      <c r="AT1227" s="217" t="s">
        <v>171</v>
      </c>
      <c r="AU1227" s="217" t="s">
        <v>100</v>
      </c>
      <c r="AV1227" s="215" t="s">
        <v>122</v>
      </c>
      <c r="AW1227" s="215" t="s">
        <v>33</v>
      </c>
      <c r="AX1227" s="215" t="s">
        <v>76</v>
      </c>
      <c r="AY1227" s="217" t="s">
        <v>119</v>
      </c>
    </row>
    <row r="1228" spans="2:65" s="207" customFormat="1" x14ac:dyDescent="0.3">
      <c r="B1228" s="208"/>
      <c r="D1228" s="190" t="s">
        <v>171</v>
      </c>
      <c r="E1228" s="209"/>
      <c r="F1228" s="210" t="s">
        <v>176</v>
      </c>
      <c r="H1228" s="211">
        <v>174.179</v>
      </c>
      <c r="L1228" s="208"/>
      <c r="M1228" s="212"/>
      <c r="T1228" s="213"/>
      <c r="AT1228" s="209" t="s">
        <v>171</v>
      </c>
      <c r="AU1228" s="209" t="s">
        <v>100</v>
      </c>
      <c r="AV1228" s="207" t="s">
        <v>121</v>
      </c>
      <c r="AW1228" s="207" t="s">
        <v>33</v>
      </c>
      <c r="AX1228" s="207" t="s">
        <v>84</v>
      </c>
      <c r="AY1228" s="209" t="s">
        <v>119</v>
      </c>
    </row>
    <row r="1229" spans="2:65" s="102" customFormat="1" ht="16.5" customHeight="1" x14ac:dyDescent="0.3">
      <c r="B1229" s="103"/>
      <c r="C1229" s="179" t="s">
        <v>331</v>
      </c>
      <c r="D1229" s="179" t="s">
        <v>120</v>
      </c>
      <c r="E1229" s="180" t="s">
        <v>332</v>
      </c>
      <c r="F1229" s="181" t="s">
        <v>333</v>
      </c>
      <c r="G1229" s="182" t="s">
        <v>196</v>
      </c>
      <c r="H1229" s="183">
        <v>438.13099999999997</v>
      </c>
      <c r="I1229" s="289"/>
      <c r="J1229" s="184">
        <f>ROUND(I1229*H1229,2)</f>
        <v>0</v>
      </c>
      <c r="K1229" s="181" t="s">
        <v>167</v>
      </c>
      <c r="L1229" s="103"/>
      <c r="M1229" s="185"/>
      <c r="N1229" s="186" t="s">
        <v>41</v>
      </c>
      <c r="O1229" s="187">
        <v>9.0000000000000011E-3</v>
      </c>
      <c r="P1229" s="187">
        <f>O1229*H1229</f>
        <v>3.9431790000000002</v>
      </c>
      <c r="Q1229" s="187">
        <v>0</v>
      </c>
      <c r="R1229" s="187">
        <f>Q1229*H1229</f>
        <v>0</v>
      </c>
      <c r="S1229" s="187">
        <v>0</v>
      </c>
      <c r="T1229" s="188">
        <f>S1229*H1229</f>
        <v>0</v>
      </c>
      <c r="AR1229" s="94" t="s">
        <v>121</v>
      </c>
      <c r="AT1229" s="94" t="s">
        <v>120</v>
      </c>
      <c r="AU1229" s="94" t="s">
        <v>100</v>
      </c>
      <c r="AY1229" s="94" t="s">
        <v>119</v>
      </c>
      <c r="BE1229" s="189">
        <f>IF(N1229="základní",J1229,0)</f>
        <v>0</v>
      </c>
      <c r="BF1229" s="189">
        <f>IF(N1229="snížená",J1229,0)</f>
        <v>0</v>
      </c>
      <c r="BG1229" s="189">
        <f>IF(N1229="zákl. přenesená",J1229,0)</f>
        <v>0</v>
      </c>
      <c r="BH1229" s="189">
        <f>IF(N1229="sníž. přenesená",J1229,0)</f>
        <v>0</v>
      </c>
      <c r="BI1229" s="189">
        <f>IF(N1229="nulová",J1229,0)</f>
        <v>0</v>
      </c>
      <c r="BJ1229" s="94" t="s">
        <v>84</v>
      </c>
      <c r="BK1229" s="189">
        <f>ROUND(I1229*H1229,2)</f>
        <v>0</v>
      </c>
      <c r="BL1229" s="94" t="s">
        <v>121</v>
      </c>
      <c r="BM1229" s="94" t="s">
        <v>334</v>
      </c>
    </row>
    <row r="1230" spans="2:65" s="102" customFormat="1" x14ac:dyDescent="0.3">
      <c r="B1230" s="103"/>
      <c r="D1230" s="190" t="s">
        <v>169</v>
      </c>
      <c r="F1230" s="191" t="s">
        <v>335</v>
      </c>
      <c r="L1230" s="103"/>
      <c r="M1230" s="192"/>
      <c r="T1230" s="193"/>
      <c r="AT1230" s="94" t="s">
        <v>169</v>
      </c>
      <c r="AU1230" s="94" t="s">
        <v>100</v>
      </c>
    </row>
    <row r="1231" spans="2:65" s="194" customFormat="1" x14ac:dyDescent="0.3">
      <c r="B1231" s="195"/>
      <c r="D1231" s="190" t="s">
        <v>171</v>
      </c>
      <c r="E1231" s="196"/>
      <c r="F1231" s="197" t="s">
        <v>172</v>
      </c>
      <c r="H1231" s="196"/>
      <c r="L1231" s="195"/>
      <c r="M1231" s="198"/>
      <c r="T1231" s="199"/>
      <c r="AT1231" s="196" t="s">
        <v>171</v>
      </c>
      <c r="AU1231" s="196" t="s">
        <v>100</v>
      </c>
      <c r="AV1231" s="194" t="s">
        <v>84</v>
      </c>
      <c r="AW1231" s="194" t="s">
        <v>33</v>
      </c>
      <c r="AX1231" s="194" t="s">
        <v>76</v>
      </c>
      <c r="AY1231" s="196" t="s">
        <v>119</v>
      </c>
    </row>
    <row r="1232" spans="2:65" s="194" customFormat="1" x14ac:dyDescent="0.3">
      <c r="B1232" s="195"/>
      <c r="D1232" s="190" t="s">
        <v>171</v>
      </c>
      <c r="E1232" s="196"/>
      <c r="F1232" s="197" t="s">
        <v>190</v>
      </c>
      <c r="H1232" s="196"/>
      <c r="L1232" s="195"/>
      <c r="M1232" s="198"/>
      <c r="T1232" s="199"/>
      <c r="AT1232" s="196" t="s">
        <v>171</v>
      </c>
      <c r="AU1232" s="196" t="s">
        <v>100</v>
      </c>
      <c r="AV1232" s="194" t="s">
        <v>84</v>
      </c>
      <c r="AW1232" s="194" t="s">
        <v>33</v>
      </c>
      <c r="AX1232" s="194" t="s">
        <v>76</v>
      </c>
      <c r="AY1232" s="196" t="s">
        <v>119</v>
      </c>
    </row>
    <row r="1233" spans="2:51" s="194" customFormat="1" x14ac:dyDescent="0.3">
      <c r="B1233" s="195"/>
      <c r="D1233" s="190" t="s">
        <v>171</v>
      </c>
      <c r="E1233" s="196"/>
      <c r="F1233" s="197" t="s">
        <v>336</v>
      </c>
      <c r="H1233" s="196"/>
      <c r="L1233" s="195"/>
      <c r="M1233" s="198"/>
      <c r="T1233" s="199"/>
      <c r="AT1233" s="196" t="s">
        <v>171</v>
      </c>
      <c r="AU1233" s="196" t="s">
        <v>100</v>
      </c>
      <c r="AV1233" s="194" t="s">
        <v>84</v>
      </c>
      <c r="AW1233" s="194" t="s">
        <v>33</v>
      </c>
      <c r="AX1233" s="194" t="s">
        <v>76</v>
      </c>
      <c r="AY1233" s="196" t="s">
        <v>119</v>
      </c>
    </row>
    <row r="1234" spans="2:51" s="194" customFormat="1" x14ac:dyDescent="0.3">
      <c r="B1234" s="195"/>
      <c r="D1234" s="190" t="s">
        <v>171</v>
      </c>
      <c r="E1234" s="196"/>
      <c r="F1234" s="197" t="s">
        <v>210</v>
      </c>
      <c r="H1234" s="196"/>
      <c r="L1234" s="195"/>
      <c r="M1234" s="198"/>
      <c r="T1234" s="199"/>
      <c r="AT1234" s="196" t="s">
        <v>171</v>
      </c>
      <c r="AU1234" s="196" t="s">
        <v>100</v>
      </c>
      <c r="AV1234" s="194" t="s">
        <v>84</v>
      </c>
      <c r="AW1234" s="194" t="s">
        <v>33</v>
      </c>
      <c r="AX1234" s="194" t="s">
        <v>76</v>
      </c>
      <c r="AY1234" s="196" t="s">
        <v>119</v>
      </c>
    </row>
    <row r="1235" spans="2:51" s="194" customFormat="1" x14ac:dyDescent="0.3">
      <c r="B1235" s="195"/>
      <c r="D1235" s="190" t="s">
        <v>171</v>
      </c>
      <c r="E1235" s="196"/>
      <c r="F1235" s="197" t="s">
        <v>211</v>
      </c>
      <c r="H1235" s="196"/>
      <c r="L1235" s="195"/>
      <c r="M1235" s="198"/>
      <c r="T1235" s="199"/>
      <c r="AT1235" s="196" t="s">
        <v>171</v>
      </c>
      <c r="AU1235" s="196" t="s">
        <v>100</v>
      </c>
      <c r="AV1235" s="194" t="s">
        <v>84</v>
      </c>
      <c r="AW1235" s="194" t="s">
        <v>33</v>
      </c>
      <c r="AX1235" s="194" t="s">
        <v>76</v>
      </c>
      <c r="AY1235" s="196" t="s">
        <v>119</v>
      </c>
    </row>
    <row r="1236" spans="2:51" s="194" customFormat="1" x14ac:dyDescent="0.3">
      <c r="B1236" s="195"/>
      <c r="D1236" s="190" t="s">
        <v>171</v>
      </c>
      <c r="E1236" s="196"/>
      <c r="F1236" s="197" t="s">
        <v>277</v>
      </c>
      <c r="H1236" s="196"/>
      <c r="L1236" s="195"/>
      <c r="M1236" s="198"/>
      <c r="T1236" s="199"/>
      <c r="AT1236" s="196" t="s">
        <v>171</v>
      </c>
      <c r="AU1236" s="196" t="s">
        <v>100</v>
      </c>
      <c r="AV1236" s="194" t="s">
        <v>84</v>
      </c>
      <c r="AW1236" s="194" t="s">
        <v>33</v>
      </c>
      <c r="AX1236" s="194" t="s">
        <v>76</v>
      </c>
      <c r="AY1236" s="196" t="s">
        <v>119</v>
      </c>
    </row>
    <row r="1237" spans="2:51" s="194" customFormat="1" x14ac:dyDescent="0.3">
      <c r="B1237" s="195"/>
      <c r="D1237" s="190" t="s">
        <v>171</v>
      </c>
      <c r="E1237" s="196"/>
      <c r="F1237" s="197" t="s">
        <v>213</v>
      </c>
      <c r="H1237" s="196"/>
      <c r="L1237" s="195"/>
      <c r="M1237" s="198"/>
      <c r="T1237" s="199"/>
      <c r="AT1237" s="196" t="s">
        <v>171</v>
      </c>
      <c r="AU1237" s="196" t="s">
        <v>100</v>
      </c>
      <c r="AV1237" s="194" t="s">
        <v>84</v>
      </c>
      <c r="AW1237" s="194" t="s">
        <v>33</v>
      </c>
      <c r="AX1237" s="194" t="s">
        <v>76</v>
      </c>
      <c r="AY1237" s="196" t="s">
        <v>119</v>
      </c>
    </row>
    <row r="1238" spans="2:51" s="194" customFormat="1" x14ac:dyDescent="0.3">
      <c r="B1238" s="195"/>
      <c r="D1238" s="190" t="s">
        <v>171</v>
      </c>
      <c r="E1238" s="196"/>
      <c r="F1238" s="197" t="s">
        <v>214</v>
      </c>
      <c r="H1238" s="196"/>
      <c r="L1238" s="195"/>
      <c r="M1238" s="198"/>
      <c r="T1238" s="199"/>
      <c r="AT1238" s="196" t="s">
        <v>171</v>
      </c>
      <c r="AU1238" s="196" t="s">
        <v>100</v>
      </c>
      <c r="AV1238" s="194" t="s">
        <v>84</v>
      </c>
      <c r="AW1238" s="194" t="s">
        <v>33</v>
      </c>
      <c r="AX1238" s="194" t="s">
        <v>76</v>
      </c>
      <c r="AY1238" s="196" t="s">
        <v>119</v>
      </c>
    </row>
    <row r="1239" spans="2:51" s="200" customFormat="1" x14ac:dyDescent="0.3">
      <c r="B1239" s="201"/>
      <c r="D1239" s="190" t="s">
        <v>171</v>
      </c>
      <c r="E1239" s="202"/>
      <c r="F1239" s="203" t="s">
        <v>278</v>
      </c>
      <c r="H1239" s="204">
        <v>37.542000000000002</v>
      </c>
      <c r="L1239" s="201"/>
      <c r="M1239" s="205"/>
      <c r="T1239" s="206"/>
      <c r="AT1239" s="202" t="s">
        <v>171</v>
      </c>
      <c r="AU1239" s="202" t="s">
        <v>100</v>
      </c>
      <c r="AV1239" s="200" t="s">
        <v>100</v>
      </c>
      <c r="AW1239" s="200" t="s">
        <v>33</v>
      </c>
      <c r="AX1239" s="200" t="s">
        <v>76</v>
      </c>
      <c r="AY1239" s="202" t="s">
        <v>119</v>
      </c>
    </row>
    <row r="1240" spans="2:51" s="194" customFormat="1" x14ac:dyDescent="0.3">
      <c r="B1240" s="195"/>
      <c r="D1240" s="190" t="s">
        <v>171</v>
      </c>
      <c r="E1240" s="196"/>
      <c r="F1240" s="197" t="s">
        <v>216</v>
      </c>
      <c r="H1240" s="196"/>
      <c r="L1240" s="195"/>
      <c r="M1240" s="198"/>
      <c r="T1240" s="199"/>
      <c r="AT1240" s="196" t="s">
        <v>171</v>
      </c>
      <c r="AU1240" s="196" t="s">
        <v>100</v>
      </c>
      <c r="AV1240" s="194" t="s">
        <v>84</v>
      </c>
      <c r="AW1240" s="194" t="s">
        <v>33</v>
      </c>
      <c r="AX1240" s="194" t="s">
        <v>76</v>
      </c>
      <c r="AY1240" s="196" t="s">
        <v>119</v>
      </c>
    </row>
    <row r="1241" spans="2:51" s="200" customFormat="1" x14ac:dyDescent="0.3">
      <c r="B1241" s="201"/>
      <c r="D1241" s="190" t="s">
        <v>171</v>
      </c>
      <c r="E1241" s="202"/>
      <c r="F1241" s="203" t="s">
        <v>279</v>
      </c>
      <c r="H1241" s="204">
        <v>-1.7509999999999999</v>
      </c>
      <c r="L1241" s="201"/>
      <c r="M1241" s="205"/>
      <c r="T1241" s="206"/>
      <c r="AT1241" s="202" t="s">
        <v>171</v>
      </c>
      <c r="AU1241" s="202" t="s">
        <v>100</v>
      </c>
      <c r="AV1241" s="200" t="s">
        <v>100</v>
      </c>
      <c r="AW1241" s="200" t="s">
        <v>33</v>
      </c>
      <c r="AX1241" s="200" t="s">
        <v>76</v>
      </c>
      <c r="AY1241" s="202" t="s">
        <v>119</v>
      </c>
    </row>
    <row r="1242" spans="2:51" s="215" customFormat="1" x14ac:dyDescent="0.3">
      <c r="B1242" s="216"/>
      <c r="D1242" s="190" t="s">
        <v>171</v>
      </c>
      <c r="E1242" s="217"/>
      <c r="F1242" s="218" t="s">
        <v>219</v>
      </c>
      <c r="H1242" s="219">
        <v>35.790999999999997</v>
      </c>
      <c r="L1242" s="216"/>
      <c r="M1242" s="220"/>
      <c r="T1242" s="221"/>
      <c r="AT1242" s="217" t="s">
        <v>171</v>
      </c>
      <c r="AU1242" s="217" t="s">
        <v>100</v>
      </c>
      <c r="AV1242" s="215" t="s">
        <v>122</v>
      </c>
      <c r="AW1242" s="215" t="s">
        <v>33</v>
      </c>
      <c r="AX1242" s="215" t="s">
        <v>76</v>
      </c>
      <c r="AY1242" s="217" t="s">
        <v>119</v>
      </c>
    </row>
    <row r="1243" spans="2:51" s="194" customFormat="1" x14ac:dyDescent="0.3">
      <c r="B1243" s="195"/>
      <c r="D1243" s="190" t="s">
        <v>171</v>
      </c>
      <c r="E1243" s="196"/>
      <c r="F1243" s="197" t="s">
        <v>220</v>
      </c>
      <c r="H1243" s="196"/>
      <c r="L1243" s="195"/>
      <c r="M1243" s="198"/>
      <c r="T1243" s="199"/>
      <c r="AT1243" s="196" t="s">
        <v>171</v>
      </c>
      <c r="AU1243" s="196" t="s">
        <v>100</v>
      </c>
      <c r="AV1243" s="194" t="s">
        <v>84</v>
      </c>
      <c r="AW1243" s="194" t="s">
        <v>33</v>
      </c>
      <c r="AX1243" s="194" t="s">
        <v>76</v>
      </c>
      <c r="AY1243" s="196" t="s">
        <v>119</v>
      </c>
    </row>
    <row r="1244" spans="2:51" s="194" customFormat="1" x14ac:dyDescent="0.3">
      <c r="B1244" s="195"/>
      <c r="D1244" s="190" t="s">
        <v>171</v>
      </c>
      <c r="E1244" s="196"/>
      <c r="F1244" s="197" t="s">
        <v>211</v>
      </c>
      <c r="H1244" s="196"/>
      <c r="L1244" s="195"/>
      <c r="M1244" s="198"/>
      <c r="T1244" s="199"/>
      <c r="AT1244" s="196" t="s">
        <v>171</v>
      </c>
      <c r="AU1244" s="196" t="s">
        <v>100</v>
      </c>
      <c r="AV1244" s="194" t="s">
        <v>84</v>
      </c>
      <c r="AW1244" s="194" t="s">
        <v>33</v>
      </c>
      <c r="AX1244" s="194" t="s">
        <v>76</v>
      </c>
      <c r="AY1244" s="196" t="s">
        <v>119</v>
      </c>
    </row>
    <row r="1245" spans="2:51" s="194" customFormat="1" x14ac:dyDescent="0.3">
      <c r="B1245" s="195"/>
      <c r="D1245" s="190" t="s">
        <v>171</v>
      </c>
      <c r="E1245" s="196"/>
      <c r="F1245" s="197" t="s">
        <v>277</v>
      </c>
      <c r="H1245" s="196"/>
      <c r="L1245" s="195"/>
      <c r="M1245" s="198"/>
      <c r="T1245" s="199"/>
      <c r="AT1245" s="196" t="s">
        <v>171</v>
      </c>
      <c r="AU1245" s="196" t="s">
        <v>100</v>
      </c>
      <c r="AV1245" s="194" t="s">
        <v>84</v>
      </c>
      <c r="AW1245" s="194" t="s">
        <v>33</v>
      </c>
      <c r="AX1245" s="194" t="s">
        <v>76</v>
      </c>
      <c r="AY1245" s="196" t="s">
        <v>119</v>
      </c>
    </row>
    <row r="1246" spans="2:51" s="194" customFormat="1" x14ac:dyDescent="0.3">
      <c r="B1246" s="195"/>
      <c r="D1246" s="190" t="s">
        <v>171</v>
      </c>
      <c r="E1246" s="196"/>
      <c r="F1246" s="197" t="s">
        <v>221</v>
      </c>
      <c r="H1246" s="196"/>
      <c r="L1246" s="195"/>
      <c r="M1246" s="198"/>
      <c r="T1246" s="199"/>
      <c r="AT1246" s="196" t="s">
        <v>171</v>
      </c>
      <c r="AU1246" s="196" t="s">
        <v>100</v>
      </c>
      <c r="AV1246" s="194" t="s">
        <v>84</v>
      </c>
      <c r="AW1246" s="194" t="s">
        <v>33</v>
      </c>
      <c r="AX1246" s="194" t="s">
        <v>76</v>
      </c>
      <c r="AY1246" s="196" t="s">
        <v>119</v>
      </c>
    </row>
    <row r="1247" spans="2:51" s="200" customFormat="1" x14ac:dyDescent="0.3">
      <c r="B1247" s="201"/>
      <c r="D1247" s="190" t="s">
        <v>171</v>
      </c>
      <c r="E1247" s="202"/>
      <c r="F1247" s="203" t="s">
        <v>280</v>
      </c>
      <c r="H1247" s="204">
        <v>99.245000000000005</v>
      </c>
      <c r="L1247" s="201"/>
      <c r="M1247" s="205"/>
      <c r="T1247" s="206"/>
      <c r="AT1247" s="202" t="s">
        <v>171</v>
      </c>
      <c r="AU1247" s="202" t="s">
        <v>100</v>
      </c>
      <c r="AV1247" s="200" t="s">
        <v>100</v>
      </c>
      <c r="AW1247" s="200" t="s">
        <v>33</v>
      </c>
      <c r="AX1247" s="200" t="s">
        <v>76</v>
      </c>
      <c r="AY1247" s="202" t="s">
        <v>119</v>
      </c>
    </row>
    <row r="1248" spans="2:51" s="194" customFormat="1" x14ac:dyDescent="0.3">
      <c r="B1248" s="195"/>
      <c r="D1248" s="190" t="s">
        <v>171</v>
      </c>
      <c r="E1248" s="196"/>
      <c r="F1248" s="197" t="s">
        <v>216</v>
      </c>
      <c r="H1248" s="196"/>
      <c r="L1248" s="195"/>
      <c r="M1248" s="198"/>
      <c r="T1248" s="199"/>
      <c r="AT1248" s="196" t="s">
        <v>171</v>
      </c>
      <c r="AU1248" s="196" t="s">
        <v>100</v>
      </c>
      <c r="AV1248" s="194" t="s">
        <v>84</v>
      </c>
      <c r="AW1248" s="194" t="s">
        <v>33</v>
      </c>
      <c r="AX1248" s="194" t="s">
        <v>76</v>
      </c>
      <c r="AY1248" s="196" t="s">
        <v>119</v>
      </c>
    </row>
    <row r="1249" spans="2:51" s="200" customFormat="1" x14ac:dyDescent="0.3">
      <c r="B1249" s="201"/>
      <c r="D1249" s="190" t="s">
        <v>171</v>
      </c>
      <c r="E1249" s="202"/>
      <c r="F1249" s="203" t="s">
        <v>281</v>
      </c>
      <c r="H1249" s="204">
        <v>-1.5310000000000001</v>
      </c>
      <c r="L1249" s="201"/>
      <c r="M1249" s="205"/>
      <c r="T1249" s="206"/>
      <c r="AT1249" s="202" t="s">
        <v>171</v>
      </c>
      <c r="AU1249" s="202" t="s">
        <v>100</v>
      </c>
      <c r="AV1249" s="200" t="s">
        <v>100</v>
      </c>
      <c r="AW1249" s="200" t="s">
        <v>33</v>
      </c>
      <c r="AX1249" s="200" t="s">
        <v>76</v>
      </c>
      <c r="AY1249" s="202" t="s">
        <v>119</v>
      </c>
    </row>
    <row r="1250" spans="2:51" s="215" customFormat="1" x14ac:dyDescent="0.3">
      <c r="B1250" s="216"/>
      <c r="D1250" s="190" t="s">
        <v>171</v>
      </c>
      <c r="E1250" s="217"/>
      <c r="F1250" s="218" t="s">
        <v>219</v>
      </c>
      <c r="H1250" s="219">
        <v>97.713999999999999</v>
      </c>
      <c r="L1250" s="216"/>
      <c r="M1250" s="220"/>
      <c r="T1250" s="221"/>
      <c r="AT1250" s="217" t="s">
        <v>171</v>
      </c>
      <c r="AU1250" s="217" t="s">
        <v>100</v>
      </c>
      <c r="AV1250" s="215" t="s">
        <v>122</v>
      </c>
      <c r="AW1250" s="215" t="s">
        <v>33</v>
      </c>
      <c r="AX1250" s="215" t="s">
        <v>76</v>
      </c>
      <c r="AY1250" s="217" t="s">
        <v>119</v>
      </c>
    </row>
    <row r="1251" spans="2:51" s="194" customFormat="1" x14ac:dyDescent="0.3">
      <c r="B1251" s="195"/>
      <c r="D1251" s="190" t="s">
        <v>171</v>
      </c>
      <c r="E1251" s="196"/>
      <c r="F1251" s="197" t="s">
        <v>223</v>
      </c>
      <c r="H1251" s="196"/>
      <c r="L1251" s="195"/>
      <c r="M1251" s="198"/>
      <c r="T1251" s="199"/>
      <c r="AT1251" s="196" t="s">
        <v>171</v>
      </c>
      <c r="AU1251" s="196" t="s">
        <v>100</v>
      </c>
      <c r="AV1251" s="194" t="s">
        <v>84</v>
      </c>
      <c r="AW1251" s="194" t="s">
        <v>33</v>
      </c>
      <c r="AX1251" s="194" t="s">
        <v>76</v>
      </c>
      <c r="AY1251" s="196" t="s">
        <v>119</v>
      </c>
    </row>
    <row r="1252" spans="2:51" s="194" customFormat="1" x14ac:dyDescent="0.3">
      <c r="B1252" s="195"/>
      <c r="D1252" s="190" t="s">
        <v>171</v>
      </c>
      <c r="E1252" s="196"/>
      <c r="F1252" s="197" t="s">
        <v>224</v>
      </c>
      <c r="H1252" s="196"/>
      <c r="L1252" s="195"/>
      <c r="M1252" s="198"/>
      <c r="T1252" s="199"/>
      <c r="AT1252" s="196" t="s">
        <v>171</v>
      </c>
      <c r="AU1252" s="196" t="s">
        <v>100</v>
      </c>
      <c r="AV1252" s="194" t="s">
        <v>84</v>
      </c>
      <c r="AW1252" s="194" t="s">
        <v>33</v>
      </c>
      <c r="AX1252" s="194" t="s">
        <v>76</v>
      </c>
      <c r="AY1252" s="196" t="s">
        <v>119</v>
      </c>
    </row>
    <row r="1253" spans="2:51" s="194" customFormat="1" x14ac:dyDescent="0.3">
      <c r="B1253" s="195"/>
      <c r="D1253" s="190" t="s">
        <v>171</v>
      </c>
      <c r="E1253" s="196"/>
      <c r="F1253" s="197" t="s">
        <v>282</v>
      </c>
      <c r="H1253" s="196"/>
      <c r="L1253" s="195"/>
      <c r="M1253" s="198"/>
      <c r="T1253" s="199"/>
      <c r="AT1253" s="196" t="s">
        <v>171</v>
      </c>
      <c r="AU1253" s="196" t="s">
        <v>100</v>
      </c>
      <c r="AV1253" s="194" t="s">
        <v>84</v>
      </c>
      <c r="AW1253" s="194" t="s">
        <v>33</v>
      </c>
      <c r="AX1253" s="194" t="s">
        <v>76</v>
      </c>
      <c r="AY1253" s="196" t="s">
        <v>119</v>
      </c>
    </row>
    <row r="1254" spans="2:51" s="194" customFormat="1" x14ac:dyDescent="0.3">
      <c r="B1254" s="195"/>
      <c r="D1254" s="190" t="s">
        <v>171</v>
      </c>
      <c r="E1254" s="196"/>
      <c r="F1254" s="197" t="s">
        <v>225</v>
      </c>
      <c r="H1254" s="196"/>
      <c r="L1254" s="195"/>
      <c r="M1254" s="198"/>
      <c r="T1254" s="199"/>
      <c r="AT1254" s="196" t="s">
        <v>171</v>
      </c>
      <c r="AU1254" s="196" t="s">
        <v>100</v>
      </c>
      <c r="AV1254" s="194" t="s">
        <v>84</v>
      </c>
      <c r="AW1254" s="194" t="s">
        <v>33</v>
      </c>
      <c r="AX1254" s="194" t="s">
        <v>76</v>
      </c>
      <c r="AY1254" s="196" t="s">
        <v>119</v>
      </c>
    </row>
    <row r="1255" spans="2:51" s="200" customFormat="1" x14ac:dyDescent="0.3">
      <c r="B1255" s="201"/>
      <c r="D1255" s="190" t="s">
        <v>171</v>
      </c>
      <c r="E1255" s="202"/>
      <c r="F1255" s="203" t="s">
        <v>283</v>
      </c>
      <c r="H1255" s="204">
        <v>99.144000000000005</v>
      </c>
      <c r="L1255" s="201"/>
      <c r="M1255" s="205"/>
      <c r="T1255" s="206"/>
      <c r="AT1255" s="202" t="s">
        <v>171</v>
      </c>
      <c r="AU1255" s="202" t="s">
        <v>100</v>
      </c>
      <c r="AV1255" s="200" t="s">
        <v>100</v>
      </c>
      <c r="AW1255" s="200" t="s">
        <v>33</v>
      </c>
      <c r="AX1255" s="200" t="s">
        <v>76</v>
      </c>
      <c r="AY1255" s="202" t="s">
        <v>119</v>
      </c>
    </row>
    <row r="1256" spans="2:51" s="194" customFormat="1" x14ac:dyDescent="0.3">
      <c r="B1256" s="195"/>
      <c r="D1256" s="190" t="s">
        <v>171</v>
      </c>
      <c r="E1256" s="196"/>
      <c r="F1256" s="197" t="s">
        <v>216</v>
      </c>
      <c r="H1256" s="196"/>
      <c r="L1256" s="195"/>
      <c r="M1256" s="198"/>
      <c r="T1256" s="199"/>
      <c r="AT1256" s="196" t="s">
        <v>171</v>
      </c>
      <c r="AU1256" s="196" t="s">
        <v>100</v>
      </c>
      <c r="AV1256" s="194" t="s">
        <v>84</v>
      </c>
      <c r="AW1256" s="194" t="s">
        <v>33</v>
      </c>
      <c r="AX1256" s="194" t="s">
        <v>76</v>
      </c>
      <c r="AY1256" s="196" t="s">
        <v>119</v>
      </c>
    </row>
    <row r="1257" spans="2:51" s="200" customFormat="1" x14ac:dyDescent="0.3">
      <c r="B1257" s="201"/>
      <c r="D1257" s="190" t="s">
        <v>171</v>
      </c>
      <c r="E1257" s="202"/>
      <c r="F1257" s="203" t="s">
        <v>284</v>
      </c>
      <c r="H1257" s="204">
        <v>-1.202</v>
      </c>
      <c r="L1257" s="201"/>
      <c r="M1257" s="205"/>
      <c r="T1257" s="206"/>
      <c r="AT1257" s="202" t="s">
        <v>171</v>
      </c>
      <c r="AU1257" s="202" t="s">
        <v>100</v>
      </c>
      <c r="AV1257" s="200" t="s">
        <v>100</v>
      </c>
      <c r="AW1257" s="200" t="s">
        <v>33</v>
      </c>
      <c r="AX1257" s="200" t="s">
        <v>76</v>
      </c>
      <c r="AY1257" s="202" t="s">
        <v>119</v>
      </c>
    </row>
    <row r="1258" spans="2:51" s="215" customFormat="1" x14ac:dyDescent="0.3">
      <c r="B1258" s="216"/>
      <c r="D1258" s="190" t="s">
        <v>171</v>
      </c>
      <c r="E1258" s="217"/>
      <c r="F1258" s="218" t="s">
        <v>219</v>
      </c>
      <c r="H1258" s="219">
        <v>97.941999999999993</v>
      </c>
      <c r="L1258" s="216"/>
      <c r="M1258" s="220"/>
      <c r="T1258" s="221"/>
      <c r="AT1258" s="217" t="s">
        <v>171</v>
      </c>
      <c r="AU1258" s="217" t="s">
        <v>100</v>
      </c>
      <c r="AV1258" s="215" t="s">
        <v>122</v>
      </c>
      <c r="AW1258" s="215" t="s">
        <v>33</v>
      </c>
      <c r="AX1258" s="215" t="s">
        <v>76</v>
      </c>
      <c r="AY1258" s="217" t="s">
        <v>119</v>
      </c>
    </row>
    <row r="1259" spans="2:51" s="194" customFormat="1" x14ac:dyDescent="0.3">
      <c r="B1259" s="195"/>
      <c r="D1259" s="190" t="s">
        <v>171</v>
      </c>
      <c r="E1259" s="196"/>
      <c r="F1259" s="197" t="s">
        <v>228</v>
      </c>
      <c r="H1259" s="196"/>
      <c r="L1259" s="195"/>
      <c r="M1259" s="198"/>
      <c r="T1259" s="199"/>
      <c r="AT1259" s="196" t="s">
        <v>171</v>
      </c>
      <c r="AU1259" s="196" t="s">
        <v>100</v>
      </c>
      <c r="AV1259" s="194" t="s">
        <v>84</v>
      </c>
      <c r="AW1259" s="194" t="s">
        <v>33</v>
      </c>
      <c r="AX1259" s="194" t="s">
        <v>76</v>
      </c>
      <c r="AY1259" s="196" t="s">
        <v>119</v>
      </c>
    </row>
    <row r="1260" spans="2:51" s="194" customFormat="1" x14ac:dyDescent="0.3">
      <c r="B1260" s="195"/>
      <c r="D1260" s="190" t="s">
        <v>171</v>
      </c>
      <c r="E1260" s="196"/>
      <c r="F1260" s="197" t="s">
        <v>229</v>
      </c>
      <c r="H1260" s="196"/>
      <c r="L1260" s="195"/>
      <c r="M1260" s="198"/>
      <c r="T1260" s="199"/>
      <c r="AT1260" s="196" t="s">
        <v>171</v>
      </c>
      <c r="AU1260" s="196" t="s">
        <v>100</v>
      </c>
      <c r="AV1260" s="194" t="s">
        <v>84</v>
      </c>
      <c r="AW1260" s="194" t="s">
        <v>33</v>
      </c>
      <c r="AX1260" s="194" t="s">
        <v>76</v>
      </c>
      <c r="AY1260" s="196" t="s">
        <v>119</v>
      </c>
    </row>
    <row r="1261" spans="2:51" s="194" customFormat="1" x14ac:dyDescent="0.3">
      <c r="B1261" s="195"/>
      <c r="D1261" s="190" t="s">
        <v>171</v>
      </c>
      <c r="E1261" s="196"/>
      <c r="F1261" s="197" t="s">
        <v>285</v>
      </c>
      <c r="H1261" s="196"/>
      <c r="L1261" s="195"/>
      <c r="M1261" s="198"/>
      <c r="T1261" s="199"/>
      <c r="AT1261" s="196" t="s">
        <v>171</v>
      </c>
      <c r="AU1261" s="196" t="s">
        <v>100</v>
      </c>
      <c r="AV1261" s="194" t="s">
        <v>84</v>
      </c>
      <c r="AW1261" s="194" t="s">
        <v>33</v>
      </c>
      <c r="AX1261" s="194" t="s">
        <v>76</v>
      </c>
      <c r="AY1261" s="196" t="s">
        <v>119</v>
      </c>
    </row>
    <row r="1262" spans="2:51" s="194" customFormat="1" x14ac:dyDescent="0.3">
      <c r="B1262" s="195"/>
      <c r="D1262" s="190" t="s">
        <v>171</v>
      </c>
      <c r="E1262" s="196"/>
      <c r="F1262" s="197" t="s">
        <v>231</v>
      </c>
      <c r="H1262" s="196"/>
      <c r="L1262" s="195"/>
      <c r="M1262" s="198"/>
      <c r="T1262" s="199"/>
      <c r="AT1262" s="196" t="s">
        <v>171</v>
      </c>
      <c r="AU1262" s="196" t="s">
        <v>100</v>
      </c>
      <c r="AV1262" s="194" t="s">
        <v>84</v>
      </c>
      <c r="AW1262" s="194" t="s">
        <v>33</v>
      </c>
      <c r="AX1262" s="194" t="s">
        <v>76</v>
      </c>
      <c r="AY1262" s="196" t="s">
        <v>119</v>
      </c>
    </row>
    <row r="1263" spans="2:51" s="200" customFormat="1" x14ac:dyDescent="0.3">
      <c r="B1263" s="201"/>
      <c r="D1263" s="190" t="s">
        <v>171</v>
      </c>
      <c r="E1263" s="202"/>
      <c r="F1263" s="203" t="s">
        <v>286</v>
      </c>
      <c r="H1263" s="204">
        <v>38.161999999999999</v>
      </c>
      <c r="L1263" s="201"/>
      <c r="M1263" s="205"/>
      <c r="T1263" s="206"/>
      <c r="AT1263" s="202" t="s">
        <v>171</v>
      </c>
      <c r="AU1263" s="202" t="s">
        <v>100</v>
      </c>
      <c r="AV1263" s="200" t="s">
        <v>100</v>
      </c>
      <c r="AW1263" s="200" t="s">
        <v>33</v>
      </c>
      <c r="AX1263" s="200" t="s">
        <v>76</v>
      </c>
      <c r="AY1263" s="202" t="s">
        <v>119</v>
      </c>
    </row>
    <row r="1264" spans="2:51" s="194" customFormat="1" x14ac:dyDescent="0.3">
      <c r="B1264" s="195"/>
      <c r="D1264" s="190" t="s">
        <v>171</v>
      </c>
      <c r="E1264" s="196"/>
      <c r="F1264" s="197" t="s">
        <v>216</v>
      </c>
      <c r="H1264" s="196"/>
      <c r="L1264" s="195"/>
      <c r="M1264" s="198"/>
      <c r="T1264" s="199"/>
      <c r="AT1264" s="196" t="s">
        <v>171</v>
      </c>
      <c r="AU1264" s="196" t="s">
        <v>100</v>
      </c>
      <c r="AV1264" s="194" t="s">
        <v>84</v>
      </c>
      <c r="AW1264" s="194" t="s">
        <v>33</v>
      </c>
      <c r="AX1264" s="194" t="s">
        <v>76</v>
      </c>
      <c r="AY1264" s="196" t="s">
        <v>119</v>
      </c>
    </row>
    <row r="1265" spans="2:51" s="200" customFormat="1" x14ac:dyDescent="0.3">
      <c r="B1265" s="201"/>
      <c r="D1265" s="190" t="s">
        <v>171</v>
      </c>
      <c r="E1265" s="202"/>
      <c r="F1265" s="203" t="s">
        <v>287</v>
      </c>
      <c r="H1265" s="204">
        <v>-1.8460000000000001</v>
      </c>
      <c r="L1265" s="201"/>
      <c r="M1265" s="205"/>
      <c r="T1265" s="206"/>
      <c r="AT1265" s="202" t="s">
        <v>171</v>
      </c>
      <c r="AU1265" s="202" t="s">
        <v>100</v>
      </c>
      <c r="AV1265" s="200" t="s">
        <v>100</v>
      </c>
      <c r="AW1265" s="200" t="s">
        <v>33</v>
      </c>
      <c r="AX1265" s="200" t="s">
        <v>76</v>
      </c>
      <c r="AY1265" s="202" t="s">
        <v>119</v>
      </c>
    </row>
    <row r="1266" spans="2:51" s="215" customFormat="1" x14ac:dyDescent="0.3">
      <c r="B1266" s="216"/>
      <c r="D1266" s="190" t="s">
        <v>171</v>
      </c>
      <c r="E1266" s="217"/>
      <c r="F1266" s="218" t="s">
        <v>219</v>
      </c>
      <c r="H1266" s="219">
        <v>36.316000000000003</v>
      </c>
      <c r="L1266" s="216"/>
      <c r="M1266" s="220"/>
      <c r="T1266" s="221"/>
      <c r="AT1266" s="217" t="s">
        <v>171</v>
      </c>
      <c r="AU1266" s="217" t="s">
        <v>100</v>
      </c>
      <c r="AV1266" s="215" t="s">
        <v>122</v>
      </c>
      <c r="AW1266" s="215" t="s">
        <v>33</v>
      </c>
      <c r="AX1266" s="215" t="s">
        <v>76</v>
      </c>
      <c r="AY1266" s="217" t="s">
        <v>119</v>
      </c>
    </row>
    <row r="1267" spans="2:51" s="194" customFormat="1" x14ac:dyDescent="0.3">
      <c r="B1267" s="195"/>
      <c r="D1267" s="190" t="s">
        <v>171</v>
      </c>
      <c r="E1267" s="196"/>
      <c r="F1267" s="197" t="s">
        <v>233</v>
      </c>
      <c r="H1267" s="196"/>
      <c r="L1267" s="195"/>
      <c r="M1267" s="198"/>
      <c r="T1267" s="199"/>
      <c r="AT1267" s="196" t="s">
        <v>171</v>
      </c>
      <c r="AU1267" s="196" t="s">
        <v>100</v>
      </c>
      <c r="AV1267" s="194" t="s">
        <v>84</v>
      </c>
      <c r="AW1267" s="194" t="s">
        <v>33</v>
      </c>
      <c r="AX1267" s="194" t="s">
        <v>76</v>
      </c>
      <c r="AY1267" s="196" t="s">
        <v>119</v>
      </c>
    </row>
    <row r="1268" spans="2:51" s="194" customFormat="1" x14ac:dyDescent="0.3">
      <c r="B1268" s="195"/>
      <c r="D1268" s="190" t="s">
        <v>171</v>
      </c>
      <c r="E1268" s="196"/>
      <c r="F1268" s="197" t="s">
        <v>229</v>
      </c>
      <c r="H1268" s="196"/>
      <c r="L1268" s="195"/>
      <c r="M1268" s="198"/>
      <c r="T1268" s="199"/>
      <c r="AT1268" s="196" t="s">
        <v>171</v>
      </c>
      <c r="AU1268" s="196" t="s">
        <v>100</v>
      </c>
      <c r="AV1268" s="194" t="s">
        <v>84</v>
      </c>
      <c r="AW1268" s="194" t="s">
        <v>33</v>
      </c>
      <c r="AX1268" s="194" t="s">
        <v>76</v>
      </c>
      <c r="AY1268" s="196" t="s">
        <v>119</v>
      </c>
    </row>
    <row r="1269" spans="2:51" s="194" customFormat="1" x14ac:dyDescent="0.3">
      <c r="B1269" s="195"/>
      <c r="D1269" s="190" t="s">
        <v>171</v>
      </c>
      <c r="E1269" s="196"/>
      <c r="F1269" s="197" t="s">
        <v>285</v>
      </c>
      <c r="H1269" s="196"/>
      <c r="L1269" s="195"/>
      <c r="M1269" s="198"/>
      <c r="T1269" s="199"/>
      <c r="AT1269" s="196" t="s">
        <v>171</v>
      </c>
      <c r="AU1269" s="196" t="s">
        <v>100</v>
      </c>
      <c r="AV1269" s="194" t="s">
        <v>84</v>
      </c>
      <c r="AW1269" s="194" t="s">
        <v>33</v>
      </c>
      <c r="AX1269" s="194" t="s">
        <v>76</v>
      </c>
      <c r="AY1269" s="196" t="s">
        <v>119</v>
      </c>
    </row>
    <row r="1270" spans="2:51" s="194" customFormat="1" x14ac:dyDescent="0.3">
      <c r="B1270" s="195"/>
      <c r="D1270" s="190" t="s">
        <v>171</v>
      </c>
      <c r="E1270" s="196"/>
      <c r="F1270" s="197" t="s">
        <v>234</v>
      </c>
      <c r="H1270" s="196"/>
      <c r="L1270" s="195"/>
      <c r="M1270" s="198"/>
      <c r="T1270" s="199"/>
      <c r="AT1270" s="196" t="s">
        <v>171</v>
      </c>
      <c r="AU1270" s="196" t="s">
        <v>100</v>
      </c>
      <c r="AV1270" s="194" t="s">
        <v>84</v>
      </c>
      <c r="AW1270" s="194" t="s">
        <v>33</v>
      </c>
      <c r="AX1270" s="194" t="s">
        <v>76</v>
      </c>
      <c r="AY1270" s="196" t="s">
        <v>119</v>
      </c>
    </row>
    <row r="1271" spans="2:51" s="200" customFormat="1" x14ac:dyDescent="0.3">
      <c r="B1271" s="201"/>
      <c r="D1271" s="190" t="s">
        <v>171</v>
      </c>
      <c r="E1271" s="202"/>
      <c r="F1271" s="203" t="s">
        <v>288</v>
      </c>
      <c r="H1271" s="204">
        <v>36.134</v>
      </c>
      <c r="L1271" s="201"/>
      <c r="M1271" s="205"/>
      <c r="T1271" s="206"/>
      <c r="AT1271" s="202" t="s">
        <v>171</v>
      </c>
      <c r="AU1271" s="202" t="s">
        <v>100</v>
      </c>
      <c r="AV1271" s="200" t="s">
        <v>100</v>
      </c>
      <c r="AW1271" s="200" t="s">
        <v>33</v>
      </c>
      <c r="AX1271" s="200" t="s">
        <v>76</v>
      </c>
      <c r="AY1271" s="202" t="s">
        <v>119</v>
      </c>
    </row>
    <row r="1272" spans="2:51" s="194" customFormat="1" x14ac:dyDescent="0.3">
      <c r="B1272" s="195"/>
      <c r="D1272" s="190" t="s">
        <v>171</v>
      </c>
      <c r="E1272" s="196"/>
      <c r="F1272" s="197" t="s">
        <v>216</v>
      </c>
      <c r="H1272" s="196"/>
      <c r="L1272" s="195"/>
      <c r="M1272" s="198"/>
      <c r="T1272" s="199"/>
      <c r="AT1272" s="196" t="s">
        <v>171</v>
      </c>
      <c r="AU1272" s="196" t="s">
        <v>100</v>
      </c>
      <c r="AV1272" s="194" t="s">
        <v>84</v>
      </c>
      <c r="AW1272" s="194" t="s">
        <v>33</v>
      </c>
      <c r="AX1272" s="194" t="s">
        <v>76</v>
      </c>
      <c r="AY1272" s="196" t="s">
        <v>119</v>
      </c>
    </row>
    <row r="1273" spans="2:51" s="200" customFormat="1" x14ac:dyDescent="0.3">
      <c r="B1273" s="201"/>
      <c r="D1273" s="190" t="s">
        <v>171</v>
      </c>
      <c r="E1273" s="202"/>
      <c r="F1273" s="203" t="s">
        <v>289</v>
      </c>
      <c r="H1273" s="204">
        <v>-1.61</v>
      </c>
      <c r="L1273" s="201"/>
      <c r="M1273" s="205"/>
      <c r="T1273" s="206"/>
      <c r="AT1273" s="202" t="s">
        <v>171</v>
      </c>
      <c r="AU1273" s="202" t="s">
        <v>100</v>
      </c>
      <c r="AV1273" s="200" t="s">
        <v>100</v>
      </c>
      <c r="AW1273" s="200" t="s">
        <v>33</v>
      </c>
      <c r="AX1273" s="200" t="s">
        <v>76</v>
      </c>
      <c r="AY1273" s="202" t="s">
        <v>119</v>
      </c>
    </row>
    <row r="1274" spans="2:51" s="215" customFormat="1" x14ac:dyDescent="0.3">
      <c r="B1274" s="216"/>
      <c r="D1274" s="190" t="s">
        <v>171</v>
      </c>
      <c r="E1274" s="217"/>
      <c r="F1274" s="218" t="s">
        <v>219</v>
      </c>
      <c r="H1274" s="219">
        <v>34.524000000000001</v>
      </c>
      <c r="L1274" s="216"/>
      <c r="M1274" s="220"/>
      <c r="T1274" s="221"/>
      <c r="AT1274" s="217" t="s">
        <v>171</v>
      </c>
      <c r="AU1274" s="217" t="s">
        <v>100</v>
      </c>
      <c r="AV1274" s="215" t="s">
        <v>122</v>
      </c>
      <c r="AW1274" s="215" t="s">
        <v>33</v>
      </c>
      <c r="AX1274" s="215" t="s">
        <v>76</v>
      </c>
      <c r="AY1274" s="217" t="s">
        <v>119</v>
      </c>
    </row>
    <row r="1275" spans="2:51" s="194" customFormat="1" x14ac:dyDescent="0.3">
      <c r="B1275" s="195"/>
      <c r="D1275" s="190" t="s">
        <v>171</v>
      </c>
      <c r="E1275" s="196"/>
      <c r="F1275" s="197" t="s">
        <v>236</v>
      </c>
      <c r="H1275" s="196"/>
      <c r="L1275" s="195"/>
      <c r="M1275" s="198"/>
      <c r="T1275" s="199"/>
      <c r="AT1275" s="196" t="s">
        <v>171</v>
      </c>
      <c r="AU1275" s="196" t="s">
        <v>100</v>
      </c>
      <c r="AV1275" s="194" t="s">
        <v>84</v>
      </c>
      <c r="AW1275" s="194" t="s">
        <v>33</v>
      </c>
      <c r="AX1275" s="194" t="s">
        <v>76</v>
      </c>
      <c r="AY1275" s="196" t="s">
        <v>119</v>
      </c>
    </row>
    <row r="1276" spans="2:51" s="194" customFormat="1" x14ac:dyDescent="0.3">
      <c r="B1276" s="195"/>
      <c r="D1276" s="190" t="s">
        <v>171</v>
      </c>
      <c r="E1276" s="196"/>
      <c r="F1276" s="197" t="s">
        <v>229</v>
      </c>
      <c r="H1276" s="196"/>
      <c r="L1276" s="195"/>
      <c r="M1276" s="198"/>
      <c r="T1276" s="199"/>
      <c r="AT1276" s="196" t="s">
        <v>171</v>
      </c>
      <c r="AU1276" s="196" t="s">
        <v>100</v>
      </c>
      <c r="AV1276" s="194" t="s">
        <v>84</v>
      </c>
      <c r="AW1276" s="194" t="s">
        <v>33</v>
      </c>
      <c r="AX1276" s="194" t="s">
        <v>76</v>
      </c>
      <c r="AY1276" s="196" t="s">
        <v>119</v>
      </c>
    </row>
    <row r="1277" spans="2:51" s="194" customFormat="1" x14ac:dyDescent="0.3">
      <c r="B1277" s="195"/>
      <c r="D1277" s="190" t="s">
        <v>171</v>
      </c>
      <c r="E1277" s="196"/>
      <c r="F1277" s="197" t="s">
        <v>285</v>
      </c>
      <c r="H1277" s="196"/>
      <c r="L1277" s="195"/>
      <c r="M1277" s="198"/>
      <c r="T1277" s="199"/>
      <c r="AT1277" s="196" t="s">
        <v>171</v>
      </c>
      <c r="AU1277" s="196" t="s">
        <v>100</v>
      </c>
      <c r="AV1277" s="194" t="s">
        <v>84</v>
      </c>
      <c r="AW1277" s="194" t="s">
        <v>33</v>
      </c>
      <c r="AX1277" s="194" t="s">
        <v>76</v>
      </c>
      <c r="AY1277" s="196" t="s">
        <v>119</v>
      </c>
    </row>
    <row r="1278" spans="2:51" s="194" customFormat="1" x14ac:dyDescent="0.3">
      <c r="B1278" s="195"/>
      <c r="D1278" s="190" t="s">
        <v>171</v>
      </c>
      <c r="E1278" s="196"/>
      <c r="F1278" s="197" t="s">
        <v>237</v>
      </c>
      <c r="H1278" s="196"/>
      <c r="L1278" s="195"/>
      <c r="M1278" s="198"/>
      <c r="T1278" s="199"/>
      <c r="AT1278" s="196" t="s">
        <v>171</v>
      </c>
      <c r="AU1278" s="196" t="s">
        <v>100</v>
      </c>
      <c r="AV1278" s="194" t="s">
        <v>84</v>
      </c>
      <c r="AW1278" s="194" t="s">
        <v>33</v>
      </c>
      <c r="AX1278" s="194" t="s">
        <v>76</v>
      </c>
      <c r="AY1278" s="196" t="s">
        <v>119</v>
      </c>
    </row>
    <row r="1279" spans="2:51" s="200" customFormat="1" x14ac:dyDescent="0.3">
      <c r="B1279" s="201"/>
      <c r="D1279" s="190" t="s">
        <v>171</v>
      </c>
      <c r="E1279" s="202"/>
      <c r="F1279" s="203" t="s">
        <v>290</v>
      </c>
      <c r="H1279" s="204">
        <v>28.664999999999999</v>
      </c>
      <c r="L1279" s="201"/>
      <c r="M1279" s="205"/>
      <c r="T1279" s="206"/>
      <c r="AT1279" s="202" t="s">
        <v>171</v>
      </c>
      <c r="AU1279" s="202" t="s">
        <v>100</v>
      </c>
      <c r="AV1279" s="200" t="s">
        <v>100</v>
      </c>
      <c r="AW1279" s="200" t="s">
        <v>33</v>
      </c>
      <c r="AX1279" s="200" t="s">
        <v>76</v>
      </c>
      <c r="AY1279" s="202" t="s">
        <v>119</v>
      </c>
    </row>
    <row r="1280" spans="2:51" s="194" customFormat="1" x14ac:dyDescent="0.3">
      <c r="B1280" s="195"/>
      <c r="D1280" s="190" t="s">
        <v>171</v>
      </c>
      <c r="E1280" s="196"/>
      <c r="F1280" s="197" t="s">
        <v>216</v>
      </c>
      <c r="H1280" s="196"/>
      <c r="L1280" s="195"/>
      <c r="M1280" s="198"/>
      <c r="T1280" s="199"/>
      <c r="AT1280" s="196" t="s">
        <v>171</v>
      </c>
      <c r="AU1280" s="196" t="s">
        <v>100</v>
      </c>
      <c r="AV1280" s="194" t="s">
        <v>84</v>
      </c>
      <c r="AW1280" s="194" t="s">
        <v>33</v>
      </c>
      <c r="AX1280" s="194" t="s">
        <v>76</v>
      </c>
      <c r="AY1280" s="196" t="s">
        <v>119</v>
      </c>
    </row>
    <row r="1281" spans="2:51" s="200" customFormat="1" x14ac:dyDescent="0.3">
      <c r="B1281" s="201"/>
      <c r="D1281" s="190" t="s">
        <v>171</v>
      </c>
      <c r="E1281" s="202"/>
      <c r="F1281" s="203" t="s">
        <v>291</v>
      </c>
      <c r="H1281" s="204">
        <v>-1.5310000000000001</v>
      </c>
      <c r="L1281" s="201"/>
      <c r="M1281" s="205"/>
      <c r="T1281" s="206"/>
      <c r="AT1281" s="202" t="s">
        <v>171</v>
      </c>
      <c r="AU1281" s="202" t="s">
        <v>100</v>
      </c>
      <c r="AV1281" s="200" t="s">
        <v>100</v>
      </c>
      <c r="AW1281" s="200" t="s">
        <v>33</v>
      </c>
      <c r="AX1281" s="200" t="s">
        <v>76</v>
      </c>
      <c r="AY1281" s="202" t="s">
        <v>119</v>
      </c>
    </row>
    <row r="1282" spans="2:51" s="215" customFormat="1" x14ac:dyDescent="0.3">
      <c r="B1282" s="216"/>
      <c r="D1282" s="190" t="s">
        <v>171</v>
      </c>
      <c r="E1282" s="217"/>
      <c r="F1282" s="218" t="s">
        <v>219</v>
      </c>
      <c r="H1282" s="219">
        <v>27.134</v>
      </c>
      <c r="L1282" s="216"/>
      <c r="M1282" s="220"/>
      <c r="T1282" s="221"/>
      <c r="AT1282" s="217" t="s">
        <v>171</v>
      </c>
      <c r="AU1282" s="217" t="s">
        <v>100</v>
      </c>
      <c r="AV1282" s="215" t="s">
        <v>122</v>
      </c>
      <c r="AW1282" s="215" t="s">
        <v>33</v>
      </c>
      <c r="AX1282" s="215" t="s">
        <v>76</v>
      </c>
      <c r="AY1282" s="217" t="s">
        <v>119</v>
      </c>
    </row>
    <row r="1283" spans="2:51" s="194" customFormat="1" x14ac:dyDescent="0.3">
      <c r="B1283" s="195"/>
      <c r="D1283" s="190" t="s">
        <v>171</v>
      </c>
      <c r="E1283" s="196"/>
      <c r="F1283" s="197" t="s">
        <v>239</v>
      </c>
      <c r="H1283" s="196"/>
      <c r="L1283" s="195"/>
      <c r="M1283" s="198"/>
      <c r="T1283" s="199"/>
      <c r="AT1283" s="196" t="s">
        <v>171</v>
      </c>
      <c r="AU1283" s="196" t="s">
        <v>100</v>
      </c>
      <c r="AV1283" s="194" t="s">
        <v>84</v>
      </c>
      <c r="AW1283" s="194" t="s">
        <v>33</v>
      </c>
      <c r="AX1283" s="194" t="s">
        <v>76</v>
      </c>
      <c r="AY1283" s="196" t="s">
        <v>119</v>
      </c>
    </row>
    <row r="1284" spans="2:51" s="194" customFormat="1" x14ac:dyDescent="0.3">
      <c r="B1284" s="195"/>
      <c r="D1284" s="190" t="s">
        <v>171</v>
      </c>
      <c r="E1284" s="196"/>
      <c r="F1284" s="197" t="s">
        <v>229</v>
      </c>
      <c r="H1284" s="196"/>
      <c r="L1284" s="195"/>
      <c r="M1284" s="198"/>
      <c r="T1284" s="199"/>
      <c r="AT1284" s="196" t="s">
        <v>171</v>
      </c>
      <c r="AU1284" s="196" t="s">
        <v>100</v>
      </c>
      <c r="AV1284" s="194" t="s">
        <v>84</v>
      </c>
      <c r="AW1284" s="194" t="s">
        <v>33</v>
      </c>
      <c r="AX1284" s="194" t="s">
        <v>76</v>
      </c>
      <c r="AY1284" s="196" t="s">
        <v>119</v>
      </c>
    </row>
    <row r="1285" spans="2:51" s="194" customFormat="1" x14ac:dyDescent="0.3">
      <c r="B1285" s="195"/>
      <c r="D1285" s="190" t="s">
        <v>171</v>
      </c>
      <c r="E1285" s="196"/>
      <c r="F1285" s="197" t="s">
        <v>285</v>
      </c>
      <c r="H1285" s="196"/>
      <c r="L1285" s="195"/>
      <c r="M1285" s="198"/>
      <c r="T1285" s="199"/>
      <c r="AT1285" s="196" t="s">
        <v>171</v>
      </c>
      <c r="AU1285" s="196" t="s">
        <v>100</v>
      </c>
      <c r="AV1285" s="194" t="s">
        <v>84</v>
      </c>
      <c r="AW1285" s="194" t="s">
        <v>33</v>
      </c>
      <c r="AX1285" s="194" t="s">
        <v>76</v>
      </c>
      <c r="AY1285" s="196" t="s">
        <v>119</v>
      </c>
    </row>
    <row r="1286" spans="2:51" s="194" customFormat="1" x14ac:dyDescent="0.3">
      <c r="B1286" s="195"/>
      <c r="D1286" s="190" t="s">
        <v>171</v>
      </c>
      <c r="E1286" s="196"/>
      <c r="F1286" s="197" t="s">
        <v>240</v>
      </c>
      <c r="H1286" s="196"/>
      <c r="L1286" s="195"/>
      <c r="M1286" s="198"/>
      <c r="T1286" s="199"/>
      <c r="AT1286" s="196" t="s">
        <v>171</v>
      </c>
      <c r="AU1286" s="196" t="s">
        <v>100</v>
      </c>
      <c r="AV1286" s="194" t="s">
        <v>84</v>
      </c>
      <c r="AW1286" s="194" t="s">
        <v>33</v>
      </c>
      <c r="AX1286" s="194" t="s">
        <v>76</v>
      </c>
      <c r="AY1286" s="196" t="s">
        <v>119</v>
      </c>
    </row>
    <row r="1287" spans="2:51" s="200" customFormat="1" x14ac:dyDescent="0.3">
      <c r="B1287" s="201"/>
      <c r="D1287" s="190" t="s">
        <v>171</v>
      </c>
      <c r="E1287" s="202"/>
      <c r="F1287" s="203" t="s">
        <v>292</v>
      </c>
      <c r="H1287" s="204">
        <v>27.670999999999999</v>
      </c>
      <c r="L1287" s="201"/>
      <c r="M1287" s="205"/>
      <c r="T1287" s="206"/>
      <c r="AT1287" s="202" t="s">
        <v>171</v>
      </c>
      <c r="AU1287" s="202" t="s">
        <v>100</v>
      </c>
      <c r="AV1287" s="200" t="s">
        <v>100</v>
      </c>
      <c r="AW1287" s="200" t="s">
        <v>33</v>
      </c>
      <c r="AX1287" s="200" t="s">
        <v>76</v>
      </c>
      <c r="AY1287" s="202" t="s">
        <v>119</v>
      </c>
    </row>
    <row r="1288" spans="2:51" s="194" customFormat="1" x14ac:dyDescent="0.3">
      <c r="B1288" s="195"/>
      <c r="D1288" s="190" t="s">
        <v>171</v>
      </c>
      <c r="E1288" s="196"/>
      <c r="F1288" s="197" t="s">
        <v>216</v>
      </c>
      <c r="H1288" s="196"/>
      <c r="L1288" s="195"/>
      <c r="M1288" s="198"/>
      <c r="T1288" s="199"/>
      <c r="AT1288" s="196" t="s">
        <v>171</v>
      </c>
      <c r="AU1288" s="196" t="s">
        <v>100</v>
      </c>
      <c r="AV1288" s="194" t="s">
        <v>84</v>
      </c>
      <c r="AW1288" s="194" t="s">
        <v>33</v>
      </c>
      <c r="AX1288" s="194" t="s">
        <v>76</v>
      </c>
      <c r="AY1288" s="196" t="s">
        <v>119</v>
      </c>
    </row>
    <row r="1289" spans="2:51" s="200" customFormat="1" x14ac:dyDescent="0.3">
      <c r="B1289" s="201"/>
      <c r="D1289" s="190" t="s">
        <v>171</v>
      </c>
      <c r="E1289" s="202"/>
      <c r="F1289" s="203" t="s">
        <v>293</v>
      </c>
      <c r="H1289" s="204">
        <v>-1.296</v>
      </c>
      <c r="L1289" s="201"/>
      <c r="M1289" s="205"/>
      <c r="T1289" s="206"/>
      <c r="AT1289" s="202" t="s">
        <v>171</v>
      </c>
      <c r="AU1289" s="202" t="s">
        <v>100</v>
      </c>
      <c r="AV1289" s="200" t="s">
        <v>100</v>
      </c>
      <c r="AW1289" s="200" t="s">
        <v>33</v>
      </c>
      <c r="AX1289" s="200" t="s">
        <v>76</v>
      </c>
      <c r="AY1289" s="202" t="s">
        <v>119</v>
      </c>
    </row>
    <row r="1290" spans="2:51" s="215" customFormat="1" x14ac:dyDescent="0.3">
      <c r="B1290" s="216"/>
      <c r="D1290" s="190" t="s">
        <v>171</v>
      </c>
      <c r="E1290" s="217"/>
      <c r="F1290" s="218" t="s">
        <v>219</v>
      </c>
      <c r="H1290" s="219">
        <v>26.375</v>
      </c>
      <c r="L1290" s="216"/>
      <c r="M1290" s="220"/>
      <c r="T1290" s="221"/>
      <c r="AT1290" s="217" t="s">
        <v>171</v>
      </c>
      <c r="AU1290" s="217" t="s">
        <v>100</v>
      </c>
      <c r="AV1290" s="215" t="s">
        <v>122</v>
      </c>
      <c r="AW1290" s="215" t="s">
        <v>33</v>
      </c>
      <c r="AX1290" s="215" t="s">
        <v>76</v>
      </c>
      <c r="AY1290" s="217" t="s">
        <v>119</v>
      </c>
    </row>
    <row r="1291" spans="2:51" s="194" customFormat="1" x14ac:dyDescent="0.3">
      <c r="B1291" s="195"/>
      <c r="D1291" s="190" t="s">
        <v>171</v>
      </c>
      <c r="E1291" s="196"/>
      <c r="F1291" s="197" t="s">
        <v>242</v>
      </c>
      <c r="H1291" s="196"/>
      <c r="L1291" s="195"/>
      <c r="M1291" s="198"/>
      <c r="T1291" s="199"/>
      <c r="AT1291" s="196" t="s">
        <v>171</v>
      </c>
      <c r="AU1291" s="196" t="s">
        <v>100</v>
      </c>
      <c r="AV1291" s="194" t="s">
        <v>84</v>
      </c>
      <c r="AW1291" s="194" t="s">
        <v>33</v>
      </c>
      <c r="AX1291" s="194" t="s">
        <v>76</v>
      </c>
      <c r="AY1291" s="196" t="s">
        <v>119</v>
      </c>
    </row>
    <row r="1292" spans="2:51" s="194" customFormat="1" x14ac:dyDescent="0.3">
      <c r="B1292" s="195"/>
      <c r="D1292" s="190" t="s">
        <v>171</v>
      </c>
      <c r="E1292" s="196"/>
      <c r="F1292" s="197" t="s">
        <v>229</v>
      </c>
      <c r="H1292" s="196"/>
      <c r="L1292" s="195"/>
      <c r="M1292" s="198"/>
      <c r="T1292" s="199"/>
      <c r="AT1292" s="196" t="s">
        <v>171</v>
      </c>
      <c r="AU1292" s="196" t="s">
        <v>100</v>
      </c>
      <c r="AV1292" s="194" t="s">
        <v>84</v>
      </c>
      <c r="AW1292" s="194" t="s">
        <v>33</v>
      </c>
      <c r="AX1292" s="194" t="s">
        <v>76</v>
      </c>
      <c r="AY1292" s="196" t="s">
        <v>119</v>
      </c>
    </row>
    <row r="1293" spans="2:51" s="194" customFormat="1" x14ac:dyDescent="0.3">
      <c r="B1293" s="195"/>
      <c r="D1293" s="190" t="s">
        <v>171</v>
      </c>
      <c r="E1293" s="196"/>
      <c r="F1293" s="197" t="s">
        <v>285</v>
      </c>
      <c r="H1293" s="196"/>
      <c r="L1293" s="195"/>
      <c r="M1293" s="198"/>
      <c r="T1293" s="199"/>
      <c r="AT1293" s="196" t="s">
        <v>171</v>
      </c>
      <c r="AU1293" s="196" t="s">
        <v>100</v>
      </c>
      <c r="AV1293" s="194" t="s">
        <v>84</v>
      </c>
      <c r="AW1293" s="194" t="s">
        <v>33</v>
      </c>
      <c r="AX1293" s="194" t="s">
        <v>76</v>
      </c>
      <c r="AY1293" s="196" t="s">
        <v>119</v>
      </c>
    </row>
    <row r="1294" spans="2:51" s="194" customFormat="1" x14ac:dyDescent="0.3">
      <c r="B1294" s="195"/>
      <c r="D1294" s="190" t="s">
        <v>171</v>
      </c>
      <c r="E1294" s="196"/>
      <c r="F1294" s="197" t="s">
        <v>243</v>
      </c>
      <c r="H1294" s="196"/>
      <c r="L1294" s="195"/>
      <c r="M1294" s="198"/>
      <c r="T1294" s="199"/>
      <c r="AT1294" s="196" t="s">
        <v>171</v>
      </c>
      <c r="AU1294" s="196" t="s">
        <v>100</v>
      </c>
      <c r="AV1294" s="194" t="s">
        <v>84</v>
      </c>
      <c r="AW1294" s="194" t="s">
        <v>33</v>
      </c>
      <c r="AX1294" s="194" t="s">
        <v>76</v>
      </c>
      <c r="AY1294" s="196" t="s">
        <v>119</v>
      </c>
    </row>
    <row r="1295" spans="2:51" s="200" customFormat="1" x14ac:dyDescent="0.3">
      <c r="B1295" s="201"/>
      <c r="D1295" s="190" t="s">
        <v>171</v>
      </c>
      <c r="E1295" s="202"/>
      <c r="F1295" s="203" t="s">
        <v>294</v>
      </c>
      <c r="H1295" s="204">
        <v>42.542999999999999</v>
      </c>
      <c r="L1295" s="201"/>
      <c r="M1295" s="205"/>
      <c r="T1295" s="206"/>
      <c r="AT1295" s="202" t="s">
        <v>171</v>
      </c>
      <c r="AU1295" s="202" t="s">
        <v>100</v>
      </c>
      <c r="AV1295" s="200" t="s">
        <v>100</v>
      </c>
      <c r="AW1295" s="200" t="s">
        <v>33</v>
      </c>
      <c r="AX1295" s="200" t="s">
        <v>76</v>
      </c>
      <c r="AY1295" s="202" t="s">
        <v>119</v>
      </c>
    </row>
    <row r="1296" spans="2:51" s="194" customFormat="1" x14ac:dyDescent="0.3">
      <c r="B1296" s="195"/>
      <c r="D1296" s="190" t="s">
        <v>171</v>
      </c>
      <c r="E1296" s="196"/>
      <c r="F1296" s="197" t="s">
        <v>216</v>
      </c>
      <c r="H1296" s="196"/>
      <c r="L1296" s="195"/>
      <c r="M1296" s="198"/>
      <c r="T1296" s="199"/>
      <c r="AT1296" s="196" t="s">
        <v>171</v>
      </c>
      <c r="AU1296" s="196" t="s">
        <v>100</v>
      </c>
      <c r="AV1296" s="194" t="s">
        <v>84</v>
      </c>
      <c r="AW1296" s="194" t="s">
        <v>33</v>
      </c>
      <c r="AX1296" s="194" t="s">
        <v>76</v>
      </c>
      <c r="AY1296" s="196" t="s">
        <v>119</v>
      </c>
    </row>
    <row r="1297" spans="2:51" s="200" customFormat="1" x14ac:dyDescent="0.3">
      <c r="B1297" s="201"/>
      <c r="D1297" s="190" t="s">
        <v>171</v>
      </c>
      <c r="E1297" s="202"/>
      <c r="F1297" s="203" t="s">
        <v>295</v>
      </c>
      <c r="H1297" s="204">
        <v>-1.7669999999999999</v>
      </c>
      <c r="L1297" s="201"/>
      <c r="M1297" s="205"/>
      <c r="T1297" s="206"/>
      <c r="AT1297" s="202" t="s">
        <v>171</v>
      </c>
      <c r="AU1297" s="202" t="s">
        <v>100</v>
      </c>
      <c r="AV1297" s="200" t="s">
        <v>100</v>
      </c>
      <c r="AW1297" s="200" t="s">
        <v>33</v>
      </c>
      <c r="AX1297" s="200" t="s">
        <v>76</v>
      </c>
      <c r="AY1297" s="202" t="s">
        <v>119</v>
      </c>
    </row>
    <row r="1298" spans="2:51" s="215" customFormat="1" x14ac:dyDescent="0.3">
      <c r="B1298" s="216"/>
      <c r="D1298" s="190" t="s">
        <v>171</v>
      </c>
      <c r="E1298" s="217"/>
      <c r="F1298" s="218" t="s">
        <v>219</v>
      </c>
      <c r="H1298" s="219">
        <v>40.776000000000003</v>
      </c>
      <c r="L1298" s="216"/>
      <c r="M1298" s="220"/>
      <c r="T1298" s="221"/>
      <c r="AT1298" s="217" t="s">
        <v>171</v>
      </c>
      <c r="AU1298" s="217" t="s">
        <v>100</v>
      </c>
      <c r="AV1298" s="215" t="s">
        <v>122</v>
      </c>
      <c r="AW1298" s="215" t="s">
        <v>33</v>
      </c>
      <c r="AX1298" s="215" t="s">
        <v>76</v>
      </c>
      <c r="AY1298" s="217" t="s">
        <v>119</v>
      </c>
    </row>
    <row r="1299" spans="2:51" s="194" customFormat="1" x14ac:dyDescent="0.3">
      <c r="B1299" s="195"/>
      <c r="D1299" s="190" t="s">
        <v>171</v>
      </c>
      <c r="E1299" s="196"/>
      <c r="F1299" s="197" t="s">
        <v>245</v>
      </c>
      <c r="H1299" s="196"/>
      <c r="L1299" s="195"/>
      <c r="M1299" s="198"/>
      <c r="T1299" s="199"/>
      <c r="AT1299" s="196" t="s">
        <v>171</v>
      </c>
      <c r="AU1299" s="196" t="s">
        <v>100</v>
      </c>
      <c r="AV1299" s="194" t="s">
        <v>84</v>
      </c>
      <c r="AW1299" s="194" t="s">
        <v>33</v>
      </c>
      <c r="AX1299" s="194" t="s">
        <v>76</v>
      </c>
      <c r="AY1299" s="196" t="s">
        <v>119</v>
      </c>
    </row>
    <row r="1300" spans="2:51" s="194" customFormat="1" x14ac:dyDescent="0.3">
      <c r="B1300" s="195"/>
      <c r="D1300" s="190" t="s">
        <v>171</v>
      </c>
      <c r="E1300" s="196"/>
      <c r="F1300" s="197" t="s">
        <v>229</v>
      </c>
      <c r="H1300" s="196"/>
      <c r="L1300" s="195"/>
      <c r="M1300" s="198"/>
      <c r="T1300" s="199"/>
      <c r="AT1300" s="196" t="s">
        <v>171</v>
      </c>
      <c r="AU1300" s="196" t="s">
        <v>100</v>
      </c>
      <c r="AV1300" s="194" t="s">
        <v>84</v>
      </c>
      <c r="AW1300" s="194" t="s">
        <v>33</v>
      </c>
      <c r="AX1300" s="194" t="s">
        <v>76</v>
      </c>
      <c r="AY1300" s="196" t="s">
        <v>119</v>
      </c>
    </row>
    <row r="1301" spans="2:51" s="194" customFormat="1" x14ac:dyDescent="0.3">
      <c r="B1301" s="195"/>
      <c r="D1301" s="190" t="s">
        <v>171</v>
      </c>
      <c r="E1301" s="196"/>
      <c r="F1301" s="197" t="s">
        <v>285</v>
      </c>
      <c r="H1301" s="196"/>
      <c r="L1301" s="195"/>
      <c r="M1301" s="198"/>
      <c r="T1301" s="199"/>
      <c r="AT1301" s="196" t="s">
        <v>171</v>
      </c>
      <c r="AU1301" s="196" t="s">
        <v>100</v>
      </c>
      <c r="AV1301" s="194" t="s">
        <v>84</v>
      </c>
      <c r="AW1301" s="194" t="s">
        <v>33</v>
      </c>
      <c r="AX1301" s="194" t="s">
        <v>76</v>
      </c>
      <c r="AY1301" s="196" t="s">
        <v>119</v>
      </c>
    </row>
    <row r="1302" spans="2:51" s="194" customFormat="1" x14ac:dyDescent="0.3">
      <c r="B1302" s="195"/>
      <c r="D1302" s="190" t="s">
        <v>171</v>
      </c>
      <c r="E1302" s="196"/>
      <c r="F1302" s="197" t="s">
        <v>246</v>
      </c>
      <c r="H1302" s="196"/>
      <c r="L1302" s="195"/>
      <c r="M1302" s="198"/>
      <c r="T1302" s="199"/>
      <c r="AT1302" s="196" t="s">
        <v>171</v>
      </c>
      <c r="AU1302" s="196" t="s">
        <v>100</v>
      </c>
      <c r="AV1302" s="194" t="s">
        <v>84</v>
      </c>
      <c r="AW1302" s="194" t="s">
        <v>33</v>
      </c>
      <c r="AX1302" s="194" t="s">
        <v>76</v>
      </c>
      <c r="AY1302" s="196" t="s">
        <v>119</v>
      </c>
    </row>
    <row r="1303" spans="2:51" s="200" customFormat="1" x14ac:dyDescent="0.3">
      <c r="B1303" s="201"/>
      <c r="D1303" s="190" t="s">
        <v>171</v>
      </c>
      <c r="E1303" s="202"/>
      <c r="F1303" s="203" t="s">
        <v>296</v>
      </c>
      <c r="H1303" s="204">
        <v>40.56</v>
      </c>
      <c r="L1303" s="201"/>
      <c r="M1303" s="205"/>
      <c r="T1303" s="206"/>
      <c r="AT1303" s="202" t="s">
        <v>171</v>
      </c>
      <c r="AU1303" s="202" t="s">
        <v>100</v>
      </c>
      <c r="AV1303" s="200" t="s">
        <v>100</v>
      </c>
      <c r="AW1303" s="200" t="s">
        <v>33</v>
      </c>
      <c r="AX1303" s="200" t="s">
        <v>76</v>
      </c>
      <c r="AY1303" s="202" t="s">
        <v>119</v>
      </c>
    </row>
    <row r="1304" spans="2:51" s="194" customFormat="1" x14ac:dyDescent="0.3">
      <c r="B1304" s="195"/>
      <c r="D1304" s="190" t="s">
        <v>171</v>
      </c>
      <c r="E1304" s="196"/>
      <c r="F1304" s="197" t="s">
        <v>216</v>
      </c>
      <c r="H1304" s="196"/>
      <c r="L1304" s="195"/>
      <c r="M1304" s="198"/>
      <c r="T1304" s="199"/>
      <c r="AT1304" s="196" t="s">
        <v>171</v>
      </c>
      <c r="AU1304" s="196" t="s">
        <v>100</v>
      </c>
      <c r="AV1304" s="194" t="s">
        <v>84</v>
      </c>
      <c r="AW1304" s="194" t="s">
        <v>33</v>
      </c>
      <c r="AX1304" s="194" t="s">
        <v>76</v>
      </c>
      <c r="AY1304" s="196" t="s">
        <v>119</v>
      </c>
    </row>
    <row r="1305" spans="2:51" s="200" customFormat="1" x14ac:dyDescent="0.3">
      <c r="B1305" s="201"/>
      <c r="D1305" s="190" t="s">
        <v>171</v>
      </c>
      <c r="E1305" s="202"/>
      <c r="F1305" s="203" t="s">
        <v>297</v>
      </c>
      <c r="H1305" s="204">
        <v>-1.649</v>
      </c>
      <c r="L1305" s="201"/>
      <c r="M1305" s="205"/>
      <c r="T1305" s="206"/>
      <c r="AT1305" s="202" t="s">
        <v>171</v>
      </c>
      <c r="AU1305" s="202" t="s">
        <v>100</v>
      </c>
      <c r="AV1305" s="200" t="s">
        <v>100</v>
      </c>
      <c r="AW1305" s="200" t="s">
        <v>33</v>
      </c>
      <c r="AX1305" s="200" t="s">
        <v>76</v>
      </c>
      <c r="AY1305" s="202" t="s">
        <v>119</v>
      </c>
    </row>
    <row r="1306" spans="2:51" s="215" customFormat="1" x14ac:dyDescent="0.3">
      <c r="B1306" s="216"/>
      <c r="D1306" s="190" t="s">
        <v>171</v>
      </c>
      <c r="E1306" s="217"/>
      <c r="F1306" s="218" t="s">
        <v>219</v>
      </c>
      <c r="H1306" s="219">
        <v>38.911000000000001</v>
      </c>
      <c r="L1306" s="216"/>
      <c r="M1306" s="220"/>
      <c r="T1306" s="221"/>
      <c r="AT1306" s="217" t="s">
        <v>171</v>
      </c>
      <c r="AU1306" s="217" t="s">
        <v>100</v>
      </c>
      <c r="AV1306" s="215" t="s">
        <v>122</v>
      </c>
      <c r="AW1306" s="215" t="s">
        <v>33</v>
      </c>
      <c r="AX1306" s="215" t="s">
        <v>76</v>
      </c>
      <c r="AY1306" s="217" t="s">
        <v>119</v>
      </c>
    </row>
    <row r="1307" spans="2:51" s="194" customFormat="1" x14ac:dyDescent="0.3">
      <c r="B1307" s="195"/>
      <c r="D1307" s="190" t="s">
        <v>171</v>
      </c>
      <c r="E1307" s="196"/>
      <c r="F1307" s="197" t="s">
        <v>248</v>
      </c>
      <c r="H1307" s="196"/>
      <c r="L1307" s="195"/>
      <c r="M1307" s="198"/>
      <c r="T1307" s="199"/>
      <c r="AT1307" s="196" t="s">
        <v>171</v>
      </c>
      <c r="AU1307" s="196" t="s">
        <v>100</v>
      </c>
      <c r="AV1307" s="194" t="s">
        <v>84</v>
      </c>
      <c r="AW1307" s="194" t="s">
        <v>33</v>
      </c>
      <c r="AX1307" s="194" t="s">
        <v>76</v>
      </c>
      <c r="AY1307" s="196" t="s">
        <v>119</v>
      </c>
    </row>
    <row r="1308" spans="2:51" s="194" customFormat="1" x14ac:dyDescent="0.3">
      <c r="B1308" s="195"/>
      <c r="D1308" s="190" t="s">
        <v>171</v>
      </c>
      <c r="E1308" s="196"/>
      <c r="F1308" s="197" t="s">
        <v>282</v>
      </c>
      <c r="H1308" s="196"/>
      <c r="L1308" s="195"/>
      <c r="M1308" s="198"/>
      <c r="T1308" s="199"/>
      <c r="AT1308" s="196" t="s">
        <v>171</v>
      </c>
      <c r="AU1308" s="196" t="s">
        <v>100</v>
      </c>
      <c r="AV1308" s="194" t="s">
        <v>84</v>
      </c>
      <c r="AW1308" s="194" t="s">
        <v>33</v>
      </c>
      <c r="AX1308" s="194" t="s">
        <v>76</v>
      </c>
      <c r="AY1308" s="196" t="s">
        <v>119</v>
      </c>
    </row>
    <row r="1309" spans="2:51" s="194" customFormat="1" x14ac:dyDescent="0.3">
      <c r="B1309" s="195"/>
      <c r="D1309" s="190" t="s">
        <v>171</v>
      </c>
      <c r="E1309" s="196"/>
      <c r="F1309" s="197" t="s">
        <v>249</v>
      </c>
      <c r="H1309" s="196"/>
      <c r="L1309" s="195"/>
      <c r="M1309" s="198"/>
      <c r="T1309" s="199"/>
      <c r="AT1309" s="196" t="s">
        <v>171</v>
      </c>
      <c r="AU1309" s="196" t="s">
        <v>100</v>
      </c>
      <c r="AV1309" s="194" t="s">
        <v>84</v>
      </c>
      <c r="AW1309" s="194" t="s">
        <v>33</v>
      </c>
      <c r="AX1309" s="194" t="s">
        <v>76</v>
      </c>
      <c r="AY1309" s="196" t="s">
        <v>119</v>
      </c>
    </row>
    <row r="1310" spans="2:51" s="200" customFormat="1" x14ac:dyDescent="0.3">
      <c r="B1310" s="201"/>
      <c r="D1310" s="190" t="s">
        <v>171</v>
      </c>
      <c r="E1310" s="202"/>
      <c r="F1310" s="203" t="s">
        <v>298</v>
      </c>
      <c r="H1310" s="204">
        <v>0.72099999999999997</v>
      </c>
      <c r="L1310" s="201"/>
      <c r="M1310" s="205"/>
      <c r="T1310" s="206"/>
      <c r="AT1310" s="202" t="s">
        <v>171</v>
      </c>
      <c r="AU1310" s="202" t="s">
        <v>100</v>
      </c>
      <c r="AV1310" s="200" t="s">
        <v>100</v>
      </c>
      <c r="AW1310" s="200" t="s">
        <v>33</v>
      </c>
      <c r="AX1310" s="200" t="s">
        <v>76</v>
      </c>
      <c r="AY1310" s="202" t="s">
        <v>119</v>
      </c>
    </row>
    <row r="1311" spans="2:51" s="194" customFormat="1" x14ac:dyDescent="0.3">
      <c r="B1311" s="195"/>
      <c r="D1311" s="190" t="s">
        <v>171</v>
      </c>
      <c r="E1311" s="196"/>
      <c r="F1311" s="197" t="s">
        <v>299</v>
      </c>
      <c r="H1311" s="196"/>
      <c r="L1311" s="195"/>
      <c r="M1311" s="198"/>
      <c r="T1311" s="199"/>
      <c r="AT1311" s="196" t="s">
        <v>171</v>
      </c>
      <c r="AU1311" s="196" t="s">
        <v>100</v>
      </c>
      <c r="AV1311" s="194" t="s">
        <v>84</v>
      </c>
      <c r="AW1311" s="194" t="s">
        <v>33</v>
      </c>
      <c r="AX1311" s="194" t="s">
        <v>76</v>
      </c>
      <c r="AY1311" s="196" t="s">
        <v>119</v>
      </c>
    </row>
    <row r="1312" spans="2:51" s="200" customFormat="1" x14ac:dyDescent="0.3">
      <c r="B1312" s="201"/>
      <c r="D1312" s="190" t="s">
        <v>171</v>
      </c>
      <c r="E1312" s="202"/>
      <c r="F1312" s="203" t="s">
        <v>300</v>
      </c>
      <c r="H1312" s="204">
        <v>-5.9000000000000004E-2</v>
      </c>
      <c r="L1312" s="201"/>
      <c r="M1312" s="205"/>
      <c r="T1312" s="206"/>
      <c r="AT1312" s="202" t="s">
        <v>171</v>
      </c>
      <c r="AU1312" s="202" t="s">
        <v>100</v>
      </c>
      <c r="AV1312" s="200" t="s">
        <v>100</v>
      </c>
      <c r="AW1312" s="200" t="s">
        <v>33</v>
      </c>
      <c r="AX1312" s="200" t="s">
        <v>76</v>
      </c>
      <c r="AY1312" s="202" t="s">
        <v>119</v>
      </c>
    </row>
    <row r="1313" spans="2:51" s="215" customFormat="1" x14ac:dyDescent="0.3">
      <c r="B1313" s="216"/>
      <c r="D1313" s="190" t="s">
        <v>171</v>
      </c>
      <c r="E1313" s="217"/>
      <c r="F1313" s="218" t="s">
        <v>219</v>
      </c>
      <c r="H1313" s="219">
        <v>0.66200000000000003</v>
      </c>
      <c r="L1313" s="216"/>
      <c r="M1313" s="220"/>
      <c r="T1313" s="221"/>
      <c r="AT1313" s="217" t="s">
        <v>171</v>
      </c>
      <c r="AU1313" s="217" t="s">
        <v>100</v>
      </c>
      <c r="AV1313" s="215" t="s">
        <v>122</v>
      </c>
      <c r="AW1313" s="215" t="s">
        <v>33</v>
      </c>
      <c r="AX1313" s="215" t="s">
        <v>76</v>
      </c>
      <c r="AY1313" s="217" t="s">
        <v>119</v>
      </c>
    </row>
    <row r="1314" spans="2:51" s="194" customFormat="1" x14ac:dyDescent="0.3">
      <c r="B1314" s="195"/>
      <c r="D1314" s="190" t="s">
        <v>171</v>
      </c>
      <c r="E1314" s="196"/>
      <c r="F1314" s="197" t="s">
        <v>251</v>
      </c>
      <c r="H1314" s="196"/>
      <c r="L1314" s="195"/>
      <c r="M1314" s="198"/>
      <c r="T1314" s="199"/>
      <c r="AT1314" s="196" t="s">
        <v>171</v>
      </c>
      <c r="AU1314" s="196" t="s">
        <v>100</v>
      </c>
      <c r="AV1314" s="194" t="s">
        <v>84</v>
      </c>
      <c r="AW1314" s="194" t="s">
        <v>33</v>
      </c>
      <c r="AX1314" s="194" t="s">
        <v>76</v>
      </c>
      <c r="AY1314" s="196" t="s">
        <v>119</v>
      </c>
    </row>
    <row r="1315" spans="2:51" s="194" customFormat="1" x14ac:dyDescent="0.3">
      <c r="B1315" s="195"/>
      <c r="D1315" s="190" t="s">
        <v>171</v>
      </c>
      <c r="E1315" s="196"/>
      <c r="F1315" s="197" t="s">
        <v>282</v>
      </c>
      <c r="H1315" s="196"/>
      <c r="L1315" s="195"/>
      <c r="M1315" s="198"/>
      <c r="T1315" s="199"/>
      <c r="AT1315" s="196" t="s">
        <v>171</v>
      </c>
      <c r="AU1315" s="196" t="s">
        <v>100</v>
      </c>
      <c r="AV1315" s="194" t="s">
        <v>84</v>
      </c>
      <c r="AW1315" s="194" t="s">
        <v>33</v>
      </c>
      <c r="AX1315" s="194" t="s">
        <v>76</v>
      </c>
      <c r="AY1315" s="196" t="s">
        <v>119</v>
      </c>
    </row>
    <row r="1316" spans="2:51" s="194" customFormat="1" x14ac:dyDescent="0.3">
      <c r="B1316" s="195"/>
      <c r="D1316" s="190" t="s">
        <v>171</v>
      </c>
      <c r="E1316" s="196"/>
      <c r="F1316" s="197" t="s">
        <v>249</v>
      </c>
      <c r="H1316" s="196"/>
      <c r="L1316" s="195"/>
      <c r="M1316" s="198"/>
      <c r="T1316" s="199"/>
      <c r="AT1316" s="196" t="s">
        <v>171</v>
      </c>
      <c r="AU1316" s="196" t="s">
        <v>100</v>
      </c>
      <c r="AV1316" s="194" t="s">
        <v>84</v>
      </c>
      <c r="AW1316" s="194" t="s">
        <v>33</v>
      </c>
      <c r="AX1316" s="194" t="s">
        <v>76</v>
      </c>
      <c r="AY1316" s="196" t="s">
        <v>119</v>
      </c>
    </row>
    <row r="1317" spans="2:51" s="200" customFormat="1" x14ac:dyDescent="0.3">
      <c r="B1317" s="201"/>
      <c r="D1317" s="190" t="s">
        <v>171</v>
      </c>
      <c r="E1317" s="202"/>
      <c r="F1317" s="203" t="s">
        <v>298</v>
      </c>
      <c r="H1317" s="204">
        <v>0.72099999999999997</v>
      </c>
      <c r="L1317" s="201"/>
      <c r="M1317" s="205"/>
      <c r="T1317" s="206"/>
      <c r="AT1317" s="202" t="s">
        <v>171</v>
      </c>
      <c r="AU1317" s="202" t="s">
        <v>100</v>
      </c>
      <c r="AV1317" s="200" t="s">
        <v>100</v>
      </c>
      <c r="AW1317" s="200" t="s">
        <v>33</v>
      </c>
      <c r="AX1317" s="200" t="s">
        <v>76</v>
      </c>
      <c r="AY1317" s="202" t="s">
        <v>119</v>
      </c>
    </row>
    <row r="1318" spans="2:51" s="194" customFormat="1" x14ac:dyDescent="0.3">
      <c r="B1318" s="195"/>
      <c r="D1318" s="190" t="s">
        <v>171</v>
      </c>
      <c r="E1318" s="196"/>
      <c r="F1318" s="197" t="s">
        <v>299</v>
      </c>
      <c r="H1318" s="196"/>
      <c r="L1318" s="195"/>
      <c r="M1318" s="198"/>
      <c r="T1318" s="199"/>
      <c r="AT1318" s="196" t="s">
        <v>171</v>
      </c>
      <c r="AU1318" s="196" t="s">
        <v>100</v>
      </c>
      <c r="AV1318" s="194" t="s">
        <v>84</v>
      </c>
      <c r="AW1318" s="194" t="s">
        <v>33</v>
      </c>
      <c r="AX1318" s="194" t="s">
        <v>76</v>
      </c>
      <c r="AY1318" s="196" t="s">
        <v>119</v>
      </c>
    </row>
    <row r="1319" spans="2:51" s="200" customFormat="1" x14ac:dyDescent="0.3">
      <c r="B1319" s="201"/>
      <c r="D1319" s="190" t="s">
        <v>171</v>
      </c>
      <c r="E1319" s="202"/>
      <c r="F1319" s="203" t="s">
        <v>300</v>
      </c>
      <c r="H1319" s="204">
        <v>-5.9000000000000004E-2</v>
      </c>
      <c r="L1319" s="201"/>
      <c r="M1319" s="205"/>
      <c r="T1319" s="206"/>
      <c r="AT1319" s="202" t="s">
        <v>171</v>
      </c>
      <c r="AU1319" s="202" t="s">
        <v>100</v>
      </c>
      <c r="AV1319" s="200" t="s">
        <v>100</v>
      </c>
      <c r="AW1319" s="200" t="s">
        <v>33</v>
      </c>
      <c r="AX1319" s="200" t="s">
        <v>76</v>
      </c>
      <c r="AY1319" s="202" t="s">
        <v>119</v>
      </c>
    </row>
    <row r="1320" spans="2:51" s="215" customFormat="1" x14ac:dyDescent="0.3">
      <c r="B1320" s="216"/>
      <c r="D1320" s="190" t="s">
        <v>171</v>
      </c>
      <c r="E1320" s="217"/>
      <c r="F1320" s="218" t="s">
        <v>219</v>
      </c>
      <c r="H1320" s="219">
        <v>0.66200000000000003</v>
      </c>
      <c r="L1320" s="216"/>
      <c r="M1320" s="220"/>
      <c r="T1320" s="221"/>
      <c r="AT1320" s="217" t="s">
        <v>171</v>
      </c>
      <c r="AU1320" s="217" t="s">
        <v>100</v>
      </c>
      <c r="AV1320" s="215" t="s">
        <v>122</v>
      </c>
      <c r="AW1320" s="215" t="s">
        <v>33</v>
      </c>
      <c r="AX1320" s="215" t="s">
        <v>76</v>
      </c>
      <c r="AY1320" s="217" t="s">
        <v>119</v>
      </c>
    </row>
    <row r="1321" spans="2:51" s="194" customFormat="1" x14ac:dyDescent="0.3">
      <c r="B1321" s="195"/>
      <c r="D1321" s="190" t="s">
        <v>171</v>
      </c>
      <c r="E1321" s="196"/>
      <c r="F1321" s="197" t="s">
        <v>252</v>
      </c>
      <c r="H1321" s="196"/>
      <c r="L1321" s="195"/>
      <c r="M1321" s="198"/>
      <c r="T1321" s="199"/>
      <c r="AT1321" s="196" t="s">
        <v>171</v>
      </c>
      <c r="AU1321" s="196" t="s">
        <v>100</v>
      </c>
      <c r="AV1321" s="194" t="s">
        <v>84</v>
      </c>
      <c r="AW1321" s="194" t="s">
        <v>33</v>
      </c>
      <c r="AX1321" s="194" t="s">
        <v>76</v>
      </c>
      <c r="AY1321" s="196" t="s">
        <v>119</v>
      </c>
    </row>
    <row r="1322" spans="2:51" s="194" customFormat="1" x14ac:dyDescent="0.3">
      <c r="B1322" s="195"/>
      <c r="D1322" s="190" t="s">
        <v>171</v>
      </c>
      <c r="E1322" s="196"/>
      <c r="F1322" s="197" t="s">
        <v>282</v>
      </c>
      <c r="H1322" s="196"/>
      <c r="L1322" s="195"/>
      <c r="M1322" s="198"/>
      <c r="T1322" s="199"/>
      <c r="AT1322" s="196" t="s">
        <v>171</v>
      </c>
      <c r="AU1322" s="196" t="s">
        <v>100</v>
      </c>
      <c r="AV1322" s="194" t="s">
        <v>84</v>
      </c>
      <c r="AW1322" s="194" t="s">
        <v>33</v>
      </c>
      <c r="AX1322" s="194" t="s">
        <v>76</v>
      </c>
      <c r="AY1322" s="196" t="s">
        <v>119</v>
      </c>
    </row>
    <row r="1323" spans="2:51" s="194" customFormat="1" x14ac:dyDescent="0.3">
      <c r="B1323" s="195"/>
      <c r="D1323" s="190" t="s">
        <v>171</v>
      </c>
      <c r="E1323" s="196"/>
      <c r="F1323" s="197" t="s">
        <v>249</v>
      </c>
      <c r="H1323" s="196"/>
      <c r="L1323" s="195"/>
      <c r="M1323" s="198"/>
      <c r="T1323" s="199"/>
      <c r="AT1323" s="196" t="s">
        <v>171</v>
      </c>
      <c r="AU1323" s="196" t="s">
        <v>100</v>
      </c>
      <c r="AV1323" s="194" t="s">
        <v>84</v>
      </c>
      <c r="AW1323" s="194" t="s">
        <v>33</v>
      </c>
      <c r="AX1323" s="194" t="s">
        <v>76</v>
      </c>
      <c r="AY1323" s="196" t="s">
        <v>119</v>
      </c>
    </row>
    <row r="1324" spans="2:51" s="200" customFormat="1" x14ac:dyDescent="0.3">
      <c r="B1324" s="201"/>
      <c r="D1324" s="190" t="s">
        <v>171</v>
      </c>
      <c r="E1324" s="202"/>
      <c r="F1324" s="203" t="s">
        <v>298</v>
      </c>
      <c r="H1324" s="204">
        <v>0.72099999999999997</v>
      </c>
      <c r="L1324" s="201"/>
      <c r="M1324" s="205"/>
      <c r="T1324" s="206"/>
      <c r="AT1324" s="202" t="s">
        <v>171</v>
      </c>
      <c r="AU1324" s="202" t="s">
        <v>100</v>
      </c>
      <c r="AV1324" s="200" t="s">
        <v>100</v>
      </c>
      <c r="AW1324" s="200" t="s">
        <v>33</v>
      </c>
      <c r="AX1324" s="200" t="s">
        <v>76</v>
      </c>
      <c r="AY1324" s="202" t="s">
        <v>119</v>
      </c>
    </row>
    <row r="1325" spans="2:51" s="194" customFormat="1" x14ac:dyDescent="0.3">
      <c r="B1325" s="195"/>
      <c r="D1325" s="190" t="s">
        <v>171</v>
      </c>
      <c r="E1325" s="196"/>
      <c r="F1325" s="197" t="s">
        <v>299</v>
      </c>
      <c r="H1325" s="196"/>
      <c r="L1325" s="195"/>
      <c r="M1325" s="198"/>
      <c r="T1325" s="199"/>
      <c r="AT1325" s="196" t="s">
        <v>171</v>
      </c>
      <c r="AU1325" s="196" t="s">
        <v>100</v>
      </c>
      <c r="AV1325" s="194" t="s">
        <v>84</v>
      </c>
      <c r="AW1325" s="194" t="s">
        <v>33</v>
      </c>
      <c r="AX1325" s="194" t="s">
        <v>76</v>
      </c>
      <c r="AY1325" s="196" t="s">
        <v>119</v>
      </c>
    </row>
    <row r="1326" spans="2:51" s="200" customFormat="1" x14ac:dyDescent="0.3">
      <c r="B1326" s="201"/>
      <c r="D1326" s="190" t="s">
        <v>171</v>
      </c>
      <c r="E1326" s="202"/>
      <c r="F1326" s="203" t="s">
        <v>300</v>
      </c>
      <c r="H1326" s="204">
        <v>-5.9000000000000004E-2</v>
      </c>
      <c r="L1326" s="201"/>
      <c r="M1326" s="205"/>
      <c r="T1326" s="206"/>
      <c r="AT1326" s="202" t="s">
        <v>171</v>
      </c>
      <c r="AU1326" s="202" t="s">
        <v>100</v>
      </c>
      <c r="AV1326" s="200" t="s">
        <v>100</v>
      </c>
      <c r="AW1326" s="200" t="s">
        <v>33</v>
      </c>
      <c r="AX1326" s="200" t="s">
        <v>76</v>
      </c>
      <c r="AY1326" s="202" t="s">
        <v>119</v>
      </c>
    </row>
    <row r="1327" spans="2:51" s="215" customFormat="1" x14ac:dyDescent="0.3">
      <c r="B1327" s="216"/>
      <c r="D1327" s="190" t="s">
        <v>171</v>
      </c>
      <c r="E1327" s="217"/>
      <c r="F1327" s="218" t="s">
        <v>219</v>
      </c>
      <c r="H1327" s="219">
        <v>0.66200000000000003</v>
      </c>
      <c r="L1327" s="216"/>
      <c r="M1327" s="220"/>
      <c r="T1327" s="221"/>
      <c r="AT1327" s="217" t="s">
        <v>171</v>
      </c>
      <c r="AU1327" s="217" t="s">
        <v>100</v>
      </c>
      <c r="AV1327" s="215" t="s">
        <v>122</v>
      </c>
      <c r="AW1327" s="215" t="s">
        <v>33</v>
      </c>
      <c r="AX1327" s="215" t="s">
        <v>76</v>
      </c>
      <c r="AY1327" s="217" t="s">
        <v>119</v>
      </c>
    </row>
    <row r="1328" spans="2:51" s="194" customFormat="1" x14ac:dyDescent="0.3">
      <c r="B1328" s="195"/>
      <c r="D1328" s="190" t="s">
        <v>171</v>
      </c>
      <c r="E1328" s="196"/>
      <c r="F1328" s="197" t="s">
        <v>253</v>
      </c>
      <c r="H1328" s="196"/>
      <c r="L1328" s="195"/>
      <c r="M1328" s="198"/>
      <c r="T1328" s="199"/>
      <c r="AT1328" s="196" t="s">
        <v>171</v>
      </c>
      <c r="AU1328" s="196" t="s">
        <v>100</v>
      </c>
      <c r="AV1328" s="194" t="s">
        <v>84</v>
      </c>
      <c r="AW1328" s="194" t="s">
        <v>33</v>
      </c>
      <c r="AX1328" s="194" t="s">
        <v>76</v>
      </c>
      <c r="AY1328" s="196" t="s">
        <v>119</v>
      </c>
    </row>
    <row r="1329" spans="2:65" s="194" customFormat="1" x14ac:dyDescent="0.3">
      <c r="B1329" s="195"/>
      <c r="D1329" s="190" t="s">
        <v>171</v>
      </c>
      <c r="E1329" s="196"/>
      <c r="F1329" s="197" t="s">
        <v>282</v>
      </c>
      <c r="H1329" s="196"/>
      <c r="L1329" s="195"/>
      <c r="M1329" s="198"/>
      <c r="T1329" s="199"/>
      <c r="AT1329" s="196" t="s">
        <v>171</v>
      </c>
      <c r="AU1329" s="196" t="s">
        <v>100</v>
      </c>
      <c r="AV1329" s="194" t="s">
        <v>84</v>
      </c>
      <c r="AW1329" s="194" t="s">
        <v>33</v>
      </c>
      <c r="AX1329" s="194" t="s">
        <v>76</v>
      </c>
      <c r="AY1329" s="196" t="s">
        <v>119</v>
      </c>
    </row>
    <row r="1330" spans="2:65" s="194" customFormat="1" x14ac:dyDescent="0.3">
      <c r="B1330" s="195"/>
      <c r="D1330" s="190" t="s">
        <v>171</v>
      </c>
      <c r="E1330" s="196"/>
      <c r="F1330" s="197" t="s">
        <v>249</v>
      </c>
      <c r="H1330" s="196"/>
      <c r="L1330" s="195"/>
      <c r="M1330" s="198"/>
      <c r="T1330" s="199"/>
      <c r="AT1330" s="196" t="s">
        <v>171</v>
      </c>
      <c r="AU1330" s="196" t="s">
        <v>100</v>
      </c>
      <c r="AV1330" s="194" t="s">
        <v>84</v>
      </c>
      <c r="AW1330" s="194" t="s">
        <v>33</v>
      </c>
      <c r="AX1330" s="194" t="s">
        <v>76</v>
      </c>
      <c r="AY1330" s="196" t="s">
        <v>119</v>
      </c>
    </row>
    <row r="1331" spans="2:65" s="200" customFormat="1" x14ac:dyDescent="0.3">
      <c r="B1331" s="201"/>
      <c r="D1331" s="190" t="s">
        <v>171</v>
      </c>
      <c r="E1331" s="202"/>
      <c r="F1331" s="203" t="s">
        <v>298</v>
      </c>
      <c r="H1331" s="204">
        <v>0.72099999999999997</v>
      </c>
      <c r="L1331" s="201"/>
      <c r="M1331" s="205"/>
      <c r="T1331" s="206"/>
      <c r="AT1331" s="202" t="s">
        <v>171</v>
      </c>
      <c r="AU1331" s="202" t="s">
        <v>100</v>
      </c>
      <c r="AV1331" s="200" t="s">
        <v>100</v>
      </c>
      <c r="AW1331" s="200" t="s">
        <v>33</v>
      </c>
      <c r="AX1331" s="200" t="s">
        <v>76</v>
      </c>
      <c r="AY1331" s="202" t="s">
        <v>119</v>
      </c>
    </row>
    <row r="1332" spans="2:65" s="194" customFormat="1" x14ac:dyDescent="0.3">
      <c r="B1332" s="195"/>
      <c r="D1332" s="190" t="s">
        <v>171</v>
      </c>
      <c r="E1332" s="196"/>
      <c r="F1332" s="197" t="s">
        <v>299</v>
      </c>
      <c r="H1332" s="196"/>
      <c r="L1332" s="195"/>
      <c r="M1332" s="198"/>
      <c r="T1332" s="199"/>
      <c r="AT1332" s="196" t="s">
        <v>171</v>
      </c>
      <c r="AU1332" s="196" t="s">
        <v>100</v>
      </c>
      <c r="AV1332" s="194" t="s">
        <v>84</v>
      </c>
      <c r="AW1332" s="194" t="s">
        <v>33</v>
      </c>
      <c r="AX1332" s="194" t="s">
        <v>76</v>
      </c>
      <c r="AY1332" s="196" t="s">
        <v>119</v>
      </c>
    </row>
    <row r="1333" spans="2:65" s="200" customFormat="1" x14ac:dyDescent="0.3">
      <c r="B1333" s="201"/>
      <c r="D1333" s="190" t="s">
        <v>171</v>
      </c>
      <c r="E1333" s="202"/>
      <c r="F1333" s="203" t="s">
        <v>300</v>
      </c>
      <c r="H1333" s="204">
        <v>-5.9000000000000004E-2</v>
      </c>
      <c r="L1333" s="201"/>
      <c r="M1333" s="205"/>
      <c r="T1333" s="206"/>
      <c r="AT1333" s="202" t="s">
        <v>171</v>
      </c>
      <c r="AU1333" s="202" t="s">
        <v>100</v>
      </c>
      <c r="AV1333" s="200" t="s">
        <v>100</v>
      </c>
      <c r="AW1333" s="200" t="s">
        <v>33</v>
      </c>
      <c r="AX1333" s="200" t="s">
        <v>76</v>
      </c>
      <c r="AY1333" s="202" t="s">
        <v>119</v>
      </c>
    </row>
    <row r="1334" spans="2:65" s="215" customFormat="1" x14ac:dyDescent="0.3">
      <c r="B1334" s="216"/>
      <c r="D1334" s="190" t="s">
        <v>171</v>
      </c>
      <c r="E1334" s="217"/>
      <c r="F1334" s="218" t="s">
        <v>219</v>
      </c>
      <c r="H1334" s="219">
        <v>0.66200000000000003</v>
      </c>
      <c r="L1334" s="216"/>
      <c r="M1334" s="220"/>
      <c r="T1334" s="221"/>
      <c r="AT1334" s="217" t="s">
        <v>171</v>
      </c>
      <c r="AU1334" s="217" t="s">
        <v>100</v>
      </c>
      <c r="AV1334" s="215" t="s">
        <v>122</v>
      </c>
      <c r="AW1334" s="215" t="s">
        <v>33</v>
      </c>
      <c r="AX1334" s="215" t="s">
        <v>76</v>
      </c>
      <c r="AY1334" s="217" t="s">
        <v>119</v>
      </c>
    </row>
    <row r="1335" spans="2:65" s="207" customFormat="1" x14ac:dyDescent="0.3">
      <c r="B1335" s="208"/>
      <c r="D1335" s="190" t="s">
        <v>171</v>
      </c>
      <c r="E1335" s="209"/>
      <c r="F1335" s="210" t="s">
        <v>176</v>
      </c>
      <c r="H1335" s="211">
        <v>438.13099999999997</v>
      </c>
      <c r="L1335" s="208"/>
      <c r="M1335" s="212"/>
      <c r="T1335" s="213"/>
      <c r="AT1335" s="209" t="s">
        <v>171</v>
      </c>
      <c r="AU1335" s="209" t="s">
        <v>100</v>
      </c>
      <c r="AV1335" s="207" t="s">
        <v>121</v>
      </c>
      <c r="AW1335" s="207" t="s">
        <v>33</v>
      </c>
      <c r="AX1335" s="207" t="s">
        <v>84</v>
      </c>
      <c r="AY1335" s="209" t="s">
        <v>119</v>
      </c>
    </row>
    <row r="1336" spans="2:65" s="102" customFormat="1" ht="16.5" customHeight="1" x14ac:dyDescent="0.3">
      <c r="B1336" s="103"/>
      <c r="C1336" s="179" t="s">
        <v>337</v>
      </c>
      <c r="D1336" s="179" t="s">
        <v>120</v>
      </c>
      <c r="E1336" s="180" t="s">
        <v>332</v>
      </c>
      <c r="F1336" s="181" t="s">
        <v>333</v>
      </c>
      <c r="G1336" s="182" t="s">
        <v>196</v>
      </c>
      <c r="H1336" s="183">
        <v>174.179</v>
      </c>
      <c r="I1336" s="289"/>
      <c r="J1336" s="184">
        <f>ROUND(I1336*H1336,2)</f>
        <v>0</v>
      </c>
      <c r="K1336" s="181" t="s">
        <v>167</v>
      </c>
      <c r="L1336" s="103"/>
      <c r="M1336" s="185"/>
      <c r="N1336" s="186" t="s">
        <v>41</v>
      </c>
      <c r="O1336" s="187">
        <v>9.0000000000000011E-3</v>
      </c>
      <c r="P1336" s="187">
        <f>O1336*H1336</f>
        <v>1.5676110000000003</v>
      </c>
      <c r="Q1336" s="187">
        <v>0</v>
      </c>
      <c r="R1336" s="187">
        <f>Q1336*H1336</f>
        <v>0</v>
      </c>
      <c r="S1336" s="187">
        <v>0</v>
      </c>
      <c r="T1336" s="188">
        <f>S1336*H1336</f>
        <v>0</v>
      </c>
      <c r="AR1336" s="94" t="s">
        <v>121</v>
      </c>
      <c r="AT1336" s="94" t="s">
        <v>120</v>
      </c>
      <c r="AU1336" s="94" t="s">
        <v>100</v>
      </c>
      <c r="AY1336" s="94" t="s">
        <v>119</v>
      </c>
      <c r="BE1336" s="189">
        <f>IF(N1336="základní",J1336,0)</f>
        <v>0</v>
      </c>
      <c r="BF1336" s="189">
        <f>IF(N1336="snížená",J1336,0)</f>
        <v>0</v>
      </c>
      <c r="BG1336" s="189">
        <f>IF(N1336="zákl. přenesená",J1336,0)</f>
        <v>0</v>
      </c>
      <c r="BH1336" s="189">
        <f>IF(N1336="sníž. přenesená",J1336,0)</f>
        <v>0</v>
      </c>
      <c r="BI1336" s="189">
        <f>IF(N1336="nulová",J1336,0)</f>
        <v>0</v>
      </c>
      <c r="BJ1336" s="94" t="s">
        <v>84</v>
      </c>
      <c r="BK1336" s="189">
        <f>ROUND(I1336*H1336,2)</f>
        <v>0</v>
      </c>
      <c r="BL1336" s="94" t="s">
        <v>121</v>
      </c>
      <c r="BM1336" s="94" t="s">
        <v>338</v>
      </c>
    </row>
    <row r="1337" spans="2:65" s="102" customFormat="1" x14ac:dyDescent="0.3">
      <c r="B1337" s="103"/>
      <c r="D1337" s="190" t="s">
        <v>169</v>
      </c>
      <c r="F1337" s="191" t="s">
        <v>335</v>
      </c>
      <c r="L1337" s="103"/>
      <c r="M1337" s="192"/>
      <c r="T1337" s="193"/>
      <c r="AT1337" s="94" t="s">
        <v>169</v>
      </c>
      <c r="AU1337" s="94" t="s">
        <v>100</v>
      </c>
    </row>
    <row r="1338" spans="2:65" s="194" customFormat="1" x14ac:dyDescent="0.3">
      <c r="B1338" s="195"/>
      <c r="D1338" s="190" t="s">
        <v>171</v>
      </c>
      <c r="E1338" s="196"/>
      <c r="F1338" s="197" t="s">
        <v>172</v>
      </c>
      <c r="H1338" s="196"/>
      <c r="L1338" s="195"/>
      <c r="M1338" s="198"/>
      <c r="T1338" s="199"/>
      <c r="AT1338" s="196" t="s">
        <v>171</v>
      </c>
      <c r="AU1338" s="196" t="s">
        <v>100</v>
      </c>
      <c r="AV1338" s="194" t="s">
        <v>84</v>
      </c>
      <c r="AW1338" s="194" t="s">
        <v>33</v>
      </c>
      <c r="AX1338" s="194" t="s">
        <v>76</v>
      </c>
      <c r="AY1338" s="196" t="s">
        <v>119</v>
      </c>
    </row>
    <row r="1339" spans="2:65" s="194" customFormat="1" x14ac:dyDescent="0.3">
      <c r="B1339" s="195"/>
      <c r="D1339" s="190" t="s">
        <v>171</v>
      </c>
      <c r="E1339" s="196"/>
      <c r="F1339" s="197" t="s">
        <v>190</v>
      </c>
      <c r="H1339" s="196"/>
      <c r="L1339" s="195"/>
      <c r="M1339" s="198"/>
      <c r="T1339" s="199"/>
      <c r="AT1339" s="196" t="s">
        <v>171</v>
      </c>
      <c r="AU1339" s="196" t="s">
        <v>100</v>
      </c>
      <c r="AV1339" s="194" t="s">
        <v>84</v>
      </c>
      <c r="AW1339" s="194" t="s">
        <v>33</v>
      </c>
      <c r="AX1339" s="194" t="s">
        <v>76</v>
      </c>
      <c r="AY1339" s="196" t="s">
        <v>119</v>
      </c>
    </row>
    <row r="1340" spans="2:65" s="194" customFormat="1" x14ac:dyDescent="0.3">
      <c r="B1340" s="195"/>
      <c r="D1340" s="190" t="s">
        <v>171</v>
      </c>
      <c r="E1340" s="196"/>
      <c r="F1340" s="197" t="s">
        <v>339</v>
      </c>
      <c r="H1340" s="196"/>
      <c r="L1340" s="195"/>
      <c r="M1340" s="198"/>
      <c r="T1340" s="199"/>
      <c r="AT1340" s="196" t="s">
        <v>171</v>
      </c>
      <c r="AU1340" s="196" t="s">
        <v>100</v>
      </c>
      <c r="AV1340" s="194" t="s">
        <v>84</v>
      </c>
      <c r="AW1340" s="194" t="s">
        <v>33</v>
      </c>
      <c r="AX1340" s="194" t="s">
        <v>76</v>
      </c>
      <c r="AY1340" s="196" t="s">
        <v>119</v>
      </c>
    </row>
    <row r="1341" spans="2:65" s="194" customFormat="1" x14ac:dyDescent="0.3">
      <c r="B1341" s="195"/>
      <c r="D1341" s="190" t="s">
        <v>171</v>
      </c>
      <c r="E1341" s="196"/>
      <c r="F1341" s="197" t="s">
        <v>210</v>
      </c>
      <c r="H1341" s="196"/>
      <c r="L1341" s="195"/>
      <c r="M1341" s="198"/>
      <c r="T1341" s="199"/>
      <c r="AT1341" s="196" t="s">
        <v>171</v>
      </c>
      <c r="AU1341" s="196" t="s">
        <v>100</v>
      </c>
      <c r="AV1341" s="194" t="s">
        <v>84</v>
      </c>
      <c r="AW1341" s="194" t="s">
        <v>33</v>
      </c>
      <c r="AX1341" s="194" t="s">
        <v>76</v>
      </c>
      <c r="AY1341" s="196" t="s">
        <v>119</v>
      </c>
    </row>
    <row r="1342" spans="2:65" s="194" customFormat="1" x14ac:dyDescent="0.3">
      <c r="B1342" s="195"/>
      <c r="D1342" s="190" t="s">
        <v>171</v>
      </c>
      <c r="E1342" s="196"/>
      <c r="F1342" s="197" t="s">
        <v>211</v>
      </c>
      <c r="H1342" s="196"/>
      <c r="L1342" s="195"/>
      <c r="M1342" s="198"/>
      <c r="T1342" s="199"/>
      <c r="AT1342" s="196" t="s">
        <v>171</v>
      </c>
      <c r="AU1342" s="196" t="s">
        <v>100</v>
      </c>
      <c r="AV1342" s="194" t="s">
        <v>84</v>
      </c>
      <c r="AW1342" s="194" t="s">
        <v>33</v>
      </c>
      <c r="AX1342" s="194" t="s">
        <v>76</v>
      </c>
      <c r="AY1342" s="196" t="s">
        <v>119</v>
      </c>
    </row>
    <row r="1343" spans="2:65" s="194" customFormat="1" x14ac:dyDescent="0.3">
      <c r="B1343" s="195"/>
      <c r="D1343" s="190" t="s">
        <v>171</v>
      </c>
      <c r="E1343" s="196"/>
      <c r="F1343" s="197" t="s">
        <v>212</v>
      </c>
      <c r="H1343" s="196"/>
      <c r="L1343" s="195"/>
      <c r="M1343" s="198"/>
      <c r="T1343" s="199"/>
      <c r="AT1343" s="196" t="s">
        <v>171</v>
      </c>
      <c r="AU1343" s="196" t="s">
        <v>100</v>
      </c>
      <c r="AV1343" s="194" t="s">
        <v>84</v>
      </c>
      <c r="AW1343" s="194" t="s">
        <v>33</v>
      </c>
      <c r="AX1343" s="194" t="s">
        <v>76</v>
      </c>
      <c r="AY1343" s="196" t="s">
        <v>119</v>
      </c>
    </row>
    <row r="1344" spans="2:65" s="194" customFormat="1" x14ac:dyDescent="0.3">
      <c r="B1344" s="195"/>
      <c r="D1344" s="190" t="s">
        <v>171</v>
      </c>
      <c r="E1344" s="196"/>
      <c r="F1344" s="197" t="s">
        <v>213</v>
      </c>
      <c r="H1344" s="196"/>
      <c r="L1344" s="195"/>
      <c r="M1344" s="198"/>
      <c r="T1344" s="199"/>
      <c r="AT1344" s="196" t="s">
        <v>171</v>
      </c>
      <c r="AU1344" s="196" t="s">
        <v>100</v>
      </c>
      <c r="AV1344" s="194" t="s">
        <v>84</v>
      </c>
      <c r="AW1344" s="194" t="s">
        <v>33</v>
      </c>
      <c r="AX1344" s="194" t="s">
        <v>76</v>
      </c>
      <c r="AY1344" s="196" t="s">
        <v>119</v>
      </c>
    </row>
    <row r="1345" spans="2:51" s="194" customFormat="1" x14ac:dyDescent="0.3">
      <c r="B1345" s="195"/>
      <c r="D1345" s="190" t="s">
        <v>171</v>
      </c>
      <c r="E1345" s="196"/>
      <c r="F1345" s="197" t="s">
        <v>214</v>
      </c>
      <c r="H1345" s="196"/>
      <c r="L1345" s="195"/>
      <c r="M1345" s="198"/>
      <c r="T1345" s="199"/>
      <c r="AT1345" s="196" t="s">
        <v>171</v>
      </c>
      <c r="AU1345" s="196" t="s">
        <v>100</v>
      </c>
      <c r="AV1345" s="194" t="s">
        <v>84</v>
      </c>
      <c r="AW1345" s="194" t="s">
        <v>33</v>
      </c>
      <c r="AX1345" s="194" t="s">
        <v>76</v>
      </c>
      <c r="AY1345" s="196" t="s">
        <v>119</v>
      </c>
    </row>
    <row r="1346" spans="2:51" s="194" customFormat="1" x14ac:dyDescent="0.3">
      <c r="B1346" s="195"/>
      <c r="D1346" s="190" t="s">
        <v>171</v>
      </c>
      <c r="E1346" s="196"/>
      <c r="F1346" s="197" t="s">
        <v>216</v>
      </c>
      <c r="H1346" s="196"/>
      <c r="L1346" s="195"/>
      <c r="M1346" s="198"/>
      <c r="T1346" s="199"/>
      <c r="AT1346" s="196" t="s">
        <v>171</v>
      </c>
      <c r="AU1346" s="196" t="s">
        <v>100</v>
      </c>
      <c r="AV1346" s="194" t="s">
        <v>84</v>
      </c>
      <c r="AW1346" s="194" t="s">
        <v>33</v>
      </c>
      <c r="AX1346" s="194" t="s">
        <v>76</v>
      </c>
      <c r="AY1346" s="196" t="s">
        <v>119</v>
      </c>
    </row>
    <row r="1347" spans="2:51" s="194" customFormat="1" x14ac:dyDescent="0.3">
      <c r="B1347" s="195"/>
      <c r="D1347" s="190" t="s">
        <v>171</v>
      </c>
      <c r="E1347" s="196"/>
      <c r="F1347" s="197" t="s">
        <v>220</v>
      </c>
      <c r="H1347" s="196"/>
      <c r="L1347" s="195"/>
      <c r="M1347" s="198"/>
      <c r="T1347" s="199"/>
      <c r="AT1347" s="196" t="s">
        <v>171</v>
      </c>
      <c r="AU1347" s="196" t="s">
        <v>100</v>
      </c>
      <c r="AV1347" s="194" t="s">
        <v>84</v>
      </c>
      <c r="AW1347" s="194" t="s">
        <v>33</v>
      </c>
      <c r="AX1347" s="194" t="s">
        <v>76</v>
      </c>
      <c r="AY1347" s="196" t="s">
        <v>119</v>
      </c>
    </row>
    <row r="1348" spans="2:51" s="194" customFormat="1" x14ac:dyDescent="0.3">
      <c r="B1348" s="195"/>
      <c r="D1348" s="190" t="s">
        <v>171</v>
      </c>
      <c r="E1348" s="196"/>
      <c r="F1348" s="197" t="s">
        <v>211</v>
      </c>
      <c r="H1348" s="196"/>
      <c r="L1348" s="195"/>
      <c r="M1348" s="198"/>
      <c r="T1348" s="199"/>
      <c r="AT1348" s="196" t="s">
        <v>171</v>
      </c>
      <c r="AU1348" s="196" t="s">
        <v>100</v>
      </c>
      <c r="AV1348" s="194" t="s">
        <v>84</v>
      </c>
      <c r="AW1348" s="194" t="s">
        <v>33</v>
      </c>
      <c r="AX1348" s="194" t="s">
        <v>76</v>
      </c>
      <c r="AY1348" s="196" t="s">
        <v>119</v>
      </c>
    </row>
    <row r="1349" spans="2:51" s="194" customFormat="1" x14ac:dyDescent="0.3">
      <c r="B1349" s="195"/>
      <c r="D1349" s="190" t="s">
        <v>171</v>
      </c>
      <c r="E1349" s="196"/>
      <c r="F1349" s="197" t="s">
        <v>212</v>
      </c>
      <c r="H1349" s="196"/>
      <c r="L1349" s="195"/>
      <c r="M1349" s="198"/>
      <c r="T1349" s="199"/>
      <c r="AT1349" s="196" t="s">
        <v>171</v>
      </c>
      <c r="AU1349" s="196" t="s">
        <v>100</v>
      </c>
      <c r="AV1349" s="194" t="s">
        <v>84</v>
      </c>
      <c r="AW1349" s="194" t="s">
        <v>33</v>
      </c>
      <c r="AX1349" s="194" t="s">
        <v>76</v>
      </c>
      <c r="AY1349" s="196" t="s">
        <v>119</v>
      </c>
    </row>
    <row r="1350" spans="2:51" s="194" customFormat="1" x14ac:dyDescent="0.3">
      <c r="B1350" s="195"/>
      <c r="D1350" s="190" t="s">
        <v>171</v>
      </c>
      <c r="E1350" s="196"/>
      <c r="F1350" s="197" t="s">
        <v>221</v>
      </c>
      <c r="H1350" s="196"/>
      <c r="L1350" s="195"/>
      <c r="M1350" s="198"/>
      <c r="T1350" s="199"/>
      <c r="AT1350" s="196" t="s">
        <v>171</v>
      </c>
      <c r="AU1350" s="196" t="s">
        <v>100</v>
      </c>
      <c r="AV1350" s="194" t="s">
        <v>84</v>
      </c>
      <c r="AW1350" s="194" t="s">
        <v>33</v>
      </c>
      <c r="AX1350" s="194" t="s">
        <v>76</v>
      </c>
      <c r="AY1350" s="196" t="s">
        <v>119</v>
      </c>
    </row>
    <row r="1351" spans="2:51" s="194" customFormat="1" x14ac:dyDescent="0.3">
      <c r="B1351" s="195"/>
      <c r="D1351" s="190" t="s">
        <v>171</v>
      </c>
      <c r="E1351" s="196"/>
      <c r="F1351" s="197" t="s">
        <v>216</v>
      </c>
      <c r="H1351" s="196"/>
      <c r="L1351" s="195"/>
      <c r="M1351" s="198"/>
      <c r="T1351" s="199"/>
      <c r="AT1351" s="196" t="s">
        <v>171</v>
      </c>
      <c r="AU1351" s="196" t="s">
        <v>100</v>
      </c>
      <c r="AV1351" s="194" t="s">
        <v>84</v>
      </c>
      <c r="AW1351" s="194" t="s">
        <v>33</v>
      </c>
      <c r="AX1351" s="194" t="s">
        <v>76</v>
      </c>
      <c r="AY1351" s="196" t="s">
        <v>119</v>
      </c>
    </row>
    <row r="1352" spans="2:51" s="194" customFormat="1" x14ac:dyDescent="0.3">
      <c r="B1352" s="195"/>
      <c r="D1352" s="190" t="s">
        <v>171</v>
      </c>
      <c r="E1352" s="196"/>
      <c r="F1352" s="197" t="s">
        <v>223</v>
      </c>
      <c r="H1352" s="196"/>
      <c r="L1352" s="195"/>
      <c r="M1352" s="198"/>
      <c r="T1352" s="199"/>
      <c r="AT1352" s="196" t="s">
        <v>171</v>
      </c>
      <c r="AU1352" s="196" t="s">
        <v>100</v>
      </c>
      <c r="AV1352" s="194" t="s">
        <v>84</v>
      </c>
      <c r="AW1352" s="194" t="s">
        <v>33</v>
      </c>
      <c r="AX1352" s="194" t="s">
        <v>76</v>
      </c>
      <c r="AY1352" s="196" t="s">
        <v>119</v>
      </c>
    </row>
    <row r="1353" spans="2:51" s="194" customFormat="1" x14ac:dyDescent="0.3">
      <c r="B1353" s="195"/>
      <c r="D1353" s="190" t="s">
        <v>171</v>
      </c>
      <c r="E1353" s="196"/>
      <c r="F1353" s="197" t="s">
        <v>224</v>
      </c>
      <c r="H1353" s="196"/>
      <c r="L1353" s="195"/>
      <c r="M1353" s="198"/>
      <c r="T1353" s="199"/>
      <c r="AT1353" s="196" t="s">
        <v>171</v>
      </c>
      <c r="AU1353" s="196" t="s">
        <v>100</v>
      </c>
      <c r="AV1353" s="194" t="s">
        <v>84</v>
      </c>
      <c r="AW1353" s="194" t="s">
        <v>33</v>
      </c>
      <c r="AX1353" s="194" t="s">
        <v>76</v>
      </c>
      <c r="AY1353" s="196" t="s">
        <v>119</v>
      </c>
    </row>
    <row r="1354" spans="2:51" s="194" customFormat="1" x14ac:dyDescent="0.3">
      <c r="B1354" s="195"/>
      <c r="D1354" s="190" t="s">
        <v>171</v>
      </c>
      <c r="E1354" s="196"/>
      <c r="F1354" s="197" t="s">
        <v>212</v>
      </c>
      <c r="H1354" s="196"/>
      <c r="L1354" s="195"/>
      <c r="M1354" s="198"/>
      <c r="T1354" s="199"/>
      <c r="AT1354" s="196" t="s">
        <v>171</v>
      </c>
      <c r="AU1354" s="196" t="s">
        <v>100</v>
      </c>
      <c r="AV1354" s="194" t="s">
        <v>84</v>
      </c>
      <c r="AW1354" s="194" t="s">
        <v>33</v>
      </c>
      <c r="AX1354" s="194" t="s">
        <v>76</v>
      </c>
      <c r="AY1354" s="196" t="s">
        <v>119</v>
      </c>
    </row>
    <row r="1355" spans="2:51" s="194" customFormat="1" x14ac:dyDescent="0.3">
      <c r="B1355" s="195"/>
      <c r="D1355" s="190" t="s">
        <v>171</v>
      </c>
      <c r="E1355" s="196"/>
      <c r="F1355" s="197" t="s">
        <v>225</v>
      </c>
      <c r="H1355" s="196"/>
      <c r="L1355" s="195"/>
      <c r="M1355" s="198"/>
      <c r="T1355" s="199"/>
      <c r="AT1355" s="196" t="s">
        <v>171</v>
      </c>
      <c r="AU1355" s="196" t="s">
        <v>100</v>
      </c>
      <c r="AV1355" s="194" t="s">
        <v>84</v>
      </c>
      <c r="AW1355" s="194" t="s">
        <v>33</v>
      </c>
      <c r="AX1355" s="194" t="s">
        <v>76</v>
      </c>
      <c r="AY1355" s="196" t="s">
        <v>119</v>
      </c>
    </row>
    <row r="1356" spans="2:51" s="194" customFormat="1" x14ac:dyDescent="0.3">
      <c r="B1356" s="195"/>
      <c r="D1356" s="190" t="s">
        <v>171</v>
      </c>
      <c r="E1356" s="196"/>
      <c r="F1356" s="197" t="s">
        <v>216</v>
      </c>
      <c r="H1356" s="196"/>
      <c r="L1356" s="195"/>
      <c r="M1356" s="198"/>
      <c r="T1356" s="199"/>
      <c r="AT1356" s="196" t="s">
        <v>171</v>
      </c>
      <c r="AU1356" s="196" t="s">
        <v>100</v>
      </c>
      <c r="AV1356" s="194" t="s">
        <v>84</v>
      </c>
      <c r="AW1356" s="194" t="s">
        <v>33</v>
      </c>
      <c r="AX1356" s="194" t="s">
        <v>76</v>
      </c>
      <c r="AY1356" s="196" t="s">
        <v>119</v>
      </c>
    </row>
    <row r="1357" spans="2:51" s="194" customFormat="1" x14ac:dyDescent="0.3">
      <c r="B1357" s="195"/>
      <c r="D1357" s="190" t="s">
        <v>171</v>
      </c>
      <c r="E1357" s="196"/>
      <c r="F1357" s="197" t="s">
        <v>228</v>
      </c>
      <c r="H1357" s="196"/>
      <c r="L1357" s="195"/>
      <c r="M1357" s="198"/>
      <c r="T1357" s="199"/>
      <c r="AT1357" s="196" t="s">
        <v>171</v>
      </c>
      <c r="AU1357" s="196" t="s">
        <v>100</v>
      </c>
      <c r="AV1357" s="194" t="s">
        <v>84</v>
      </c>
      <c r="AW1357" s="194" t="s">
        <v>33</v>
      </c>
      <c r="AX1357" s="194" t="s">
        <v>76</v>
      </c>
      <c r="AY1357" s="196" t="s">
        <v>119</v>
      </c>
    </row>
    <row r="1358" spans="2:51" s="194" customFormat="1" x14ac:dyDescent="0.3">
      <c r="B1358" s="195"/>
      <c r="D1358" s="190" t="s">
        <v>171</v>
      </c>
      <c r="E1358" s="196"/>
      <c r="F1358" s="197" t="s">
        <v>229</v>
      </c>
      <c r="H1358" s="196"/>
      <c r="L1358" s="195"/>
      <c r="M1358" s="198"/>
      <c r="T1358" s="199"/>
      <c r="AT1358" s="196" t="s">
        <v>171</v>
      </c>
      <c r="AU1358" s="196" t="s">
        <v>100</v>
      </c>
      <c r="AV1358" s="194" t="s">
        <v>84</v>
      </c>
      <c r="AW1358" s="194" t="s">
        <v>33</v>
      </c>
      <c r="AX1358" s="194" t="s">
        <v>76</v>
      </c>
      <c r="AY1358" s="196" t="s">
        <v>119</v>
      </c>
    </row>
    <row r="1359" spans="2:51" s="194" customFormat="1" x14ac:dyDescent="0.3">
      <c r="B1359" s="195"/>
      <c r="D1359" s="190" t="s">
        <v>171</v>
      </c>
      <c r="E1359" s="196"/>
      <c r="F1359" s="197" t="s">
        <v>230</v>
      </c>
      <c r="H1359" s="196"/>
      <c r="L1359" s="195"/>
      <c r="M1359" s="198"/>
      <c r="T1359" s="199"/>
      <c r="AT1359" s="196" t="s">
        <v>171</v>
      </c>
      <c r="AU1359" s="196" t="s">
        <v>100</v>
      </c>
      <c r="AV1359" s="194" t="s">
        <v>84</v>
      </c>
      <c r="AW1359" s="194" t="s">
        <v>33</v>
      </c>
      <c r="AX1359" s="194" t="s">
        <v>76</v>
      </c>
      <c r="AY1359" s="196" t="s">
        <v>119</v>
      </c>
    </row>
    <row r="1360" spans="2:51" s="194" customFormat="1" x14ac:dyDescent="0.3">
      <c r="B1360" s="195"/>
      <c r="D1360" s="190" t="s">
        <v>171</v>
      </c>
      <c r="E1360" s="196"/>
      <c r="F1360" s="197" t="s">
        <v>231</v>
      </c>
      <c r="H1360" s="196"/>
      <c r="L1360" s="195"/>
      <c r="M1360" s="198"/>
      <c r="T1360" s="199"/>
      <c r="AT1360" s="196" t="s">
        <v>171</v>
      </c>
      <c r="AU1360" s="196" t="s">
        <v>100</v>
      </c>
      <c r="AV1360" s="194" t="s">
        <v>84</v>
      </c>
      <c r="AW1360" s="194" t="s">
        <v>33</v>
      </c>
      <c r="AX1360" s="194" t="s">
        <v>76</v>
      </c>
      <c r="AY1360" s="196" t="s">
        <v>119</v>
      </c>
    </row>
    <row r="1361" spans="2:51" s="194" customFormat="1" x14ac:dyDescent="0.3">
      <c r="B1361" s="195"/>
      <c r="D1361" s="190" t="s">
        <v>171</v>
      </c>
      <c r="E1361" s="196"/>
      <c r="F1361" s="197" t="s">
        <v>216</v>
      </c>
      <c r="H1361" s="196"/>
      <c r="L1361" s="195"/>
      <c r="M1361" s="198"/>
      <c r="T1361" s="199"/>
      <c r="AT1361" s="196" t="s">
        <v>171</v>
      </c>
      <c r="AU1361" s="196" t="s">
        <v>100</v>
      </c>
      <c r="AV1361" s="194" t="s">
        <v>84</v>
      </c>
      <c r="AW1361" s="194" t="s">
        <v>33</v>
      </c>
      <c r="AX1361" s="194" t="s">
        <v>76</v>
      </c>
      <c r="AY1361" s="196" t="s">
        <v>119</v>
      </c>
    </row>
    <row r="1362" spans="2:51" s="194" customFormat="1" x14ac:dyDescent="0.3">
      <c r="B1362" s="195"/>
      <c r="D1362" s="190" t="s">
        <v>171</v>
      </c>
      <c r="E1362" s="196"/>
      <c r="F1362" s="197" t="s">
        <v>233</v>
      </c>
      <c r="H1362" s="196"/>
      <c r="L1362" s="195"/>
      <c r="M1362" s="198"/>
      <c r="T1362" s="199"/>
      <c r="AT1362" s="196" t="s">
        <v>171</v>
      </c>
      <c r="AU1362" s="196" t="s">
        <v>100</v>
      </c>
      <c r="AV1362" s="194" t="s">
        <v>84</v>
      </c>
      <c r="AW1362" s="194" t="s">
        <v>33</v>
      </c>
      <c r="AX1362" s="194" t="s">
        <v>76</v>
      </c>
      <c r="AY1362" s="196" t="s">
        <v>119</v>
      </c>
    </row>
    <row r="1363" spans="2:51" s="194" customFormat="1" x14ac:dyDescent="0.3">
      <c r="B1363" s="195"/>
      <c r="D1363" s="190" t="s">
        <v>171</v>
      </c>
      <c r="E1363" s="196"/>
      <c r="F1363" s="197" t="s">
        <v>229</v>
      </c>
      <c r="H1363" s="196"/>
      <c r="L1363" s="195"/>
      <c r="M1363" s="198"/>
      <c r="T1363" s="199"/>
      <c r="AT1363" s="196" t="s">
        <v>171</v>
      </c>
      <c r="AU1363" s="196" t="s">
        <v>100</v>
      </c>
      <c r="AV1363" s="194" t="s">
        <v>84</v>
      </c>
      <c r="AW1363" s="194" t="s">
        <v>33</v>
      </c>
      <c r="AX1363" s="194" t="s">
        <v>76</v>
      </c>
      <c r="AY1363" s="196" t="s">
        <v>119</v>
      </c>
    </row>
    <row r="1364" spans="2:51" s="194" customFormat="1" x14ac:dyDescent="0.3">
      <c r="B1364" s="195"/>
      <c r="D1364" s="190" t="s">
        <v>171</v>
      </c>
      <c r="E1364" s="196"/>
      <c r="F1364" s="197" t="s">
        <v>230</v>
      </c>
      <c r="H1364" s="196"/>
      <c r="L1364" s="195"/>
      <c r="M1364" s="198"/>
      <c r="T1364" s="199"/>
      <c r="AT1364" s="196" t="s">
        <v>171</v>
      </c>
      <c r="AU1364" s="196" t="s">
        <v>100</v>
      </c>
      <c r="AV1364" s="194" t="s">
        <v>84</v>
      </c>
      <c r="AW1364" s="194" t="s">
        <v>33</v>
      </c>
      <c r="AX1364" s="194" t="s">
        <v>76</v>
      </c>
      <c r="AY1364" s="196" t="s">
        <v>119</v>
      </c>
    </row>
    <row r="1365" spans="2:51" s="194" customFormat="1" x14ac:dyDescent="0.3">
      <c r="B1365" s="195"/>
      <c r="D1365" s="190" t="s">
        <v>171</v>
      </c>
      <c r="E1365" s="196"/>
      <c r="F1365" s="197" t="s">
        <v>234</v>
      </c>
      <c r="H1365" s="196"/>
      <c r="L1365" s="195"/>
      <c r="M1365" s="198"/>
      <c r="T1365" s="199"/>
      <c r="AT1365" s="196" t="s">
        <v>171</v>
      </c>
      <c r="AU1365" s="196" t="s">
        <v>100</v>
      </c>
      <c r="AV1365" s="194" t="s">
        <v>84</v>
      </c>
      <c r="AW1365" s="194" t="s">
        <v>33</v>
      </c>
      <c r="AX1365" s="194" t="s">
        <v>76</v>
      </c>
      <c r="AY1365" s="196" t="s">
        <v>119</v>
      </c>
    </row>
    <row r="1366" spans="2:51" s="194" customFormat="1" x14ac:dyDescent="0.3">
      <c r="B1366" s="195"/>
      <c r="D1366" s="190" t="s">
        <v>171</v>
      </c>
      <c r="E1366" s="196"/>
      <c r="F1366" s="197" t="s">
        <v>216</v>
      </c>
      <c r="H1366" s="196"/>
      <c r="L1366" s="195"/>
      <c r="M1366" s="198"/>
      <c r="T1366" s="199"/>
      <c r="AT1366" s="196" t="s">
        <v>171</v>
      </c>
      <c r="AU1366" s="196" t="s">
        <v>100</v>
      </c>
      <c r="AV1366" s="194" t="s">
        <v>84</v>
      </c>
      <c r="AW1366" s="194" t="s">
        <v>33</v>
      </c>
      <c r="AX1366" s="194" t="s">
        <v>76</v>
      </c>
      <c r="AY1366" s="196" t="s">
        <v>119</v>
      </c>
    </row>
    <row r="1367" spans="2:51" s="194" customFormat="1" x14ac:dyDescent="0.3">
      <c r="B1367" s="195"/>
      <c r="D1367" s="190" t="s">
        <v>171</v>
      </c>
      <c r="E1367" s="196"/>
      <c r="F1367" s="197" t="s">
        <v>236</v>
      </c>
      <c r="H1367" s="196"/>
      <c r="L1367" s="195"/>
      <c r="M1367" s="198"/>
      <c r="T1367" s="199"/>
      <c r="AT1367" s="196" t="s">
        <v>171</v>
      </c>
      <c r="AU1367" s="196" t="s">
        <v>100</v>
      </c>
      <c r="AV1367" s="194" t="s">
        <v>84</v>
      </c>
      <c r="AW1367" s="194" t="s">
        <v>33</v>
      </c>
      <c r="AX1367" s="194" t="s">
        <v>76</v>
      </c>
      <c r="AY1367" s="196" t="s">
        <v>119</v>
      </c>
    </row>
    <row r="1368" spans="2:51" s="194" customFormat="1" x14ac:dyDescent="0.3">
      <c r="B1368" s="195"/>
      <c r="D1368" s="190" t="s">
        <v>171</v>
      </c>
      <c r="E1368" s="196"/>
      <c r="F1368" s="197" t="s">
        <v>229</v>
      </c>
      <c r="H1368" s="196"/>
      <c r="L1368" s="195"/>
      <c r="M1368" s="198"/>
      <c r="T1368" s="199"/>
      <c r="AT1368" s="196" t="s">
        <v>171</v>
      </c>
      <c r="AU1368" s="196" t="s">
        <v>100</v>
      </c>
      <c r="AV1368" s="194" t="s">
        <v>84</v>
      </c>
      <c r="AW1368" s="194" t="s">
        <v>33</v>
      </c>
      <c r="AX1368" s="194" t="s">
        <v>76</v>
      </c>
      <c r="AY1368" s="196" t="s">
        <v>119</v>
      </c>
    </row>
    <row r="1369" spans="2:51" s="194" customFormat="1" x14ac:dyDescent="0.3">
      <c r="B1369" s="195"/>
      <c r="D1369" s="190" t="s">
        <v>171</v>
      </c>
      <c r="E1369" s="196"/>
      <c r="F1369" s="197" t="s">
        <v>230</v>
      </c>
      <c r="H1369" s="196"/>
      <c r="L1369" s="195"/>
      <c r="M1369" s="198"/>
      <c r="T1369" s="199"/>
      <c r="AT1369" s="196" t="s">
        <v>171</v>
      </c>
      <c r="AU1369" s="196" t="s">
        <v>100</v>
      </c>
      <c r="AV1369" s="194" t="s">
        <v>84</v>
      </c>
      <c r="AW1369" s="194" t="s">
        <v>33</v>
      </c>
      <c r="AX1369" s="194" t="s">
        <v>76</v>
      </c>
      <c r="AY1369" s="196" t="s">
        <v>119</v>
      </c>
    </row>
    <row r="1370" spans="2:51" s="194" customFormat="1" x14ac:dyDescent="0.3">
      <c r="B1370" s="195"/>
      <c r="D1370" s="190" t="s">
        <v>171</v>
      </c>
      <c r="E1370" s="196"/>
      <c r="F1370" s="197" t="s">
        <v>237</v>
      </c>
      <c r="H1370" s="196"/>
      <c r="L1370" s="195"/>
      <c r="M1370" s="198"/>
      <c r="T1370" s="199"/>
      <c r="AT1370" s="196" t="s">
        <v>171</v>
      </c>
      <c r="AU1370" s="196" t="s">
        <v>100</v>
      </c>
      <c r="AV1370" s="194" t="s">
        <v>84</v>
      </c>
      <c r="AW1370" s="194" t="s">
        <v>33</v>
      </c>
      <c r="AX1370" s="194" t="s">
        <v>76</v>
      </c>
      <c r="AY1370" s="196" t="s">
        <v>119</v>
      </c>
    </row>
    <row r="1371" spans="2:51" s="194" customFormat="1" x14ac:dyDescent="0.3">
      <c r="B1371" s="195"/>
      <c r="D1371" s="190" t="s">
        <v>171</v>
      </c>
      <c r="E1371" s="196"/>
      <c r="F1371" s="197" t="s">
        <v>216</v>
      </c>
      <c r="H1371" s="196"/>
      <c r="L1371" s="195"/>
      <c r="M1371" s="198"/>
      <c r="T1371" s="199"/>
      <c r="AT1371" s="196" t="s">
        <v>171</v>
      </c>
      <c r="AU1371" s="196" t="s">
        <v>100</v>
      </c>
      <c r="AV1371" s="194" t="s">
        <v>84</v>
      </c>
      <c r="AW1371" s="194" t="s">
        <v>33</v>
      </c>
      <c r="AX1371" s="194" t="s">
        <v>76</v>
      </c>
      <c r="AY1371" s="196" t="s">
        <v>119</v>
      </c>
    </row>
    <row r="1372" spans="2:51" s="194" customFormat="1" x14ac:dyDescent="0.3">
      <c r="B1372" s="195"/>
      <c r="D1372" s="190" t="s">
        <v>171</v>
      </c>
      <c r="E1372" s="196"/>
      <c r="F1372" s="197" t="s">
        <v>239</v>
      </c>
      <c r="H1372" s="196"/>
      <c r="L1372" s="195"/>
      <c r="M1372" s="198"/>
      <c r="T1372" s="199"/>
      <c r="AT1372" s="196" t="s">
        <v>171</v>
      </c>
      <c r="AU1372" s="196" t="s">
        <v>100</v>
      </c>
      <c r="AV1372" s="194" t="s">
        <v>84</v>
      </c>
      <c r="AW1372" s="194" t="s">
        <v>33</v>
      </c>
      <c r="AX1372" s="194" t="s">
        <v>76</v>
      </c>
      <c r="AY1372" s="196" t="s">
        <v>119</v>
      </c>
    </row>
    <row r="1373" spans="2:51" s="194" customFormat="1" x14ac:dyDescent="0.3">
      <c r="B1373" s="195"/>
      <c r="D1373" s="190" t="s">
        <v>171</v>
      </c>
      <c r="E1373" s="196"/>
      <c r="F1373" s="197" t="s">
        <v>229</v>
      </c>
      <c r="H1373" s="196"/>
      <c r="L1373" s="195"/>
      <c r="M1373" s="198"/>
      <c r="T1373" s="199"/>
      <c r="AT1373" s="196" t="s">
        <v>171</v>
      </c>
      <c r="AU1373" s="196" t="s">
        <v>100</v>
      </c>
      <c r="AV1373" s="194" t="s">
        <v>84</v>
      </c>
      <c r="AW1373" s="194" t="s">
        <v>33</v>
      </c>
      <c r="AX1373" s="194" t="s">
        <v>76</v>
      </c>
      <c r="AY1373" s="196" t="s">
        <v>119</v>
      </c>
    </row>
    <row r="1374" spans="2:51" s="194" customFormat="1" x14ac:dyDescent="0.3">
      <c r="B1374" s="195"/>
      <c r="D1374" s="190" t="s">
        <v>171</v>
      </c>
      <c r="E1374" s="196"/>
      <c r="F1374" s="197" t="s">
        <v>230</v>
      </c>
      <c r="H1374" s="196"/>
      <c r="L1374" s="195"/>
      <c r="M1374" s="198"/>
      <c r="T1374" s="199"/>
      <c r="AT1374" s="196" t="s">
        <v>171</v>
      </c>
      <c r="AU1374" s="196" t="s">
        <v>100</v>
      </c>
      <c r="AV1374" s="194" t="s">
        <v>84</v>
      </c>
      <c r="AW1374" s="194" t="s">
        <v>33</v>
      </c>
      <c r="AX1374" s="194" t="s">
        <v>76</v>
      </c>
      <c r="AY1374" s="196" t="s">
        <v>119</v>
      </c>
    </row>
    <row r="1375" spans="2:51" s="194" customFormat="1" x14ac:dyDescent="0.3">
      <c r="B1375" s="195"/>
      <c r="D1375" s="190" t="s">
        <v>171</v>
      </c>
      <c r="E1375" s="196"/>
      <c r="F1375" s="197" t="s">
        <v>240</v>
      </c>
      <c r="H1375" s="196"/>
      <c r="L1375" s="195"/>
      <c r="M1375" s="198"/>
      <c r="T1375" s="199"/>
      <c r="AT1375" s="196" t="s">
        <v>171</v>
      </c>
      <c r="AU1375" s="196" t="s">
        <v>100</v>
      </c>
      <c r="AV1375" s="194" t="s">
        <v>84</v>
      </c>
      <c r="AW1375" s="194" t="s">
        <v>33</v>
      </c>
      <c r="AX1375" s="194" t="s">
        <v>76</v>
      </c>
      <c r="AY1375" s="196" t="s">
        <v>119</v>
      </c>
    </row>
    <row r="1376" spans="2:51" s="194" customFormat="1" x14ac:dyDescent="0.3">
      <c r="B1376" s="195"/>
      <c r="D1376" s="190" t="s">
        <v>171</v>
      </c>
      <c r="E1376" s="196"/>
      <c r="F1376" s="197" t="s">
        <v>216</v>
      </c>
      <c r="H1376" s="196"/>
      <c r="L1376" s="195"/>
      <c r="M1376" s="198"/>
      <c r="T1376" s="199"/>
      <c r="AT1376" s="196" t="s">
        <v>171</v>
      </c>
      <c r="AU1376" s="196" t="s">
        <v>100</v>
      </c>
      <c r="AV1376" s="194" t="s">
        <v>84</v>
      </c>
      <c r="AW1376" s="194" t="s">
        <v>33</v>
      </c>
      <c r="AX1376" s="194" t="s">
        <v>76</v>
      </c>
      <c r="AY1376" s="196" t="s">
        <v>119</v>
      </c>
    </row>
    <row r="1377" spans="2:51" s="194" customFormat="1" x14ac:dyDescent="0.3">
      <c r="B1377" s="195"/>
      <c r="D1377" s="190" t="s">
        <v>171</v>
      </c>
      <c r="E1377" s="196"/>
      <c r="F1377" s="197" t="s">
        <v>242</v>
      </c>
      <c r="H1377" s="196"/>
      <c r="L1377" s="195"/>
      <c r="M1377" s="198"/>
      <c r="T1377" s="199"/>
      <c r="AT1377" s="196" t="s">
        <v>171</v>
      </c>
      <c r="AU1377" s="196" t="s">
        <v>100</v>
      </c>
      <c r="AV1377" s="194" t="s">
        <v>84</v>
      </c>
      <c r="AW1377" s="194" t="s">
        <v>33</v>
      </c>
      <c r="AX1377" s="194" t="s">
        <v>76</v>
      </c>
      <c r="AY1377" s="196" t="s">
        <v>119</v>
      </c>
    </row>
    <row r="1378" spans="2:51" s="194" customFormat="1" x14ac:dyDescent="0.3">
      <c r="B1378" s="195"/>
      <c r="D1378" s="190" t="s">
        <v>171</v>
      </c>
      <c r="E1378" s="196"/>
      <c r="F1378" s="197" t="s">
        <v>229</v>
      </c>
      <c r="H1378" s="196"/>
      <c r="L1378" s="195"/>
      <c r="M1378" s="198"/>
      <c r="T1378" s="199"/>
      <c r="AT1378" s="196" t="s">
        <v>171</v>
      </c>
      <c r="AU1378" s="196" t="s">
        <v>100</v>
      </c>
      <c r="AV1378" s="194" t="s">
        <v>84</v>
      </c>
      <c r="AW1378" s="194" t="s">
        <v>33</v>
      </c>
      <c r="AX1378" s="194" t="s">
        <v>76</v>
      </c>
      <c r="AY1378" s="196" t="s">
        <v>119</v>
      </c>
    </row>
    <row r="1379" spans="2:51" s="194" customFormat="1" x14ac:dyDescent="0.3">
      <c r="B1379" s="195"/>
      <c r="D1379" s="190" t="s">
        <v>171</v>
      </c>
      <c r="E1379" s="196"/>
      <c r="F1379" s="197" t="s">
        <v>230</v>
      </c>
      <c r="H1379" s="196"/>
      <c r="L1379" s="195"/>
      <c r="M1379" s="198"/>
      <c r="T1379" s="199"/>
      <c r="AT1379" s="196" t="s">
        <v>171</v>
      </c>
      <c r="AU1379" s="196" t="s">
        <v>100</v>
      </c>
      <c r="AV1379" s="194" t="s">
        <v>84</v>
      </c>
      <c r="AW1379" s="194" t="s">
        <v>33</v>
      </c>
      <c r="AX1379" s="194" t="s">
        <v>76</v>
      </c>
      <c r="AY1379" s="196" t="s">
        <v>119</v>
      </c>
    </row>
    <row r="1380" spans="2:51" s="194" customFormat="1" x14ac:dyDescent="0.3">
      <c r="B1380" s="195"/>
      <c r="D1380" s="190" t="s">
        <v>171</v>
      </c>
      <c r="E1380" s="196"/>
      <c r="F1380" s="197" t="s">
        <v>243</v>
      </c>
      <c r="H1380" s="196"/>
      <c r="L1380" s="195"/>
      <c r="M1380" s="198"/>
      <c r="T1380" s="199"/>
      <c r="AT1380" s="196" t="s">
        <v>171</v>
      </c>
      <c r="AU1380" s="196" t="s">
        <v>100</v>
      </c>
      <c r="AV1380" s="194" t="s">
        <v>84</v>
      </c>
      <c r="AW1380" s="194" t="s">
        <v>33</v>
      </c>
      <c r="AX1380" s="194" t="s">
        <v>76</v>
      </c>
      <c r="AY1380" s="196" t="s">
        <v>119</v>
      </c>
    </row>
    <row r="1381" spans="2:51" s="194" customFormat="1" x14ac:dyDescent="0.3">
      <c r="B1381" s="195"/>
      <c r="D1381" s="190" t="s">
        <v>171</v>
      </c>
      <c r="E1381" s="196"/>
      <c r="F1381" s="197" t="s">
        <v>216</v>
      </c>
      <c r="H1381" s="196"/>
      <c r="L1381" s="195"/>
      <c r="M1381" s="198"/>
      <c r="T1381" s="199"/>
      <c r="AT1381" s="196" t="s">
        <v>171</v>
      </c>
      <c r="AU1381" s="196" t="s">
        <v>100</v>
      </c>
      <c r="AV1381" s="194" t="s">
        <v>84</v>
      </c>
      <c r="AW1381" s="194" t="s">
        <v>33</v>
      </c>
      <c r="AX1381" s="194" t="s">
        <v>76</v>
      </c>
      <c r="AY1381" s="196" t="s">
        <v>119</v>
      </c>
    </row>
    <row r="1382" spans="2:51" s="194" customFormat="1" x14ac:dyDescent="0.3">
      <c r="B1382" s="195"/>
      <c r="D1382" s="190" t="s">
        <v>171</v>
      </c>
      <c r="E1382" s="196"/>
      <c r="F1382" s="197" t="s">
        <v>245</v>
      </c>
      <c r="H1382" s="196"/>
      <c r="L1382" s="195"/>
      <c r="M1382" s="198"/>
      <c r="T1382" s="199"/>
      <c r="AT1382" s="196" t="s">
        <v>171</v>
      </c>
      <c r="AU1382" s="196" t="s">
        <v>100</v>
      </c>
      <c r="AV1382" s="194" t="s">
        <v>84</v>
      </c>
      <c r="AW1382" s="194" t="s">
        <v>33</v>
      </c>
      <c r="AX1382" s="194" t="s">
        <v>76</v>
      </c>
      <c r="AY1382" s="196" t="s">
        <v>119</v>
      </c>
    </row>
    <row r="1383" spans="2:51" s="194" customFormat="1" x14ac:dyDescent="0.3">
      <c r="B1383" s="195"/>
      <c r="D1383" s="190" t="s">
        <v>171</v>
      </c>
      <c r="E1383" s="196"/>
      <c r="F1383" s="197" t="s">
        <v>229</v>
      </c>
      <c r="H1383" s="196"/>
      <c r="L1383" s="195"/>
      <c r="M1383" s="198"/>
      <c r="T1383" s="199"/>
      <c r="AT1383" s="196" t="s">
        <v>171</v>
      </c>
      <c r="AU1383" s="196" t="s">
        <v>100</v>
      </c>
      <c r="AV1383" s="194" t="s">
        <v>84</v>
      </c>
      <c r="AW1383" s="194" t="s">
        <v>33</v>
      </c>
      <c r="AX1383" s="194" t="s">
        <v>76</v>
      </c>
      <c r="AY1383" s="196" t="s">
        <v>119</v>
      </c>
    </row>
    <row r="1384" spans="2:51" s="194" customFormat="1" x14ac:dyDescent="0.3">
      <c r="B1384" s="195"/>
      <c r="D1384" s="190" t="s">
        <v>171</v>
      </c>
      <c r="E1384" s="196"/>
      <c r="F1384" s="197" t="s">
        <v>230</v>
      </c>
      <c r="H1384" s="196"/>
      <c r="L1384" s="195"/>
      <c r="M1384" s="198"/>
      <c r="T1384" s="199"/>
      <c r="AT1384" s="196" t="s">
        <v>171</v>
      </c>
      <c r="AU1384" s="196" t="s">
        <v>100</v>
      </c>
      <c r="AV1384" s="194" t="s">
        <v>84</v>
      </c>
      <c r="AW1384" s="194" t="s">
        <v>33</v>
      </c>
      <c r="AX1384" s="194" t="s">
        <v>76</v>
      </c>
      <c r="AY1384" s="196" t="s">
        <v>119</v>
      </c>
    </row>
    <row r="1385" spans="2:51" s="194" customFormat="1" x14ac:dyDescent="0.3">
      <c r="B1385" s="195"/>
      <c r="D1385" s="190" t="s">
        <v>171</v>
      </c>
      <c r="E1385" s="196"/>
      <c r="F1385" s="197" t="s">
        <v>246</v>
      </c>
      <c r="H1385" s="196"/>
      <c r="L1385" s="195"/>
      <c r="M1385" s="198"/>
      <c r="T1385" s="199"/>
      <c r="AT1385" s="196" t="s">
        <v>171</v>
      </c>
      <c r="AU1385" s="196" t="s">
        <v>100</v>
      </c>
      <c r="AV1385" s="194" t="s">
        <v>84</v>
      </c>
      <c r="AW1385" s="194" t="s">
        <v>33</v>
      </c>
      <c r="AX1385" s="194" t="s">
        <v>76</v>
      </c>
      <c r="AY1385" s="196" t="s">
        <v>119</v>
      </c>
    </row>
    <row r="1386" spans="2:51" s="194" customFormat="1" x14ac:dyDescent="0.3">
      <c r="B1386" s="195"/>
      <c r="D1386" s="190" t="s">
        <v>171</v>
      </c>
      <c r="E1386" s="196"/>
      <c r="F1386" s="197" t="s">
        <v>216</v>
      </c>
      <c r="H1386" s="196"/>
      <c r="L1386" s="195"/>
      <c r="M1386" s="198"/>
      <c r="T1386" s="199"/>
      <c r="AT1386" s="196" t="s">
        <v>171</v>
      </c>
      <c r="AU1386" s="196" t="s">
        <v>100</v>
      </c>
      <c r="AV1386" s="194" t="s">
        <v>84</v>
      </c>
      <c r="AW1386" s="194" t="s">
        <v>33</v>
      </c>
      <c r="AX1386" s="194" t="s">
        <v>76</v>
      </c>
      <c r="AY1386" s="196" t="s">
        <v>119</v>
      </c>
    </row>
    <row r="1387" spans="2:51" s="194" customFormat="1" x14ac:dyDescent="0.3">
      <c r="B1387" s="195"/>
      <c r="D1387" s="190" t="s">
        <v>171</v>
      </c>
      <c r="E1387" s="196"/>
      <c r="F1387" s="197" t="s">
        <v>248</v>
      </c>
      <c r="H1387" s="196"/>
      <c r="L1387" s="195"/>
      <c r="M1387" s="198"/>
      <c r="T1387" s="199"/>
      <c r="AT1387" s="196" t="s">
        <v>171</v>
      </c>
      <c r="AU1387" s="196" t="s">
        <v>100</v>
      </c>
      <c r="AV1387" s="194" t="s">
        <v>84</v>
      </c>
      <c r="AW1387" s="194" t="s">
        <v>33</v>
      </c>
      <c r="AX1387" s="194" t="s">
        <v>76</v>
      </c>
      <c r="AY1387" s="196" t="s">
        <v>119</v>
      </c>
    </row>
    <row r="1388" spans="2:51" s="194" customFormat="1" x14ac:dyDescent="0.3">
      <c r="B1388" s="195"/>
      <c r="D1388" s="190" t="s">
        <v>171</v>
      </c>
      <c r="E1388" s="196"/>
      <c r="F1388" s="197" t="s">
        <v>212</v>
      </c>
      <c r="H1388" s="196"/>
      <c r="L1388" s="195"/>
      <c r="M1388" s="198"/>
      <c r="T1388" s="199"/>
      <c r="AT1388" s="196" t="s">
        <v>171</v>
      </c>
      <c r="AU1388" s="196" t="s">
        <v>100</v>
      </c>
      <c r="AV1388" s="194" t="s">
        <v>84</v>
      </c>
      <c r="AW1388" s="194" t="s">
        <v>33</v>
      </c>
      <c r="AX1388" s="194" t="s">
        <v>76</v>
      </c>
      <c r="AY1388" s="196" t="s">
        <v>119</v>
      </c>
    </row>
    <row r="1389" spans="2:51" s="194" customFormat="1" x14ac:dyDescent="0.3">
      <c r="B1389" s="195"/>
      <c r="D1389" s="190" t="s">
        <v>171</v>
      </c>
      <c r="E1389" s="196"/>
      <c r="F1389" s="197" t="s">
        <v>249</v>
      </c>
      <c r="H1389" s="196"/>
      <c r="L1389" s="195"/>
      <c r="M1389" s="198"/>
      <c r="T1389" s="199"/>
      <c r="AT1389" s="196" t="s">
        <v>171</v>
      </c>
      <c r="AU1389" s="196" t="s">
        <v>100</v>
      </c>
      <c r="AV1389" s="194" t="s">
        <v>84</v>
      </c>
      <c r="AW1389" s="194" t="s">
        <v>33</v>
      </c>
      <c r="AX1389" s="194" t="s">
        <v>76</v>
      </c>
      <c r="AY1389" s="196" t="s">
        <v>119</v>
      </c>
    </row>
    <row r="1390" spans="2:51" s="194" customFormat="1" x14ac:dyDescent="0.3">
      <c r="B1390" s="195"/>
      <c r="D1390" s="190" t="s">
        <v>171</v>
      </c>
      <c r="E1390" s="196"/>
      <c r="F1390" s="197" t="s">
        <v>251</v>
      </c>
      <c r="H1390" s="196"/>
      <c r="L1390" s="195"/>
      <c r="M1390" s="198"/>
      <c r="T1390" s="199"/>
      <c r="AT1390" s="196" t="s">
        <v>171</v>
      </c>
      <c r="AU1390" s="196" t="s">
        <v>100</v>
      </c>
      <c r="AV1390" s="194" t="s">
        <v>84</v>
      </c>
      <c r="AW1390" s="194" t="s">
        <v>33</v>
      </c>
      <c r="AX1390" s="194" t="s">
        <v>76</v>
      </c>
      <c r="AY1390" s="196" t="s">
        <v>119</v>
      </c>
    </row>
    <row r="1391" spans="2:51" s="194" customFormat="1" x14ac:dyDescent="0.3">
      <c r="B1391" s="195"/>
      <c r="D1391" s="190" t="s">
        <v>171</v>
      </c>
      <c r="E1391" s="196"/>
      <c r="F1391" s="197" t="s">
        <v>212</v>
      </c>
      <c r="H1391" s="196"/>
      <c r="L1391" s="195"/>
      <c r="M1391" s="198"/>
      <c r="T1391" s="199"/>
      <c r="AT1391" s="196" t="s">
        <v>171</v>
      </c>
      <c r="AU1391" s="196" t="s">
        <v>100</v>
      </c>
      <c r="AV1391" s="194" t="s">
        <v>84</v>
      </c>
      <c r="AW1391" s="194" t="s">
        <v>33</v>
      </c>
      <c r="AX1391" s="194" t="s">
        <v>76</v>
      </c>
      <c r="AY1391" s="196" t="s">
        <v>119</v>
      </c>
    </row>
    <row r="1392" spans="2:51" s="194" customFormat="1" x14ac:dyDescent="0.3">
      <c r="B1392" s="195"/>
      <c r="D1392" s="190" t="s">
        <v>171</v>
      </c>
      <c r="E1392" s="196"/>
      <c r="F1392" s="197" t="s">
        <v>249</v>
      </c>
      <c r="H1392" s="196"/>
      <c r="L1392" s="195"/>
      <c r="M1392" s="198"/>
      <c r="T1392" s="199"/>
      <c r="AT1392" s="196" t="s">
        <v>171</v>
      </c>
      <c r="AU1392" s="196" t="s">
        <v>100</v>
      </c>
      <c r="AV1392" s="194" t="s">
        <v>84</v>
      </c>
      <c r="AW1392" s="194" t="s">
        <v>33</v>
      </c>
      <c r="AX1392" s="194" t="s">
        <v>76</v>
      </c>
      <c r="AY1392" s="196" t="s">
        <v>119</v>
      </c>
    </row>
    <row r="1393" spans="2:51" s="194" customFormat="1" x14ac:dyDescent="0.3">
      <c r="B1393" s="195"/>
      <c r="D1393" s="190" t="s">
        <v>171</v>
      </c>
      <c r="E1393" s="196"/>
      <c r="F1393" s="197" t="s">
        <v>252</v>
      </c>
      <c r="H1393" s="196"/>
      <c r="L1393" s="195"/>
      <c r="M1393" s="198"/>
      <c r="T1393" s="199"/>
      <c r="AT1393" s="196" t="s">
        <v>171</v>
      </c>
      <c r="AU1393" s="196" t="s">
        <v>100</v>
      </c>
      <c r="AV1393" s="194" t="s">
        <v>84</v>
      </c>
      <c r="AW1393" s="194" t="s">
        <v>33</v>
      </c>
      <c r="AX1393" s="194" t="s">
        <v>76</v>
      </c>
      <c r="AY1393" s="196" t="s">
        <v>119</v>
      </c>
    </row>
    <row r="1394" spans="2:51" s="194" customFormat="1" x14ac:dyDescent="0.3">
      <c r="B1394" s="195"/>
      <c r="D1394" s="190" t="s">
        <v>171</v>
      </c>
      <c r="E1394" s="196"/>
      <c r="F1394" s="197" t="s">
        <v>212</v>
      </c>
      <c r="H1394" s="196"/>
      <c r="L1394" s="195"/>
      <c r="M1394" s="198"/>
      <c r="T1394" s="199"/>
      <c r="AT1394" s="196" t="s">
        <v>171</v>
      </c>
      <c r="AU1394" s="196" t="s">
        <v>100</v>
      </c>
      <c r="AV1394" s="194" t="s">
        <v>84</v>
      </c>
      <c r="AW1394" s="194" t="s">
        <v>33</v>
      </c>
      <c r="AX1394" s="194" t="s">
        <v>76</v>
      </c>
      <c r="AY1394" s="196" t="s">
        <v>119</v>
      </c>
    </row>
    <row r="1395" spans="2:51" s="194" customFormat="1" x14ac:dyDescent="0.3">
      <c r="B1395" s="195"/>
      <c r="D1395" s="190" t="s">
        <v>171</v>
      </c>
      <c r="E1395" s="196"/>
      <c r="F1395" s="197" t="s">
        <v>249</v>
      </c>
      <c r="H1395" s="196"/>
      <c r="L1395" s="195"/>
      <c r="M1395" s="198"/>
      <c r="T1395" s="199"/>
      <c r="AT1395" s="196" t="s">
        <v>171</v>
      </c>
      <c r="AU1395" s="196" t="s">
        <v>100</v>
      </c>
      <c r="AV1395" s="194" t="s">
        <v>84</v>
      </c>
      <c r="AW1395" s="194" t="s">
        <v>33</v>
      </c>
      <c r="AX1395" s="194" t="s">
        <v>76</v>
      </c>
      <c r="AY1395" s="196" t="s">
        <v>119</v>
      </c>
    </row>
    <row r="1396" spans="2:51" s="194" customFormat="1" x14ac:dyDescent="0.3">
      <c r="B1396" s="195"/>
      <c r="D1396" s="190" t="s">
        <v>171</v>
      </c>
      <c r="E1396" s="196"/>
      <c r="F1396" s="197" t="s">
        <v>253</v>
      </c>
      <c r="H1396" s="196"/>
      <c r="L1396" s="195"/>
      <c r="M1396" s="198"/>
      <c r="T1396" s="199"/>
      <c r="AT1396" s="196" t="s">
        <v>171</v>
      </c>
      <c r="AU1396" s="196" t="s">
        <v>100</v>
      </c>
      <c r="AV1396" s="194" t="s">
        <v>84</v>
      </c>
      <c r="AW1396" s="194" t="s">
        <v>33</v>
      </c>
      <c r="AX1396" s="194" t="s">
        <v>76</v>
      </c>
      <c r="AY1396" s="196" t="s">
        <v>119</v>
      </c>
    </row>
    <row r="1397" spans="2:51" s="194" customFormat="1" x14ac:dyDescent="0.3">
      <c r="B1397" s="195"/>
      <c r="D1397" s="190" t="s">
        <v>171</v>
      </c>
      <c r="E1397" s="196"/>
      <c r="F1397" s="197" t="s">
        <v>212</v>
      </c>
      <c r="H1397" s="196"/>
      <c r="L1397" s="195"/>
      <c r="M1397" s="198"/>
      <c r="T1397" s="199"/>
      <c r="AT1397" s="196" t="s">
        <v>171</v>
      </c>
      <c r="AU1397" s="196" t="s">
        <v>100</v>
      </c>
      <c r="AV1397" s="194" t="s">
        <v>84</v>
      </c>
      <c r="AW1397" s="194" t="s">
        <v>33</v>
      </c>
      <c r="AX1397" s="194" t="s">
        <v>76</v>
      </c>
      <c r="AY1397" s="196" t="s">
        <v>119</v>
      </c>
    </row>
    <row r="1398" spans="2:51" s="194" customFormat="1" x14ac:dyDescent="0.3">
      <c r="B1398" s="195"/>
      <c r="D1398" s="190" t="s">
        <v>171</v>
      </c>
      <c r="E1398" s="196"/>
      <c r="F1398" s="197" t="s">
        <v>249</v>
      </c>
      <c r="H1398" s="196"/>
      <c r="L1398" s="195"/>
      <c r="M1398" s="198"/>
      <c r="T1398" s="199"/>
      <c r="AT1398" s="196" t="s">
        <v>171</v>
      </c>
      <c r="AU1398" s="196" t="s">
        <v>100</v>
      </c>
      <c r="AV1398" s="194" t="s">
        <v>84</v>
      </c>
      <c r="AW1398" s="194" t="s">
        <v>33</v>
      </c>
      <c r="AX1398" s="194" t="s">
        <v>76</v>
      </c>
      <c r="AY1398" s="196" t="s">
        <v>119</v>
      </c>
    </row>
    <row r="1399" spans="2:51" s="194" customFormat="1" x14ac:dyDescent="0.3">
      <c r="B1399" s="195"/>
      <c r="D1399" s="190" t="s">
        <v>171</v>
      </c>
      <c r="E1399" s="196"/>
      <c r="F1399" s="197" t="s">
        <v>310</v>
      </c>
      <c r="H1399" s="196"/>
      <c r="L1399" s="195"/>
      <c r="M1399" s="198"/>
      <c r="T1399" s="199"/>
      <c r="AT1399" s="196" t="s">
        <v>171</v>
      </c>
      <c r="AU1399" s="196" t="s">
        <v>100</v>
      </c>
      <c r="AV1399" s="194" t="s">
        <v>84</v>
      </c>
      <c r="AW1399" s="194" t="s">
        <v>33</v>
      </c>
      <c r="AX1399" s="194" t="s">
        <v>76</v>
      </c>
      <c r="AY1399" s="196" t="s">
        <v>119</v>
      </c>
    </row>
    <row r="1400" spans="2:51" s="200" customFormat="1" x14ac:dyDescent="0.3">
      <c r="B1400" s="201"/>
      <c r="D1400" s="190" t="s">
        <v>171</v>
      </c>
      <c r="E1400" s="202"/>
      <c r="F1400" s="203" t="s">
        <v>311</v>
      </c>
      <c r="H1400" s="204">
        <v>612.30999999999995</v>
      </c>
      <c r="L1400" s="201"/>
      <c r="M1400" s="205"/>
      <c r="T1400" s="206"/>
      <c r="AT1400" s="202" t="s">
        <v>171</v>
      </c>
      <c r="AU1400" s="202" t="s">
        <v>100</v>
      </c>
      <c r="AV1400" s="200" t="s">
        <v>100</v>
      </c>
      <c r="AW1400" s="200" t="s">
        <v>33</v>
      </c>
      <c r="AX1400" s="200" t="s">
        <v>76</v>
      </c>
      <c r="AY1400" s="202" t="s">
        <v>119</v>
      </c>
    </row>
    <row r="1401" spans="2:51" s="215" customFormat="1" x14ac:dyDescent="0.3">
      <c r="B1401" s="216"/>
      <c r="D1401" s="190" t="s">
        <v>171</v>
      </c>
      <c r="E1401" s="217"/>
      <c r="F1401" s="218" t="s">
        <v>219</v>
      </c>
      <c r="H1401" s="219">
        <v>612.30999999999995</v>
      </c>
      <c r="L1401" s="216"/>
      <c r="M1401" s="220"/>
      <c r="T1401" s="221"/>
      <c r="AT1401" s="217" t="s">
        <v>171</v>
      </c>
      <c r="AU1401" s="217" t="s">
        <v>100</v>
      </c>
      <c r="AV1401" s="215" t="s">
        <v>122</v>
      </c>
      <c r="AW1401" s="215" t="s">
        <v>33</v>
      </c>
      <c r="AX1401" s="215" t="s">
        <v>76</v>
      </c>
      <c r="AY1401" s="217" t="s">
        <v>119</v>
      </c>
    </row>
    <row r="1402" spans="2:51" s="194" customFormat="1" x14ac:dyDescent="0.3">
      <c r="B1402" s="195"/>
      <c r="D1402" s="190" t="s">
        <v>171</v>
      </c>
      <c r="E1402" s="196"/>
      <c r="F1402" s="197" t="s">
        <v>312</v>
      </c>
      <c r="H1402" s="196"/>
      <c r="L1402" s="195"/>
      <c r="M1402" s="198"/>
      <c r="T1402" s="199"/>
      <c r="AT1402" s="196" t="s">
        <v>171</v>
      </c>
      <c r="AU1402" s="196" t="s">
        <v>100</v>
      </c>
      <c r="AV1402" s="194" t="s">
        <v>84</v>
      </c>
      <c r="AW1402" s="194" t="s">
        <v>33</v>
      </c>
      <c r="AX1402" s="194" t="s">
        <v>76</v>
      </c>
      <c r="AY1402" s="196" t="s">
        <v>119</v>
      </c>
    </row>
    <row r="1403" spans="2:51" s="194" customFormat="1" x14ac:dyDescent="0.3">
      <c r="B1403" s="195"/>
      <c r="D1403" s="190" t="s">
        <v>171</v>
      </c>
      <c r="E1403" s="196"/>
      <c r="F1403" s="197" t="s">
        <v>210</v>
      </c>
      <c r="H1403" s="196"/>
      <c r="L1403" s="195"/>
      <c r="M1403" s="198"/>
      <c r="T1403" s="199"/>
      <c r="AT1403" s="196" t="s">
        <v>171</v>
      </c>
      <c r="AU1403" s="196" t="s">
        <v>100</v>
      </c>
      <c r="AV1403" s="194" t="s">
        <v>84</v>
      </c>
      <c r="AW1403" s="194" t="s">
        <v>33</v>
      </c>
      <c r="AX1403" s="194" t="s">
        <v>76</v>
      </c>
      <c r="AY1403" s="196" t="s">
        <v>119</v>
      </c>
    </row>
    <row r="1404" spans="2:51" s="194" customFormat="1" x14ac:dyDescent="0.3">
      <c r="B1404" s="195"/>
      <c r="D1404" s="190" t="s">
        <v>171</v>
      </c>
      <c r="E1404" s="196"/>
      <c r="F1404" s="197" t="s">
        <v>211</v>
      </c>
      <c r="H1404" s="196"/>
      <c r="L1404" s="195"/>
      <c r="M1404" s="198"/>
      <c r="T1404" s="199"/>
      <c r="AT1404" s="196" t="s">
        <v>171</v>
      </c>
      <c r="AU1404" s="196" t="s">
        <v>100</v>
      </c>
      <c r="AV1404" s="194" t="s">
        <v>84</v>
      </c>
      <c r="AW1404" s="194" t="s">
        <v>33</v>
      </c>
      <c r="AX1404" s="194" t="s">
        <v>76</v>
      </c>
      <c r="AY1404" s="196" t="s">
        <v>119</v>
      </c>
    </row>
    <row r="1405" spans="2:51" s="194" customFormat="1" x14ac:dyDescent="0.3">
      <c r="B1405" s="195"/>
      <c r="D1405" s="190" t="s">
        <v>171</v>
      </c>
      <c r="E1405" s="196"/>
      <c r="F1405" s="197" t="s">
        <v>277</v>
      </c>
      <c r="H1405" s="196"/>
      <c r="L1405" s="195"/>
      <c r="M1405" s="198"/>
      <c r="T1405" s="199"/>
      <c r="AT1405" s="196" t="s">
        <v>171</v>
      </c>
      <c r="AU1405" s="196" t="s">
        <v>100</v>
      </c>
      <c r="AV1405" s="194" t="s">
        <v>84</v>
      </c>
      <c r="AW1405" s="194" t="s">
        <v>33</v>
      </c>
      <c r="AX1405" s="194" t="s">
        <v>76</v>
      </c>
      <c r="AY1405" s="196" t="s">
        <v>119</v>
      </c>
    </row>
    <row r="1406" spans="2:51" s="194" customFormat="1" x14ac:dyDescent="0.3">
      <c r="B1406" s="195"/>
      <c r="D1406" s="190" t="s">
        <v>171</v>
      </c>
      <c r="E1406" s="196"/>
      <c r="F1406" s="197" t="s">
        <v>213</v>
      </c>
      <c r="H1406" s="196"/>
      <c r="L1406" s="195"/>
      <c r="M1406" s="198"/>
      <c r="T1406" s="199"/>
      <c r="AT1406" s="196" t="s">
        <v>171</v>
      </c>
      <c r="AU1406" s="196" t="s">
        <v>100</v>
      </c>
      <c r="AV1406" s="194" t="s">
        <v>84</v>
      </c>
      <c r="AW1406" s="194" t="s">
        <v>33</v>
      </c>
      <c r="AX1406" s="194" t="s">
        <v>76</v>
      </c>
      <c r="AY1406" s="196" t="s">
        <v>119</v>
      </c>
    </row>
    <row r="1407" spans="2:51" s="194" customFormat="1" x14ac:dyDescent="0.3">
      <c r="B1407" s="195"/>
      <c r="D1407" s="190" t="s">
        <v>171</v>
      </c>
      <c r="E1407" s="196"/>
      <c r="F1407" s="197" t="s">
        <v>214</v>
      </c>
      <c r="H1407" s="196"/>
      <c r="L1407" s="195"/>
      <c r="M1407" s="198"/>
      <c r="T1407" s="199"/>
      <c r="AT1407" s="196" t="s">
        <v>171</v>
      </c>
      <c r="AU1407" s="196" t="s">
        <v>100</v>
      </c>
      <c r="AV1407" s="194" t="s">
        <v>84</v>
      </c>
      <c r="AW1407" s="194" t="s">
        <v>33</v>
      </c>
      <c r="AX1407" s="194" t="s">
        <v>76</v>
      </c>
      <c r="AY1407" s="196" t="s">
        <v>119</v>
      </c>
    </row>
    <row r="1408" spans="2:51" s="194" customFormat="1" x14ac:dyDescent="0.3">
      <c r="B1408" s="195"/>
      <c r="D1408" s="190" t="s">
        <v>171</v>
      </c>
      <c r="E1408" s="196"/>
      <c r="F1408" s="197" t="s">
        <v>220</v>
      </c>
      <c r="H1408" s="196"/>
      <c r="L1408" s="195"/>
      <c r="M1408" s="198"/>
      <c r="T1408" s="199"/>
      <c r="AT1408" s="196" t="s">
        <v>171</v>
      </c>
      <c r="AU1408" s="196" t="s">
        <v>100</v>
      </c>
      <c r="AV1408" s="194" t="s">
        <v>84</v>
      </c>
      <c r="AW1408" s="194" t="s">
        <v>33</v>
      </c>
      <c r="AX1408" s="194" t="s">
        <v>76</v>
      </c>
      <c r="AY1408" s="196" t="s">
        <v>119</v>
      </c>
    </row>
    <row r="1409" spans="2:51" s="194" customFormat="1" x14ac:dyDescent="0.3">
      <c r="B1409" s="195"/>
      <c r="D1409" s="190" t="s">
        <v>171</v>
      </c>
      <c r="E1409" s="196"/>
      <c r="F1409" s="197" t="s">
        <v>211</v>
      </c>
      <c r="H1409" s="196"/>
      <c r="L1409" s="195"/>
      <c r="M1409" s="198"/>
      <c r="T1409" s="199"/>
      <c r="AT1409" s="196" t="s">
        <v>171</v>
      </c>
      <c r="AU1409" s="196" t="s">
        <v>100</v>
      </c>
      <c r="AV1409" s="194" t="s">
        <v>84</v>
      </c>
      <c r="AW1409" s="194" t="s">
        <v>33</v>
      </c>
      <c r="AX1409" s="194" t="s">
        <v>76</v>
      </c>
      <c r="AY1409" s="196" t="s">
        <v>119</v>
      </c>
    </row>
    <row r="1410" spans="2:51" s="194" customFormat="1" x14ac:dyDescent="0.3">
      <c r="B1410" s="195"/>
      <c r="D1410" s="190" t="s">
        <v>171</v>
      </c>
      <c r="E1410" s="196"/>
      <c r="F1410" s="197" t="s">
        <v>277</v>
      </c>
      <c r="H1410" s="196"/>
      <c r="L1410" s="195"/>
      <c r="M1410" s="198"/>
      <c r="T1410" s="199"/>
      <c r="AT1410" s="196" t="s">
        <v>171</v>
      </c>
      <c r="AU1410" s="196" t="s">
        <v>100</v>
      </c>
      <c r="AV1410" s="194" t="s">
        <v>84</v>
      </c>
      <c r="AW1410" s="194" t="s">
        <v>33</v>
      </c>
      <c r="AX1410" s="194" t="s">
        <v>76</v>
      </c>
      <c r="AY1410" s="196" t="s">
        <v>119</v>
      </c>
    </row>
    <row r="1411" spans="2:51" s="194" customFormat="1" x14ac:dyDescent="0.3">
      <c r="B1411" s="195"/>
      <c r="D1411" s="190" t="s">
        <v>171</v>
      </c>
      <c r="E1411" s="196"/>
      <c r="F1411" s="197" t="s">
        <v>221</v>
      </c>
      <c r="H1411" s="196"/>
      <c r="L1411" s="195"/>
      <c r="M1411" s="198"/>
      <c r="T1411" s="199"/>
      <c r="AT1411" s="196" t="s">
        <v>171</v>
      </c>
      <c r="AU1411" s="196" t="s">
        <v>100</v>
      </c>
      <c r="AV1411" s="194" t="s">
        <v>84</v>
      </c>
      <c r="AW1411" s="194" t="s">
        <v>33</v>
      </c>
      <c r="AX1411" s="194" t="s">
        <v>76</v>
      </c>
      <c r="AY1411" s="196" t="s">
        <v>119</v>
      </c>
    </row>
    <row r="1412" spans="2:51" s="194" customFormat="1" x14ac:dyDescent="0.3">
      <c r="B1412" s="195"/>
      <c r="D1412" s="190" t="s">
        <v>171</v>
      </c>
      <c r="E1412" s="196"/>
      <c r="F1412" s="197" t="s">
        <v>223</v>
      </c>
      <c r="H1412" s="196"/>
      <c r="L1412" s="195"/>
      <c r="M1412" s="198"/>
      <c r="T1412" s="199"/>
      <c r="AT1412" s="196" t="s">
        <v>171</v>
      </c>
      <c r="AU1412" s="196" t="s">
        <v>100</v>
      </c>
      <c r="AV1412" s="194" t="s">
        <v>84</v>
      </c>
      <c r="AW1412" s="194" t="s">
        <v>33</v>
      </c>
      <c r="AX1412" s="194" t="s">
        <v>76</v>
      </c>
      <c r="AY1412" s="196" t="s">
        <v>119</v>
      </c>
    </row>
    <row r="1413" spans="2:51" s="194" customFormat="1" x14ac:dyDescent="0.3">
      <c r="B1413" s="195"/>
      <c r="D1413" s="190" t="s">
        <v>171</v>
      </c>
      <c r="E1413" s="196"/>
      <c r="F1413" s="197" t="s">
        <v>224</v>
      </c>
      <c r="H1413" s="196"/>
      <c r="L1413" s="195"/>
      <c r="M1413" s="198"/>
      <c r="T1413" s="199"/>
      <c r="AT1413" s="196" t="s">
        <v>171</v>
      </c>
      <c r="AU1413" s="196" t="s">
        <v>100</v>
      </c>
      <c r="AV1413" s="194" t="s">
        <v>84</v>
      </c>
      <c r="AW1413" s="194" t="s">
        <v>33</v>
      </c>
      <c r="AX1413" s="194" t="s">
        <v>76</v>
      </c>
      <c r="AY1413" s="196" t="s">
        <v>119</v>
      </c>
    </row>
    <row r="1414" spans="2:51" s="194" customFormat="1" x14ac:dyDescent="0.3">
      <c r="B1414" s="195"/>
      <c r="D1414" s="190" t="s">
        <v>171</v>
      </c>
      <c r="E1414" s="196"/>
      <c r="F1414" s="197" t="s">
        <v>282</v>
      </c>
      <c r="H1414" s="196"/>
      <c r="L1414" s="195"/>
      <c r="M1414" s="198"/>
      <c r="T1414" s="199"/>
      <c r="AT1414" s="196" t="s">
        <v>171</v>
      </c>
      <c r="AU1414" s="196" t="s">
        <v>100</v>
      </c>
      <c r="AV1414" s="194" t="s">
        <v>84</v>
      </c>
      <c r="AW1414" s="194" t="s">
        <v>33</v>
      </c>
      <c r="AX1414" s="194" t="s">
        <v>76</v>
      </c>
      <c r="AY1414" s="196" t="s">
        <v>119</v>
      </c>
    </row>
    <row r="1415" spans="2:51" s="194" customFormat="1" x14ac:dyDescent="0.3">
      <c r="B1415" s="195"/>
      <c r="D1415" s="190" t="s">
        <v>171</v>
      </c>
      <c r="E1415" s="196"/>
      <c r="F1415" s="197" t="s">
        <v>225</v>
      </c>
      <c r="H1415" s="196"/>
      <c r="L1415" s="195"/>
      <c r="M1415" s="198"/>
      <c r="T1415" s="199"/>
      <c r="AT1415" s="196" t="s">
        <v>171</v>
      </c>
      <c r="AU1415" s="196" t="s">
        <v>100</v>
      </c>
      <c r="AV1415" s="194" t="s">
        <v>84</v>
      </c>
      <c r="AW1415" s="194" t="s">
        <v>33</v>
      </c>
      <c r="AX1415" s="194" t="s">
        <v>76</v>
      </c>
      <c r="AY1415" s="196" t="s">
        <v>119</v>
      </c>
    </row>
    <row r="1416" spans="2:51" s="194" customFormat="1" x14ac:dyDescent="0.3">
      <c r="B1416" s="195"/>
      <c r="D1416" s="190" t="s">
        <v>171</v>
      </c>
      <c r="E1416" s="196"/>
      <c r="F1416" s="197" t="s">
        <v>228</v>
      </c>
      <c r="H1416" s="196"/>
      <c r="L1416" s="195"/>
      <c r="M1416" s="198"/>
      <c r="T1416" s="199"/>
      <c r="AT1416" s="196" t="s">
        <v>171</v>
      </c>
      <c r="AU1416" s="196" t="s">
        <v>100</v>
      </c>
      <c r="AV1416" s="194" t="s">
        <v>84</v>
      </c>
      <c r="AW1416" s="194" t="s">
        <v>33</v>
      </c>
      <c r="AX1416" s="194" t="s">
        <v>76</v>
      </c>
      <c r="AY1416" s="196" t="s">
        <v>119</v>
      </c>
    </row>
    <row r="1417" spans="2:51" s="194" customFormat="1" x14ac:dyDescent="0.3">
      <c r="B1417" s="195"/>
      <c r="D1417" s="190" t="s">
        <v>171</v>
      </c>
      <c r="E1417" s="196"/>
      <c r="F1417" s="197" t="s">
        <v>229</v>
      </c>
      <c r="H1417" s="196"/>
      <c r="L1417" s="195"/>
      <c r="M1417" s="198"/>
      <c r="T1417" s="199"/>
      <c r="AT1417" s="196" t="s">
        <v>171</v>
      </c>
      <c r="AU1417" s="196" t="s">
        <v>100</v>
      </c>
      <c r="AV1417" s="194" t="s">
        <v>84</v>
      </c>
      <c r="AW1417" s="194" t="s">
        <v>33</v>
      </c>
      <c r="AX1417" s="194" t="s">
        <v>76</v>
      </c>
      <c r="AY1417" s="196" t="s">
        <v>119</v>
      </c>
    </row>
    <row r="1418" spans="2:51" s="194" customFormat="1" x14ac:dyDescent="0.3">
      <c r="B1418" s="195"/>
      <c r="D1418" s="190" t="s">
        <v>171</v>
      </c>
      <c r="E1418" s="196"/>
      <c r="F1418" s="197" t="s">
        <v>285</v>
      </c>
      <c r="H1418" s="196"/>
      <c r="L1418" s="195"/>
      <c r="M1418" s="198"/>
      <c r="T1418" s="199"/>
      <c r="AT1418" s="196" t="s">
        <v>171</v>
      </c>
      <c r="AU1418" s="196" t="s">
        <v>100</v>
      </c>
      <c r="AV1418" s="194" t="s">
        <v>84</v>
      </c>
      <c r="AW1418" s="194" t="s">
        <v>33</v>
      </c>
      <c r="AX1418" s="194" t="s">
        <v>76</v>
      </c>
      <c r="AY1418" s="196" t="s">
        <v>119</v>
      </c>
    </row>
    <row r="1419" spans="2:51" s="194" customFormat="1" x14ac:dyDescent="0.3">
      <c r="B1419" s="195"/>
      <c r="D1419" s="190" t="s">
        <v>171</v>
      </c>
      <c r="E1419" s="196"/>
      <c r="F1419" s="197" t="s">
        <v>231</v>
      </c>
      <c r="H1419" s="196"/>
      <c r="L1419" s="195"/>
      <c r="M1419" s="198"/>
      <c r="T1419" s="199"/>
      <c r="AT1419" s="196" t="s">
        <v>171</v>
      </c>
      <c r="AU1419" s="196" t="s">
        <v>100</v>
      </c>
      <c r="AV1419" s="194" t="s">
        <v>84</v>
      </c>
      <c r="AW1419" s="194" t="s">
        <v>33</v>
      </c>
      <c r="AX1419" s="194" t="s">
        <v>76</v>
      </c>
      <c r="AY1419" s="196" t="s">
        <v>119</v>
      </c>
    </row>
    <row r="1420" spans="2:51" s="194" customFormat="1" x14ac:dyDescent="0.3">
      <c r="B1420" s="195"/>
      <c r="D1420" s="190" t="s">
        <v>171</v>
      </c>
      <c r="E1420" s="196"/>
      <c r="F1420" s="197" t="s">
        <v>233</v>
      </c>
      <c r="H1420" s="196"/>
      <c r="L1420" s="195"/>
      <c r="M1420" s="198"/>
      <c r="T1420" s="199"/>
      <c r="AT1420" s="196" t="s">
        <v>171</v>
      </c>
      <c r="AU1420" s="196" t="s">
        <v>100</v>
      </c>
      <c r="AV1420" s="194" t="s">
        <v>84</v>
      </c>
      <c r="AW1420" s="194" t="s">
        <v>33</v>
      </c>
      <c r="AX1420" s="194" t="s">
        <v>76</v>
      </c>
      <c r="AY1420" s="196" t="s">
        <v>119</v>
      </c>
    </row>
    <row r="1421" spans="2:51" s="194" customFormat="1" x14ac:dyDescent="0.3">
      <c r="B1421" s="195"/>
      <c r="D1421" s="190" t="s">
        <v>171</v>
      </c>
      <c r="E1421" s="196"/>
      <c r="F1421" s="197" t="s">
        <v>229</v>
      </c>
      <c r="H1421" s="196"/>
      <c r="L1421" s="195"/>
      <c r="M1421" s="198"/>
      <c r="T1421" s="199"/>
      <c r="AT1421" s="196" t="s">
        <v>171</v>
      </c>
      <c r="AU1421" s="196" t="s">
        <v>100</v>
      </c>
      <c r="AV1421" s="194" t="s">
        <v>84</v>
      </c>
      <c r="AW1421" s="194" t="s">
        <v>33</v>
      </c>
      <c r="AX1421" s="194" t="s">
        <v>76</v>
      </c>
      <c r="AY1421" s="196" t="s">
        <v>119</v>
      </c>
    </row>
    <row r="1422" spans="2:51" s="194" customFormat="1" x14ac:dyDescent="0.3">
      <c r="B1422" s="195"/>
      <c r="D1422" s="190" t="s">
        <v>171</v>
      </c>
      <c r="E1422" s="196"/>
      <c r="F1422" s="197" t="s">
        <v>285</v>
      </c>
      <c r="H1422" s="196"/>
      <c r="L1422" s="195"/>
      <c r="M1422" s="198"/>
      <c r="T1422" s="199"/>
      <c r="AT1422" s="196" t="s">
        <v>171</v>
      </c>
      <c r="AU1422" s="196" t="s">
        <v>100</v>
      </c>
      <c r="AV1422" s="194" t="s">
        <v>84</v>
      </c>
      <c r="AW1422" s="194" t="s">
        <v>33</v>
      </c>
      <c r="AX1422" s="194" t="s">
        <v>76</v>
      </c>
      <c r="AY1422" s="196" t="s">
        <v>119</v>
      </c>
    </row>
    <row r="1423" spans="2:51" s="194" customFormat="1" x14ac:dyDescent="0.3">
      <c r="B1423" s="195"/>
      <c r="D1423" s="190" t="s">
        <v>171</v>
      </c>
      <c r="E1423" s="196"/>
      <c r="F1423" s="197" t="s">
        <v>234</v>
      </c>
      <c r="H1423" s="196"/>
      <c r="L1423" s="195"/>
      <c r="M1423" s="198"/>
      <c r="T1423" s="199"/>
      <c r="AT1423" s="196" t="s">
        <v>171</v>
      </c>
      <c r="AU1423" s="196" t="s">
        <v>100</v>
      </c>
      <c r="AV1423" s="194" t="s">
        <v>84</v>
      </c>
      <c r="AW1423" s="194" t="s">
        <v>33</v>
      </c>
      <c r="AX1423" s="194" t="s">
        <v>76</v>
      </c>
      <c r="AY1423" s="196" t="s">
        <v>119</v>
      </c>
    </row>
    <row r="1424" spans="2:51" s="194" customFormat="1" x14ac:dyDescent="0.3">
      <c r="B1424" s="195"/>
      <c r="D1424" s="190" t="s">
        <v>171</v>
      </c>
      <c r="E1424" s="196"/>
      <c r="F1424" s="197" t="s">
        <v>236</v>
      </c>
      <c r="H1424" s="196"/>
      <c r="L1424" s="195"/>
      <c r="M1424" s="198"/>
      <c r="T1424" s="199"/>
      <c r="AT1424" s="196" t="s">
        <v>171</v>
      </c>
      <c r="AU1424" s="196" t="s">
        <v>100</v>
      </c>
      <c r="AV1424" s="194" t="s">
        <v>84</v>
      </c>
      <c r="AW1424" s="194" t="s">
        <v>33</v>
      </c>
      <c r="AX1424" s="194" t="s">
        <v>76</v>
      </c>
      <c r="AY1424" s="196" t="s">
        <v>119</v>
      </c>
    </row>
    <row r="1425" spans="2:51" s="194" customFormat="1" x14ac:dyDescent="0.3">
      <c r="B1425" s="195"/>
      <c r="D1425" s="190" t="s">
        <v>171</v>
      </c>
      <c r="E1425" s="196"/>
      <c r="F1425" s="197" t="s">
        <v>229</v>
      </c>
      <c r="H1425" s="196"/>
      <c r="L1425" s="195"/>
      <c r="M1425" s="198"/>
      <c r="T1425" s="199"/>
      <c r="AT1425" s="196" t="s">
        <v>171</v>
      </c>
      <c r="AU1425" s="196" t="s">
        <v>100</v>
      </c>
      <c r="AV1425" s="194" t="s">
        <v>84</v>
      </c>
      <c r="AW1425" s="194" t="s">
        <v>33</v>
      </c>
      <c r="AX1425" s="194" t="s">
        <v>76</v>
      </c>
      <c r="AY1425" s="196" t="s">
        <v>119</v>
      </c>
    </row>
    <row r="1426" spans="2:51" s="194" customFormat="1" x14ac:dyDescent="0.3">
      <c r="B1426" s="195"/>
      <c r="D1426" s="190" t="s">
        <v>171</v>
      </c>
      <c r="E1426" s="196"/>
      <c r="F1426" s="197" t="s">
        <v>285</v>
      </c>
      <c r="H1426" s="196"/>
      <c r="L1426" s="195"/>
      <c r="M1426" s="198"/>
      <c r="T1426" s="199"/>
      <c r="AT1426" s="196" t="s">
        <v>171</v>
      </c>
      <c r="AU1426" s="196" t="s">
        <v>100</v>
      </c>
      <c r="AV1426" s="194" t="s">
        <v>84</v>
      </c>
      <c r="AW1426" s="194" t="s">
        <v>33</v>
      </c>
      <c r="AX1426" s="194" t="s">
        <v>76</v>
      </c>
      <c r="AY1426" s="196" t="s">
        <v>119</v>
      </c>
    </row>
    <row r="1427" spans="2:51" s="194" customFormat="1" x14ac:dyDescent="0.3">
      <c r="B1427" s="195"/>
      <c r="D1427" s="190" t="s">
        <v>171</v>
      </c>
      <c r="E1427" s="196"/>
      <c r="F1427" s="197" t="s">
        <v>237</v>
      </c>
      <c r="H1427" s="196"/>
      <c r="L1427" s="195"/>
      <c r="M1427" s="198"/>
      <c r="T1427" s="199"/>
      <c r="AT1427" s="196" t="s">
        <v>171</v>
      </c>
      <c r="AU1427" s="196" t="s">
        <v>100</v>
      </c>
      <c r="AV1427" s="194" t="s">
        <v>84</v>
      </c>
      <c r="AW1427" s="194" t="s">
        <v>33</v>
      </c>
      <c r="AX1427" s="194" t="s">
        <v>76</v>
      </c>
      <c r="AY1427" s="196" t="s">
        <v>119</v>
      </c>
    </row>
    <row r="1428" spans="2:51" s="194" customFormat="1" x14ac:dyDescent="0.3">
      <c r="B1428" s="195"/>
      <c r="D1428" s="190" t="s">
        <v>171</v>
      </c>
      <c r="E1428" s="196"/>
      <c r="F1428" s="197" t="s">
        <v>239</v>
      </c>
      <c r="H1428" s="196"/>
      <c r="L1428" s="195"/>
      <c r="M1428" s="198"/>
      <c r="T1428" s="199"/>
      <c r="AT1428" s="196" t="s">
        <v>171</v>
      </c>
      <c r="AU1428" s="196" t="s">
        <v>100</v>
      </c>
      <c r="AV1428" s="194" t="s">
        <v>84</v>
      </c>
      <c r="AW1428" s="194" t="s">
        <v>33</v>
      </c>
      <c r="AX1428" s="194" t="s">
        <v>76</v>
      </c>
      <c r="AY1428" s="196" t="s">
        <v>119</v>
      </c>
    </row>
    <row r="1429" spans="2:51" s="194" customFormat="1" x14ac:dyDescent="0.3">
      <c r="B1429" s="195"/>
      <c r="D1429" s="190" t="s">
        <v>171</v>
      </c>
      <c r="E1429" s="196"/>
      <c r="F1429" s="197" t="s">
        <v>229</v>
      </c>
      <c r="H1429" s="196"/>
      <c r="L1429" s="195"/>
      <c r="M1429" s="198"/>
      <c r="T1429" s="199"/>
      <c r="AT1429" s="196" t="s">
        <v>171</v>
      </c>
      <c r="AU1429" s="196" t="s">
        <v>100</v>
      </c>
      <c r="AV1429" s="194" t="s">
        <v>84</v>
      </c>
      <c r="AW1429" s="194" t="s">
        <v>33</v>
      </c>
      <c r="AX1429" s="194" t="s">
        <v>76</v>
      </c>
      <c r="AY1429" s="196" t="s">
        <v>119</v>
      </c>
    </row>
    <row r="1430" spans="2:51" s="194" customFormat="1" x14ac:dyDescent="0.3">
      <c r="B1430" s="195"/>
      <c r="D1430" s="190" t="s">
        <v>171</v>
      </c>
      <c r="E1430" s="196"/>
      <c r="F1430" s="197" t="s">
        <v>285</v>
      </c>
      <c r="H1430" s="196"/>
      <c r="L1430" s="195"/>
      <c r="M1430" s="198"/>
      <c r="T1430" s="199"/>
      <c r="AT1430" s="196" t="s">
        <v>171</v>
      </c>
      <c r="AU1430" s="196" t="s">
        <v>100</v>
      </c>
      <c r="AV1430" s="194" t="s">
        <v>84</v>
      </c>
      <c r="AW1430" s="194" t="s">
        <v>33</v>
      </c>
      <c r="AX1430" s="194" t="s">
        <v>76</v>
      </c>
      <c r="AY1430" s="196" t="s">
        <v>119</v>
      </c>
    </row>
    <row r="1431" spans="2:51" s="194" customFormat="1" x14ac:dyDescent="0.3">
      <c r="B1431" s="195"/>
      <c r="D1431" s="190" t="s">
        <v>171</v>
      </c>
      <c r="E1431" s="196"/>
      <c r="F1431" s="197" t="s">
        <v>240</v>
      </c>
      <c r="H1431" s="196"/>
      <c r="L1431" s="195"/>
      <c r="M1431" s="198"/>
      <c r="T1431" s="199"/>
      <c r="AT1431" s="196" t="s">
        <v>171</v>
      </c>
      <c r="AU1431" s="196" t="s">
        <v>100</v>
      </c>
      <c r="AV1431" s="194" t="s">
        <v>84</v>
      </c>
      <c r="AW1431" s="194" t="s">
        <v>33</v>
      </c>
      <c r="AX1431" s="194" t="s">
        <v>76</v>
      </c>
      <c r="AY1431" s="196" t="s">
        <v>119</v>
      </c>
    </row>
    <row r="1432" spans="2:51" s="194" customFormat="1" x14ac:dyDescent="0.3">
      <c r="B1432" s="195"/>
      <c r="D1432" s="190" t="s">
        <v>171</v>
      </c>
      <c r="E1432" s="196"/>
      <c r="F1432" s="197" t="s">
        <v>242</v>
      </c>
      <c r="H1432" s="196"/>
      <c r="L1432" s="195"/>
      <c r="M1432" s="198"/>
      <c r="T1432" s="199"/>
      <c r="AT1432" s="196" t="s">
        <v>171</v>
      </c>
      <c r="AU1432" s="196" t="s">
        <v>100</v>
      </c>
      <c r="AV1432" s="194" t="s">
        <v>84</v>
      </c>
      <c r="AW1432" s="194" t="s">
        <v>33</v>
      </c>
      <c r="AX1432" s="194" t="s">
        <v>76</v>
      </c>
      <c r="AY1432" s="196" t="s">
        <v>119</v>
      </c>
    </row>
    <row r="1433" spans="2:51" s="194" customFormat="1" x14ac:dyDescent="0.3">
      <c r="B1433" s="195"/>
      <c r="D1433" s="190" t="s">
        <v>171</v>
      </c>
      <c r="E1433" s="196"/>
      <c r="F1433" s="197" t="s">
        <v>229</v>
      </c>
      <c r="H1433" s="196"/>
      <c r="L1433" s="195"/>
      <c r="M1433" s="198"/>
      <c r="T1433" s="199"/>
      <c r="AT1433" s="196" t="s">
        <v>171</v>
      </c>
      <c r="AU1433" s="196" t="s">
        <v>100</v>
      </c>
      <c r="AV1433" s="194" t="s">
        <v>84</v>
      </c>
      <c r="AW1433" s="194" t="s">
        <v>33</v>
      </c>
      <c r="AX1433" s="194" t="s">
        <v>76</v>
      </c>
      <c r="AY1433" s="196" t="s">
        <v>119</v>
      </c>
    </row>
    <row r="1434" spans="2:51" s="194" customFormat="1" x14ac:dyDescent="0.3">
      <c r="B1434" s="195"/>
      <c r="D1434" s="190" t="s">
        <v>171</v>
      </c>
      <c r="E1434" s="196"/>
      <c r="F1434" s="197" t="s">
        <v>285</v>
      </c>
      <c r="H1434" s="196"/>
      <c r="L1434" s="195"/>
      <c r="M1434" s="198"/>
      <c r="T1434" s="199"/>
      <c r="AT1434" s="196" t="s">
        <v>171</v>
      </c>
      <c r="AU1434" s="196" t="s">
        <v>100</v>
      </c>
      <c r="AV1434" s="194" t="s">
        <v>84</v>
      </c>
      <c r="AW1434" s="194" t="s">
        <v>33</v>
      </c>
      <c r="AX1434" s="194" t="s">
        <v>76</v>
      </c>
      <c r="AY1434" s="196" t="s">
        <v>119</v>
      </c>
    </row>
    <row r="1435" spans="2:51" s="194" customFormat="1" x14ac:dyDescent="0.3">
      <c r="B1435" s="195"/>
      <c r="D1435" s="190" t="s">
        <v>171</v>
      </c>
      <c r="E1435" s="196"/>
      <c r="F1435" s="197" t="s">
        <v>243</v>
      </c>
      <c r="H1435" s="196"/>
      <c r="L1435" s="195"/>
      <c r="M1435" s="198"/>
      <c r="T1435" s="199"/>
      <c r="AT1435" s="196" t="s">
        <v>171</v>
      </c>
      <c r="AU1435" s="196" t="s">
        <v>100</v>
      </c>
      <c r="AV1435" s="194" t="s">
        <v>84</v>
      </c>
      <c r="AW1435" s="194" t="s">
        <v>33</v>
      </c>
      <c r="AX1435" s="194" t="s">
        <v>76</v>
      </c>
      <c r="AY1435" s="196" t="s">
        <v>119</v>
      </c>
    </row>
    <row r="1436" spans="2:51" s="194" customFormat="1" x14ac:dyDescent="0.3">
      <c r="B1436" s="195"/>
      <c r="D1436" s="190" t="s">
        <v>171</v>
      </c>
      <c r="E1436" s="196"/>
      <c r="F1436" s="197" t="s">
        <v>245</v>
      </c>
      <c r="H1436" s="196"/>
      <c r="L1436" s="195"/>
      <c r="M1436" s="198"/>
      <c r="T1436" s="199"/>
      <c r="AT1436" s="196" t="s">
        <v>171</v>
      </c>
      <c r="AU1436" s="196" t="s">
        <v>100</v>
      </c>
      <c r="AV1436" s="194" t="s">
        <v>84</v>
      </c>
      <c r="AW1436" s="194" t="s">
        <v>33</v>
      </c>
      <c r="AX1436" s="194" t="s">
        <v>76</v>
      </c>
      <c r="AY1436" s="196" t="s">
        <v>119</v>
      </c>
    </row>
    <row r="1437" spans="2:51" s="194" customFormat="1" x14ac:dyDescent="0.3">
      <c r="B1437" s="195"/>
      <c r="D1437" s="190" t="s">
        <v>171</v>
      </c>
      <c r="E1437" s="196"/>
      <c r="F1437" s="197" t="s">
        <v>229</v>
      </c>
      <c r="H1437" s="196"/>
      <c r="L1437" s="195"/>
      <c r="M1437" s="198"/>
      <c r="T1437" s="199"/>
      <c r="AT1437" s="196" t="s">
        <v>171</v>
      </c>
      <c r="AU1437" s="196" t="s">
        <v>100</v>
      </c>
      <c r="AV1437" s="194" t="s">
        <v>84</v>
      </c>
      <c r="AW1437" s="194" t="s">
        <v>33</v>
      </c>
      <c r="AX1437" s="194" t="s">
        <v>76</v>
      </c>
      <c r="AY1437" s="196" t="s">
        <v>119</v>
      </c>
    </row>
    <row r="1438" spans="2:51" s="194" customFormat="1" x14ac:dyDescent="0.3">
      <c r="B1438" s="195"/>
      <c r="D1438" s="190" t="s">
        <v>171</v>
      </c>
      <c r="E1438" s="196"/>
      <c r="F1438" s="197" t="s">
        <v>285</v>
      </c>
      <c r="H1438" s="196"/>
      <c r="L1438" s="195"/>
      <c r="M1438" s="198"/>
      <c r="T1438" s="199"/>
      <c r="AT1438" s="196" t="s">
        <v>171</v>
      </c>
      <c r="AU1438" s="196" t="s">
        <v>100</v>
      </c>
      <c r="AV1438" s="194" t="s">
        <v>84</v>
      </c>
      <c r="AW1438" s="194" t="s">
        <v>33</v>
      </c>
      <c r="AX1438" s="194" t="s">
        <v>76</v>
      </c>
      <c r="AY1438" s="196" t="s">
        <v>119</v>
      </c>
    </row>
    <row r="1439" spans="2:51" s="194" customFormat="1" x14ac:dyDescent="0.3">
      <c r="B1439" s="195"/>
      <c r="D1439" s="190" t="s">
        <v>171</v>
      </c>
      <c r="E1439" s="196"/>
      <c r="F1439" s="197" t="s">
        <v>246</v>
      </c>
      <c r="H1439" s="196"/>
      <c r="L1439" s="195"/>
      <c r="M1439" s="198"/>
      <c r="T1439" s="199"/>
      <c r="AT1439" s="196" t="s">
        <v>171</v>
      </c>
      <c r="AU1439" s="196" t="s">
        <v>100</v>
      </c>
      <c r="AV1439" s="194" t="s">
        <v>84</v>
      </c>
      <c r="AW1439" s="194" t="s">
        <v>33</v>
      </c>
      <c r="AX1439" s="194" t="s">
        <v>76</v>
      </c>
      <c r="AY1439" s="196" t="s">
        <v>119</v>
      </c>
    </row>
    <row r="1440" spans="2:51" s="194" customFormat="1" x14ac:dyDescent="0.3">
      <c r="B1440" s="195"/>
      <c r="D1440" s="190" t="s">
        <v>171</v>
      </c>
      <c r="E1440" s="196"/>
      <c r="F1440" s="197" t="s">
        <v>248</v>
      </c>
      <c r="H1440" s="196"/>
      <c r="L1440" s="195"/>
      <c r="M1440" s="198"/>
      <c r="T1440" s="199"/>
      <c r="AT1440" s="196" t="s">
        <v>171</v>
      </c>
      <c r="AU1440" s="196" t="s">
        <v>100</v>
      </c>
      <c r="AV1440" s="194" t="s">
        <v>84</v>
      </c>
      <c r="AW1440" s="194" t="s">
        <v>33</v>
      </c>
      <c r="AX1440" s="194" t="s">
        <v>76</v>
      </c>
      <c r="AY1440" s="196" t="s">
        <v>119</v>
      </c>
    </row>
    <row r="1441" spans="2:65" s="194" customFormat="1" x14ac:dyDescent="0.3">
      <c r="B1441" s="195"/>
      <c r="D1441" s="190" t="s">
        <v>171</v>
      </c>
      <c r="E1441" s="196"/>
      <c r="F1441" s="197" t="s">
        <v>282</v>
      </c>
      <c r="H1441" s="196"/>
      <c r="L1441" s="195"/>
      <c r="M1441" s="198"/>
      <c r="T1441" s="199"/>
      <c r="AT1441" s="196" t="s">
        <v>171</v>
      </c>
      <c r="AU1441" s="196" t="s">
        <v>100</v>
      </c>
      <c r="AV1441" s="194" t="s">
        <v>84</v>
      </c>
      <c r="AW1441" s="194" t="s">
        <v>33</v>
      </c>
      <c r="AX1441" s="194" t="s">
        <v>76</v>
      </c>
      <c r="AY1441" s="196" t="s">
        <v>119</v>
      </c>
    </row>
    <row r="1442" spans="2:65" s="194" customFormat="1" x14ac:dyDescent="0.3">
      <c r="B1442" s="195"/>
      <c r="D1442" s="190" t="s">
        <v>171</v>
      </c>
      <c r="E1442" s="196"/>
      <c r="F1442" s="197" t="s">
        <v>249</v>
      </c>
      <c r="H1442" s="196"/>
      <c r="L1442" s="195"/>
      <c r="M1442" s="198"/>
      <c r="T1442" s="199"/>
      <c r="AT1442" s="196" t="s">
        <v>171</v>
      </c>
      <c r="AU1442" s="196" t="s">
        <v>100</v>
      </c>
      <c r="AV1442" s="194" t="s">
        <v>84</v>
      </c>
      <c r="AW1442" s="194" t="s">
        <v>33</v>
      </c>
      <c r="AX1442" s="194" t="s">
        <v>76</v>
      </c>
      <c r="AY1442" s="196" t="s">
        <v>119</v>
      </c>
    </row>
    <row r="1443" spans="2:65" s="194" customFormat="1" x14ac:dyDescent="0.3">
      <c r="B1443" s="195"/>
      <c r="D1443" s="190" t="s">
        <v>171</v>
      </c>
      <c r="E1443" s="196"/>
      <c r="F1443" s="197" t="s">
        <v>251</v>
      </c>
      <c r="H1443" s="196"/>
      <c r="L1443" s="195"/>
      <c r="M1443" s="198"/>
      <c r="T1443" s="199"/>
      <c r="AT1443" s="196" t="s">
        <v>171</v>
      </c>
      <c r="AU1443" s="196" t="s">
        <v>100</v>
      </c>
      <c r="AV1443" s="194" t="s">
        <v>84</v>
      </c>
      <c r="AW1443" s="194" t="s">
        <v>33</v>
      </c>
      <c r="AX1443" s="194" t="s">
        <v>76</v>
      </c>
      <c r="AY1443" s="196" t="s">
        <v>119</v>
      </c>
    </row>
    <row r="1444" spans="2:65" s="194" customFormat="1" x14ac:dyDescent="0.3">
      <c r="B1444" s="195"/>
      <c r="D1444" s="190" t="s">
        <v>171</v>
      </c>
      <c r="E1444" s="196"/>
      <c r="F1444" s="197" t="s">
        <v>282</v>
      </c>
      <c r="H1444" s="196"/>
      <c r="L1444" s="195"/>
      <c r="M1444" s="198"/>
      <c r="T1444" s="199"/>
      <c r="AT1444" s="196" t="s">
        <v>171</v>
      </c>
      <c r="AU1444" s="196" t="s">
        <v>100</v>
      </c>
      <c r="AV1444" s="194" t="s">
        <v>84</v>
      </c>
      <c r="AW1444" s="194" t="s">
        <v>33</v>
      </c>
      <c r="AX1444" s="194" t="s">
        <v>76</v>
      </c>
      <c r="AY1444" s="196" t="s">
        <v>119</v>
      </c>
    </row>
    <row r="1445" spans="2:65" s="194" customFormat="1" x14ac:dyDescent="0.3">
      <c r="B1445" s="195"/>
      <c r="D1445" s="190" t="s">
        <v>171</v>
      </c>
      <c r="E1445" s="196"/>
      <c r="F1445" s="197" t="s">
        <v>249</v>
      </c>
      <c r="H1445" s="196"/>
      <c r="L1445" s="195"/>
      <c r="M1445" s="198"/>
      <c r="T1445" s="199"/>
      <c r="AT1445" s="196" t="s">
        <v>171</v>
      </c>
      <c r="AU1445" s="196" t="s">
        <v>100</v>
      </c>
      <c r="AV1445" s="194" t="s">
        <v>84</v>
      </c>
      <c r="AW1445" s="194" t="s">
        <v>33</v>
      </c>
      <c r="AX1445" s="194" t="s">
        <v>76</v>
      </c>
      <c r="AY1445" s="196" t="s">
        <v>119</v>
      </c>
    </row>
    <row r="1446" spans="2:65" s="194" customFormat="1" x14ac:dyDescent="0.3">
      <c r="B1446" s="195"/>
      <c r="D1446" s="190" t="s">
        <v>171</v>
      </c>
      <c r="E1446" s="196"/>
      <c r="F1446" s="197" t="s">
        <v>252</v>
      </c>
      <c r="H1446" s="196"/>
      <c r="L1446" s="195"/>
      <c r="M1446" s="198"/>
      <c r="T1446" s="199"/>
      <c r="AT1446" s="196" t="s">
        <v>171</v>
      </c>
      <c r="AU1446" s="196" t="s">
        <v>100</v>
      </c>
      <c r="AV1446" s="194" t="s">
        <v>84</v>
      </c>
      <c r="AW1446" s="194" t="s">
        <v>33</v>
      </c>
      <c r="AX1446" s="194" t="s">
        <v>76</v>
      </c>
      <c r="AY1446" s="196" t="s">
        <v>119</v>
      </c>
    </row>
    <row r="1447" spans="2:65" s="194" customFormat="1" x14ac:dyDescent="0.3">
      <c r="B1447" s="195"/>
      <c r="D1447" s="190" t="s">
        <v>171</v>
      </c>
      <c r="E1447" s="196"/>
      <c r="F1447" s="197" t="s">
        <v>282</v>
      </c>
      <c r="H1447" s="196"/>
      <c r="L1447" s="195"/>
      <c r="M1447" s="198"/>
      <c r="T1447" s="199"/>
      <c r="AT1447" s="196" t="s">
        <v>171</v>
      </c>
      <c r="AU1447" s="196" t="s">
        <v>100</v>
      </c>
      <c r="AV1447" s="194" t="s">
        <v>84</v>
      </c>
      <c r="AW1447" s="194" t="s">
        <v>33</v>
      </c>
      <c r="AX1447" s="194" t="s">
        <v>76</v>
      </c>
      <c r="AY1447" s="196" t="s">
        <v>119</v>
      </c>
    </row>
    <row r="1448" spans="2:65" s="194" customFormat="1" x14ac:dyDescent="0.3">
      <c r="B1448" s="195"/>
      <c r="D1448" s="190" t="s">
        <v>171</v>
      </c>
      <c r="E1448" s="196"/>
      <c r="F1448" s="197" t="s">
        <v>249</v>
      </c>
      <c r="H1448" s="196"/>
      <c r="L1448" s="195"/>
      <c r="M1448" s="198"/>
      <c r="T1448" s="199"/>
      <c r="AT1448" s="196" t="s">
        <v>171</v>
      </c>
      <c r="AU1448" s="196" t="s">
        <v>100</v>
      </c>
      <c r="AV1448" s="194" t="s">
        <v>84</v>
      </c>
      <c r="AW1448" s="194" t="s">
        <v>33</v>
      </c>
      <c r="AX1448" s="194" t="s">
        <v>76</v>
      </c>
      <c r="AY1448" s="196" t="s">
        <v>119</v>
      </c>
    </row>
    <row r="1449" spans="2:65" s="194" customFormat="1" x14ac:dyDescent="0.3">
      <c r="B1449" s="195"/>
      <c r="D1449" s="190" t="s">
        <v>171</v>
      </c>
      <c r="E1449" s="196"/>
      <c r="F1449" s="197" t="s">
        <v>253</v>
      </c>
      <c r="H1449" s="196"/>
      <c r="L1449" s="195"/>
      <c r="M1449" s="198"/>
      <c r="T1449" s="199"/>
      <c r="AT1449" s="196" t="s">
        <v>171</v>
      </c>
      <c r="AU1449" s="196" t="s">
        <v>100</v>
      </c>
      <c r="AV1449" s="194" t="s">
        <v>84</v>
      </c>
      <c r="AW1449" s="194" t="s">
        <v>33</v>
      </c>
      <c r="AX1449" s="194" t="s">
        <v>76</v>
      </c>
      <c r="AY1449" s="196" t="s">
        <v>119</v>
      </c>
    </row>
    <row r="1450" spans="2:65" s="194" customFormat="1" x14ac:dyDescent="0.3">
      <c r="B1450" s="195"/>
      <c r="D1450" s="190" t="s">
        <v>171</v>
      </c>
      <c r="E1450" s="196"/>
      <c r="F1450" s="197" t="s">
        <v>282</v>
      </c>
      <c r="H1450" s="196"/>
      <c r="L1450" s="195"/>
      <c r="M1450" s="198"/>
      <c r="T1450" s="199"/>
      <c r="AT1450" s="196" t="s">
        <v>171</v>
      </c>
      <c r="AU1450" s="196" t="s">
        <v>100</v>
      </c>
      <c r="AV1450" s="194" t="s">
        <v>84</v>
      </c>
      <c r="AW1450" s="194" t="s">
        <v>33</v>
      </c>
      <c r="AX1450" s="194" t="s">
        <v>76</v>
      </c>
      <c r="AY1450" s="196" t="s">
        <v>119</v>
      </c>
    </row>
    <row r="1451" spans="2:65" s="194" customFormat="1" x14ac:dyDescent="0.3">
      <c r="B1451" s="195"/>
      <c r="D1451" s="190" t="s">
        <v>171</v>
      </c>
      <c r="E1451" s="196"/>
      <c r="F1451" s="197" t="s">
        <v>249</v>
      </c>
      <c r="H1451" s="196"/>
      <c r="L1451" s="195"/>
      <c r="M1451" s="198"/>
      <c r="T1451" s="199"/>
      <c r="AT1451" s="196" t="s">
        <v>171</v>
      </c>
      <c r="AU1451" s="196" t="s">
        <v>100</v>
      </c>
      <c r="AV1451" s="194" t="s">
        <v>84</v>
      </c>
      <c r="AW1451" s="194" t="s">
        <v>33</v>
      </c>
      <c r="AX1451" s="194" t="s">
        <v>76</v>
      </c>
      <c r="AY1451" s="196" t="s">
        <v>119</v>
      </c>
    </row>
    <row r="1452" spans="2:65" s="194" customFormat="1" x14ac:dyDescent="0.3">
      <c r="B1452" s="195"/>
      <c r="D1452" s="190" t="s">
        <v>171</v>
      </c>
      <c r="E1452" s="196"/>
      <c r="F1452" s="197" t="s">
        <v>313</v>
      </c>
      <c r="H1452" s="196"/>
      <c r="L1452" s="195"/>
      <c r="M1452" s="198"/>
      <c r="T1452" s="199"/>
      <c r="AT1452" s="196" t="s">
        <v>171</v>
      </c>
      <c r="AU1452" s="196" t="s">
        <v>100</v>
      </c>
      <c r="AV1452" s="194" t="s">
        <v>84</v>
      </c>
      <c r="AW1452" s="194" t="s">
        <v>33</v>
      </c>
      <c r="AX1452" s="194" t="s">
        <v>76</v>
      </c>
      <c r="AY1452" s="196" t="s">
        <v>119</v>
      </c>
    </row>
    <row r="1453" spans="2:65" s="200" customFormat="1" x14ac:dyDescent="0.3">
      <c r="B1453" s="201"/>
      <c r="D1453" s="190" t="s">
        <v>171</v>
      </c>
      <c r="E1453" s="202"/>
      <c r="F1453" s="203" t="s">
        <v>314</v>
      </c>
      <c r="H1453" s="204">
        <v>-438.13099999999997</v>
      </c>
      <c r="L1453" s="201"/>
      <c r="M1453" s="205"/>
      <c r="T1453" s="206"/>
      <c r="AT1453" s="202" t="s">
        <v>171</v>
      </c>
      <c r="AU1453" s="202" t="s">
        <v>100</v>
      </c>
      <c r="AV1453" s="200" t="s">
        <v>100</v>
      </c>
      <c r="AW1453" s="200" t="s">
        <v>33</v>
      </c>
      <c r="AX1453" s="200" t="s">
        <v>76</v>
      </c>
      <c r="AY1453" s="202" t="s">
        <v>119</v>
      </c>
    </row>
    <row r="1454" spans="2:65" s="215" customFormat="1" x14ac:dyDescent="0.3">
      <c r="B1454" s="216"/>
      <c r="D1454" s="190" t="s">
        <v>171</v>
      </c>
      <c r="E1454" s="217"/>
      <c r="F1454" s="218" t="s">
        <v>219</v>
      </c>
      <c r="H1454" s="219">
        <v>-438.13099999999997</v>
      </c>
      <c r="L1454" s="216"/>
      <c r="M1454" s="220"/>
      <c r="T1454" s="221"/>
      <c r="AT1454" s="217" t="s">
        <v>171</v>
      </c>
      <c r="AU1454" s="217" t="s">
        <v>100</v>
      </c>
      <c r="AV1454" s="215" t="s">
        <v>122</v>
      </c>
      <c r="AW1454" s="215" t="s">
        <v>33</v>
      </c>
      <c r="AX1454" s="215" t="s">
        <v>76</v>
      </c>
      <c r="AY1454" s="217" t="s">
        <v>119</v>
      </c>
    </row>
    <row r="1455" spans="2:65" s="207" customFormat="1" x14ac:dyDescent="0.3">
      <c r="B1455" s="208"/>
      <c r="D1455" s="190" t="s">
        <v>171</v>
      </c>
      <c r="E1455" s="209"/>
      <c r="F1455" s="210" t="s">
        <v>176</v>
      </c>
      <c r="H1455" s="211">
        <v>174.179</v>
      </c>
      <c r="L1455" s="208"/>
      <c r="M1455" s="212"/>
      <c r="T1455" s="213"/>
      <c r="AT1455" s="209" t="s">
        <v>171</v>
      </c>
      <c r="AU1455" s="209" t="s">
        <v>100</v>
      </c>
      <c r="AV1455" s="207" t="s">
        <v>121</v>
      </c>
      <c r="AW1455" s="207" t="s">
        <v>33</v>
      </c>
      <c r="AX1455" s="207" t="s">
        <v>84</v>
      </c>
      <c r="AY1455" s="209" t="s">
        <v>119</v>
      </c>
    </row>
    <row r="1456" spans="2:65" s="102" customFormat="1" ht="16.5" customHeight="1" x14ac:dyDescent="0.3">
      <c r="B1456" s="103"/>
      <c r="C1456" s="179" t="s">
        <v>340</v>
      </c>
      <c r="D1456" s="179" t="s">
        <v>120</v>
      </c>
      <c r="E1456" s="180" t="s">
        <v>341</v>
      </c>
      <c r="F1456" s="181" t="s">
        <v>342</v>
      </c>
      <c r="G1456" s="182" t="s">
        <v>196</v>
      </c>
      <c r="H1456" s="183">
        <v>438.13099999999997</v>
      </c>
      <c r="I1456" s="289"/>
      <c r="J1456" s="184">
        <f>ROUND(I1456*H1456,2)</f>
        <v>0</v>
      </c>
      <c r="K1456" s="181" t="s">
        <v>167</v>
      </c>
      <c r="L1456" s="103"/>
      <c r="M1456" s="185"/>
      <c r="N1456" s="186" t="s">
        <v>41</v>
      </c>
      <c r="O1456" s="187">
        <v>0.29899999999999999</v>
      </c>
      <c r="P1456" s="187">
        <f>O1456*H1456</f>
        <v>131.00116899999998</v>
      </c>
      <c r="Q1456" s="187">
        <v>0</v>
      </c>
      <c r="R1456" s="187">
        <f>Q1456*H1456</f>
        <v>0</v>
      </c>
      <c r="S1456" s="187">
        <v>0</v>
      </c>
      <c r="T1456" s="188">
        <f>S1456*H1456</f>
        <v>0</v>
      </c>
      <c r="AR1456" s="94" t="s">
        <v>121</v>
      </c>
      <c r="AT1456" s="94" t="s">
        <v>120</v>
      </c>
      <c r="AU1456" s="94" t="s">
        <v>100</v>
      </c>
      <c r="AY1456" s="94" t="s">
        <v>119</v>
      </c>
      <c r="BE1456" s="189">
        <f>IF(N1456="základní",J1456,0)</f>
        <v>0</v>
      </c>
      <c r="BF1456" s="189">
        <f>IF(N1456="snížená",J1456,0)</f>
        <v>0</v>
      </c>
      <c r="BG1456" s="189">
        <f>IF(N1456="zákl. přenesená",J1456,0)</f>
        <v>0</v>
      </c>
      <c r="BH1456" s="189">
        <f>IF(N1456="sníž. přenesená",J1456,0)</f>
        <v>0</v>
      </c>
      <c r="BI1456" s="189">
        <f>IF(N1456="nulová",J1456,0)</f>
        <v>0</v>
      </c>
      <c r="BJ1456" s="94" t="s">
        <v>84</v>
      </c>
      <c r="BK1456" s="189">
        <f>ROUND(I1456*H1456,2)</f>
        <v>0</v>
      </c>
      <c r="BL1456" s="94" t="s">
        <v>121</v>
      </c>
      <c r="BM1456" s="94" t="s">
        <v>343</v>
      </c>
    </row>
    <row r="1457" spans="2:51" s="102" customFormat="1" ht="24" x14ac:dyDescent="0.3">
      <c r="B1457" s="103"/>
      <c r="D1457" s="190" t="s">
        <v>169</v>
      </c>
      <c r="F1457" s="191" t="s">
        <v>344</v>
      </c>
      <c r="L1457" s="103"/>
      <c r="M1457" s="192"/>
      <c r="T1457" s="193"/>
      <c r="AT1457" s="94" t="s">
        <v>169</v>
      </c>
      <c r="AU1457" s="94" t="s">
        <v>100</v>
      </c>
    </row>
    <row r="1458" spans="2:51" s="194" customFormat="1" x14ac:dyDescent="0.3">
      <c r="B1458" s="195"/>
      <c r="D1458" s="190" t="s">
        <v>171</v>
      </c>
      <c r="E1458" s="196"/>
      <c r="F1458" s="197" t="s">
        <v>172</v>
      </c>
      <c r="H1458" s="196"/>
      <c r="L1458" s="195"/>
      <c r="M1458" s="198"/>
      <c r="T1458" s="199"/>
      <c r="AT1458" s="196" t="s">
        <v>171</v>
      </c>
      <c r="AU1458" s="196" t="s">
        <v>100</v>
      </c>
      <c r="AV1458" s="194" t="s">
        <v>84</v>
      </c>
      <c r="AW1458" s="194" t="s">
        <v>33</v>
      </c>
      <c r="AX1458" s="194" t="s">
        <v>76</v>
      </c>
      <c r="AY1458" s="196" t="s">
        <v>119</v>
      </c>
    </row>
    <row r="1459" spans="2:51" s="194" customFormat="1" x14ac:dyDescent="0.3">
      <c r="B1459" s="195"/>
      <c r="D1459" s="190" t="s">
        <v>171</v>
      </c>
      <c r="E1459" s="196"/>
      <c r="F1459" s="197" t="s">
        <v>190</v>
      </c>
      <c r="H1459" s="196"/>
      <c r="L1459" s="195"/>
      <c r="M1459" s="198"/>
      <c r="T1459" s="199"/>
      <c r="AT1459" s="196" t="s">
        <v>171</v>
      </c>
      <c r="AU1459" s="196" t="s">
        <v>100</v>
      </c>
      <c r="AV1459" s="194" t="s">
        <v>84</v>
      </c>
      <c r="AW1459" s="194" t="s">
        <v>33</v>
      </c>
      <c r="AX1459" s="194" t="s">
        <v>76</v>
      </c>
      <c r="AY1459" s="196" t="s">
        <v>119</v>
      </c>
    </row>
    <row r="1460" spans="2:51" s="194" customFormat="1" x14ac:dyDescent="0.3">
      <c r="B1460" s="195"/>
      <c r="D1460" s="190" t="s">
        <v>171</v>
      </c>
      <c r="E1460" s="196"/>
      <c r="F1460" s="197" t="s">
        <v>210</v>
      </c>
      <c r="H1460" s="196"/>
      <c r="L1460" s="195"/>
      <c r="M1460" s="198"/>
      <c r="T1460" s="199"/>
      <c r="AT1460" s="196" t="s">
        <v>171</v>
      </c>
      <c r="AU1460" s="196" t="s">
        <v>100</v>
      </c>
      <c r="AV1460" s="194" t="s">
        <v>84</v>
      </c>
      <c r="AW1460" s="194" t="s">
        <v>33</v>
      </c>
      <c r="AX1460" s="194" t="s">
        <v>76</v>
      </c>
      <c r="AY1460" s="196" t="s">
        <v>119</v>
      </c>
    </row>
    <row r="1461" spans="2:51" s="194" customFormat="1" x14ac:dyDescent="0.3">
      <c r="B1461" s="195"/>
      <c r="D1461" s="190" t="s">
        <v>171</v>
      </c>
      <c r="E1461" s="196"/>
      <c r="F1461" s="197" t="s">
        <v>211</v>
      </c>
      <c r="H1461" s="196"/>
      <c r="L1461" s="195"/>
      <c r="M1461" s="198"/>
      <c r="T1461" s="199"/>
      <c r="AT1461" s="196" t="s">
        <v>171</v>
      </c>
      <c r="AU1461" s="196" t="s">
        <v>100</v>
      </c>
      <c r="AV1461" s="194" t="s">
        <v>84</v>
      </c>
      <c r="AW1461" s="194" t="s">
        <v>33</v>
      </c>
      <c r="AX1461" s="194" t="s">
        <v>76</v>
      </c>
      <c r="AY1461" s="196" t="s">
        <v>119</v>
      </c>
    </row>
    <row r="1462" spans="2:51" s="194" customFormat="1" x14ac:dyDescent="0.3">
      <c r="B1462" s="195"/>
      <c r="D1462" s="190" t="s">
        <v>171</v>
      </c>
      <c r="E1462" s="196"/>
      <c r="F1462" s="197" t="s">
        <v>277</v>
      </c>
      <c r="H1462" s="196"/>
      <c r="L1462" s="195"/>
      <c r="M1462" s="198"/>
      <c r="T1462" s="199"/>
      <c r="AT1462" s="196" t="s">
        <v>171</v>
      </c>
      <c r="AU1462" s="196" t="s">
        <v>100</v>
      </c>
      <c r="AV1462" s="194" t="s">
        <v>84</v>
      </c>
      <c r="AW1462" s="194" t="s">
        <v>33</v>
      </c>
      <c r="AX1462" s="194" t="s">
        <v>76</v>
      </c>
      <c r="AY1462" s="196" t="s">
        <v>119</v>
      </c>
    </row>
    <row r="1463" spans="2:51" s="194" customFormat="1" x14ac:dyDescent="0.3">
      <c r="B1463" s="195"/>
      <c r="D1463" s="190" t="s">
        <v>171</v>
      </c>
      <c r="E1463" s="196"/>
      <c r="F1463" s="197" t="s">
        <v>213</v>
      </c>
      <c r="H1463" s="196"/>
      <c r="L1463" s="195"/>
      <c r="M1463" s="198"/>
      <c r="T1463" s="199"/>
      <c r="AT1463" s="196" t="s">
        <v>171</v>
      </c>
      <c r="AU1463" s="196" t="s">
        <v>100</v>
      </c>
      <c r="AV1463" s="194" t="s">
        <v>84</v>
      </c>
      <c r="AW1463" s="194" t="s">
        <v>33</v>
      </c>
      <c r="AX1463" s="194" t="s">
        <v>76</v>
      </c>
      <c r="AY1463" s="196" t="s">
        <v>119</v>
      </c>
    </row>
    <row r="1464" spans="2:51" s="194" customFormat="1" x14ac:dyDescent="0.3">
      <c r="B1464" s="195"/>
      <c r="D1464" s="190" t="s">
        <v>171</v>
      </c>
      <c r="E1464" s="196"/>
      <c r="F1464" s="197" t="s">
        <v>214</v>
      </c>
      <c r="H1464" s="196"/>
      <c r="L1464" s="195"/>
      <c r="M1464" s="198"/>
      <c r="T1464" s="199"/>
      <c r="AT1464" s="196" t="s">
        <v>171</v>
      </c>
      <c r="AU1464" s="196" t="s">
        <v>100</v>
      </c>
      <c r="AV1464" s="194" t="s">
        <v>84</v>
      </c>
      <c r="AW1464" s="194" t="s">
        <v>33</v>
      </c>
      <c r="AX1464" s="194" t="s">
        <v>76</v>
      </c>
      <c r="AY1464" s="196" t="s">
        <v>119</v>
      </c>
    </row>
    <row r="1465" spans="2:51" s="200" customFormat="1" x14ac:dyDescent="0.3">
      <c r="B1465" s="201"/>
      <c r="D1465" s="190" t="s">
        <v>171</v>
      </c>
      <c r="E1465" s="202"/>
      <c r="F1465" s="203" t="s">
        <v>278</v>
      </c>
      <c r="H1465" s="204">
        <v>37.542000000000002</v>
      </c>
      <c r="L1465" s="201"/>
      <c r="M1465" s="205"/>
      <c r="T1465" s="206"/>
      <c r="AT1465" s="202" t="s">
        <v>171</v>
      </c>
      <c r="AU1465" s="202" t="s">
        <v>100</v>
      </c>
      <c r="AV1465" s="200" t="s">
        <v>100</v>
      </c>
      <c r="AW1465" s="200" t="s">
        <v>33</v>
      </c>
      <c r="AX1465" s="200" t="s">
        <v>76</v>
      </c>
      <c r="AY1465" s="202" t="s">
        <v>119</v>
      </c>
    </row>
    <row r="1466" spans="2:51" s="194" customFormat="1" x14ac:dyDescent="0.3">
      <c r="B1466" s="195"/>
      <c r="D1466" s="190" t="s">
        <v>171</v>
      </c>
      <c r="E1466" s="196"/>
      <c r="F1466" s="197" t="s">
        <v>216</v>
      </c>
      <c r="H1466" s="196"/>
      <c r="L1466" s="195"/>
      <c r="M1466" s="198"/>
      <c r="T1466" s="199"/>
      <c r="AT1466" s="196" t="s">
        <v>171</v>
      </c>
      <c r="AU1466" s="196" t="s">
        <v>100</v>
      </c>
      <c r="AV1466" s="194" t="s">
        <v>84</v>
      </c>
      <c r="AW1466" s="194" t="s">
        <v>33</v>
      </c>
      <c r="AX1466" s="194" t="s">
        <v>76</v>
      </c>
      <c r="AY1466" s="196" t="s">
        <v>119</v>
      </c>
    </row>
    <row r="1467" spans="2:51" s="200" customFormat="1" x14ac:dyDescent="0.3">
      <c r="B1467" s="201"/>
      <c r="D1467" s="190" t="s">
        <v>171</v>
      </c>
      <c r="E1467" s="202"/>
      <c r="F1467" s="203" t="s">
        <v>279</v>
      </c>
      <c r="H1467" s="204">
        <v>-1.7509999999999999</v>
      </c>
      <c r="L1467" s="201"/>
      <c r="M1467" s="205"/>
      <c r="T1467" s="206"/>
      <c r="AT1467" s="202" t="s">
        <v>171</v>
      </c>
      <c r="AU1467" s="202" t="s">
        <v>100</v>
      </c>
      <c r="AV1467" s="200" t="s">
        <v>100</v>
      </c>
      <c r="AW1467" s="200" t="s">
        <v>33</v>
      </c>
      <c r="AX1467" s="200" t="s">
        <v>76</v>
      </c>
      <c r="AY1467" s="202" t="s">
        <v>119</v>
      </c>
    </row>
    <row r="1468" spans="2:51" s="215" customFormat="1" x14ac:dyDescent="0.3">
      <c r="B1468" s="216"/>
      <c r="D1468" s="190" t="s">
        <v>171</v>
      </c>
      <c r="E1468" s="217"/>
      <c r="F1468" s="218" t="s">
        <v>219</v>
      </c>
      <c r="H1468" s="219">
        <v>35.790999999999997</v>
      </c>
      <c r="L1468" s="216"/>
      <c r="M1468" s="220"/>
      <c r="T1468" s="221"/>
      <c r="AT1468" s="217" t="s">
        <v>171</v>
      </c>
      <c r="AU1468" s="217" t="s">
        <v>100</v>
      </c>
      <c r="AV1468" s="215" t="s">
        <v>122</v>
      </c>
      <c r="AW1468" s="215" t="s">
        <v>33</v>
      </c>
      <c r="AX1468" s="215" t="s">
        <v>76</v>
      </c>
      <c r="AY1468" s="217" t="s">
        <v>119</v>
      </c>
    </row>
    <row r="1469" spans="2:51" s="194" customFormat="1" x14ac:dyDescent="0.3">
      <c r="B1469" s="195"/>
      <c r="D1469" s="190" t="s">
        <v>171</v>
      </c>
      <c r="E1469" s="196"/>
      <c r="F1469" s="197" t="s">
        <v>220</v>
      </c>
      <c r="H1469" s="196"/>
      <c r="L1469" s="195"/>
      <c r="M1469" s="198"/>
      <c r="T1469" s="199"/>
      <c r="AT1469" s="196" t="s">
        <v>171</v>
      </c>
      <c r="AU1469" s="196" t="s">
        <v>100</v>
      </c>
      <c r="AV1469" s="194" t="s">
        <v>84</v>
      </c>
      <c r="AW1469" s="194" t="s">
        <v>33</v>
      </c>
      <c r="AX1469" s="194" t="s">
        <v>76</v>
      </c>
      <c r="AY1469" s="196" t="s">
        <v>119</v>
      </c>
    </row>
    <row r="1470" spans="2:51" s="194" customFormat="1" x14ac:dyDescent="0.3">
      <c r="B1470" s="195"/>
      <c r="D1470" s="190" t="s">
        <v>171</v>
      </c>
      <c r="E1470" s="196"/>
      <c r="F1470" s="197" t="s">
        <v>211</v>
      </c>
      <c r="H1470" s="196"/>
      <c r="L1470" s="195"/>
      <c r="M1470" s="198"/>
      <c r="T1470" s="199"/>
      <c r="AT1470" s="196" t="s">
        <v>171</v>
      </c>
      <c r="AU1470" s="196" t="s">
        <v>100</v>
      </c>
      <c r="AV1470" s="194" t="s">
        <v>84</v>
      </c>
      <c r="AW1470" s="194" t="s">
        <v>33</v>
      </c>
      <c r="AX1470" s="194" t="s">
        <v>76</v>
      </c>
      <c r="AY1470" s="196" t="s">
        <v>119</v>
      </c>
    </row>
    <row r="1471" spans="2:51" s="194" customFormat="1" x14ac:dyDescent="0.3">
      <c r="B1471" s="195"/>
      <c r="D1471" s="190" t="s">
        <v>171</v>
      </c>
      <c r="E1471" s="196"/>
      <c r="F1471" s="197" t="s">
        <v>277</v>
      </c>
      <c r="H1471" s="196"/>
      <c r="L1471" s="195"/>
      <c r="M1471" s="198"/>
      <c r="T1471" s="199"/>
      <c r="AT1471" s="196" t="s">
        <v>171</v>
      </c>
      <c r="AU1471" s="196" t="s">
        <v>100</v>
      </c>
      <c r="AV1471" s="194" t="s">
        <v>84</v>
      </c>
      <c r="AW1471" s="194" t="s">
        <v>33</v>
      </c>
      <c r="AX1471" s="194" t="s">
        <v>76</v>
      </c>
      <c r="AY1471" s="196" t="s">
        <v>119</v>
      </c>
    </row>
    <row r="1472" spans="2:51" s="194" customFormat="1" x14ac:dyDescent="0.3">
      <c r="B1472" s="195"/>
      <c r="D1472" s="190" t="s">
        <v>171</v>
      </c>
      <c r="E1472" s="196"/>
      <c r="F1472" s="197" t="s">
        <v>221</v>
      </c>
      <c r="H1472" s="196"/>
      <c r="L1472" s="195"/>
      <c r="M1472" s="198"/>
      <c r="T1472" s="199"/>
      <c r="AT1472" s="196" t="s">
        <v>171</v>
      </c>
      <c r="AU1472" s="196" t="s">
        <v>100</v>
      </c>
      <c r="AV1472" s="194" t="s">
        <v>84</v>
      </c>
      <c r="AW1472" s="194" t="s">
        <v>33</v>
      </c>
      <c r="AX1472" s="194" t="s">
        <v>76</v>
      </c>
      <c r="AY1472" s="196" t="s">
        <v>119</v>
      </c>
    </row>
    <row r="1473" spans="2:51" s="200" customFormat="1" x14ac:dyDescent="0.3">
      <c r="B1473" s="201"/>
      <c r="D1473" s="190" t="s">
        <v>171</v>
      </c>
      <c r="E1473" s="202"/>
      <c r="F1473" s="203" t="s">
        <v>280</v>
      </c>
      <c r="H1473" s="204">
        <v>99.245000000000005</v>
      </c>
      <c r="L1473" s="201"/>
      <c r="M1473" s="205"/>
      <c r="T1473" s="206"/>
      <c r="AT1473" s="202" t="s">
        <v>171</v>
      </c>
      <c r="AU1473" s="202" t="s">
        <v>100</v>
      </c>
      <c r="AV1473" s="200" t="s">
        <v>100</v>
      </c>
      <c r="AW1473" s="200" t="s">
        <v>33</v>
      </c>
      <c r="AX1473" s="200" t="s">
        <v>76</v>
      </c>
      <c r="AY1473" s="202" t="s">
        <v>119</v>
      </c>
    </row>
    <row r="1474" spans="2:51" s="194" customFormat="1" x14ac:dyDescent="0.3">
      <c r="B1474" s="195"/>
      <c r="D1474" s="190" t="s">
        <v>171</v>
      </c>
      <c r="E1474" s="196"/>
      <c r="F1474" s="197" t="s">
        <v>216</v>
      </c>
      <c r="H1474" s="196"/>
      <c r="L1474" s="195"/>
      <c r="M1474" s="198"/>
      <c r="T1474" s="199"/>
      <c r="AT1474" s="196" t="s">
        <v>171</v>
      </c>
      <c r="AU1474" s="196" t="s">
        <v>100</v>
      </c>
      <c r="AV1474" s="194" t="s">
        <v>84</v>
      </c>
      <c r="AW1474" s="194" t="s">
        <v>33</v>
      </c>
      <c r="AX1474" s="194" t="s">
        <v>76</v>
      </c>
      <c r="AY1474" s="196" t="s">
        <v>119</v>
      </c>
    </row>
    <row r="1475" spans="2:51" s="200" customFormat="1" x14ac:dyDescent="0.3">
      <c r="B1475" s="201"/>
      <c r="D1475" s="190" t="s">
        <v>171</v>
      </c>
      <c r="E1475" s="202"/>
      <c r="F1475" s="203" t="s">
        <v>281</v>
      </c>
      <c r="H1475" s="204">
        <v>-1.5310000000000001</v>
      </c>
      <c r="L1475" s="201"/>
      <c r="M1475" s="205"/>
      <c r="T1475" s="206"/>
      <c r="AT1475" s="202" t="s">
        <v>171</v>
      </c>
      <c r="AU1475" s="202" t="s">
        <v>100</v>
      </c>
      <c r="AV1475" s="200" t="s">
        <v>100</v>
      </c>
      <c r="AW1475" s="200" t="s">
        <v>33</v>
      </c>
      <c r="AX1475" s="200" t="s">
        <v>76</v>
      </c>
      <c r="AY1475" s="202" t="s">
        <v>119</v>
      </c>
    </row>
    <row r="1476" spans="2:51" s="215" customFormat="1" x14ac:dyDescent="0.3">
      <c r="B1476" s="216"/>
      <c r="D1476" s="190" t="s">
        <v>171</v>
      </c>
      <c r="E1476" s="217"/>
      <c r="F1476" s="218" t="s">
        <v>219</v>
      </c>
      <c r="H1476" s="219">
        <v>97.713999999999999</v>
      </c>
      <c r="L1476" s="216"/>
      <c r="M1476" s="220"/>
      <c r="T1476" s="221"/>
      <c r="AT1476" s="217" t="s">
        <v>171</v>
      </c>
      <c r="AU1476" s="217" t="s">
        <v>100</v>
      </c>
      <c r="AV1476" s="215" t="s">
        <v>122</v>
      </c>
      <c r="AW1476" s="215" t="s">
        <v>33</v>
      </c>
      <c r="AX1476" s="215" t="s">
        <v>76</v>
      </c>
      <c r="AY1476" s="217" t="s">
        <v>119</v>
      </c>
    </row>
    <row r="1477" spans="2:51" s="194" customFormat="1" x14ac:dyDescent="0.3">
      <c r="B1477" s="195"/>
      <c r="D1477" s="190" t="s">
        <v>171</v>
      </c>
      <c r="E1477" s="196"/>
      <c r="F1477" s="197" t="s">
        <v>223</v>
      </c>
      <c r="H1477" s="196"/>
      <c r="L1477" s="195"/>
      <c r="M1477" s="198"/>
      <c r="T1477" s="199"/>
      <c r="AT1477" s="196" t="s">
        <v>171</v>
      </c>
      <c r="AU1477" s="196" t="s">
        <v>100</v>
      </c>
      <c r="AV1477" s="194" t="s">
        <v>84</v>
      </c>
      <c r="AW1477" s="194" t="s">
        <v>33</v>
      </c>
      <c r="AX1477" s="194" t="s">
        <v>76</v>
      </c>
      <c r="AY1477" s="196" t="s">
        <v>119</v>
      </c>
    </row>
    <row r="1478" spans="2:51" s="194" customFormat="1" x14ac:dyDescent="0.3">
      <c r="B1478" s="195"/>
      <c r="D1478" s="190" t="s">
        <v>171</v>
      </c>
      <c r="E1478" s="196"/>
      <c r="F1478" s="197" t="s">
        <v>224</v>
      </c>
      <c r="H1478" s="196"/>
      <c r="L1478" s="195"/>
      <c r="M1478" s="198"/>
      <c r="T1478" s="199"/>
      <c r="AT1478" s="196" t="s">
        <v>171</v>
      </c>
      <c r="AU1478" s="196" t="s">
        <v>100</v>
      </c>
      <c r="AV1478" s="194" t="s">
        <v>84</v>
      </c>
      <c r="AW1478" s="194" t="s">
        <v>33</v>
      </c>
      <c r="AX1478" s="194" t="s">
        <v>76</v>
      </c>
      <c r="AY1478" s="196" t="s">
        <v>119</v>
      </c>
    </row>
    <row r="1479" spans="2:51" s="194" customFormat="1" x14ac:dyDescent="0.3">
      <c r="B1479" s="195"/>
      <c r="D1479" s="190" t="s">
        <v>171</v>
      </c>
      <c r="E1479" s="196"/>
      <c r="F1479" s="197" t="s">
        <v>282</v>
      </c>
      <c r="H1479" s="196"/>
      <c r="L1479" s="195"/>
      <c r="M1479" s="198"/>
      <c r="T1479" s="199"/>
      <c r="AT1479" s="196" t="s">
        <v>171</v>
      </c>
      <c r="AU1479" s="196" t="s">
        <v>100</v>
      </c>
      <c r="AV1479" s="194" t="s">
        <v>84</v>
      </c>
      <c r="AW1479" s="194" t="s">
        <v>33</v>
      </c>
      <c r="AX1479" s="194" t="s">
        <v>76</v>
      </c>
      <c r="AY1479" s="196" t="s">
        <v>119</v>
      </c>
    </row>
    <row r="1480" spans="2:51" s="194" customFormat="1" x14ac:dyDescent="0.3">
      <c r="B1480" s="195"/>
      <c r="D1480" s="190" t="s">
        <v>171</v>
      </c>
      <c r="E1480" s="196"/>
      <c r="F1480" s="197" t="s">
        <v>225</v>
      </c>
      <c r="H1480" s="196"/>
      <c r="L1480" s="195"/>
      <c r="M1480" s="198"/>
      <c r="T1480" s="199"/>
      <c r="AT1480" s="196" t="s">
        <v>171</v>
      </c>
      <c r="AU1480" s="196" t="s">
        <v>100</v>
      </c>
      <c r="AV1480" s="194" t="s">
        <v>84</v>
      </c>
      <c r="AW1480" s="194" t="s">
        <v>33</v>
      </c>
      <c r="AX1480" s="194" t="s">
        <v>76</v>
      </c>
      <c r="AY1480" s="196" t="s">
        <v>119</v>
      </c>
    </row>
    <row r="1481" spans="2:51" s="200" customFormat="1" x14ac:dyDescent="0.3">
      <c r="B1481" s="201"/>
      <c r="D1481" s="190" t="s">
        <v>171</v>
      </c>
      <c r="E1481" s="202"/>
      <c r="F1481" s="203" t="s">
        <v>283</v>
      </c>
      <c r="H1481" s="204">
        <v>99.144000000000005</v>
      </c>
      <c r="L1481" s="201"/>
      <c r="M1481" s="205"/>
      <c r="T1481" s="206"/>
      <c r="AT1481" s="202" t="s">
        <v>171</v>
      </c>
      <c r="AU1481" s="202" t="s">
        <v>100</v>
      </c>
      <c r="AV1481" s="200" t="s">
        <v>100</v>
      </c>
      <c r="AW1481" s="200" t="s">
        <v>33</v>
      </c>
      <c r="AX1481" s="200" t="s">
        <v>76</v>
      </c>
      <c r="AY1481" s="202" t="s">
        <v>119</v>
      </c>
    </row>
    <row r="1482" spans="2:51" s="194" customFormat="1" x14ac:dyDescent="0.3">
      <c r="B1482" s="195"/>
      <c r="D1482" s="190" t="s">
        <v>171</v>
      </c>
      <c r="E1482" s="196"/>
      <c r="F1482" s="197" t="s">
        <v>216</v>
      </c>
      <c r="H1482" s="196"/>
      <c r="L1482" s="195"/>
      <c r="M1482" s="198"/>
      <c r="T1482" s="199"/>
      <c r="AT1482" s="196" t="s">
        <v>171</v>
      </c>
      <c r="AU1482" s="196" t="s">
        <v>100</v>
      </c>
      <c r="AV1482" s="194" t="s">
        <v>84</v>
      </c>
      <c r="AW1482" s="194" t="s">
        <v>33</v>
      </c>
      <c r="AX1482" s="194" t="s">
        <v>76</v>
      </c>
      <c r="AY1482" s="196" t="s">
        <v>119</v>
      </c>
    </row>
    <row r="1483" spans="2:51" s="200" customFormat="1" x14ac:dyDescent="0.3">
      <c r="B1483" s="201"/>
      <c r="D1483" s="190" t="s">
        <v>171</v>
      </c>
      <c r="E1483" s="202"/>
      <c r="F1483" s="203" t="s">
        <v>284</v>
      </c>
      <c r="H1483" s="204">
        <v>-1.202</v>
      </c>
      <c r="L1483" s="201"/>
      <c r="M1483" s="205"/>
      <c r="T1483" s="206"/>
      <c r="AT1483" s="202" t="s">
        <v>171</v>
      </c>
      <c r="AU1483" s="202" t="s">
        <v>100</v>
      </c>
      <c r="AV1483" s="200" t="s">
        <v>100</v>
      </c>
      <c r="AW1483" s="200" t="s">
        <v>33</v>
      </c>
      <c r="AX1483" s="200" t="s">
        <v>76</v>
      </c>
      <c r="AY1483" s="202" t="s">
        <v>119</v>
      </c>
    </row>
    <row r="1484" spans="2:51" s="215" customFormat="1" x14ac:dyDescent="0.3">
      <c r="B1484" s="216"/>
      <c r="D1484" s="190" t="s">
        <v>171</v>
      </c>
      <c r="E1484" s="217"/>
      <c r="F1484" s="218" t="s">
        <v>219</v>
      </c>
      <c r="H1484" s="219">
        <v>97.941999999999993</v>
      </c>
      <c r="L1484" s="216"/>
      <c r="M1484" s="220"/>
      <c r="T1484" s="221"/>
      <c r="AT1484" s="217" t="s">
        <v>171</v>
      </c>
      <c r="AU1484" s="217" t="s">
        <v>100</v>
      </c>
      <c r="AV1484" s="215" t="s">
        <v>122</v>
      </c>
      <c r="AW1484" s="215" t="s">
        <v>33</v>
      </c>
      <c r="AX1484" s="215" t="s">
        <v>76</v>
      </c>
      <c r="AY1484" s="217" t="s">
        <v>119</v>
      </c>
    </row>
    <row r="1485" spans="2:51" s="194" customFormat="1" x14ac:dyDescent="0.3">
      <c r="B1485" s="195"/>
      <c r="D1485" s="190" t="s">
        <v>171</v>
      </c>
      <c r="E1485" s="196"/>
      <c r="F1485" s="197" t="s">
        <v>228</v>
      </c>
      <c r="H1485" s="196"/>
      <c r="L1485" s="195"/>
      <c r="M1485" s="198"/>
      <c r="T1485" s="199"/>
      <c r="AT1485" s="196" t="s">
        <v>171</v>
      </c>
      <c r="AU1485" s="196" t="s">
        <v>100</v>
      </c>
      <c r="AV1485" s="194" t="s">
        <v>84</v>
      </c>
      <c r="AW1485" s="194" t="s">
        <v>33</v>
      </c>
      <c r="AX1485" s="194" t="s">
        <v>76</v>
      </c>
      <c r="AY1485" s="196" t="s">
        <v>119</v>
      </c>
    </row>
    <row r="1486" spans="2:51" s="194" customFormat="1" x14ac:dyDescent="0.3">
      <c r="B1486" s="195"/>
      <c r="D1486" s="190" t="s">
        <v>171</v>
      </c>
      <c r="E1486" s="196"/>
      <c r="F1486" s="197" t="s">
        <v>229</v>
      </c>
      <c r="H1486" s="196"/>
      <c r="L1486" s="195"/>
      <c r="M1486" s="198"/>
      <c r="T1486" s="199"/>
      <c r="AT1486" s="196" t="s">
        <v>171</v>
      </c>
      <c r="AU1486" s="196" t="s">
        <v>100</v>
      </c>
      <c r="AV1486" s="194" t="s">
        <v>84</v>
      </c>
      <c r="AW1486" s="194" t="s">
        <v>33</v>
      </c>
      <c r="AX1486" s="194" t="s">
        <v>76</v>
      </c>
      <c r="AY1486" s="196" t="s">
        <v>119</v>
      </c>
    </row>
    <row r="1487" spans="2:51" s="194" customFormat="1" x14ac:dyDescent="0.3">
      <c r="B1487" s="195"/>
      <c r="D1487" s="190" t="s">
        <v>171</v>
      </c>
      <c r="E1487" s="196"/>
      <c r="F1487" s="197" t="s">
        <v>285</v>
      </c>
      <c r="H1487" s="196"/>
      <c r="L1487" s="195"/>
      <c r="M1487" s="198"/>
      <c r="T1487" s="199"/>
      <c r="AT1487" s="196" t="s">
        <v>171</v>
      </c>
      <c r="AU1487" s="196" t="s">
        <v>100</v>
      </c>
      <c r="AV1487" s="194" t="s">
        <v>84</v>
      </c>
      <c r="AW1487" s="194" t="s">
        <v>33</v>
      </c>
      <c r="AX1487" s="194" t="s">
        <v>76</v>
      </c>
      <c r="AY1487" s="196" t="s">
        <v>119</v>
      </c>
    </row>
    <row r="1488" spans="2:51" s="194" customFormat="1" x14ac:dyDescent="0.3">
      <c r="B1488" s="195"/>
      <c r="D1488" s="190" t="s">
        <v>171</v>
      </c>
      <c r="E1488" s="196"/>
      <c r="F1488" s="197" t="s">
        <v>231</v>
      </c>
      <c r="H1488" s="196"/>
      <c r="L1488" s="195"/>
      <c r="M1488" s="198"/>
      <c r="T1488" s="199"/>
      <c r="AT1488" s="196" t="s">
        <v>171</v>
      </c>
      <c r="AU1488" s="196" t="s">
        <v>100</v>
      </c>
      <c r="AV1488" s="194" t="s">
        <v>84</v>
      </c>
      <c r="AW1488" s="194" t="s">
        <v>33</v>
      </c>
      <c r="AX1488" s="194" t="s">
        <v>76</v>
      </c>
      <c r="AY1488" s="196" t="s">
        <v>119</v>
      </c>
    </row>
    <row r="1489" spans="2:51" s="200" customFormat="1" x14ac:dyDescent="0.3">
      <c r="B1489" s="201"/>
      <c r="D1489" s="190" t="s">
        <v>171</v>
      </c>
      <c r="E1489" s="202"/>
      <c r="F1489" s="203" t="s">
        <v>286</v>
      </c>
      <c r="H1489" s="204">
        <v>38.161999999999999</v>
      </c>
      <c r="L1489" s="201"/>
      <c r="M1489" s="205"/>
      <c r="T1489" s="206"/>
      <c r="AT1489" s="202" t="s">
        <v>171</v>
      </c>
      <c r="AU1489" s="202" t="s">
        <v>100</v>
      </c>
      <c r="AV1489" s="200" t="s">
        <v>100</v>
      </c>
      <c r="AW1489" s="200" t="s">
        <v>33</v>
      </c>
      <c r="AX1489" s="200" t="s">
        <v>76</v>
      </c>
      <c r="AY1489" s="202" t="s">
        <v>119</v>
      </c>
    </row>
    <row r="1490" spans="2:51" s="194" customFormat="1" x14ac:dyDescent="0.3">
      <c r="B1490" s="195"/>
      <c r="D1490" s="190" t="s">
        <v>171</v>
      </c>
      <c r="E1490" s="196"/>
      <c r="F1490" s="197" t="s">
        <v>216</v>
      </c>
      <c r="H1490" s="196"/>
      <c r="L1490" s="195"/>
      <c r="M1490" s="198"/>
      <c r="T1490" s="199"/>
      <c r="AT1490" s="196" t="s">
        <v>171</v>
      </c>
      <c r="AU1490" s="196" t="s">
        <v>100</v>
      </c>
      <c r="AV1490" s="194" t="s">
        <v>84</v>
      </c>
      <c r="AW1490" s="194" t="s">
        <v>33</v>
      </c>
      <c r="AX1490" s="194" t="s">
        <v>76</v>
      </c>
      <c r="AY1490" s="196" t="s">
        <v>119</v>
      </c>
    </row>
    <row r="1491" spans="2:51" s="200" customFormat="1" x14ac:dyDescent="0.3">
      <c r="B1491" s="201"/>
      <c r="D1491" s="190" t="s">
        <v>171</v>
      </c>
      <c r="E1491" s="202"/>
      <c r="F1491" s="203" t="s">
        <v>287</v>
      </c>
      <c r="H1491" s="204">
        <v>-1.8460000000000001</v>
      </c>
      <c r="L1491" s="201"/>
      <c r="M1491" s="205"/>
      <c r="T1491" s="206"/>
      <c r="AT1491" s="202" t="s">
        <v>171</v>
      </c>
      <c r="AU1491" s="202" t="s">
        <v>100</v>
      </c>
      <c r="AV1491" s="200" t="s">
        <v>100</v>
      </c>
      <c r="AW1491" s="200" t="s">
        <v>33</v>
      </c>
      <c r="AX1491" s="200" t="s">
        <v>76</v>
      </c>
      <c r="AY1491" s="202" t="s">
        <v>119</v>
      </c>
    </row>
    <row r="1492" spans="2:51" s="215" customFormat="1" x14ac:dyDescent="0.3">
      <c r="B1492" s="216"/>
      <c r="D1492" s="190" t="s">
        <v>171</v>
      </c>
      <c r="E1492" s="217"/>
      <c r="F1492" s="218" t="s">
        <v>219</v>
      </c>
      <c r="H1492" s="219">
        <v>36.316000000000003</v>
      </c>
      <c r="L1492" s="216"/>
      <c r="M1492" s="220"/>
      <c r="T1492" s="221"/>
      <c r="AT1492" s="217" t="s">
        <v>171</v>
      </c>
      <c r="AU1492" s="217" t="s">
        <v>100</v>
      </c>
      <c r="AV1492" s="215" t="s">
        <v>122</v>
      </c>
      <c r="AW1492" s="215" t="s">
        <v>33</v>
      </c>
      <c r="AX1492" s="215" t="s">
        <v>76</v>
      </c>
      <c r="AY1492" s="217" t="s">
        <v>119</v>
      </c>
    </row>
    <row r="1493" spans="2:51" s="194" customFormat="1" x14ac:dyDescent="0.3">
      <c r="B1493" s="195"/>
      <c r="D1493" s="190" t="s">
        <v>171</v>
      </c>
      <c r="E1493" s="196"/>
      <c r="F1493" s="197" t="s">
        <v>233</v>
      </c>
      <c r="H1493" s="196"/>
      <c r="L1493" s="195"/>
      <c r="M1493" s="198"/>
      <c r="T1493" s="199"/>
      <c r="AT1493" s="196" t="s">
        <v>171</v>
      </c>
      <c r="AU1493" s="196" t="s">
        <v>100</v>
      </c>
      <c r="AV1493" s="194" t="s">
        <v>84</v>
      </c>
      <c r="AW1493" s="194" t="s">
        <v>33</v>
      </c>
      <c r="AX1493" s="194" t="s">
        <v>76</v>
      </c>
      <c r="AY1493" s="196" t="s">
        <v>119</v>
      </c>
    </row>
    <row r="1494" spans="2:51" s="194" customFormat="1" x14ac:dyDescent="0.3">
      <c r="B1494" s="195"/>
      <c r="D1494" s="190" t="s">
        <v>171</v>
      </c>
      <c r="E1494" s="196"/>
      <c r="F1494" s="197" t="s">
        <v>229</v>
      </c>
      <c r="H1494" s="196"/>
      <c r="L1494" s="195"/>
      <c r="M1494" s="198"/>
      <c r="T1494" s="199"/>
      <c r="AT1494" s="196" t="s">
        <v>171</v>
      </c>
      <c r="AU1494" s="196" t="s">
        <v>100</v>
      </c>
      <c r="AV1494" s="194" t="s">
        <v>84</v>
      </c>
      <c r="AW1494" s="194" t="s">
        <v>33</v>
      </c>
      <c r="AX1494" s="194" t="s">
        <v>76</v>
      </c>
      <c r="AY1494" s="196" t="s">
        <v>119</v>
      </c>
    </row>
    <row r="1495" spans="2:51" s="194" customFormat="1" x14ac:dyDescent="0.3">
      <c r="B1495" s="195"/>
      <c r="D1495" s="190" t="s">
        <v>171</v>
      </c>
      <c r="E1495" s="196"/>
      <c r="F1495" s="197" t="s">
        <v>285</v>
      </c>
      <c r="H1495" s="196"/>
      <c r="L1495" s="195"/>
      <c r="M1495" s="198"/>
      <c r="T1495" s="199"/>
      <c r="AT1495" s="196" t="s">
        <v>171</v>
      </c>
      <c r="AU1495" s="196" t="s">
        <v>100</v>
      </c>
      <c r="AV1495" s="194" t="s">
        <v>84</v>
      </c>
      <c r="AW1495" s="194" t="s">
        <v>33</v>
      </c>
      <c r="AX1495" s="194" t="s">
        <v>76</v>
      </c>
      <c r="AY1495" s="196" t="s">
        <v>119</v>
      </c>
    </row>
    <row r="1496" spans="2:51" s="194" customFormat="1" x14ac:dyDescent="0.3">
      <c r="B1496" s="195"/>
      <c r="D1496" s="190" t="s">
        <v>171</v>
      </c>
      <c r="E1496" s="196"/>
      <c r="F1496" s="197" t="s">
        <v>234</v>
      </c>
      <c r="H1496" s="196"/>
      <c r="L1496" s="195"/>
      <c r="M1496" s="198"/>
      <c r="T1496" s="199"/>
      <c r="AT1496" s="196" t="s">
        <v>171</v>
      </c>
      <c r="AU1496" s="196" t="s">
        <v>100</v>
      </c>
      <c r="AV1496" s="194" t="s">
        <v>84</v>
      </c>
      <c r="AW1496" s="194" t="s">
        <v>33</v>
      </c>
      <c r="AX1496" s="194" t="s">
        <v>76</v>
      </c>
      <c r="AY1496" s="196" t="s">
        <v>119</v>
      </c>
    </row>
    <row r="1497" spans="2:51" s="200" customFormat="1" x14ac:dyDescent="0.3">
      <c r="B1497" s="201"/>
      <c r="D1497" s="190" t="s">
        <v>171</v>
      </c>
      <c r="E1497" s="202"/>
      <c r="F1497" s="203" t="s">
        <v>288</v>
      </c>
      <c r="H1497" s="204">
        <v>36.134</v>
      </c>
      <c r="L1497" s="201"/>
      <c r="M1497" s="205"/>
      <c r="T1497" s="206"/>
      <c r="AT1497" s="202" t="s">
        <v>171</v>
      </c>
      <c r="AU1497" s="202" t="s">
        <v>100</v>
      </c>
      <c r="AV1497" s="200" t="s">
        <v>100</v>
      </c>
      <c r="AW1497" s="200" t="s">
        <v>33</v>
      </c>
      <c r="AX1497" s="200" t="s">
        <v>76</v>
      </c>
      <c r="AY1497" s="202" t="s">
        <v>119</v>
      </c>
    </row>
    <row r="1498" spans="2:51" s="194" customFormat="1" x14ac:dyDescent="0.3">
      <c r="B1498" s="195"/>
      <c r="D1498" s="190" t="s">
        <v>171</v>
      </c>
      <c r="E1498" s="196"/>
      <c r="F1498" s="197" t="s">
        <v>216</v>
      </c>
      <c r="H1498" s="196"/>
      <c r="L1498" s="195"/>
      <c r="M1498" s="198"/>
      <c r="T1498" s="199"/>
      <c r="AT1498" s="196" t="s">
        <v>171</v>
      </c>
      <c r="AU1498" s="196" t="s">
        <v>100</v>
      </c>
      <c r="AV1498" s="194" t="s">
        <v>84</v>
      </c>
      <c r="AW1498" s="194" t="s">
        <v>33</v>
      </c>
      <c r="AX1498" s="194" t="s">
        <v>76</v>
      </c>
      <c r="AY1498" s="196" t="s">
        <v>119</v>
      </c>
    </row>
    <row r="1499" spans="2:51" s="200" customFormat="1" x14ac:dyDescent="0.3">
      <c r="B1499" s="201"/>
      <c r="D1499" s="190" t="s">
        <v>171</v>
      </c>
      <c r="E1499" s="202"/>
      <c r="F1499" s="203" t="s">
        <v>289</v>
      </c>
      <c r="H1499" s="204">
        <v>-1.61</v>
      </c>
      <c r="L1499" s="201"/>
      <c r="M1499" s="205"/>
      <c r="T1499" s="206"/>
      <c r="AT1499" s="202" t="s">
        <v>171</v>
      </c>
      <c r="AU1499" s="202" t="s">
        <v>100</v>
      </c>
      <c r="AV1499" s="200" t="s">
        <v>100</v>
      </c>
      <c r="AW1499" s="200" t="s">
        <v>33</v>
      </c>
      <c r="AX1499" s="200" t="s">
        <v>76</v>
      </c>
      <c r="AY1499" s="202" t="s">
        <v>119</v>
      </c>
    </row>
    <row r="1500" spans="2:51" s="215" customFormat="1" x14ac:dyDescent="0.3">
      <c r="B1500" s="216"/>
      <c r="D1500" s="190" t="s">
        <v>171</v>
      </c>
      <c r="E1500" s="217"/>
      <c r="F1500" s="218" t="s">
        <v>219</v>
      </c>
      <c r="H1500" s="219">
        <v>34.524000000000001</v>
      </c>
      <c r="L1500" s="216"/>
      <c r="M1500" s="220"/>
      <c r="T1500" s="221"/>
      <c r="AT1500" s="217" t="s">
        <v>171</v>
      </c>
      <c r="AU1500" s="217" t="s">
        <v>100</v>
      </c>
      <c r="AV1500" s="215" t="s">
        <v>122</v>
      </c>
      <c r="AW1500" s="215" t="s">
        <v>33</v>
      </c>
      <c r="AX1500" s="215" t="s">
        <v>76</v>
      </c>
      <c r="AY1500" s="217" t="s">
        <v>119</v>
      </c>
    </row>
    <row r="1501" spans="2:51" s="194" customFormat="1" x14ac:dyDescent="0.3">
      <c r="B1501" s="195"/>
      <c r="D1501" s="190" t="s">
        <v>171</v>
      </c>
      <c r="E1501" s="196"/>
      <c r="F1501" s="197" t="s">
        <v>236</v>
      </c>
      <c r="H1501" s="196"/>
      <c r="L1501" s="195"/>
      <c r="M1501" s="198"/>
      <c r="T1501" s="199"/>
      <c r="AT1501" s="196" t="s">
        <v>171</v>
      </c>
      <c r="AU1501" s="196" t="s">
        <v>100</v>
      </c>
      <c r="AV1501" s="194" t="s">
        <v>84</v>
      </c>
      <c r="AW1501" s="194" t="s">
        <v>33</v>
      </c>
      <c r="AX1501" s="194" t="s">
        <v>76</v>
      </c>
      <c r="AY1501" s="196" t="s">
        <v>119</v>
      </c>
    </row>
    <row r="1502" spans="2:51" s="194" customFormat="1" x14ac:dyDescent="0.3">
      <c r="B1502" s="195"/>
      <c r="D1502" s="190" t="s">
        <v>171</v>
      </c>
      <c r="E1502" s="196"/>
      <c r="F1502" s="197" t="s">
        <v>229</v>
      </c>
      <c r="H1502" s="196"/>
      <c r="L1502" s="195"/>
      <c r="M1502" s="198"/>
      <c r="T1502" s="199"/>
      <c r="AT1502" s="196" t="s">
        <v>171</v>
      </c>
      <c r="AU1502" s="196" t="s">
        <v>100</v>
      </c>
      <c r="AV1502" s="194" t="s">
        <v>84</v>
      </c>
      <c r="AW1502" s="194" t="s">
        <v>33</v>
      </c>
      <c r="AX1502" s="194" t="s">
        <v>76</v>
      </c>
      <c r="AY1502" s="196" t="s">
        <v>119</v>
      </c>
    </row>
    <row r="1503" spans="2:51" s="194" customFormat="1" x14ac:dyDescent="0.3">
      <c r="B1503" s="195"/>
      <c r="D1503" s="190" t="s">
        <v>171</v>
      </c>
      <c r="E1503" s="196"/>
      <c r="F1503" s="197" t="s">
        <v>285</v>
      </c>
      <c r="H1503" s="196"/>
      <c r="L1503" s="195"/>
      <c r="M1503" s="198"/>
      <c r="T1503" s="199"/>
      <c r="AT1503" s="196" t="s">
        <v>171</v>
      </c>
      <c r="AU1503" s="196" t="s">
        <v>100</v>
      </c>
      <c r="AV1503" s="194" t="s">
        <v>84</v>
      </c>
      <c r="AW1503" s="194" t="s">
        <v>33</v>
      </c>
      <c r="AX1503" s="194" t="s">
        <v>76</v>
      </c>
      <c r="AY1503" s="196" t="s">
        <v>119</v>
      </c>
    </row>
    <row r="1504" spans="2:51" s="194" customFormat="1" x14ac:dyDescent="0.3">
      <c r="B1504" s="195"/>
      <c r="D1504" s="190" t="s">
        <v>171</v>
      </c>
      <c r="E1504" s="196"/>
      <c r="F1504" s="197" t="s">
        <v>237</v>
      </c>
      <c r="H1504" s="196"/>
      <c r="L1504" s="195"/>
      <c r="M1504" s="198"/>
      <c r="T1504" s="199"/>
      <c r="AT1504" s="196" t="s">
        <v>171</v>
      </c>
      <c r="AU1504" s="196" t="s">
        <v>100</v>
      </c>
      <c r="AV1504" s="194" t="s">
        <v>84</v>
      </c>
      <c r="AW1504" s="194" t="s">
        <v>33</v>
      </c>
      <c r="AX1504" s="194" t="s">
        <v>76</v>
      </c>
      <c r="AY1504" s="196" t="s">
        <v>119</v>
      </c>
    </row>
    <row r="1505" spans="2:51" s="200" customFormat="1" x14ac:dyDescent="0.3">
      <c r="B1505" s="201"/>
      <c r="D1505" s="190" t="s">
        <v>171</v>
      </c>
      <c r="E1505" s="202"/>
      <c r="F1505" s="203" t="s">
        <v>290</v>
      </c>
      <c r="H1505" s="204">
        <v>28.664999999999999</v>
      </c>
      <c r="L1505" s="201"/>
      <c r="M1505" s="205"/>
      <c r="T1505" s="206"/>
      <c r="AT1505" s="202" t="s">
        <v>171</v>
      </c>
      <c r="AU1505" s="202" t="s">
        <v>100</v>
      </c>
      <c r="AV1505" s="200" t="s">
        <v>100</v>
      </c>
      <c r="AW1505" s="200" t="s">
        <v>33</v>
      </c>
      <c r="AX1505" s="200" t="s">
        <v>76</v>
      </c>
      <c r="AY1505" s="202" t="s">
        <v>119</v>
      </c>
    </row>
    <row r="1506" spans="2:51" s="194" customFormat="1" x14ac:dyDescent="0.3">
      <c r="B1506" s="195"/>
      <c r="D1506" s="190" t="s">
        <v>171</v>
      </c>
      <c r="E1506" s="196"/>
      <c r="F1506" s="197" t="s">
        <v>216</v>
      </c>
      <c r="H1506" s="196"/>
      <c r="L1506" s="195"/>
      <c r="M1506" s="198"/>
      <c r="T1506" s="199"/>
      <c r="AT1506" s="196" t="s">
        <v>171</v>
      </c>
      <c r="AU1506" s="196" t="s">
        <v>100</v>
      </c>
      <c r="AV1506" s="194" t="s">
        <v>84</v>
      </c>
      <c r="AW1506" s="194" t="s">
        <v>33</v>
      </c>
      <c r="AX1506" s="194" t="s">
        <v>76</v>
      </c>
      <c r="AY1506" s="196" t="s">
        <v>119</v>
      </c>
    </row>
    <row r="1507" spans="2:51" s="200" customFormat="1" x14ac:dyDescent="0.3">
      <c r="B1507" s="201"/>
      <c r="D1507" s="190" t="s">
        <v>171</v>
      </c>
      <c r="E1507" s="202"/>
      <c r="F1507" s="203" t="s">
        <v>291</v>
      </c>
      <c r="H1507" s="204">
        <v>-1.5310000000000001</v>
      </c>
      <c r="L1507" s="201"/>
      <c r="M1507" s="205"/>
      <c r="T1507" s="206"/>
      <c r="AT1507" s="202" t="s">
        <v>171</v>
      </c>
      <c r="AU1507" s="202" t="s">
        <v>100</v>
      </c>
      <c r="AV1507" s="200" t="s">
        <v>100</v>
      </c>
      <c r="AW1507" s="200" t="s">
        <v>33</v>
      </c>
      <c r="AX1507" s="200" t="s">
        <v>76</v>
      </c>
      <c r="AY1507" s="202" t="s">
        <v>119</v>
      </c>
    </row>
    <row r="1508" spans="2:51" s="215" customFormat="1" x14ac:dyDescent="0.3">
      <c r="B1508" s="216"/>
      <c r="D1508" s="190" t="s">
        <v>171</v>
      </c>
      <c r="E1508" s="217"/>
      <c r="F1508" s="218" t="s">
        <v>219</v>
      </c>
      <c r="H1508" s="219">
        <v>27.134</v>
      </c>
      <c r="L1508" s="216"/>
      <c r="M1508" s="220"/>
      <c r="T1508" s="221"/>
      <c r="AT1508" s="217" t="s">
        <v>171</v>
      </c>
      <c r="AU1508" s="217" t="s">
        <v>100</v>
      </c>
      <c r="AV1508" s="215" t="s">
        <v>122</v>
      </c>
      <c r="AW1508" s="215" t="s">
        <v>33</v>
      </c>
      <c r="AX1508" s="215" t="s">
        <v>76</v>
      </c>
      <c r="AY1508" s="217" t="s">
        <v>119</v>
      </c>
    </row>
    <row r="1509" spans="2:51" s="194" customFormat="1" x14ac:dyDescent="0.3">
      <c r="B1509" s="195"/>
      <c r="D1509" s="190" t="s">
        <v>171</v>
      </c>
      <c r="E1509" s="196"/>
      <c r="F1509" s="197" t="s">
        <v>239</v>
      </c>
      <c r="H1509" s="196"/>
      <c r="L1509" s="195"/>
      <c r="M1509" s="198"/>
      <c r="T1509" s="199"/>
      <c r="AT1509" s="196" t="s">
        <v>171</v>
      </c>
      <c r="AU1509" s="196" t="s">
        <v>100</v>
      </c>
      <c r="AV1509" s="194" t="s">
        <v>84</v>
      </c>
      <c r="AW1509" s="194" t="s">
        <v>33</v>
      </c>
      <c r="AX1509" s="194" t="s">
        <v>76</v>
      </c>
      <c r="AY1509" s="196" t="s">
        <v>119</v>
      </c>
    </row>
    <row r="1510" spans="2:51" s="194" customFormat="1" x14ac:dyDescent="0.3">
      <c r="B1510" s="195"/>
      <c r="D1510" s="190" t="s">
        <v>171</v>
      </c>
      <c r="E1510" s="196"/>
      <c r="F1510" s="197" t="s">
        <v>229</v>
      </c>
      <c r="H1510" s="196"/>
      <c r="L1510" s="195"/>
      <c r="M1510" s="198"/>
      <c r="T1510" s="199"/>
      <c r="AT1510" s="196" t="s">
        <v>171</v>
      </c>
      <c r="AU1510" s="196" t="s">
        <v>100</v>
      </c>
      <c r="AV1510" s="194" t="s">
        <v>84</v>
      </c>
      <c r="AW1510" s="194" t="s">
        <v>33</v>
      </c>
      <c r="AX1510" s="194" t="s">
        <v>76</v>
      </c>
      <c r="AY1510" s="196" t="s">
        <v>119</v>
      </c>
    </row>
    <row r="1511" spans="2:51" s="194" customFormat="1" x14ac:dyDescent="0.3">
      <c r="B1511" s="195"/>
      <c r="D1511" s="190" t="s">
        <v>171</v>
      </c>
      <c r="E1511" s="196"/>
      <c r="F1511" s="197" t="s">
        <v>285</v>
      </c>
      <c r="H1511" s="196"/>
      <c r="L1511" s="195"/>
      <c r="M1511" s="198"/>
      <c r="T1511" s="199"/>
      <c r="AT1511" s="196" t="s">
        <v>171</v>
      </c>
      <c r="AU1511" s="196" t="s">
        <v>100</v>
      </c>
      <c r="AV1511" s="194" t="s">
        <v>84</v>
      </c>
      <c r="AW1511" s="194" t="s">
        <v>33</v>
      </c>
      <c r="AX1511" s="194" t="s">
        <v>76</v>
      </c>
      <c r="AY1511" s="196" t="s">
        <v>119</v>
      </c>
    </row>
    <row r="1512" spans="2:51" s="194" customFormat="1" x14ac:dyDescent="0.3">
      <c r="B1512" s="195"/>
      <c r="D1512" s="190" t="s">
        <v>171</v>
      </c>
      <c r="E1512" s="196"/>
      <c r="F1512" s="197" t="s">
        <v>240</v>
      </c>
      <c r="H1512" s="196"/>
      <c r="L1512" s="195"/>
      <c r="M1512" s="198"/>
      <c r="T1512" s="199"/>
      <c r="AT1512" s="196" t="s">
        <v>171</v>
      </c>
      <c r="AU1512" s="196" t="s">
        <v>100</v>
      </c>
      <c r="AV1512" s="194" t="s">
        <v>84</v>
      </c>
      <c r="AW1512" s="194" t="s">
        <v>33</v>
      </c>
      <c r="AX1512" s="194" t="s">
        <v>76</v>
      </c>
      <c r="AY1512" s="196" t="s">
        <v>119</v>
      </c>
    </row>
    <row r="1513" spans="2:51" s="200" customFormat="1" x14ac:dyDescent="0.3">
      <c r="B1513" s="201"/>
      <c r="D1513" s="190" t="s">
        <v>171</v>
      </c>
      <c r="E1513" s="202"/>
      <c r="F1513" s="203" t="s">
        <v>292</v>
      </c>
      <c r="H1513" s="204">
        <v>27.670999999999999</v>
      </c>
      <c r="L1513" s="201"/>
      <c r="M1513" s="205"/>
      <c r="T1513" s="206"/>
      <c r="AT1513" s="202" t="s">
        <v>171</v>
      </c>
      <c r="AU1513" s="202" t="s">
        <v>100</v>
      </c>
      <c r="AV1513" s="200" t="s">
        <v>100</v>
      </c>
      <c r="AW1513" s="200" t="s">
        <v>33</v>
      </c>
      <c r="AX1513" s="200" t="s">
        <v>76</v>
      </c>
      <c r="AY1513" s="202" t="s">
        <v>119</v>
      </c>
    </row>
    <row r="1514" spans="2:51" s="194" customFormat="1" x14ac:dyDescent="0.3">
      <c r="B1514" s="195"/>
      <c r="D1514" s="190" t="s">
        <v>171</v>
      </c>
      <c r="E1514" s="196"/>
      <c r="F1514" s="197" t="s">
        <v>216</v>
      </c>
      <c r="H1514" s="196"/>
      <c r="L1514" s="195"/>
      <c r="M1514" s="198"/>
      <c r="T1514" s="199"/>
      <c r="AT1514" s="196" t="s">
        <v>171</v>
      </c>
      <c r="AU1514" s="196" t="s">
        <v>100</v>
      </c>
      <c r="AV1514" s="194" t="s">
        <v>84</v>
      </c>
      <c r="AW1514" s="194" t="s">
        <v>33</v>
      </c>
      <c r="AX1514" s="194" t="s">
        <v>76</v>
      </c>
      <c r="AY1514" s="196" t="s">
        <v>119</v>
      </c>
    </row>
    <row r="1515" spans="2:51" s="200" customFormat="1" x14ac:dyDescent="0.3">
      <c r="B1515" s="201"/>
      <c r="D1515" s="190" t="s">
        <v>171</v>
      </c>
      <c r="E1515" s="202"/>
      <c r="F1515" s="203" t="s">
        <v>293</v>
      </c>
      <c r="H1515" s="204">
        <v>-1.296</v>
      </c>
      <c r="L1515" s="201"/>
      <c r="M1515" s="205"/>
      <c r="T1515" s="206"/>
      <c r="AT1515" s="202" t="s">
        <v>171</v>
      </c>
      <c r="AU1515" s="202" t="s">
        <v>100</v>
      </c>
      <c r="AV1515" s="200" t="s">
        <v>100</v>
      </c>
      <c r="AW1515" s="200" t="s">
        <v>33</v>
      </c>
      <c r="AX1515" s="200" t="s">
        <v>76</v>
      </c>
      <c r="AY1515" s="202" t="s">
        <v>119</v>
      </c>
    </row>
    <row r="1516" spans="2:51" s="215" customFormat="1" x14ac:dyDescent="0.3">
      <c r="B1516" s="216"/>
      <c r="D1516" s="190" t="s">
        <v>171</v>
      </c>
      <c r="E1516" s="217"/>
      <c r="F1516" s="218" t="s">
        <v>219</v>
      </c>
      <c r="H1516" s="219">
        <v>26.375</v>
      </c>
      <c r="L1516" s="216"/>
      <c r="M1516" s="220"/>
      <c r="T1516" s="221"/>
      <c r="AT1516" s="217" t="s">
        <v>171</v>
      </c>
      <c r="AU1516" s="217" t="s">
        <v>100</v>
      </c>
      <c r="AV1516" s="215" t="s">
        <v>122</v>
      </c>
      <c r="AW1516" s="215" t="s">
        <v>33</v>
      </c>
      <c r="AX1516" s="215" t="s">
        <v>76</v>
      </c>
      <c r="AY1516" s="217" t="s">
        <v>119</v>
      </c>
    </row>
    <row r="1517" spans="2:51" s="194" customFormat="1" x14ac:dyDescent="0.3">
      <c r="B1517" s="195"/>
      <c r="D1517" s="190" t="s">
        <v>171</v>
      </c>
      <c r="E1517" s="196"/>
      <c r="F1517" s="197" t="s">
        <v>242</v>
      </c>
      <c r="H1517" s="196"/>
      <c r="L1517" s="195"/>
      <c r="M1517" s="198"/>
      <c r="T1517" s="199"/>
      <c r="AT1517" s="196" t="s">
        <v>171</v>
      </c>
      <c r="AU1517" s="196" t="s">
        <v>100</v>
      </c>
      <c r="AV1517" s="194" t="s">
        <v>84</v>
      </c>
      <c r="AW1517" s="194" t="s">
        <v>33</v>
      </c>
      <c r="AX1517" s="194" t="s">
        <v>76</v>
      </c>
      <c r="AY1517" s="196" t="s">
        <v>119</v>
      </c>
    </row>
    <row r="1518" spans="2:51" s="194" customFormat="1" x14ac:dyDescent="0.3">
      <c r="B1518" s="195"/>
      <c r="D1518" s="190" t="s">
        <v>171</v>
      </c>
      <c r="E1518" s="196"/>
      <c r="F1518" s="197" t="s">
        <v>229</v>
      </c>
      <c r="H1518" s="196"/>
      <c r="L1518" s="195"/>
      <c r="M1518" s="198"/>
      <c r="T1518" s="199"/>
      <c r="AT1518" s="196" t="s">
        <v>171</v>
      </c>
      <c r="AU1518" s="196" t="s">
        <v>100</v>
      </c>
      <c r="AV1518" s="194" t="s">
        <v>84</v>
      </c>
      <c r="AW1518" s="194" t="s">
        <v>33</v>
      </c>
      <c r="AX1518" s="194" t="s">
        <v>76</v>
      </c>
      <c r="AY1518" s="196" t="s">
        <v>119</v>
      </c>
    </row>
    <row r="1519" spans="2:51" s="194" customFormat="1" x14ac:dyDescent="0.3">
      <c r="B1519" s="195"/>
      <c r="D1519" s="190" t="s">
        <v>171</v>
      </c>
      <c r="E1519" s="196"/>
      <c r="F1519" s="197" t="s">
        <v>285</v>
      </c>
      <c r="H1519" s="196"/>
      <c r="L1519" s="195"/>
      <c r="M1519" s="198"/>
      <c r="T1519" s="199"/>
      <c r="AT1519" s="196" t="s">
        <v>171</v>
      </c>
      <c r="AU1519" s="196" t="s">
        <v>100</v>
      </c>
      <c r="AV1519" s="194" t="s">
        <v>84</v>
      </c>
      <c r="AW1519" s="194" t="s">
        <v>33</v>
      </c>
      <c r="AX1519" s="194" t="s">
        <v>76</v>
      </c>
      <c r="AY1519" s="196" t="s">
        <v>119</v>
      </c>
    </row>
    <row r="1520" spans="2:51" s="194" customFormat="1" x14ac:dyDescent="0.3">
      <c r="B1520" s="195"/>
      <c r="D1520" s="190" t="s">
        <v>171</v>
      </c>
      <c r="E1520" s="196"/>
      <c r="F1520" s="197" t="s">
        <v>243</v>
      </c>
      <c r="H1520" s="196"/>
      <c r="L1520" s="195"/>
      <c r="M1520" s="198"/>
      <c r="T1520" s="199"/>
      <c r="AT1520" s="196" t="s">
        <v>171</v>
      </c>
      <c r="AU1520" s="196" t="s">
        <v>100</v>
      </c>
      <c r="AV1520" s="194" t="s">
        <v>84</v>
      </c>
      <c r="AW1520" s="194" t="s">
        <v>33</v>
      </c>
      <c r="AX1520" s="194" t="s">
        <v>76</v>
      </c>
      <c r="AY1520" s="196" t="s">
        <v>119</v>
      </c>
    </row>
    <row r="1521" spans="2:51" s="200" customFormat="1" x14ac:dyDescent="0.3">
      <c r="B1521" s="201"/>
      <c r="D1521" s="190" t="s">
        <v>171</v>
      </c>
      <c r="E1521" s="202"/>
      <c r="F1521" s="203" t="s">
        <v>294</v>
      </c>
      <c r="H1521" s="204">
        <v>42.542999999999999</v>
      </c>
      <c r="L1521" s="201"/>
      <c r="M1521" s="205"/>
      <c r="T1521" s="206"/>
      <c r="AT1521" s="202" t="s">
        <v>171</v>
      </c>
      <c r="AU1521" s="202" t="s">
        <v>100</v>
      </c>
      <c r="AV1521" s="200" t="s">
        <v>100</v>
      </c>
      <c r="AW1521" s="200" t="s">
        <v>33</v>
      </c>
      <c r="AX1521" s="200" t="s">
        <v>76</v>
      </c>
      <c r="AY1521" s="202" t="s">
        <v>119</v>
      </c>
    </row>
    <row r="1522" spans="2:51" s="194" customFormat="1" x14ac:dyDescent="0.3">
      <c r="B1522" s="195"/>
      <c r="D1522" s="190" t="s">
        <v>171</v>
      </c>
      <c r="E1522" s="196"/>
      <c r="F1522" s="197" t="s">
        <v>216</v>
      </c>
      <c r="H1522" s="196"/>
      <c r="L1522" s="195"/>
      <c r="M1522" s="198"/>
      <c r="T1522" s="199"/>
      <c r="AT1522" s="196" t="s">
        <v>171</v>
      </c>
      <c r="AU1522" s="196" t="s">
        <v>100</v>
      </c>
      <c r="AV1522" s="194" t="s">
        <v>84</v>
      </c>
      <c r="AW1522" s="194" t="s">
        <v>33</v>
      </c>
      <c r="AX1522" s="194" t="s">
        <v>76</v>
      </c>
      <c r="AY1522" s="196" t="s">
        <v>119</v>
      </c>
    </row>
    <row r="1523" spans="2:51" s="200" customFormat="1" x14ac:dyDescent="0.3">
      <c r="B1523" s="201"/>
      <c r="D1523" s="190" t="s">
        <v>171</v>
      </c>
      <c r="E1523" s="202"/>
      <c r="F1523" s="203" t="s">
        <v>295</v>
      </c>
      <c r="H1523" s="204">
        <v>-1.7669999999999999</v>
      </c>
      <c r="L1523" s="201"/>
      <c r="M1523" s="205"/>
      <c r="T1523" s="206"/>
      <c r="AT1523" s="202" t="s">
        <v>171</v>
      </c>
      <c r="AU1523" s="202" t="s">
        <v>100</v>
      </c>
      <c r="AV1523" s="200" t="s">
        <v>100</v>
      </c>
      <c r="AW1523" s="200" t="s">
        <v>33</v>
      </c>
      <c r="AX1523" s="200" t="s">
        <v>76</v>
      </c>
      <c r="AY1523" s="202" t="s">
        <v>119</v>
      </c>
    </row>
    <row r="1524" spans="2:51" s="215" customFormat="1" x14ac:dyDescent="0.3">
      <c r="B1524" s="216"/>
      <c r="D1524" s="190" t="s">
        <v>171</v>
      </c>
      <c r="E1524" s="217"/>
      <c r="F1524" s="218" t="s">
        <v>219</v>
      </c>
      <c r="H1524" s="219">
        <v>40.776000000000003</v>
      </c>
      <c r="L1524" s="216"/>
      <c r="M1524" s="220"/>
      <c r="T1524" s="221"/>
      <c r="AT1524" s="217" t="s">
        <v>171</v>
      </c>
      <c r="AU1524" s="217" t="s">
        <v>100</v>
      </c>
      <c r="AV1524" s="215" t="s">
        <v>122</v>
      </c>
      <c r="AW1524" s="215" t="s">
        <v>33</v>
      </c>
      <c r="AX1524" s="215" t="s">
        <v>76</v>
      </c>
      <c r="AY1524" s="217" t="s">
        <v>119</v>
      </c>
    </row>
    <row r="1525" spans="2:51" s="194" customFormat="1" x14ac:dyDescent="0.3">
      <c r="B1525" s="195"/>
      <c r="D1525" s="190" t="s">
        <v>171</v>
      </c>
      <c r="E1525" s="196"/>
      <c r="F1525" s="197" t="s">
        <v>245</v>
      </c>
      <c r="H1525" s="196"/>
      <c r="L1525" s="195"/>
      <c r="M1525" s="198"/>
      <c r="T1525" s="199"/>
      <c r="AT1525" s="196" t="s">
        <v>171</v>
      </c>
      <c r="AU1525" s="196" t="s">
        <v>100</v>
      </c>
      <c r="AV1525" s="194" t="s">
        <v>84</v>
      </c>
      <c r="AW1525" s="194" t="s">
        <v>33</v>
      </c>
      <c r="AX1525" s="194" t="s">
        <v>76</v>
      </c>
      <c r="AY1525" s="196" t="s">
        <v>119</v>
      </c>
    </row>
    <row r="1526" spans="2:51" s="194" customFormat="1" x14ac:dyDescent="0.3">
      <c r="B1526" s="195"/>
      <c r="D1526" s="190" t="s">
        <v>171</v>
      </c>
      <c r="E1526" s="196"/>
      <c r="F1526" s="197" t="s">
        <v>229</v>
      </c>
      <c r="H1526" s="196"/>
      <c r="L1526" s="195"/>
      <c r="M1526" s="198"/>
      <c r="T1526" s="199"/>
      <c r="AT1526" s="196" t="s">
        <v>171</v>
      </c>
      <c r="AU1526" s="196" t="s">
        <v>100</v>
      </c>
      <c r="AV1526" s="194" t="s">
        <v>84</v>
      </c>
      <c r="AW1526" s="194" t="s">
        <v>33</v>
      </c>
      <c r="AX1526" s="194" t="s">
        <v>76</v>
      </c>
      <c r="AY1526" s="196" t="s">
        <v>119</v>
      </c>
    </row>
    <row r="1527" spans="2:51" s="194" customFormat="1" x14ac:dyDescent="0.3">
      <c r="B1527" s="195"/>
      <c r="D1527" s="190" t="s">
        <v>171</v>
      </c>
      <c r="E1527" s="196"/>
      <c r="F1527" s="197" t="s">
        <v>285</v>
      </c>
      <c r="H1527" s="196"/>
      <c r="L1527" s="195"/>
      <c r="M1527" s="198"/>
      <c r="T1527" s="199"/>
      <c r="AT1527" s="196" t="s">
        <v>171</v>
      </c>
      <c r="AU1527" s="196" t="s">
        <v>100</v>
      </c>
      <c r="AV1527" s="194" t="s">
        <v>84</v>
      </c>
      <c r="AW1527" s="194" t="s">
        <v>33</v>
      </c>
      <c r="AX1527" s="194" t="s">
        <v>76</v>
      </c>
      <c r="AY1527" s="196" t="s">
        <v>119</v>
      </c>
    </row>
    <row r="1528" spans="2:51" s="194" customFormat="1" x14ac:dyDescent="0.3">
      <c r="B1528" s="195"/>
      <c r="D1528" s="190" t="s">
        <v>171</v>
      </c>
      <c r="E1528" s="196"/>
      <c r="F1528" s="197" t="s">
        <v>246</v>
      </c>
      <c r="H1528" s="196"/>
      <c r="L1528" s="195"/>
      <c r="M1528" s="198"/>
      <c r="T1528" s="199"/>
      <c r="AT1528" s="196" t="s">
        <v>171</v>
      </c>
      <c r="AU1528" s="196" t="s">
        <v>100</v>
      </c>
      <c r="AV1528" s="194" t="s">
        <v>84</v>
      </c>
      <c r="AW1528" s="194" t="s">
        <v>33</v>
      </c>
      <c r="AX1528" s="194" t="s">
        <v>76</v>
      </c>
      <c r="AY1528" s="196" t="s">
        <v>119</v>
      </c>
    </row>
    <row r="1529" spans="2:51" s="200" customFormat="1" x14ac:dyDescent="0.3">
      <c r="B1529" s="201"/>
      <c r="D1529" s="190" t="s">
        <v>171</v>
      </c>
      <c r="E1529" s="202"/>
      <c r="F1529" s="203" t="s">
        <v>296</v>
      </c>
      <c r="H1529" s="204">
        <v>40.56</v>
      </c>
      <c r="L1529" s="201"/>
      <c r="M1529" s="205"/>
      <c r="T1529" s="206"/>
      <c r="AT1529" s="202" t="s">
        <v>171</v>
      </c>
      <c r="AU1529" s="202" t="s">
        <v>100</v>
      </c>
      <c r="AV1529" s="200" t="s">
        <v>100</v>
      </c>
      <c r="AW1529" s="200" t="s">
        <v>33</v>
      </c>
      <c r="AX1529" s="200" t="s">
        <v>76</v>
      </c>
      <c r="AY1529" s="202" t="s">
        <v>119</v>
      </c>
    </row>
    <row r="1530" spans="2:51" s="194" customFormat="1" x14ac:dyDescent="0.3">
      <c r="B1530" s="195"/>
      <c r="D1530" s="190" t="s">
        <v>171</v>
      </c>
      <c r="E1530" s="196"/>
      <c r="F1530" s="197" t="s">
        <v>216</v>
      </c>
      <c r="H1530" s="196"/>
      <c r="L1530" s="195"/>
      <c r="M1530" s="198"/>
      <c r="T1530" s="199"/>
      <c r="AT1530" s="196" t="s">
        <v>171</v>
      </c>
      <c r="AU1530" s="196" t="s">
        <v>100</v>
      </c>
      <c r="AV1530" s="194" t="s">
        <v>84</v>
      </c>
      <c r="AW1530" s="194" t="s">
        <v>33</v>
      </c>
      <c r="AX1530" s="194" t="s">
        <v>76</v>
      </c>
      <c r="AY1530" s="196" t="s">
        <v>119</v>
      </c>
    </row>
    <row r="1531" spans="2:51" s="200" customFormat="1" x14ac:dyDescent="0.3">
      <c r="B1531" s="201"/>
      <c r="D1531" s="190" t="s">
        <v>171</v>
      </c>
      <c r="E1531" s="202"/>
      <c r="F1531" s="203" t="s">
        <v>297</v>
      </c>
      <c r="H1531" s="204">
        <v>-1.649</v>
      </c>
      <c r="L1531" s="201"/>
      <c r="M1531" s="205"/>
      <c r="T1531" s="206"/>
      <c r="AT1531" s="202" t="s">
        <v>171</v>
      </c>
      <c r="AU1531" s="202" t="s">
        <v>100</v>
      </c>
      <c r="AV1531" s="200" t="s">
        <v>100</v>
      </c>
      <c r="AW1531" s="200" t="s">
        <v>33</v>
      </c>
      <c r="AX1531" s="200" t="s">
        <v>76</v>
      </c>
      <c r="AY1531" s="202" t="s">
        <v>119</v>
      </c>
    </row>
    <row r="1532" spans="2:51" s="215" customFormat="1" x14ac:dyDescent="0.3">
      <c r="B1532" s="216"/>
      <c r="D1532" s="190" t="s">
        <v>171</v>
      </c>
      <c r="E1532" s="217"/>
      <c r="F1532" s="218" t="s">
        <v>219</v>
      </c>
      <c r="H1532" s="219">
        <v>38.911000000000001</v>
      </c>
      <c r="L1532" s="216"/>
      <c r="M1532" s="220"/>
      <c r="T1532" s="221"/>
      <c r="AT1532" s="217" t="s">
        <v>171</v>
      </c>
      <c r="AU1532" s="217" t="s">
        <v>100</v>
      </c>
      <c r="AV1532" s="215" t="s">
        <v>122</v>
      </c>
      <c r="AW1532" s="215" t="s">
        <v>33</v>
      </c>
      <c r="AX1532" s="215" t="s">
        <v>76</v>
      </c>
      <c r="AY1532" s="217" t="s">
        <v>119</v>
      </c>
    </row>
    <row r="1533" spans="2:51" s="194" customFormat="1" x14ac:dyDescent="0.3">
      <c r="B1533" s="195"/>
      <c r="D1533" s="190" t="s">
        <v>171</v>
      </c>
      <c r="E1533" s="196"/>
      <c r="F1533" s="197" t="s">
        <v>248</v>
      </c>
      <c r="H1533" s="196"/>
      <c r="L1533" s="195"/>
      <c r="M1533" s="198"/>
      <c r="T1533" s="199"/>
      <c r="AT1533" s="196" t="s">
        <v>171</v>
      </c>
      <c r="AU1533" s="196" t="s">
        <v>100</v>
      </c>
      <c r="AV1533" s="194" t="s">
        <v>84</v>
      </c>
      <c r="AW1533" s="194" t="s">
        <v>33</v>
      </c>
      <c r="AX1533" s="194" t="s">
        <v>76</v>
      </c>
      <c r="AY1533" s="196" t="s">
        <v>119</v>
      </c>
    </row>
    <row r="1534" spans="2:51" s="194" customFormat="1" x14ac:dyDescent="0.3">
      <c r="B1534" s="195"/>
      <c r="D1534" s="190" t="s">
        <v>171</v>
      </c>
      <c r="E1534" s="196"/>
      <c r="F1534" s="197" t="s">
        <v>282</v>
      </c>
      <c r="H1534" s="196"/>
      <c r="L1534" s="195"/>
      <c r="M1534" s="198"/>
      <c r="T1534" s="199"/>
      <c r="AT1534" s="196" t="s">
        <v>171</v>
      </c>
      <c r="AU1534" s="196" t="s">
        <v>100</v>
      </c>
      <c r="AV1534" s="194" t="s">
        <v>84</v>
      </c>
      <c r="AW1534" s="194" t="s">
        <v>33</v>
      </c>
      <c r="AX1534" s="194" t="s">
        <v>76</v>
      </c>
      <c r="AY1534" s="196" t="s">
        <v>119</v>
      </c>
    </row>
    <row r="1535" spans="2:51" s="194" customFormat="1" x14ac:dyDescent="0.3">
      <c r="B1535" s="195"/>
      <c r="D1535" s="190" t="s">
        <v>171</v>
      </c>
      <c r="E1535" s="196"/>
      <c r="F1535" s="197" t="s">
        <v>249</v>
      </c>
      <c r="H1535" s="196"/>
      <c r="L1535" s="195"/>
      <c r="M1535" s="198"/>
      <c r="T1535" s="199"/>
      <c r="AT1535" s="196" t="s">
        <v>171</v>
      </c>
      <c r="AU1535" s="196" t="s">
        <v>100</v>
      </c>
      <c r="AV1535" s="194" t="s">
        <v>84</v>
      </c>
      <c r="AW1535" s="194" t="s">
        <v>33</v>
      </c>
      <c r="AX1535" s="194" t="s">
        <v>76</v>
      </c>
      <c r="AY1535" s="196" t="s">
        <v>119</v>
      </c>
    </row>
    <row r="1536" spans="2:51" s="200" customFormat="1" x14ac:dyDescent="0.3">
      <c r="B1536" s="201"/>
      <c r="D1536" s="190" t="s">
        <v>171</v>
      </c>
      <c r="E1536" s="202"/>
      <c r="F1536" s="203" t="s">
        <v>298</v>
      </c>
      <c r="H1536" s="204">
        <v>0.72099999999999997</v>
      </c>
      <c r="L1536" s="201"/>
      <c r="M1536" s="205"/>
      <c r="T1536" s="206"/>
      <c r="AT1536" s="202" t="s">
        <v>171</v>
      </c>
      <c r="AU1536" s="202" t="s">
        <v>100</v>
      </c>
      <c r="AV1536" s="200" t="s">
        <v>100</v>
      </c>
      <c r="AW1536" s="200" t="s">
        <v>33</v>
      </c>
      <c r="AX1536" s="200" t="s">
        <v>76</v>
      </c>
      <c r="AY1536" s="202" t="s">
        <v>119</v>
      </c>
    </row>
    <row r="1537" spans="2:51" s="194" customFormat="1" x14ac:dyDescent="0.3">
      <c r="B1537" s="195"/>
      <c r="D1537" s="190" t="s">
        <v>171</v>
      </c>
      <c r="E1537" s="196"/>
      <c r="F1537" s="197" t="s">
        <v>299</v>
      </c>
      <c r="H1537" s="196"/>
      <c r="L1537" s="195"/>
      <c r="M1537" s="198"/>
      <c r="T1537" s="199"/>
      <c r="AT1537" s="196" t="s">
        <v>171</v>
      </c>
      <c r="AU1537" s="196" t="s">
        <v>100</v>
      </c>
      <c r="AV1537" s="194" t="s">
        <v>84</v>
      </c>
      <c r="AW1537" s="194" t="s">
        <v>33</v>
      </c>
      <c r="AX1537" s="194" t="s">
        <v>76</v>
      </c>
      <c r="AY1537" s="196" t="s">
        <v>119</v>
      </c>
    </row>
    <row r="1538" spans="2:51" s="200" customFormat="1" x14ac:dyDescent="0.3">
      <c r="B1538" s="201"/>
      <c r="D1538" s="190" t="s">
        <v>171</v>
      </c>
      <c r="E1538" s="202"/>
      <c r="F1538" s="203" t="s">
        <v>300</v>
      </c>
      <c r="H1538" s="204">
        <v>-5.9000000000000004E-2</v>
      </c>
      <c r="L1538" s="201"/>
      <c r="M1538" s="205"/>
      <c r="T1538" s="206"/>
      <c r="AT1538" s="202" t="s">
        <v>171</v>
      </c>
      <c r="AU1538" s="202" t="s">
        <v>100</v>
      </c>
      <c r="AV1538" s="200" t="s">
        <v>100</v>
      </c>
      <c r="AW1538" s="200" t="s">
        <v>33</v>
      </c>
      <c r="AX1538" s="200" t="s">
        <v>76</v>
      </c>
      <c r="AY1538" s="202" t="s">
        <v>119</v>
      </c>
    </row>
    <row r="1539" spans="2:51" s="215" customFormat="1" x14ac:dyDescent="0.3">
      <c r="B1539" s="216"/>
      <c r="D1539" s="190" t="s">
        <v>171</v>
      </c>
      <c r="E1539" s="217"/>
      <c r="F1539" s="218" t="s">
        <v>219</v>
      </c>
      <c r="H1539" s="219">
        <v>0.66200000000000003</v>
      </c>
      <c r="L1539" s="216"/>
      <c r="M1539" s="220"/>
      <c r="T1539" s="221"/>
      <c r="AT1539" s="217" t="s">
        <v>171</v>
      </c>
      <c r="AU1539" s="217" t="s">
        <v>100</v>
      </c>
      <c r="AV1539" s="215" t="s">
        <v>122</v>
      </c>
      <c r="AW1539" s="215" t="s">
        <v>33</v>
      </c>
      <c r="AX1539" s="215" t="s">
        <v>76</v>
      </c>
      <c r="AY1539" s="217" t="s">
        <v>119</v>
      </c>
    </row>
    <row r="1540" spans="2:51" s="194" customFormat="1" x14ac:dyDescent="0.3">
      <c r="B1540" s="195"/>
      <c r="D1540" s="190" t="s">
        <v>171</v>
      </c>
      <c r="E1540" s="196"/>
      <c r="F1540" s="197" t="s">
        <v>251</v>
      </c>
      <c r="H1540" s="196"/>
      <c r="L1540" s="195"/>
      <c r="M1540" s="198"/>
      <c r="T1540" s="199"/>
      <c r="AT1540" s="196" t="s">
        <v>171</v>
      </c>
      <c r="AU1540" s="196" t="s">
        <v>100</v>
      </c>
      <c r="AV1540" s="194" t="s">
        <v>84</v>
      </c>
      <c r="AW1540" s="194" t="s">
        <v>33</v>
      </c>
      <c r="AX1540" s="194" t="s">
        <v>76</v>
      </c>
      <c r="AY1540" s="196" t="s">
        <v>119</v>
      </c>
    </row>
    <row r="1541" spans="2:51" s="194" customFormat="1" x14ac:dyDescent="0.3">
      <c r="B1541" s="195"/>
      <c r="D1541" s="190" t="s">
        <v>171</v>
      </c>
      <c r="E1541" s="196"/>
      <c r="F1541" s="197" t="s">
        <v>282</v>
      </c>
      <c r="H1541" s="196"/>
      <c r="L1541" s="195"/>
      <c r="M1541" s="198"/>
      <c r="T1541" s="199"/>
      <c r="AT1541" s="196" t="s">
        <v>171</v>
      </c>
      <c r="AU1541" s="196" t="s">
        <v>100</v>
      </c>
      <c r="AV1541" s="194" t="s">
        <v>84</v>
      </c>
      <c r="AW1541" s="194" t="s">
        <v>33</v>
      </c>
      <c r="AX1541" s="194" t="s">
        <v>76</v>
      </c>
      <c r="AY1541" s="196" t="s">
        <v>119</v>
      </c>
    </row>
    <row r="1542" spans="2:51" s="194" customFormat="1" x14ac:dyDescent="0.3">
      <c r="B1542" s="195"/>
      <c r="D1542" s="190" t="s">
        <v>171</v>
      </c>
      <c r="E1542" s="196"/>
      <c r="F1542" s="197" t="s">
        <v>249</v>
      </c>
      <c r="H1542" s="196"/>
      <c r="L1542" s="195"/>
      <c r="M1542" s="198"/>
      <c r="T1542" s="199"/>
      <c r="AT1542" s="196" t="s">
        <v>171</v>
      </c>
      <c r="AU1542" s="196" t="s">
        <v>100</v>
      </c>
      <c r="AV1542" s="194" t="s">
        <v>84</v>
      </c>
      <c r="AW1542" s="194" t="s">
        <v>33</v>
      </c>
      <c r="AX1542" s="194" t="s">
        <v>76</v>
      </c>
      <c r="AY1542" s="196" t="s">
        <v>119</v>
      </c>
    </row>
    <row r="1543" spans="2:51" s="200" customFormat="1" x14ac:dyDescent="0.3">
      <c r="B1543" s="201"/>
      <c r="D1543" s="190" t="s">
        <v>171</v>
      </c>
      <c r="E1543" s="202"/>
      <c r="F1543" s="203" t="s">
        <v>298</v>
      </c>
      <c r="H1543" s="204">
        <v>0.72099999999999997</v>
      </c>
      <c r="L1543" s="201"/>
      <c r="M1543" s="205"/>
      <c r="T1543" s="206"/>
      <c r="AT1543" s="202" t="s">
        <v>171</v>
      </c>
      <c r="AU1543" s="202" t="s">
        <v>100</v>
      </c>
      <c r="AV1543" s="200" t="s">
        <v>100</v>
      </c>
      <c r="AW1543" s="200" t="s">
        <v>33</v>
      </c>
      <c r="AX1543" s="200" t="s">
        <v>76</v>
      </c>
      <c r="AY1543" s="202" t="s">
        <v>119</v>
      </c>
    </row>
    <row r="1544" spans="2:51" s="194" customFormat="1" x14ac:dyDescent="0.3">
      <c r="B1544" s="195"/>
      <c r="D1544" s="190" t="s">
        <v>171</v>
      </c>
      <c r="E1544" s="196"/>
      <c r="F1544" s="197" t="s">
        <v>299</v>
      </c>
      <c r="H1544" s="196"/>
      <c r="L1544" s="195"/>
      <c r="M1544" s="198"/>
      <c r="T1544" s="199"/>
      <c r="AT1544" s="196" t="s">
        <v>171</v>
      </c>
      <c r="AU1544" s="196" t="s">
        <v>100</v>
      </c>
      <c r="AV1544" s="194" t="s">
        <v>84</v>
      </c>
      <c r="AW1544" s="194" t="s">
        <v>33</v>
      </c>
      <c r="AX1544" s="194" t="s">
        <v>76</v>
      </c>
      <c r="AY1544" s="196" t="s">
        <v>119</v>
      </c>
    </row>
    <row r="1545" spans="2:51" s="200" customFormat="1" x14ac:dyDescent="0.3">
      <c r="B1545" s="201"/>
      <c r="D1545" s="190" t="s">
        <v>171</v>
      </c>
      <c r="E1545" s="202"/>
      <c r="F1545" s="203" t="s">
        <v>300</v>
      </c>
      <c r="H1545" s="204">
        <v>-5.9000000000000004E-2</v>
      </c>
      <c r="L1545" s="201"/>
      <c r="M1545" s="205"/>
      <c r="T1545" s="206"/>
      <c r="AT1545" s="202" t="s">
        <v>171</v>
      </c>
      <c r="AU1545" s="202" t="s">
        <v>100</v>
      </c>
      <c r="AV1545" s="200" t="s">
        <v>100</v>
      </c>
      <c r="AW1545" s="200" t="s">
        <v>33</v>
      </c>
      <c r="AX1545" s="200" t="s">
        <v>76</v>
      </c>
      <c r="AY1545" s="202" t="s">
        <v>119</v>
      </c>
    </row>
    <row r="1546" spans="2:51" s="215" customFormat="1" x14ac:dyDescent="0.3">
      <c r="B1546" s="216"/>
      <c r="D1546" s="190" t="s">
        <v>171</v>
      </c>
      <c r="E1546" s="217"/>
      <c r="F1546" s="218" t="s">
        <v>219</v>
      </c>
      <c r="H1546" s="219">
        <v>0.66200000000000003</v>
      </c>
      <c r="L1546" s="216"/>
      <c r="M1546" s="220"/>
      <c r="T1546" s="221"/>
      <c r="AT1546" s="217" t="s">
        <v>171</v>
      </c>
      <c r="AU1546" s="217" t="s">
        <v>100</v>
      </c>
      <c r="AV1546" s="215" t="s">
        <v>122</v>
      </c>
      <c r="AW1546" s="215" t="s">
        <v>33</v>
      </c>
      <c r="AX1546" s="215" t="s">
        <v>76</v>
      </c>
      <c r="AY1546" s="217" t="s">
        <v>119</v>
      </c>
    </row>
    <row r="1547" spans="2:51" s="194" customFormat="1" x14ac:dyDescent="0.3">
      <c r="B1547" s="195"/>
      <c r="D1547" s="190" t="s">
        <v>171</v>
      </c>
      <c r="E1547" s="196"/>
      <c r="F1547" s="197" t="s">
        <v>252</v>
      </c>
      <c r="H1547" s="196"/>
      <c r="L1547" s="195"/>
      <c r="M1547" s="198"/>
      <c r="T1547" s="199"/>
      <c r="AT1547" s="196" t="s">
        <v>171</v>
      </c>
      <c r="AU1547" s="196" t="s">
        <v>100</v>
      </c>
      <c r="AV1547" s="194" t="s">
        <v>84</v>
      </c>
      <c r="AW1547" s="194" t="s">
        <v>33</v>
      </c>
      <c r="AX1547" s="194" t="s">
        <v>76</v>
      </c>
      <c r="AY1547" s="196" t="s">
        <v>119</v>
      </c>
    </row>
    <row r="1548" spans="2:51" s="194" customFormat="1" x14ac:dyDescent="0.3">
      <c r="B1548" s="195"/>
      <c r="D1548" s="190" t="s">
        <v>171</v>
      </c>
      <c r="E1548" s="196"/>
      <c r="F1548" s="197" t="s">
        <v>282</v>
      </c>
      <c r="H1548" s="196"/>
      <c r="L1548" s="195"/>
      <c r="M1548" s="198"/>
      <c r="T1548" s="199"/>
      <c r="AT1548" s="196" t="s">
        <v>171</v>
      </c>
      <c r="AU1548" s="196" t="s">
        <v>100</v>
      </c>
      <c r="AV1548" s="194" t="s">
        <v>84</v>
      </c>
      <c r="AW1548" s="194" t="s">
        <v>33</v>
      </c>
      <c r="AX1548" s="194" t="s">
        <v>76</v>
      </c>
      <c r="AY1548" s="196" t="s">
        <v>119</v>
      </c>
    </row>
    <row r="1549" spans="2:51" s="194" customFormat="1" x14ac:dyDescent="0.3">
      <c r="B1549" s="195"/>
      <c r="D1549" s="190" t="s">
        <v>171</v>
      </c>
      <c r="E1549" s="196"/>
      <c r="F1549" s="197" t="s">
        <v>249</v>
      </c>
      <c r="H1549" s="196"/>
      <c r="L1549" s="195"/>
      <c r="M1549" s="198"/>
      <c r="T1549" s="199"/>
      <c r="AT1549" s="196" t="s">
        <v>171</v>
      </c>
      <c r="AU1549" s="196" t="s">
        <v>100</v>
      </c>
      <c r="AV1549" s="194" t="s">
        <v>84</v>
      </c>
      <c r="AW1549" s="194" t="s">
        <v>33</v>
      </c>
      <c r="AX1549" s="194" t="s">
        <v>76</v>
      </c>
      <c r="AY1549" s="196" t="s">
        <v>119</v>
      </c>
    </row>
    <row r="1550" spans="2:51" s="200" customFormat="1" x14ac:dyDescent="0.3">
      <c r="B1550" s="201"/>
      <c r="D1550" s="190" t="s">
        <v>171</v>
      </c>
      <c r="E1550" s="202"/>
      <c r="F1550" s="203" t="s">
        <v>298</v>
      </c>
      <c r="H1550" s="204">
        <v>0.72099999999999997</v>
      </c>
      <c r="L1550" s="201"/>
      <c r="M1550" s="205"/>
      <c r="T1550" s="206"/>
      <c r="AT1550" s="202" t="s">
        <v>171</v>
      </c>
      <c r="AU1550" s="202" t="s">
        <v>100</v>
      </c>
      <c r="AV1550" s="200" t="s">
        <v>100</v>
      </c>
      <c r="AW1550" s="200" t="s">
        <v>33</v>
      </c>
      <c r="AX1550" s="200" t="s">
        <v>76</v>
      </c>
      <c r="AY1550" s="202" t="s">
        <v>119</v>
      </c>
    </row>
    <row r="1551" spans="2:51" s="194" customFormat="1" x14ac:dyDescent="0.3">
      <c r="B1551" s="195"/>
      <c r="D1551" s="190" t="s">
        <v>171</v>
      </c>
      <c r="E1551" s="196"/>
      <c r="F1551" s="197" t="s">
        <v>299</v>
      </c>
      <c r="H1551" s="196"/>
      <c r="L1551" s="195"/>
      <c r="M1551" s="198"/>
      <c r="T1551" s="199"/>
      <c r="AT1551" s="196" t="s">
        <v>171</v>
      </c>
      <c r="AU1551" s="196" t="s">
        <v>100</v>
      </c>
      <c r="AV1551" s="194" t="s">
        <v>84</v>
      </c>
      <c r="AW1551" s="194" t="s">
        <v>33</v>
      </c>
      <c r="AX1551" s="194" t="s">
        <v>76</v>
      </c>
      <c r="AY1551" s="196" t="s">
        <v>119</v>
      </c>
    </row>
    <row r="1552" spans="2:51" s="200" customFormat="1" x14ac:dyDescent="0.3">
      <c r="B1552" s="201"/>
      <c r="D1552" s="190" t="s">
        <v>171</v>
      </c>
      <c r="E1552" s="202"/>
      <c r="F1552" s="203" t="s">
        <v>300</v>
      </c>
      <c r="H1552" s="204">
        <v>-5.9000000000000004E-2</v>
      </c>
      <c r="L1552" s="201"/>
      <c r="M1552" s="205"/>
      <c r="T1552" s="206"/>
      <c r="AT1552" s="202" t="s">
        <v>171</v>
      </c>
      <c r="AU1552" s="202" t="s">
        <v>100</v>
      </c>
      <c r="AV1552" s="200" t="s">
        <v>100</v>
      </c>
      <c r="AW1552" s="200" t="s">
        <v>33</v>
      </c>
      <c r="AX1552" s="200" t="s">
        <v>76</v>
      </c>
      <c r="AY1552" s="202" t="s">
        <v>119</v>
      </c>
    </row>
    <row r="1553" spans="2:65" s="215" customFormat="1" x14ac:dyDescent="0.3">
      <c r="B1553" s="216"/>
      <c r="D1553" s="190" t="s">
        <v>171</v>
      </c>
      <c r="E1553" s="217"/>
      <c r="F1553" s="218" t="s">
        <v>219</v>
      </c>
      <c r="H1553" s="219">
        <v>0.66200000000000003</v>
      </c>
      <c r="L1553" s="216"/>
      <c r="M1553" s="220"/>
      <c r="T1553" s="221"/>
      <c r="AT1553" s="217" t="s">
        <v>171</v>
      </c>
      <c r="AU1553" s="217" t="s">
        <v>100</v>
      </c>
      <c r="AV1553" s="215" t="s">
        <v>122</v>
      </c>
      <c r="AW1553" s="215" t="s">
        <v>33</v>
      </c>
      <c r="AX1553" s="215" t="s">
        <v>76</v>
      </c>
      <c r="AY1553" s="217" t="s">
        <v>119</v>
      </c>
    </row>
    <row r="1554" spans="2:65" s="194" customFormat="1" x14ac:dyDescent="0.3">
      <c r="B1554" s="195"/>
      <c r="D1554" s="190" t="s">
        <v>171</v>
      </c>
      <c r="E1554" s="196"/>
      <c r="F1554" s="197" t="s">
        <v>253</v>
      </c>
      <c r="H1554" s="196"/>
      <c r="L1554" s="195"/>
      <c r="M1554" s="198"/>
      <c r="T1554" s="199"/>
      <c r="AT1554" s="196" t="s">
        <v>171</v>
      </c>
      <c r="AU1554" s="196" t="s">
        <v>100</v>
      </c>
      <c r="AV1554" s="194" t="s">
        <v>84</v>
      </c>
      <c r="AW1554" s="194" t="s">
        <v>33</v>
      </c>
      <c r="AX1554" s="194" t="s">
        <v>76</v>
      </c>
      <c r="AY1554" s="196" t="s">
        <v>119</v>
      </c>
    </row>
    <row r="1555" spans="2:65" s="194" customFormat="1" x14ac:dyDescent="0.3">
      <c r="B1555" s="195"/>
      <c r="D1555" s="190" t="s">
        <v>171</v>
      </c>
      <c r="E1555" s="196"/>
      <c r="F1555" s="197" t="s">
        <v>282</v>
      </c>
      <c r="H1555" s="196"/>
      <c r="L1555" s="195"/>
      <c r="M1555" s="198"/>
      <c r="T1555" s="199"/>
      <c r="AT1555" s="196" t="s">
        <v>171</v>
      </c>
      <c r="AU1555" s="196" t="s">
        <v>100</v>
      </c>
      <c r="AV1555" s="194" t="s">
        <v>84</v>
      </c>
      <c r="AW1555" s="194" t="s">
        <v>33</v>
      </c>
      <c r="AX1555" s="194" t="s">
        <v>76</v>
      </c>
      <c r="AY1555" s="196" t="s">
        <v>119</v>
      </c>
    </row>
    <row r="1556" spans="2:65" s="194" customFormat="1" x14ac:dyDescent="0.3">
      <c r="B1556" s="195"/>
      <c r="D1556" s="190" t="s">
        <v>171</v>
      </c>
      <c r="E1556" s="196"/>
      <c r="F1556" s="197" t="s">
        <v>249</v>
      </c>
      <c r="H1556" s="196"/>
      <c r="L1556" s="195"/>
      <c r="M1556" s="198"/>
      <c r="T1556" s="199"/>
      <c r="AT1556" s="196" t="s">
        <v>171</v>
      </c>
      <c r="AU1556" s="196" t="s">
        <v>100</v>
      </c>
      <c r="AV1556" s="194" t="s">
        <v>84</v>
      </c>
      <c r="AW1556" s="194" t="s">
        <v>33</v>
      </c>
      <c r="AX1556" s="194" t="s">
        <v>76</v>
      </c>
      <c r="AY1556" s="196" t="s">
        <v>119</v>
      </c>
    </row>
    <row r="1557" spans="2:65" s="200" customFormat="1" x14ac:dyDescent="0.3">
      <c r="B1557" s="201"/>
      <c r="D1557" s="190" t="s">
        <v>171</v>
      </c>
      <c r="E1557" s="202"/>
      <c r="F1557" s="203" t="s">
        <v>298</v>
      </c>
      <c r="H1557" s="204">
        <v>0.72099999999999997</v>
      </c>
      <c r="L1557" s="201"/>
      <c r="M1557" s="205"/>
      <c r="T1557" s="206"/>
      <c r="AT1557" s="202" t="s">
        <v>171</v>
      </c>
      <c r="AU1557" s="202" t="s">
        <v>100</v>
      </c>
      <c r="AV1557" s="200" t="s">
        <v>100</v>
      </c>
      <c r="AW1557" s="200" t="s">
        <v>33</v>
      </c>
      <c r="AX1557" s="200" t="s">
        <v>76</v>
      </c>
      <c r="AY1557" s="202" t="s">
        <v>119</v>
      </c>
    </row>
    <row r="1558" spans="2:65" s="194" customFormat="1" x14ac:dyDescent="0.3">
      <c r="B1558" s="195"/>
      <c r="D1558" s="190" t="s">
        <v>171</v>
      </c>
      <c r="E1558" s="196"/>
      <c r="F1558" s="197" t="s">
        <v>299</v>
      </c>
      <c r="H1558" s="196"/>
      <c r="L1558" s="195"/>
      <c r="M1558" s="198"/>
      <c r="T1558" s="199"/>
      <c r="AT1558" s="196" t="s">
        <v>171</v>
      </c>
      <c r="AU1558" s="196" t="s">
        <v>100</v>
      </c>
      <c r="AV1558" s="194" t="s">
        <v>84</v>
      </c>
      <c r="AW1558" s="194" t="s">
        <v>33</v>
      </c>
      <c r="AX1558" s="194" t="s">
        <v>76</v>
      </c>
      <c r="AY1558" s="196" t="s">
        <v>119</v>
      </c>
    </row>
    <row r="1559" spans="2:65" s="200" customFormat="1" x14ac:dyDescent="0.3">
      <c r="B1559" s="201"/>
      <c r="D1559" s="190" t="s">
        <v>171</v>
      </c>
      <c r="E1559" s="202"/>
      <c r="F1559" s="203" t="s">
        <v>300</v>
      </c>
      <c r="H1559" s="204">
        <v>-5.9000000000000004E-2</v>
      </c>
      <c r="L1559" s="201"/>
      <c r="M1559" s="205"/>
      <c r="T1559" s="206"/>
      <c r="AT1559" s="202" t="s">
        <v>171</v>
      </c>
      <c r="AU1559" s="202" t="s">
        <v>100</v>
      </c>
      <c r="AV1559" s="200" t="s">
        <v>100</v>
      </c>
      <c r="AW1559" s="200" t="s">
        <v>33</v>
      </c>
      <c r="AX1559" s="200" t="s">
        <v>76</v>
      </c>
      <c r="AY1559" s="202" t="s">
        <v>119</v>
      </c>
    </row>
    <row r="1560" spans="2:65" s="215" customFormat="1" x14ac:dyDescent="0.3">
      <c r="B1560" s="216"/>
      <c r="D1560" s="190" t="s">
        <v>171</v>
      </c>
      <c r="E1560" s="217"/>
      <c r="F1560" s="218" t="s">
        <v>219</v>
      </c>
      <c r="H1560" s="219">
        <v>0.66200000000000003</v>
      </c>
      <c r="L1560" s="216"/>
      <c r="M1560" s="220"/>
      <c r="T1560" s="221"/>
      <c r="AT1560" s="217" t="s">
        <v>171</v>
      </c>
      <c r="AU1560" s="217" t="s">
        <v>100</v>
      </c>
      <c r="AV1560" s="215" t="s">
        <v>122</v>
      </c>
      <c r="AW1560" s="215" t="s">
        <v>33</v>
      </c>
      <c r="AX1560" s="215" t="s">
        <v>76</v>
      </c>
      <c r="AY1560" s="217" t="s">
        <v>119</v>
      </c>
    </row>
    <row r="1561" spans="2:65" s="207" customFormat="1" x14ac:dyDescent="0.3">
      <c r="B1561" s="208"/>
      <c r="D1561" s="190" t="s">
        <v>171</v>
      </c>
      <c r="E1561" s="209"/>
      <c r="F1561" s="210" t="s">
        <v>176</v>
      </c>
      <c r="H1561" s="211">
        <v>438.13099999999997</v>
      </c>
      <c r="L1561" s="208"/>
      <c r="M1561" s="212"/>
      <c r="T1561" s="213"/>
      <c r="AT1561" s="209" t="s">
        <v>171</v>
      </c>
      <c r="AU1561" s="209" t="s">
        <v>100</v>
      </c>
      <c r="AV1561" s="207" t="s">
        <v>121</v>
      </c>
      <c r="AW1561" s="207" t="s">
        <v>33</v>
      </c>
      <c r="AX1561" s="207" t="s">
        <v>84</v>
      </c>
      <c r="AY1561" s="209" t="s">
        <v>119</v>
      </c>
    </row>
    <row r="1562" spans="2:65" s="102" customFormat="1" ht="16.5" customHeight="1" x14ac:dyDescent="0.3">
      <c r="B1562" s="103"/>
      <c r="C1562" s="179" t="s">
        <v>345</v>
      </c>
      <c r="D1562" s="179" t="s">
        <v>120</v>
      </c>
      <c r="E1562" s="180" t="s">
        <v>341</v>
      </c>
      <c r="F1562" s="181" t="s">
        <v>342</v>
      </c>
      <c r="G1562" s="182" t="s">
        <v>196</v>
      </c>
      <c r="H1562" s="183">
        <v>6.18</v>
      </c>
      <c r="I1562" s="289"/>
      <c r="J1562" s="184">
        <f>ROUND(I1562*H1562,2)</f>
        <v>0</v>
      </c>
      <c r="K1562" s="181" t="s">
        <v>167</v>
      </c>
      <c r="L1562" s="103"/>
      <c r="M1562" s="185"/>
      <c r="N1562" s="186" t="s">
        <v>41</v>
      </c>
      <c r="O1562" s="187">
        <v>0.29899999999999999</v>
      </c>
      <c r="P1562" s="187">
        <f>O1562*H1562</f>
        <v>1.8478199999999998</v>
      </c>
      <c r="Q1562" s="187">
        <v>0</v>
      </c>
      <c r="R1562" s="187">
        <f>Q1562*H1562</f>
        <v>0</v>
      </c>
      <c r="S1562" s="187">
        <v>0</v>
      </c>
      <c r="T1562" s="188">
        <f>S1562*H1562</f>
        <v>0</v>
      </c>
      <c r="AR1562" s="94" t="s">
        <v>121</v>
      </c>
      <c r="AT1562" s="94" t="s">
        <v>120</v>
      </c>
      <c r="AU1562" s="94" t="s">
        <v>100</v>
      </c>
      <c r="AY1562" s="94" t="s">
        <v>119</v>
      </c>
      <c r="BE1562" s="189">
        <f>IF(N1562="základní",J1562,0)</f>
        <v>0</v>
      </c>
      <c r="BF1562" s="189">
        <f>IF(N1562="snížená",J1562,0)</f>
        <v>0</v>
      </c>
      <c r="BG1562" s="189">
        <f>IF(N1562="zákl. přenesená",J1562,0)</f>
        <v>0</v>
      </c>
      <c r="BH1562" s="189">
        <f>IF(N1562="sníž. přenesená",J1562,0)</f>
        <v>0</v>
      </c>
      <c r="BI1562" s="189">
        <f>IF(N1562="nulová",J1562,0)</f>
        <v>0</v>
      </c>
      <c r="BJ1562" s="94" t="s">
        <v>84</v>
      </c>
      <c r="BK1562" s="189">
        <f>ROUND(I1562*H1562,2)</f>
        <v>0</v>
      </c>
      <c r="BL1562" s="94" t="s">
        <v>121</v>
      </c>
      <c r="BM1562" s="94" t="s">
        <v>346</v>
      </c>
    </row>
    <row r="1563" spans="2:65" s="102" customFormat="1" ht="24" x14ac:dyDescent="0.3">
      <c r="B1563" s="103"/>
      <c r="D1563" s="190" t="s">
        <v>169</v>
      </c>
      <c r="F1563" s="191" t="s">
        <v>344</v>
      </c>
      <c r="L1563" s="103"/>
      <c r="M1563" s="192"/>
      <c r="T1563" s="193"/>
      <c r="AT1563" s="94" t="s">
        <v>169</v>
      </c>
      <c r="AU1563" s="94" t="s">
        <v>100</v>
      </c>
    </row>
    <row r="1564" spans="2:65" s="194" customFormat="1" x14ac:dyDescent="0.3">
      <c r="B1564" s="195"/>
      <c r="D1564" s="190" t="s">
        <v>171</v>
      </c>
      <c r="E1564" s="196"/>
      <c r="F1564" s="197" t="s">
        <v>172</v>
      </c>
      <c r="H1564" s="196"/>
      <c r="L1564" s="195"/>
      <c r="M1564" s="198"/>
      <c r="T1564" s="199"/>
      <c r="AT1564" s="196" t="s">
        <v>171</v>
      </c>
      <c r="AU1564" s="196" t="s">
        <v>100</v>
      </c>
      <c r="AV1564" s="194" t="s">
        <v>84</v>
      </c>
      <c r="AW1564" s="194" t="s">
        <v>33</v>
      </c>
      <c r="AX1564" s="194" t="s">
        <v>76</v>
      </c>
      <c r="AY1564" s="196" t="s">
        <v>119</v>
      </c>
    </row>
    <row r="1565" spans="2:65" s="194" customFormat="1" x14ac:dyDescent="0.3">
      <c r="B1565" s="195"/>
      <c r="D1565" s="190" t="s">
        <v>171</v>
      </c>
      <c r="E1565" s="196"/>
      <c r="F1565" s="197" t="s">
        <v>190</v>
      </c>
      <c r="H1565" s="196"/>
      <c r="L1565" s="195"/>
      <c r="M1565" s="198"/>
      <c r="T1565" s="199"/>
      <c r="AT1565" s="196" t="s">
        <v>171</v>
      </c>
      <c r="AU1565" s="196" t="s">
        <v>100</v>
      </c>
      <c r="AV1565" s="194" t="s">
        <v>84</v>
      </c>
      <c r="AW1565" s="194" t="s">
        <v>33</v>
      </c>
      <c r="AX1565" s="194" t="s">
        <v>76</v>
      </c>
      <c r="AY1565" s="196" t="s">
        <v>119</v>
      </c>
    </row>
    <row r="1566" spans="2:65" s="194" customFormat="1" x14ac:dyDescent="0.3">
      <c r="B1566" s="195"/>
      <c r="D1566" s="190" t="s">
        <v>171</v>
      </c>
      <c r="E1566" s="196"/>
      <c r="F1566" s="197" t="s">
        <v>210</v>
      </c>
      <c r="H1566" s="196"/>
      <c r="L1566" s="195"/>
      <c r="M1566" s="198"/>
      <c r="T1566" s="199"/>
      <c r="AT1566" s="196" t="s">
        <v>171</v>
      </c>
      <c r="AU1566" s="196" t="s">
        <v>100</v>
      </c>
      <c r="AV1566" s="194" t="s">
        <v>84</v>
      </c>
      <c r="AW1566" s="194" t="s">
        <v>33</v>
      </c>
      <c r="AX1566" s="194" t="s">
        <v>76</v>
      </c>
      <c r="AY1566" s="196" t="s">
        <v>119</v>
      </c>
    </row>
    <row r="1567" spans="2:65" s="194" customFormat="1" x14ac:dyDescent="0.3">
      <c r="B1567" s="195"/>
      <c r="D1567" s="190" t="s">
        <v>171</v>
      </c>
      <c r="E1567" s="196"/>
      <c r="F1567" s="197" t="s">
        <v>347</v>
      </c>
      <c r="H1567" s="196"/>
      <c r="L1567" s="195"/>
      <c r="M1567" s="198"/>
      <c r="T1567" s="199"/>
      <c r="AT1567" s="196" t="s">
        <v>171</v>
      </c>
      <c r="AU1567" s="196" t="s">
        <v>100</v>
      </c>
      <c r="AV1567" s="194" t="s">
        <v>84</v>
      </c>
      <c r="AW1567" s="194" t="s">
        <v>33</v>
      </c>
      <c r="AX1567" s="194" t="s">
        <v>76</v>
      </c>
      <c r="AY1567" s="196" t="s">
        <v>119</v>
      </c>
    </row>
    <row r="1568" spans="2:65" s="194" customFormat="1" x14ac:dyDescent="0.3">
      <c r="B1568" s="195"/>
      <c r="D1568" s="190" t="s">
        <v>171</v>
      </c>
      <c r="E1568" s="196"/>
      <c r="F1568" s="197" t="s">
        <v>248</v>
      </c>
      <c r="H1568" s="196"/>
      <c r="L1568" s="195"/>
      <c r="M1568" s="198"/>
      <c r="T1568" s="199"/>
      <c r="AT1568" s="196" t="s">
        <v>171</v>
      </c>
      <c r="AU1568" s="196" t="s">
        <v>100</v>
      </c>
      <c r="AV1568" s="194" t="s">
        <v>84</v>
      </c>
      <c r="AW1568" s="194" t="s">
        <v>33</v>
      </c>
      <c r="AX1568" s="194" t="s">
        <v>76</v>
      </c>
      <c r="AY1568" s="196" t="s">
        <v>119</v>
      </c>
    </row>
    <row r="1569" spans="2:51" s="194" customFormat="1" x14ac:dyDescent="0.3">
      <c r="B1569" s="195"/>
      <c r="D1569" s="190" t="s">
        <v>171</v>
      </c>
      <c r="E1569" s="196"/>
      <c r="F1569" s="197" t="s">
        <v>348</v>
      </c>
      <c r="H1569" s="196"/>
      <c r="L1569" s="195"/>
      <c r="M1569" s="198"/>
      <c r="T1569" s="199"/>
      <c r="AT1569" s="196" t="s">
        <v>171</v>
      </c>
      <c r="AU1569" s="196" t="s">
        <v>100</v>
      </c>
      <c r="AV1569" s="194" t="s">
        <v>84</v>
      </c>
      <c r="AW1569" s="194" t="s">
        <v>33</v>
      </c>
      <c r="AX1569" s="194" t="s">
        <v>76</v>
      </c>
      <c r="AY1569" s="196" t="s">
        <v>119</v>
      </c>
    </row>
    <row r="1570" spans="2:51" s="200" customFormat="1" x14ac:dyDescent="0.3">
      <c r="B1570" s="201"/>
      <c r="D1570" s="190" t="s">
        <v>171</v>
      </c>
      <c r="E1570" s="202"/>
      <c r="F1570" s="203" t="s">
        <v>349</v>
      </c>
      <c r="H1570" s="204">
        <v>1.6819999999999999</v>
      </c>
      <c r="L1570" s="201"/>
      <c r="M1570" s="205"/>
      <c r="T1570" s="206"/>
      <c r="AT1570" s="202" t="s">
        <v>171</v>
      </c>
      <c r="AU1570" s="202" t="s">
        <v>100</v>
      </c>
      <c r="AV1570" s="200" t="s">
        <v>100</v>
      </c>
      <c r="AW1570" s="200" t="s">
        <v>33</v>
      </c>
      <c r="AX1570" s="200" t="s">
        <v>76</v>
      </c>
      <c r="AY1570" s="202" t="s">
        <v>119</v>
      </c>
    </row>
    <row r="1571" spans="2:51" s="194" customFormat="1" x14ac:dyDescent="0.3">
      <c r="B1571" s="195"/>
      <c r="D1571" s="190" t="s">
        <v>171</v>
      </c>
      <c r="E1571" s="196"/>
      <c r="F1571" s="197" t="s">
        <v>350</v>
      </c>
      <c r="H1571" s="196"/>
      <c r="L1571" s="195"/>
      <c r="M1571" s="198"/>
      <c r="T1571" s="199"/>
      <c r="AT1571" s="196" t="s">
        <v>171</v>
      </c>
      <c r="AU1571" s="196" t="s">
        <v>100</v>
      </c>
      <c r="AV1571" s="194" t="s">
        <v>84</v>
      </c>
      <c r="AW1571" s="194" t="s">
        <v>33</v>
      </c>
      <c r="AX1571" s="194" t="s">
        <v>76</v>
      </c>
      <c r="AY1571" s="196" t="s">
        <v>119</v>
      </c>
    </row>
    <row r="1572" spans="2:51" s="200" customFormat="1" x14ac:dyDescent="0.3">
      <c r="B1572" s="201"/>
      <c r="D1572" s="190" t="s">
        <v>171</v>
      </c>
      <c r="E1572" s="202"/>
      <c r="F1572" s="203" t="s">
        <v>351</v>
      </c>
      <c r="H1572" s="204">
        <v>-0.13700000000000001</v>
      </c>
      <c r="L1572" s="201"/>
      <c r="M1572" s="205"/>
      <c r="T1572" s="206"/>
      <c r="AT1572" s="202" t="s">
        <v>171</v>
      </c>
      <c r="AU1572" s="202" t="s">
        <v>100</v>
      </c>
      <c r="AV1572" s="200" t="s">
        <v>100</v>
      </c>
      <c r="AW1572" s="200" t="s">
        <v>33</v>
      </c>
      <c r="AX1572" s="200" t="s">
        <v>76</v>
      </c>
      <c r="AY1572" s="202" t="s">
        <v>119</v>
      </c>
    </row>
    <row r="1573" spans="2:51" s="215" customFormat="1" x14ac:dyDescent="0.3">
      <c r="B1573" s="216"/>
      <c r="D1573" s="190" t="s">
        <v>171</v>
      </c>
      <c r="E1573" s="217"/>
      <c r="F1573" s="218" t="s">
        <v>219</v>
      </c>
      <c r="H1573" s="219">
        <v>1.5449999999999999</v>
      </c>
      <c r="L1573" s="216"/>
      <c r="M1573" s="220"/>
      <c r="T1573" s="221"/>
      <c r="AT1573" s="217" t="s">
        <v>171</v>
      </c>
      <c r="AU1573" s="217" t="s">
        <v>100</v>
      </c>
      <c r="AV1573" s="215" t="s">
        <v>122</v>
      </c>
      <c r="AW1573" s="215" t="s">
        <v>33</v>
      </c>
      <c r="AX1573" s="215" t="s">
        <v>76</v>
      </c>
      <c r="AY1573" s="217" t="s">
        <v>119</v>
      </c>
    </row>
    <row r="1574" spans="2:51" s="194" customFormat="1" x14ac:dyDescent="0.3">
      <c r="B1574" s="195"/>
      <c r="D1574" s="190" t="s">
        <v>171</v>
      </c>
      <c r="E1574" s="196"/>
      <c r="F1574" s="197" t="s">
        <v>251</v>
      </c>
      <c r="H1574" s="196"/>
      <c r="L1574" s="195"/>
      <c r="M1574" s="198"/>
      <c r="T1574" s="199"/>
      <c r="AT1574" s="196" t="s">
        <v>171</v>
      </c>
      <c r="AU1574" s="196" t="s">
        <v>100</v>
      </c>
      <c r="AV1574" s="194" t="s">
        <v>84</v>
      </c>
      <c r="AW1574" s="194" t="s">
        <v>33</v>
      </c>
      <c r="AX1574" s="194" t="s">
        <v>76</v>
      </c>
      <c r="AY1574" s="196" t="s">
        <v>119</v>
      </c>
    </row>
    <row r="1575" spans="2:51" s="194" customFormat="1" x14ac:dyDescent="0.3">
      <c r="B1575" s="195"/>
      <c r="D1575" s="190" t="s">
        <v>171</v>
      </c>
      <c r="E1575" s="196"/>
      <c r="F1575" s="197" t="s">
        <v>348</v>
      </c>
      <c r="H1575" s="196"/>
      <c r="L1575" s="195"/>
      <c r="M1575" s="198"/>
      <c r="T1575" s="199"/>
      <c r="AT1575" s="196" t="s">
        <v>171</v>
      </c>
      <c r="AU1575" s="196" t="s">
        <v>100</v>
      </c>
      <c r="AV1575" s="194" t="s">
        <v>84</v>
      </c>
      <c r="AW1575" s="194" t="s">
        <v>33</v>
      </c>
      <c r="AX1575" s="194" t="s">
        <v>76</v>
      </c>
      <c r="AY1575" s="196" t="s">
        <v>119</v>
      </c>
    </row>
    <row r="1576" spans="2:51" s="200" customFormat="1" x14ac:dyDescent="0.3">
      <c r="B1576" s="201"/>
      <c r="D1576" s="190" t="s">
        <v>171</v>
      </c>
      <c r="E1576" s="202"/>
      <c r="F1576" s="203" t="s">
        <v>349</v>
      </c>
      <c r="H1576" s="204">
        <v>1.6819999999999999</v>
      </c>
      <c r="L1576" s="201"/>
      <c r="M1576" s="205"/>
      <c r="T1576" s="206"/>
      <c r="AT1576" s="202" t="s">
        <v>171</v>
      </c>
      <c r="AU1576" s="202" t="s">
        <v>100</v>
      </c>
      <c r="AV1576" s="200" t="s">
        <v>100</v>
      </c>
      <c r="AW1576" s="200" t="s">
        <v>33</v>
      </c>
      <c r="AX1576" s="200" t="s">
        <v>76</v>
      </c>
      <c r="AY1576" s="202" t="s">
        <v>119</v>
      </c>
    </row>
    <row r="1577" spans="2:51" s="194" customFormat="1" x14ac:dyDescent="0.3">
      <c r="B1577" s="195"/>
      <c r="D1577" s="190" t="s">
        <v>171</v>
      </c>
      <c r="E1577" s="196"/>
      <c r="F1577" s="197" t="s">
        <v>299</v>
      </c>
      <c r="H1577" s="196"/>
      <c r="L1577" s="195"/>
      <c r="M1577" s="198"/>
      <c r="T1577" s="199"/>
      <c r="AT1577" s="196" t="s">
        <v>171</v>
      </c>
      <c r="AU1577" s="196" t="s">
        <v>100</v>
      </c>
      <c r="AV1577" s="194" t="s">
        <v>84</v>
      </c>
      <c r="AW1577" s="194" t="s">
        <v>33</v>
      </c>
      <c r="AX1577" s="194" t="s">
        <v>76</v>
      </c>
      <c r="AY1577" s="196" t="s">
        <v>119</v>
      </c>
    </row>
    <row r="1578" spans="2:51" s="200" customFormat="1" x14ac:dyDescent="0.3">
      <c r="B1578" s="201"/>
      <c r="D1578" s="190" t="s">
        <v>171</v>
      </c>
      <c r="E1578" s="202"/>
      <c r="F1578" s="203" t="s">
        <v>351</v>
      </c>
      <c r="H1578" s="204">
        <v>-0.13700000000000001</v>
      </c>
      <c r="L1578" s="201"/>
      <c r="M1578" s="205"/>
      <c r="T1578" s="206"/>
      <c r="AT1578" s="202" t="s">
        <v>171</v>
      </c>
      <c r="AU1578" s="202" t="s">
        <v>100</v>
      </c>
      <c r="AV1578" s="200" t="s">
        <v>100</v>
      </c>
      <c r="AW1578" s="200" t="s">
        <v>33</v>
      </c>
      <c r="AX1578" s="200" t="s">
        <v>76</v>
      </c>
      <c r="AY1578" s="202" t="s">
        <v>119</v>
      </c>
    </row>
    <row r="1579" spans="2:51" s="215" customFormat="1" x14ac:dyDescent="0.3">
      <c r="B1579" s="216"/>
      <c r="D1579" s="190" t="s">
        <v>171</v>
      </c>
      <c r="E1579" s="217"/>
      <c r="F1579" s="218" t="s">
        <v>219</v>
      </c>
      <c r="H1579" s="219">
        <v>1.5449999999999999</v>
      </c>
      <c r="L1579" s="216"/>
      <c r="M1579" s="220"/>
      <c r="T1579" s="221"/>
      <c r="AT1579" s="217" t="s">
        <v>171</v>
      </c>
      <c r="AU1579" s="217" t="s">
        <v>100</v>
      </c>
      <c r="AV1579" s="215" t="s">
        <v>122</v>
      </c>
      <c r="AW1579" s="215" t="s">
        <v>33</v>
      </c>
      <c r="AX1579" s="215" t="s">
        <v>76</v>
      </c>
      <c r="AY1579" s="217" t="s">
        <v>119</v>
      </c>
    </row>
    <row r="1580" spans="2:51" s="194" customFormat="1" x14ac:dyDescent="0.3">
      <c r="B1580" s="195"/>
      <c r="D1580" s="190" t="s">
        <v>171</v>
      </c>
      <c r="E1580" s="196"/>
      <c r="F1580" s="197" t="s">
        <v>252</v>
      </c>
      <c r="H1580" s="196"/>
      <c r="L1580" s="195"/>
      <c r="M1580" s="198"/>
      <c r="T1580" s="199"/>
      <c r="AT1580" s="196" t="s">
        <v>171</v>
      </c>
      <c r="AU1580" s="196" t="s">
        <v>100</v>
      </c>
      <c r="AV1580" s="194" t="s">
        <v>84</v>
      </c>
      <c r="AW1580" s="194" t="s">
        <v>33</v>
      </c>
      <c r="AX1580" s="194" t="s">
        <v>76</v>
      </c>
      <c r="AY1580" s="196" t="s">
        <v>119</v>
      </c>
    </row>
    <row r="1581" spans="2:51" s="194" customFormat="1" x14ac:dyDescent="0.3">
      <c r="B1581" s="195"/>
      <c r="D1581" s="190" t="s">
        <v>171</v>
      </c>
      <c r="E1581" s="196"/>
      <c r="F1581" s="197" t="s">
        <v>348</v>
      </c>
      <c r="H1581" s="196"/>
      <c r="L1581" s="195"/>
      <c r="M1581" s="198"/>
      <c r="T1581" s="199"/>
      <c r="AT1581" s="196" t="s">
        <v>171</v>
      </c>
      <c r="AU1581" s="196" t="s">
        <v>100</v>
      </c>
      <c r="AV1581" s="194" t="s">
        <v>84</v>
      </c>
      <c r="AW1581" s="194" t="s">
        <v>33</v>
      </c>
      <c r="AX1581" s="194" t="s">
        <v>76</v>
      </c>
      <c r="AY1581" s="196" t="s">
        <v>119</v>
      </c>
    </row>
    <row r="1582" spans="2:51" s="200" customFormat="1" x14ac:dyDescent="0.3">
      <c r="B1582" s="201"/>
      <c r="D1582" s="190" t="s">
        <v>171</v>
      </c>
      <c r="E1582" s="202"/>
      <c r="F1582" s="203" t="s">
        <v>349</v>
      </c>
      <c r="H1582" s="204">
        <v>1.6819999999999999</v>
      </c>
      <c r="L1582" s="201"/>
      <c r="M1582" s="205"/>
      <c r="T1582" s="206"/>
      <c r="AT1582" s="202" t="s">
        <v>171</v>
      </c>
      <c r="AU1582" s="202" t="s">
        <v>100</v>
      </c>
      <c r="AV1582" s="200" t="s">
        <v>100</v>
      </c>
      <c r="AW1582" s="200" t="s">
        <v>33</v>
      </c>
      <c r="AX1582" s="200" t="s">
        <v>76</v>
      </c>
      <c r="AY1582" s="202" t="s">
        <v>119</v>
      </c>
    </row>
    <row r="1583" spans="2:51" s="194" customFormat="1" x14ac:dyDescent="0.3">
      <c r="B1583" s="195"/>
      <c r="D1583" s="190" t="s">
        <v>171</v>
      </c>
      <c r="E1583" s="196"/>
      <c r="F1583" s="197" t="s">
        <v>299</v>
      </c>
      <c r="H1583" s="196"/>
      <c r="L1583" s="195"/>
      <c r="M1583" s="198"/>
      <c r="T1583" s="199"/>
      <c r="AT1583" s="196" t="s">
        <v>171</v>
      </c>
      <c r="AU1583" s="196" t="s">
        <v>100</v>
      </c>
      <c r="AV1583" s="194" t="s">
        <v>84</v>
      </c>
      <c r="AW1583" s="194" t="s">
        <v>33</v>
      </c>
      <c r="AX1583" s="194" t="s">
        <v>76</v>
      </c>
      <c r="AY1583" s="196" t="s">
        <v>119</v>
      </c>
    </row>
    <row r="1584" spans="2:51" s="200" customFormat="1" x14ac:dyDescent="0.3">
      <c r="B1584" s="201"/>
      <c r="D1584" s="190" t="s">
        <v>171</v>
      </c>
      <c r="E1584" s="202"/>
      <c r="F1584" s="203" t="s">
        <v>351</v>
      </c>
      <c r="H1584" s="204">
        <v>-0.13700000000000001</v>
      </c>
      <c r="L1584" s="201"/>
      <c r="M1584" s="205"/>
      <c r="T1584" s="206"/>
      <c r="AT1584" s="202" t="s">
        <v>171</v>
      </c>
      <c r="AU1584" s="202" t="s">
        <v>100</v>
      </c>
      <c r="AV1584" s="200" t="s">
        <v>100</v>
      </c>
      <c r="AW1584" s="200" t="s">
        <v>33</v>
      </c>
      <c r="AX1584" s="200" t="s">
        <v>76</v>
      </c>
      <c r="AY1584" s="202" t="s">
        <v>119</v>
      </c>
    </row>
    <row r="1585" spans="2:65" s="215" customFormat="1" x14ac:dyDescent="0.3">
      <c r="B1585" s="216"/>
      <c r="D1585" s="190" t="s">
        <v>171</v>
      </c>
      <c r="E1585" s="217"/>
      <c r="F1585" s="218" t="s">
        <v>219</v>
      </c>
      <c r="H1585" s="219">
        <v>1.5449999999999999</v>
      </c>
      <c r="L1585" s="216"/>
      <c r="M1585" s="220"/>
      <c r="T1585" s="221"/>
      <c r="AT1585" s="217" t="s">
        <v>171</v>
      </c>
      <c r="AU1585" s="217" t="s">
        <v>100</v>
      </c>
      <c r="AV1585" s="215" t="s">
        <v>122</v>
      </c>
      <c r="AW1585" s="215" t="s">
        <v>33</v>
      </c>
      <c r="AX1585" s="215" t="s">
        <v>76</v>
      </c>
      <c r="AY1585" s="217" t="s">
        <v>119</v>
      </c>
    </row>
    <row r="1586" spans="2:65" s="194" customFormat="1" x14ac:dyDescent="0.3">
      <c r="B1586" s="195"/>
      <c r="D1586" s="190" t="s">
        <v>171</v>
      </c>
      <c r="E1586" s="196"/>
      <c r="F1586" s="197" t="s">
        <v>253</v>
      </c>
      <c r="H1586" s="196"/>
      <c r="L1586" s="195"/>
      <c r="M1586" s="198"/>
      <c r="T1586" s="199"/>
      <c r="AT1586" s="196" t="s">
        <v>171</v>
      </c>
      <c r="AU1586" s="196" t="s">
        <v>100</v>
      </c>
      <c r="AV1586" s="194" t="s">
        <v>84</v>
      </c>
      <c r="AW1586" s="194" t="s">
        <v>33</v>
      </c>
      <c r="AX1586" s="194" t="s">
        <v>76</v>
      </c>
      <c r="AY1586" s="196" t="s">
        <v>119</v>
      </c>
    </row>
    <row r="1587" spans="2:65" s="194" customFormat="1" x14ac:dyDescent="0.3">
      <c r="B1587" s="195"/>
      <c r="D1587" s="190" t="s">
        <v>171</v>
      </c>
      <c r="E1587" s="196"/>
      <c r="F1587" s="197" t="s">
        <v>348</v>
      </c>
      <c r="H1587" s="196"/>
      <c r="L1587" s="195"/>
      <c r="M1587" s="198"/>
      <c r="T1587" s="199"/>
      <c r="AT1587" s="196" t="s">
        <v>171</v>
      </c>
      <c r="AU1587" s="196" t="s">
        <v>100</v>
      </c>
      <c r="AV1587" s="194" t="s">
        <v>84</v>
      </c>
      <c r="AW1587" s="194" t="s">
        <v>33</v>
      </c>
      <c r="AX1587" s="194" t="s">
        <v>76</v>
      </c>
      <c r="AY1587" s="196" t="s">
        <v>119</v>
      </c>
    </row>
    <row r="1588" spans="2:65" s="200" customFormat="1" x14ac:dyDescent="0.3">
      <c r="B1588" s="201"/>
      <c r="D1588" s="190" t="s">
        <v>171</v>
      </c>
      <c r="E1588" s="202"/>
      <c r="F1588" s="203" t="s">
        <v>349</v>
      </c>
      <c r="H1588" s="204">
        <v>1.6819999999999999</v>
      </c>
      <c r="L1588" s="201"/>
      <c r="M1588" s="205"/>
      <c r="T1588" s="206"/>
      <c r="AT1588" s="202" t="s">
        <v>171</v>
      </c>
      <c r="AU1588" s="202" t="s">
        <v>100</v>
      </c>
      <c r="AV1588" s="200" t="s">
        <v>100</v>
      </c>
      <c r="AW1588" s="200" t="s">
        <v>33</v>
      </c>
      <c r="AX1588" s="200" t="s">
        <v>76</v>
      </c>
      <c r="AY1588" s="202" t="s">
        <v>119</v>
      </c>
    </row>
    <row r="1589" spans="2:65" s="194" customFormat="1" x14ac:dyDescent="0.3">
      <c r="B1589" s="195"/>
      <c r="D1589" s="190" t="s">
        <v>171</v>
      </c>
      <c r="E1589" s="196"/>
      <c r="F1589" s="197" t="s">
        <v>299</v>
      </c>
      <c r="H1589" s="196"/>
      <c r="L1589" s="195"/>
      <c r="M1589" s="198"/>
      <c r="T1589" s="199"/>
      <c r="AT1589" s="196" t="s">
        <v>171</v>
      </c>
      <c r="AU1589" s="196" t="s">
        <v>100</v>
      </c>
      <c r="AV1589" s="194" t="s">
        <v>84</v>
      </c>
      <c r="AW1589" s="194" t="s">
        <v>33</v>
      </c>
      <c r="AX1589" s="194" t="s">
        <v>76</v>
      </c>
      <c r="AY1589" s="196" t="s">
        <v>119</v>
      </c>
    </row>
    <row r="1590" spans="2:65" s="200" customFormat="1" x14ac:dyDescent="0.3">
      <c r="B1590" s="201"/>
      <c r="D1590" s="190" t="s">
        <v>171</v>
      </c>
      <c r="E1590" s="202"/>
      <c r="F1590" s="203" t="s">
        <v>351</v>
      </c>
      <c r="H1590" s="204">
        <v>-0.13700000000000001</v>
      </c>
      <c r="L1590" s="201"/>
      <c r="M1590" s="205"/>
      <c r="T1590" s="206"/>
      <c r="AT1590" s="202" t="s">
        <v>171</v>
      </c>
      <c r="AU1590" s="202" t="s">
        <v>100</v>
      </c>
      <c r="AV1590" s="200" t="s">
        <v>100</v>
      </c>
      <c r="AW1590" s="200" t="s">
        <v>33</v>
      </c>
      <c r="AX1590" s="200" t="s">
        <v>76</v>
      </c>
      <c r="AY1590" s="202" t="s">
        <v>119</v>
      </c>
    </row>
    <row r="1591" spans="2:65" s="215" customFormat="1" x14ac:dyDescent="0.3">
      <c r="B1591" s="216"/>
      <c r="D1591" s="190" t="s">
        <v>171</v>
      </c>
      <c r="E1591" s="217"/>
      <c r="F1591" s="218" t="s">
        <v>219</v>
      </c>
      <c r="H1591" s="219">
        <v>1.5449999999999999</v>
      </c>
      <c r="L1591" s="216"/>
      <c r="M1591" s="220"/>
      <c r="T1591" s="221"/>
      <c r="AT1591" s="217" t="s">
        <v>171</v>
      </c>
      <c r="AU1591" s="217" t="s">
        <v>100</v>
      </c>
      <c r="AV1591" s="215" t="s">
        <v>122</v>
      </c>
      <c r="AW1591" s="215" t="s">
        <v>33</v>
      </c>
      <c r="AX1591" s="215" t="s">
        <v>76</v>
      </c>
      <c r="AY1591" s="217" t="s">
        <v>119</v>
      </c>
    </row>
    <row r="1592" spans="2:65" s="207" customFormat="1" x14ac:dyDescent="0.3">
      <c r="B1592" s="208"/>
      <c r="D1592" s="190" t="s">
        <v>171</v>
      </c>
      <c r="E1592" s="209"/>
      <c r="F1592" s="210" t="s">
        <v>176</v>
      </c>
      <c r="H1592" s="211">
        <v>6.18</v>
      </c>
      <c r="L1592" s="208"/>
      <c r="M1592" s="212"/>
      <c r="T1592" s="213"/>
      <c r="AT1592" s="209" t="s">
        <v>171</v>
      </c>
      <c r="AU1592" s="209" t="s">
        <v>100</v>
      </c>
      <c r="AV1592" s="207" t="s">
        <v>121</v>
      </c>
      <c r="AW1592" s="207" t="s">
        <v>33</v>
      </c>
      <c r="AX1592" s="207" t="s">
        <v>84</v>
      </c>
      <c r="AY1592" s="209" t="s">
        <v>119</v>
      </c>
    </row>
    <row r="1593" spans="2:65" s="102" customFormat="1" ht="16.5" customHeight="1" x14ac:dyDescent="0.3">
      <c r="B1593" s="103"/>
      <c r="C1593" s="222" t="s">
        <v>352</v>
      </c>
      <c r="D1593" s="222" t="s">
        <v>353</v>
      </c>
      <c r="E1593" s="223" t="s">
        <v>354</v>
      </c>
      <c r="F1593" s="224" t="s">
        <v>355</v>
      </c>
      <c r="G1593" s="225" t="s">
        <v>356</v>
      </c>
      <c r="H1593" s="226">
        <v>12.36</v>
      </c>
      <c r="I1593" s="290"/>
      <c r="J1593" s="227">
        <f>ROUND(I1593*H1593,2)</f>
        <v>0</v>
      </c>
      <c r="K1593" s="224" t="s">
        <v>167</v>
      </c>
      <c r="L1593" s="228"/>
      <c r="M1593" s="229"/>
      <c r="N1593" s="230" t="s">
        <v>41</v>
      </c>
      <c r="O1593" s="187">
        <v>0</v>
      </c>
      <c r="P1593" s="187">
        <f>O1593*H1593</f>
        <v>0</v>
      </c>
      <c r="Q1593" s="187">
        <v>1</v>
      </c>
      <c r="R1593" s="187">
        <f>Q1593*H1593</f>
        <v>12.36</v>
      </c>
      <c r="S1593" s="187">
        <v>0</v>
      </c>
      <c r="T1593" s="188">
        <f>S1593*H1593</f>
        <v>0</v>
      </c>
      <c r="AR1593" s="94" t="s">
        <v>265</v>
      </c>
      <c r="AT1593" s="94" t="s">
        <v>353</v>
      </c>
      <c r="AU1593" s="94" t="s">
        <v>100</v>
      </c>
      <c r="AY1593" s="94" t="s">
        <v>119</v>
      </c>
      <c r="BE1593" s="189">
        <f>IF(N1593="základní",J1593,0)</f>
        <v>0</v>
      </c>
      <c r="BF1593" s="189">
        <f>IF(N1593="snížená",J1593,0)</f>
        <v>0</v>
      </c>
      <c r="BG1593" s="189">
        <f>IF(N1593="zákl. přenesená",J1593,0)</f>
        <v>0</v>
      </c>
      <c r="BH1593" s="189">
        <f>IF(N1593="sníž. přenesená",J1593,0)</f>
        <v>0</v>
      </c>
      <c r="BI1593" s="189">
        <f>IF(N1593="nulová",J1593,0)</f>
        <v>0</v>
      </c>
      <c r="BJ1593" s="94" t="s">
        <v>84</v>
      </c>
      <c r="BK1593" s="189">
        <f>ROUND(I1593*H1593,2)</f>
        <v>0</v>
      </c>
      <c r="BL1593" s="94" t="s">
        <v>121</v>
      </c>
      <c r="BM1593" s="94" t="s">
        <v>357</v>
      </c>
    </row>
    <row r="1594" spans="2:65" s="102" customFormat="1" x14ac:dyDescent="0.3">
      <c r="B1594" s="103"/>
      <c r="D1594" s="190" t="s">
        <v>169</v>
      </c>
      <c r="F1594" s="191" t="s">
        <v>355</v>
      </c>
      <c r="L1594" s="103"/>
      <c r="M1594" s="192"/>
      <c r="T1594" s="193"/>
      <c r="AT1594" s="94" t="s">
        <v>169</v>
      </c>
      <c r="AU1594" s="94" t="s">
        <v>100</v>
      </c>
    </row>
    <row r="1595" spans="2:65" s="194" customFormat="1" x14ac:dyDescent="0.3">
      <c r="B1595" s="195"/>
      <c r="D1595" s="190" t="s">
        <v>171</v>
      </c>
      <c r="E1595" s="196"/>
      <c r="F1595" s="197" t="s">
        <v>172</v>
      </c>
      <c r="H1595" s="196"/>
      <c r="L1595" s="195"/>
      <c r="M1595" s="198"/>
      <c r="T1595" s="199"/>
      <c r="AT1595" s="196" t="s">
        <v>171</v>
      </c>
      <c r="AU1595" s="196" t="s">
        <v>100</v>
      </c>
      <c r="AV1595" s="194" t="s">
        <v>84</v>
      </c>
      <c r="AW1595" s="194" t="s">
        <v>33</v>
      </c>
      <c r="AX1595" s="194" t="s">
        <v>76</v>
      </c>
      <c r="AY1595" s="196" t="s">
        <v>119</v>
      </c>
    </row>
    <row r="1596" spans="2:65" s="194" customFormat="1" x14ac:dyDescent="0.3">
      <c r="B1596" s="195"/>
      <c r="D1596" s="190" t="s">
        <v>171</v>
      </c>
      <c r="E1596" s="196"/>
      <c r="F1596" s="197" t="s">
        <v>190</v>
      </c>
      <c r="H1596" s="196"/>
      <c r="L1596" s="195"/>
      <c r="M1596" s="198"/>
      <c r="T1596" s="199"/>
      <c r="AT1596" s="196" t="s">
        <v>171</v>
      </c>
      <c r="AU1596" s="196" t="s">
        <v>100</v>
      </c>
      <c r="AV1596" s="194" t="s">
        <v>84</v>
      </c>
      <c r="AW1596" s="194" t="s">
        <v>33</v>
      </c>
      <c r="AX1596" s="194" t="s">
        <v>76</v>
      </c>
      <c r="AY1596" s="196" t="s">
        <v>119</v>
      </c>
    </row>
    <row r="1597" spans="2:65" s="194" customFormat="1" x14ac:dyDescent="0.3">
      <c r="B1597" s="195"/>
      <c r="D1597" s="190" t="s">
        <v>171</v>
      </c>
      <c r="E1597" s="196"/>
      <c r="F1597" s="197" t="s">
        <v>210</v>
      </c>
      <c r="H1597" s="196"/>
      <c r="L1597" s="195"/>
      <c r="M1597" s="198"/>
      <c r="T1597" s="199"/>
      <c r="AT1597" s="196" t="s">
        <v>171</v>
      </c>
      <c r="AU1597" s="196" t="s">
        <v>100</v>
      </c>
      <c r="AV1597" s="194" t="s">
        <v>84</v>
      </c>
      <c r="AW1597" s="194" t="s">
        <v>33</v>
      </c>
      <c r="AX1597" s="194" t="s">
        <v>76</v>
      </c>
      <c r="AY1597" s="196" t="s">
        <v>119</v>
      </c>
    </row>
    <row r="1598" spans="2:65" s="194" customFormat="1" x14ac:dyDescent="0.3">
      <c r="B1598" s="195"/>
      <c r="D1598" s="190" t="s">
        <v>171</v>
      </c>
      <c r="E1598" s="196"/>
      <c r="F1598" s="197" t="s">
        <v>347</v>
      </c>
      <c r="H1598" s="196"/>
      <c r="L1598" s="195"/>
      <c r="M1598" s="198"/>
      <c r="T1598" s="199"/>
      <c r="AT1598" s="196" t="s">
        <v>171</v>
      </c>
      <c r="AU1598" s="196" t="s">
        <v>100</v>
      </c>
      <c r="AV1598" s="194" t="s">
        <v>84</v>
      </c>
      <c r="AW1598" s="194" t="s">
        <v>33</v>
      </c>
      <c r="AX1598" s="194" t="s">
        <v>76</v>
      </c>
      <c r="AY1598" s="196" t="s">
        <v>119</v>
      </c>
    </row>
    <row r="1599" spans="2:65" s="194" customFormat="1" x14ac:dyDescent="0.3">
      <c r="B1599" s="195"/>
      <c r="D1599" s="190" t="s">
        <v>171</v>
      </c>
      <c r="E1599" s="196"/>
      <c r="F1599" s="197" t="s">
        <v>248</v>
      </c>
      <c r="H1599" s="196"/>
      <c r="L1599" s="195"/>
      <c r="M1599" s="198"/>
      <c r="T1599" s="199"/>
      <c r="AT1599" s="196" t="s">
        <v>171</v>
      </c>
      <c r="AU1599" s="196" t="s">
        <v>100</v>
      </c>
      <c r="AV1599" s="194" t="s">
        <v>84</v>
      </c>
      <c r="AW1599" s="194" t="s">
        <v>33</v>
      </c>
      <c r="AX1599" s="194" t="s">
        <v>76</v>
      </c>
      <c r="AY1599" s="196" t="s">
        <v>119</v>
      </c>
    </row>
    <row r="1600" spans="2:65" s="194" customFormat="1" x14ac:dyDescent="0.3">
      <c r="B1600" s="195"/>
      <c r="D1600" s="190" t="s">
        <v>171</v>
      </c>
      <c r="E1600" s="196"/>
      <c r="F1600" s="197" t="s">
        <v>348</v>
      </c>
      <c r="H1600" s="196"/>
      <c r="L1600" s="195"/>
      <c r="M1600" s="198"/>
      <c r="T1600" s="199"/>
      <c r="AT1600" s="196" t="s">
        <v>171</v>
      </c>
      <c r="AU1600" s="196" t="s">
        <v>100</v>
      </c>
      <c r="AV1600" s="194" t="s">
        <v>84</v>
      </c>
      <c r="AW1600" s="194" t="s">
        <v>33</v>
      </c>
      <c r="AX1600" s="194" t="s">
        <v>76</v>
      </c>
      <c r="AY1600" s="196" t="s">
        <v>119</v>
      </c>
    </row>
    <row r="1601" spans="2:51" s="200" customFormat="1" x14ac:dyDescent="0.3">
      <c r="B1601" s="201"/>
      <c r="D1601" s="190" t="s">
        <v>171</v>
      </c>
      <c r="E1601" s="202"/>
      <c r="F1601" s="203" t="s">
        <v>349</v>
      </c>
      <c r="H1601" s="204">
        <v>1.6819999999999999</v>
      </c>
      <c r="L1601" s="201"/>
      <c r="M1601" s="205"/>
      <c r="T1601" s="206"/>
      <c r="AT1601" s="202" t="s">
        <v>171</v>
      </c>
      <c r="AU1601" s="202" t="s">
        <v>100</v>
      </c>
      <c r="AV1601" s="200" t="s">
        <v>100</v>
      </c>
      <c r="AW1601" s="200" t="s">
        <v>33</v>
      </c>
      <c r="AX1601" s="200" t="s">
        <v>76</v>
      </c>
      <c r="AY1601" s="202" t="s">
        <v>119</v>
      </c>
    </row>
    <row r="1602" spans="2:51" s="194" customFormat="1" x14ac:dyDescent="0.3">
      <c r="B1602" s="195"/>
      <c r="D1602" s="190" t="s">
        <v>171</v>
      </c>
      <c r="E1602" s="196"/>
      <c r="F1602" s="197" t="s">
        <v>350</v>
      </c>
      <c r="H1602" s="196"/>
      <c r="L1602" s="195"/>
      <c r="M1602" s="198"/>
      <c r="T1602" s="199"/>
      <c r="AT1602" s="196" t="s">
        <v>171</v>
      </c>
      <c r="AU1602" s="196" t="s">
        <v>100</v>
      </c>
      <c r="AV1602" s="194" t="s">
        <v>84</v>
      </c>
      <c r="AW1602" s="194" t="s">
        <v>33</v>
      </c>
      <c r="AX1602" s="194" t="s">
        <v>76</v>
      </c>
      <c r="AY1602" s="196" t="s">
        <v>119</v>
      </c>
    </row>
    <row r="1603" spans="2:51" s="200" customFormat="1" x14ac:dyDescent="0.3">
      <c r="B1603" s="201"/>
      <c r="D1603" s="190" t="s">
        <v>171</v>
      </c>
      <c r="E1603" s="202"/>
      <c r="F1603" s="203" t="s">
        <v>351</v>
      </c>
      <c r="H1603" s="204">
        <v>-0.13700000000000001</v>
      </c>
      <c r="L1603" s="201"/>
      <c r="M1603" s="205"/>
      <c r="T1603" s="206"/>
      <c r="AT1603" s="202" t="s">
        <v>171</v>
      </c>
      <c r="AU1603" s="202" t="s">
        <v>100</v>
      </c>
      <c r="AV1603" s="200" t="s">
        <v>100</v>
      </c>
      <c r="AW1603" s="200" t="s">
        <v>33</v>
      </c>
      <c r="AX1603" s="200" t="s">
        <v>76</v>
      </c>
      <c r="AY1603" s="202" t="s">
        <v>119</v>
      </c>
    </row>
    <row r="1604" spans="2:51" s="215" customFormat="1" x14ac:dyDescent="0.3">
      <c r="B1604" s="216"/>
      <c r="D1604" s="190" t="s">
        <v>171</v>
      </c>
      <c r="E1604" s="217"/>
      <c r="F1604" s="218" t="s">
        <v>219</v>
      </c>
      <c r="H1604" s="219">
        <v>1.5449999999999999</v>
      </c>
      <c r="L1604" s="216"/>
      <c r="M1604" s="220"/>
      <c r="T1604" s="221"/>
      <c r="AT1604" s="217" t="s">
        <v>171</v>
      </c>
      <c r="AU1604" s="217" t="s">
        <v>100</v>
      </c>
      <c r="AV1604" s="215" t="s">
        <v>122</v>
      </c>
      <c r="AW1604" s="215" t="s">
        <v>33</v>
      </c>
      <c r="AX1604" s="215" t="s">
        <v>76</v>
      </c>
      <c r="AY1604" s="217" t="s">
        <v>119</v>
      </c>
    </row>
    <row r="1605" spans="2:51" s="194" customFormat="1" x14ac:dyDescent="0.3">
      <c r="B1605" s="195"/>
      <c r="D1605" s="190" t="s">
        <v>171</v>
      </c>
      <c r="E1605" s="196"/>
      <c r="F1605" s="197" t="s">
        <v>251</v>
      </c>
      <c r="H1605" s="196"/>
      <c r="L1605" s="195"/>
      <c r="M1605" s="198"/>
      <c r="T1605" s="199"/>
      <c r="AT1605" s="196" t="s">
        <v>171</v>
      </c>
      <c r="AU1605" s="196" t="s">
        <v>100</v>
      </c>
      <c r="AV1605" s="194" t="s">
        <v>84</v>
      </c>
      <c r="AW1605" s="194" t="s">
        <v>33</v>
      </c>
      <c r="AX1605" s="194" t="s">
        <v>76</v>
      </c>
      <c r="AY1605" s="196" t="s">
        <v>119</v>
      </c>
    </row>
    <row r="1606" spans="2:51" s="194" customFormat="1" x14ac:dyDescent="0.3">
      <c r="B1606" s="195"/>
      <c r="D1606" s="190" t="s">
        <v>171</v>
      </c>
      <c r="E1606" s="196"/>
      <c r="F1606" s="197" t="s">
        <v>348</v>
      </c>
      <c r="H1606" s="196"/>
      <c r="L1606" s="195"/>
      <c r="M1606" s="198"/>
      <c r="T1606" s="199"/>
      <c r="AT1606" s="196" t="s">
        <v>171</v>
      </c>
      <c r="AU1606" s="196" t="s">
        <v>100</v>
      </c>
      <c r="AV1606" s="194" t="s">
        <v>84</v>
      </c>
      <c r="AW1606" s="194" t="s">
        <v>33</v>
      </c>
      <c r="AX1606" s="194" t="s">
        <v>76</v>
      </c>
      <c r="AY1606" s="196" t="s">
        <v>119</v>
      </c>
    </row>
    <row r="1607" spans="2:51" s="200" customFormat="1" x14ac:dyDescent="0.3">
      <c r="B1607" s="201"/>
      <c r="D1607" s="190" t="s">
        <v>171</v>
      </c>
      <c r="E1607" s="202"/>
      <c r="F1607" s="203" t="s">
        <v>349</v>
      </c>
      <c r="H1607" s="204">
        <v>1.6819999999999999</v>
      </c>
      <c r="L1607" s="201"/>
      <c r="M1607" s="205"/>
      <c r="T1607" s="206"/>
      <c r="AT1607" s="202" t="s">
        <v>171</v>
      </c>
      <c r="AU1607" s="202" t="s">
        <v>100</v>
      </c>
      <c r="AV1607" s="200" t="s">
        <v>100</v>
      </c>
      <c r="AW1607" s="200" t="s">
        <v>33</v>
      </c>
      <c r="AX1607" s="200" t="s">
        <v>76</v>
      </c>
      <c r="AY1607" s="202" t="s">
        <v>119</v>
      </c>
    </row>
    <row r="1608" spans="2:51" s="194" customFormat="1" x14ac:dyDescent="0.3">
      <c r="B1608" s="195"/>
      <c r="D1608" s="190" t="s">
        <v>171</v>
      </c>
      <c r="E1608" s="196"/>
      <c r="F1608" s="197" t="s">
        <v>299</v>
      </c>
      <c r="H1608" s="196"/>
      <c r="L1608" s="195"/>
      <c r="M1608" s="198"/>
      <c r="T1608" s="199"/>
      <c r="AT1608" s="196" t="s">
        <v>171</v>
      </c>
      <c r="AU1608" s="196" t="s">
        <v>100</v>
      </c>
      <c r="AV1608" s="194" t="s">
        <v>84</v>
      </c>
      <c r="AW1608" s="194" t="s">
        <v>33</v>
      </c>
      <c r="AX1608" s="194" t="s">
        <v>76</v>
      </c>
      <c r="AY1608" s="196" t="s">
        <v>119</v>
      </c>
    </row>
    <row r="1609" spans="2:51" s="200" customFormat="1" x14ac:dyDescent="0.3">
      <c r="B1609" s="201"/>
      <c r="D1609" s="190" t="s">
        <v>171</v>
      </c>
      <c r="E1609" s="202"/>
      <c r="F1609" s="203" t="s">
        <v>351</v>
      </c>
      <c r="H1609" s="204">
        <v>-0.13700000000000001</v>
      </c>
      <c r="L1609" s="201"/>
      <c r="M1609" s="205"/>
      <c r="T1609" s="206"/>
      <c r="AT1609" s="202" t="s">
        <v>171</v>
      </c>
      <c r="AU1609" s="202" t="s">
        <v>100</v>
      </c>
      <c r="AV1609" s="200" t="s">
        <v>100</v>
      </c>
      <c r="AW1609" s="200" t="s">
        <v>33</v>
      </c>
      <c r="AX1609" s="200" t="s">
        <v>76</v>
      </c>
      <c r="AY1609" s="202" t="s">
        <v>119</v>
      </c>
    </row>
    <row r="1610" spans="2:51" s="215" customFormat="1" x14ac:dyDescent="0.3">
      <c r="B1610" s="216"/>
      <c r="D1610" s="190" t="s">
        <v>171</v>
      </c>
      <c r="E1610" s="217"/>
      <c r="F1610" s="218" t="s">
        <v>219</v>
      </c>
      <c r="H1610" s="219">
        <v>1.5449999999999999</v>
      </c>
      <c r="L1610" s="216"/>
      <c r="M1610" s="220"/>
      <c r="T1610" s="221"/>
      <c r="AT1610" s="217" t="s">
        <v>171</v>
      </c>
      <c r="AU1610" s="217" t="s">
        <v>100</v>
      </c>
      <c r="AV1610" s="215" t="s">
        <v>122</v>
      </c>
      <c r="AW1610" s="215" t="s">
        <v>33</v>
      </c>
      <c r="AX1610" s="215" t="s">
        <v>76</v>
      </c>
      <c r="AY1610" s="217" t="s">
        <v>119</v>
      </c>
    </row>
    <row r="1611" spans="2:51" s="194" customFormat="1" x14ac:dyDescent="0.3">
      <c r="B1611" s="195"/>
      <c r="D1611" s="190" t="s">
        <v>171</v>
      </c>
      <c r="E1611" s="196"/>
      <c r="F1611" s="197" t="s">
        <v>252</v>
      </c>
      <c r="H1611" s="196"/>
      <c r="L1611" s="195"/>
      <c r="M1611" s="198"/>
      <c r="T1611" s="199"/>
      <c r="AT1611" s="196" t="s">
        <v>171</v>
      </c>
      <c r="AU1611" s="196" t="s">
        <v>100</v>
      </c>
      <c r="AV1611" s="194" t="s">
        <v>84</v>
      </c>
      <c r="AW1611" s="194" t="s">
        <v>33</v>
      </c>
      <c r="AX1611" s="194" t="s">
        <v>76</v>
      </c>
      <c r="AY1611" s="196" t="s">
        <v>119</v>
      </c>
    </row>
    <row r="1612" spans="2:51" s="194" customFormat="1" x14ac:dyDescent="0.3">
      <c r="B1612" s="195"/>
      <c r="D1612" s="190" t="s">
        <v>171</v>
      </c>
      <c r="E1612" s="196"/>
      <c r="F1612" s="197" t="s">
        <v>348</v>
      </c>
      <c r="H1612" s="196"/>
      <c r="L1612" s="195"/>
      <c r="M1612" s="198"/>
      <c r="T1612" s="199"/>
      <c r="AT1612" s="196" t="s">
        <v>171</v>
      </c>
      <c r="AU1612" s="196" t="s">
        <v>100</v>
      </c>
      <c r="AV1612" s="194" t="s">
        <v>84</v>
      </c>
      <c r="AW1612" s="194" t="s">
        <v>33</v>
      </c>
      <c r="AX1612" s="194" t="s">
        <v>76</v>
      </c>
      <c r="AY1612" s="196" t="s">
        <v>119</v>
      </c>
    </row>
    <row r="1613" spans="2:51" s="200" customFormat="1" x14ac:dyDescent="0.3">
      <c r="B1613" s="201"/>
      <c r="D1613" s="190" t="s">
        <v>171</v>
      </c>
      <c r="E1613" s="202"/>
      <c r="F1613" s="203" t="s">
        <v>349</v>
      </c>
      <c r="H1613" s="204">
        <v>1.6819999999999999</v>
      </c>
      <c r="L1613" s="201"/>
      <c r="M1613" s="205"/>
      <c r="T1613" s="206"/>
      <c r="AT1613" s="202" t="s">
        <v>171</v>
      </c>
      <c r="AU1613" s="202" t="s">
        <v>100</v>
      </c>
      <c r="AV1613" s="200" t="s">
        <v>100</v>
      </c>
      <c r="AW1613" s="200" t="s">
        <v>33</v>
      </c>
      <c r="AX1613" s="200" t="s">
        <v>76</v>
      </c>
      <c r="AY1613" s="202" t="s">
        <v>119</v>
      </c>
    </row>
    <row r="1614" spans="2:51" s="194" customFormat="1" x14ac:dyDescent="0.3">
      <c r="B1614" s="195"/>
      <c r="D1614" s="190" t="s">
        <v>171</v>
      </c>
      <c r="E1614" s="196"/>
      <c r="F1614" s="197" t="s">
        <v>299</v>
      </c>
      <c r="H1614" s="196"/>
      <c r="L1614" s="195"/>
      <c r="M1614" s="198"/>
      <c r="T1614" s="199"/>
      <c r="AT1614" s="196" t="s">
        <v>171</v>
      </c>
      <c r="AU1614" s="196" t="s">
        <v>100</v>
      </c>
      <c r="AV1614" s="194" t="s">
        <v>84</v>
      </c>
      <c r="AW1614" s="194" t="s">
        <v>33</v>
      </c>
      <c r="AX1614" s="194" t="s">
        <v>76</v>
      </c>
      <c r="AY1614" s="196" t="s">
        <v>119</v>
      </c>
    </row>
    <row r="1615" spans="2:51" s="200" customFormat="1" x14ac:dyDescent="0.3">
      <c r="B1615" s="201"/>
      <c r="D1615" s="190" t="s">
        <v>171</v>
      </c>
      <c r="E1615" s="202"/>
      <c r="F1615" s="203" t="s">
        <v>351</v>
      </c>
      <c r="H1615" s="204">
        <v>-0.13700000000000001</v>
      </c>
      <c r="L1615" s="201"/>
      <c r="M1615" s="205"/>
      <c r="T1615" s="206"/>
      <c r="AT1615" s="202" t="s">
        <v>171</v>
      </c>
      <c r="AU1615" s="202" t="s">
        <v>100</v>
      </c>
      <c r="AV1615" s="200" t="s">
        <v>100</v>
      </c>
      <c r="AW1615" s="200" t="s">
        <v>33</v>
      </c>
      <c r="AX1615" s="200" t="s">
        <v>76</v>
      </c>
      <c r="AY1615" s="202" t="s">
        <v>119</v>
      </c>
    </row>
    <row r="1616" spans="2:51" s="215" customFormat="1" x14ac:dyDescent="0.3">
      <c r="B1616" s="216"/>
      <c r="D1616" s="190" t="s">
        <v>171</v>
      </c>
      <c r="E1616" s="217"/>
      <c r="F1616" s="218" t="s">
        <v>219</v>
      </c>
      <c r="H1616" s="219">
        <v>1.5449999999999999</v>
      </c>
      <c r="L1616" s="216"/>
      <c r="M1616" s="220"/>
      <c r="T1616" s="221"/>
      <c r="AT1616" s="217" t="s">
        <v>171</v>
      </c>
      <c r="AU1616" s="217" t="s">
        <v>100</v>
      </c>
      <c r="AV1616" s="215" t="s">
        <v>122</v>
      </c>
      <c r="AW1616" s="215" t="s">
        <v>33</v>
      </c>
      <c r="AX1616" s="215" t="s">
        <v>76</v>
      </c>
      <c r="AY1616" s="217" t="s">
        <v>119</v>
      </c>
    </row>
    <row r="1617" spans="2:65" s="194" customFormat="1" x14ac:dyDescent="0.3">
      <c r="B1617" s="195"/>
      <c r="D1617" s="190" t="s">
        <v>171</v>
      </c>
      <c r="E1617" s="196"/>
      <c r="F1617" s="197" t="s">
        <v>253</v>
      </c>
      <c r="H1617" s="196"/>
      <c r="L1617" s="195"/>
      <c r="M1617" s="198"/>
      <c r="T1617" s="199"/>
      <c r="AT1617" s="196" t="s">
        <v>171</v>
      </c>
      <c r="AU1617" s="196" t="s">
        <v>100</v>
      </c>
      <c r="AV1617" s="194" t="s">
        <v>84</v>
      </c>
      <c r="AW1617" s="194" t="s">
        <v>33</v>
      </c>
      <c r="AX1617" s="194" t="s">
        <v>76</v>
      </c>
      <c r="AY1617" s="196" t="s">
        <v>119</v>
      </c>
    </row>
    <row r="1618" spans="2:65" s="194" customFormat="1" x14ac:dyDescent="0.3">
      <c r="B1618" s="195"/>
      <c r="D1618" s="190" t="s">
        <v>171</v>
      </c>
      <c r="E1618" s="196"/>
      <c r="F1618" s="197" t="s">
        <v>348</v>
      </c>
      <c r="H1618" s="196"/>
      <c r="L1618" s="195"/>
      <c r="M1618" s="198"/>
      <c r="T1618" s="199"/>
      <c r="AT1618" s="196" t="s">
        <v>171</v>
      </c>
      <c r="AU1618" s="196" t="s">
        <v>100</v>
      </c>
      <c r="AV1618" s="194" t="s">
        <v>84</v>
      </c>
      <c r="AW1618" s="194" t="s">
        <v>33</v>
      </c>
      <c r="AX1618" s="194" t="s">
        <v>76</v>
      </c>
      <c r="AY1618" s="196" t="s">
        <v>119</v>
      </c>
    </row>
    <row r="1619" spans="2:65" s="200" customFormat="1" x14ac:dyDescent="0.3">
      <c r="B1619" s="201"/>
      <c r="D1619" s="190" t="s">
        <v>171</v>
      </c>
      <c r="E1619" s="202"/>
      <c r="F1619" s="203" t="s">
        <v>349</v>
      </c>
      <c r="H1619" s="204">
        <v>1.6819999999999999</v>
      </c>
      <c r="L1619" s="201"/>
      <c r="M1619" s="205"/>
      <c r="T1619" s="206"/>
      <c r="AT1619" s="202" t="s">
        <v>171</v>
      </c>
      <c r="AU1619" s="202" t="s">
        <v>100</v>
      </c>
      <c r="AV1619" s="200" t="s">
        <v>100</v>
      </c>
      <c r="AW1619" s="200" t="s">
        <v>33</v>
      </c>
      <c r="AX1619" s="200" t="s">
        <v>76</v>
      </c>
      <c r="AY1619" s="202" t="s">
        <v>119</v>
      </c>
    </row>
    <row r="1620" spans="2:65" s="194" customFormat="1" x14ac:dyDescent="0.3">
      <c r="B1620" s="195"/>
      <c r="D1620" s="190" t="s">
        <v>171</v>
      </c>
      <c r="E1620" s="196"/>
      <c r="F1620" s="197" t="s">
        <v>299</v>
      </c>
      <c r="H1620" s="196"/>
      <c r="L1620" s="195"/>
      <c r="M1620" s="198"/>
      <c r="T1620" s="199"/>
      <c r="AT1620" s="196" t="s">
        <v>171</v>
      </c>
      <c r="AU1620" s="196" t="s">
        <v>100</v>
      </c>
      <c r="AV1620" s="194" t="s">
        <v>84</v>
      </c>
      <c r="AW1620" s="194" t="s">
        <v>33</v>
      </c>
      <c r="AX1620" s="194" t="s">
        <v>76</v>
      </c>
      <c r="AY1620" s="196" t="s">
        <v>119</v>
      </c>
    </row>
    <row r="1621" spans="2:65" s="200" customFormat="1" x14ac:dyDescent="0.3">
      <c r="B1621" s="201"/>
      <c r="D1621" s="190" t="s">
        <v>171</v>
      </c>
      <c r="E1621" s="202"/>
      <c r="F1621" s="203" t="s">
        <v>351</v>
      </c>
      <c r="H1621" s="204">
        <v>-0.13700000000000001</v>
      </c>
      <c r="L1621" s="201"/>
      <c r="M1621" s="205"/>
      <c r="T1621" s="206"/>
      <c r="AT1621" s="202" t="s">
        <v>171</v>
      </c>
      <c r="AU1621" s="202" t="s">
        <v>100</v>
      </c>
      <c r="AV1621" s="200" t="s">
        <v>100</v>
      </c>
      <c r="AW1621" s="200" t="s">
        <v>33</v>
      </c>
      <c r="AX1621" s="200" t="s">
        <v>76</v>
      </c>
      <c r="AY1621" s="202" t="s">
        <v>119</v>
      </c>
    </row>
    <row r="1622" spans="2:65" s="215" customFormat="1" x14ac:dyDescent="0.3">
      <c r="B1622" s="216"/>
      <c r="D1622" s="190" t="s">
        <v>171</v>
      </c>
      <c r="E1622" s="217"/>
      <c r="F1622" s="218" t="s">
        <v>219</v>
      </c>
      <c r="H1622" s="219">
        <v>1.5449999999999999</v>
      </c>
      <c r="L1622" s="216"/>
      <c r="M1622" s="220"/>
      <c r="T1622" s="221"/>
      <c r="AT1622" s="217" t="s">
        <v>171</v>
      </c>
      <c r="AU1622" s="217" t="s">
        <v>100</v>
      </c>
      <c r="AV1622" s="215" t="s">
        <v>122</v>
      </c>
      <c r="AW1622" s="215" t="s">
        <v>33</v>
      </c>
      <c r="AX1622" s="215" t="s">
        <v>76</v>
      </c>
      <c r="AY1622" s="217" t="s">
        <v>119</v>
      </c>
    </row>
    <row r="1623" spans="2:65" s="207" customFormat="1" x14ac:dyDescent="0.3">
      <c r="B1623" s="208"/>
      <c r="D1623" s="190" t="s">
        <v>171</v>
      </c>
      <c r="E1623" s="209"/>
      <c r="F1623" s="210" t="s">
        <v>176</v>
      </c>
      <c r="H1623" s="211">
        <v>6.18</v>
      </c>
      <c r="L1623" s="208"/>
      <c r="M1623" s="212"/>
      <c r="T1623" s="213"/>
      <c r="AT1623" s="209" t="s">
        <v>171</v>
      </c>
      <c r="AU1623" s="209" t="s">
        <v>100</v>
      </c>
      <c r="AV1623" s="207" t="s">
        <v>121</v>
      </c>
      <c r="AW1623" s="207" t="s">
        <v>33</v>
      </c>
      <c r="AX1623" s="207" t="s">
        <v>84</v>
      </c>
      <c r="AY1623" s="209" t="s">
        <v>119</v>
      </c>
    </row>
    <row r="1624" spans="2:65" s="200" customFormat="1" x14ac:dyDescent="0.3">
      <c r="B1624" s="201"/>
      <c r="D1624" s="190" t="s">
        <v>171</v>
      </c>
      <c r="F1624" s="203" t="s">
        <v>358</v>
      </c>
      <c r="H1624" s="204">
        <v>12.36</v>
      </c>
      <c r="L1624" s="201"/>
      <c r="M1624" s="205"/>
      <c r="T1624" s="206"/>
      <c r="AT1624" s="202" t="s">
        <v>171</v>
      </c>
      <c r="AU1624" s="202" t="s">
        <v>100</v>
      </c>
      <c r="AV1624" s="200" t="s">
        <v>100</v>
      </c>
      <c r="AW1624" s="200" t="s">
        <v>6</v>
      </c>
      <c r="AX1624" s="200" t="s">
        <v>84</v>
      </c>
      <c r="AY1624" s="202" t="s">
        <v>119</v>
      </c>
    </row>
    <row r="1625" spans="2:65" s="102" customFormat="1" ht="16.5" customHeight="1" x14ac:dyDescent="0.3">
      <c r="B1625" s="103"/>
      <c r="C1625" s="179" t="s">
        <v>10</v>
      </c>
      <c r="D1625" s="179" t="s">
        <v>120</v>
      </c>
      <c r="E1625" s="180" t="s">
        <v>359</v>
      </c>
      <c r="F1625" s="181" t="s">
        <v>360</v>
      </c>
      <c r="G1625" s="182" t="s">
        <v>196</v>
      </c>
      <c r="H1625" s="183">
        <v>108.99</v>
      </c>
      <c r="I1625" s="289"/>
      <c r="J1625" s="184">
        <f>ROUND(I1625*H1625,2)</f>
        <v>0</v>
      </c>
      <c r="K1625" s="181" t="s">
        <v>167</v>
      </c>
      <c r="L1625" s="103"/>
      <c r="M1625" s="185"/>
      <c r="N1625" s="186" t="s">
        <v>41</v>
      </c>
      <c r="O1625" s="187">
        <v>0.28600000000000003</v>
      </c>
      <c r="P1625" s="187">
        <f>O1625*H1625</f>
        <v>31.171140000000001</v>
      </c>
      <c r="Q1625" s="187">
        <v>0</v>
      </c>
      <c r="R1625" s="187">
        <f>Q1625*H1625</f>
        <v>0</v>
      </c>
      <c r="S1625" s="187">
        <v>0</v>
      </c>
      <c r="T1625" s="188">
        <f>S1625*H1625</f>
        <v>0</v>
      </c>
      <c r="AR1625" s="94" t="s">
        <v>121</v>
      </c>
      <c r="AT1625" s="94" t="s">
        <v>120</v>
      </c>
      <c r="AU1625" s="94" t="s">
        <v>100</v>
      </c>
      <c r="AY1625" s="94" t="s">
        <v>119</v>
      </c>
      <c r="BE1625" s="189">
        <f>IF(N1625="základní",J1625,0)</f>
        <v>0</v>
      </c>
      <c r="BF1625" s="189">
        <f>IF(N1625="snížená",J1625,0)</f>
        <v>0</v>
      </c>
      <c r="BG1625" s="189">
        <f>IF(N1625="zákl. přenesená",J1625,0)</f>
        <v>0</v>
      </c>
      <c r="BH1625" s="189">
        <f>IF(N1625="sníž. přenesená",J1625,0)</f>
        <v>0</v>
      </c>
      <c r="BI1625" s="189">
        <f>IF(N1625="nulová",J1625,0)</f>
        <v>0</v>
      </c>
      <c r="BJ1625" s="94" t="s">
        <v>84</v>
      </c>
      <c r="BK1625" s="189">
        <f>ROUND(I1625*H1625,2)</f>
        <v>0</v>
      </c>
      <c r="BL1625" s="94" t="s">
        <v>121</v>
      </c>
      <c r="BM1625" s="94" t="s">
        <v>361</v>
      </c>
    </row>
    <row r="1626" spans="2:65" s="102" customFormat="1" ht="36" x14ac:dyDescent="0.3">
      <c r="B1626" s="103"/>
      <c r="D1626" s="190" t="s">
        <v>169</v>
      </c>
      <c r="F1626" s="191" t="s">
        <v>362</v>
      </c>
      <c r="L1626" s="103"/>
      <c r="M1626" s="192"/>
      <c r="T1626" s="193"/>
      <c r="AT1626" s="94" t="s">
        <v>169</v>
      </c>
      <c r="AU1626" s="94" t="s">
        <v>100</v>
      </c>
    </row>
    <row r="1627" spans="2:65" s="194" customFormat="1" x14ac:dyDescent="0.3">
      <c r="B1627" s="195"/>
      <c r="D1627" s="190" t="s">
        <v>171</v>
      </c>
      <c r="E1627" s="196"/>
      <c r="F1627" s="197" t="s">
        <v>172</v>
      </c>
      <c r="H1627" s="196"/>
      <c r="L1627" s="195"/>
      <c r="M1627" s="198"/>
      <c r="T1627" s="199"/>
      <c r="AT1627" s="196" t="s">
        <v>171</v>
      </c>
      <c r="AU1627" s="196" t="s">
        <v>100</v>
      </c>
      <c r="AV1627" s="194" t="s">
        <v>84</v>
      </c>
      <c r="AW1627" s="194" t="s">
        <v>33</v>
      </c>
      <c r="AX1627" s="194" t="s">
        <v>76</v>
      </c>
      <c r="AY1627" s="196" t="s">
        <v>119</v>
      </c>
    </row>
    <row r="1628" spans="2:65" s="194" customFormat="1" x14ac:dyDescent="0.3">
      <c r="B1628" s="195"/>
      <c r="D1628" s="190" t="s">
        <v>171</v>
      </c>
      <c r="E1628" s="196"/>
      <c r="F1628" s="197" t="s">
        <v>363</v>
      </c>
      <c r="H1628" s="196"/>
      <c r="L1628" s="195"/>
      <c r="M1628" s="198"/>
      <c r="T1628" s="199"/>
      <c r="AT1628" s="196" t="s">
        <v>171</v>
      </c>
      <c r="AU1628" s="196" t="s">
        <v>100</v>
      </c>
      <c r="AV1628" s="194" t="s">
        <v>84</v>
      </c>
      <c r="AW1628" s="194" t="s">
        <v>33</v>
      </c>
      <c r="AX1628" s="194" t="s">
        <v>76</v>
      </c>
      <c r="AY1628" s="196" t="s">
        <v>119</v>
      </c>
    </row>
    <row r="1629" spans="2:65" s="194" customFormat="1" x14ac:dyDescent="0.3">
      <c r="B1629" s="195"/>
      <c r="D1629" s="190" t="s">
        <v>171</v>
      </c>
      <c r="E1629" s="196"/>
      <c r="F1629" s="197" t="s">
        <v>210</v>
      </c>
      <c r="H1629" s="196"/>
      <c r="L1629" s="195"/>
      <c r="M1629" s="198"/>
      <c r="T1629" s="199"/>
      <c r="AT1629" s="196" t="s">
        <v>171</v>
      </c>
      <c r="AU1629" s="196" t="s">
        <v>100</v>
      </c>
      <c r="AV1629" s="194" t="s">
        <v>84</v>
      </c>
      <c r="AW1629" s="194" t="s">
        <v>33</v>
      </c>
      <c r="AX1629" s="194" t="s">
        <v>76</v>
      </c>
      <c r="AY1629" s="196" t="s">
        <v>119</v>
      </c>
    </row>
    <row r="1630" spans="2:65" s="194" customFormat="1" x14ac:dyDescent="0.3">
      <c r="B1630" s="195"/>
      <c r="D1630" s="190" t="s">
        <v>171</v>
      </c>
      <c r="E1630" s="196"/>
      <c r="F1630" s="197" t="s">
        <v>211</v>
      </c>
      <c r="H1630" s="196"/>
      <c r="L1630" s="195"/>
      <c r="M1630" s="198"/>
      <c r="T1630" s="199"/>
      <c r="AT1630" s="196" t="s">
        <v>171</v>
      </c>
      <c r="AU1630" s="196" t="s">
        <v>100</v>
      </c>
      <c r="AV1630" s="194" t="s">
        <v>84</v>
      </c>
      <c r="AW1630" s="194" t="s">
        <v>33</v>
      </c>
      <c r="AX1630" s="194" t="s">
        <v>76</v>
      </c>
      <c r="AY1630" s="196" t="s">
        <v>119</v>
      </c>
    </row>
    <row r="1631" spans="2:65" s="194" customFormat="1" x14ac:dyDescent="0.3">
      <c r="B1631" s="195"/>
      <c r="D1631" s="190" t="s">
        <v>171</v>
      </c>
      <c r="E1631" s="196"/>
      <c r="F1631" s="197" t="s">
        <v>364</v>
      </c>
      <c r="H1631" s="196"/>
      <c r="L1631" s="195"/>
      <c r="M1631" s="198"/>
      <c r="T1631" s="199"/>
      <c r="AT1631" s="196" t="s">
        <v>171</v>
      </c>
      <c r="AU1631" s="196" t="s">
        <v>100</v>
      </c>
      <c r="AV1631" s="194" t="s">
        <v>84</v>
      </c>
      <c r="AW1631" s="194" t="s">
        <v>33</v>
      </c>
      <c r="AX1631" s="194" t="s">
        <v>76</v>
      </c>
      <c r="AY1631" s="196" t="s">
        <v>119</v>
      </c>
    </row>
    <row r="1632" spans="2:65" s="194" customFormat="1" x14ac:dyDescent="0.3">
      <c r="B1632" s="195"/>
      <c r="D1632" s="190" t="s">
        <v>171</v>
      </c>
      <c r="E1632" s="196"/>
      <c r="F1632" s="197" t="s">
        <v>213</v>
      </c>
      <c r="H1632" s="196"/>
      <c r="L1632" s="195"/>
      <c r="M1632" s="198"/>
      <c r="T1632" s="199"/>
      <c r="AT1632" s="196" t="s">
        <v>171</v>
      </c>
      <c r="AU1632" s="196" t="s">
        <v>100</v>
      </c>
      <c r="AV1632" s="194" t="s">
        <v>84</v>
      </c>
      <c r="AW1632" s="194" t="s">
        <v>33</v>
      </c>
      <c r="AX1632" s="194" t="s">
        <v>76</v>
      </c>
      <c r="AY1632" s="196" t="s">
        <v>119</v>
      </c>
    </row>
    <row r="1633" spans="2:51" s="194" customFormat="1" x14ac:dyDescent="0.3">
      <c r="B1633" s="195"/>
      <c r="D1633" s="190" t="s">
        <v>171</v>
      </c>
      <c r="E1633" s="196"/>
      <c r="F1633" s="197" t="s">
        <v>365</v>
      </c>
      <c r="H1633" s="196"/>
      <c r="L1633" s="195"/>
      <c r="M1633" s="198"/>
      <c r="T1633" s="199"/>
      <c r="AT1633" s="196" t="s">
        <v>171</v>
      </c>
      <c r="AU1633" s="196" t="s">
        <v>100</v>
      </c>
      <c r="AV1633" s="194" t="s">
        <v>84</v>
      </c>
      <c r="AW1633" s="194" t="s">
        <v>33</v>
      </c>
      <c r="AX1633" s="194" t="s">
        <v>76</v>
      </c>
      <c r="AY1633" s="196" t="s">
        <v>119</v>
      </c>
    </row>
    <row r="1634" spans="2:51" s="194" customFormat="1" x14ac:dyDescent="0.3">
      <c r="B1634" s="195"/>
      <c r="D1634" s="190" t="s">
        <v>171</v>
      </c>
      <c r="E1634" s="196"/>
      <c r="F1634" s="197" t="s">
        <v>366</v>
      </c>
      <c r="H1634" s="196"/>
      <c r="L1634" s="195"/>
      <c r="M1634" s="198"/>
      <c r="T1634" s="199"/>
      <c r="AT1634" s="196" t="s">
        <v>171</v>
      </c>
      <c r="AU1634" s="196" t="s">
        <v>100</v>
      </c>
      <c r="AV1634" s="194" t="s">
        <v>84</v>
      </c>
      <c r="AW1634" s="194" t="s">
        <v>33</v>
      </c>
      <c r="AX1634" s="194" t="s">
        <v>76</v>
      </c>
      <c r="AY1634" s="196" t="s">
        <v>119</v>
      </c>
    </row>
    <row r="1635" spans="2:51" s="200" customFormat="1" x14ac:dyDescent="0.3">
      <c r="B1635" s="201"/>
      <c r="D1635" s="190" t="s">
        <v>171</v>
      </c>
      <c r="E1635" s="202"/>
      <c r="F1635" s="203" t="s">
        <v>367</v>
      </c>
      <c r="H1635" s="204">
        <v>9.3209999999999997</v>
      </c>
      <c r="L1635" s="201"/>
      <c r="M1635" s="205"/>
      <c r="T1635" s="206"/>
      <c r="AT1635" s="202" t="s">
        <v>171</v>
      </c>
      <c r="AU1635" s="202" t="s">
        <v>100</v>
      </c>
      <c r="AV1635" s="200" t="s">
        <v>100</v>
      </c>
      <c r="AW1635" s="200" t="s">
        <v>33</v>
      </c>
      <c r="AX1635" s="200" t="s">
        <v>76</v>
      </c>
      <c r="AY1635" s="202" t="s">
        <v>119</v>
      </c>
    </row>
    <row r="1636" spans="2:51" s="194" customFormat="1" x14ac:dyDescent="0.3">
      <c r="B1636" s="195"/>
      <c r="D1636" s="190" t="s">
        <v>171</v>
      </c>
      <c r="E1636" s="196"/>
      <c r="F1636" s="197" t="s">
        <v>368</v>
      </c>
      <c r="H1636" s="196"/>
      <c r="L1636" s="195"/>
      <c r="M1636" s="198"/>
      <c r="T1636" s="199"/>
      <c r="AT1636" s="196" t="s">
        <v>171</v>
      </c>
      <c r="AU1636" s="196" t="s">
        <v>100</v>
      </c>
      <c r="AV1636" s="194" t="s">
        <v>84</v>
      </c>
      <c r="AW1636" s="194" t="s">
        <v>33</v>
      </c>
      <c r="AX1636" s="194" t="s">
        <v>76</v>
      </c>
      <c r="AY1636" s="196" t="s">
        <v>119</v>
      </c>
    </row>
    <row r="1637" spans="2:51" s="200" customFormat="1" x14ac:dyDescent="0.3">
      <c r="B1637" s="201"/>
      <c r="D1637" s="190" t="s">
        <v>171</v>
      </c>
      <c r="E1637" s="202"/>
      <c r="F1637" s="203" t="s">
        <v>369</v>
      </c>
      <c r="H1637" s="204">
        <v>-0.84499999999999997</v>
      </c>
      <c r="L1637" s="201"/>
      <c r="M1637" s="205"/>
      <c r="T1637" s="206"/>
      <c r="AT1637" s="202" t="s">
        <v>171</v>
      </c>
      <c r="AU1637" s="202" t="s">
        <v>100</v>
      </c>
      <c r="AV1637" s="200" t="s">
        <v>100</v>
      </c>
      <c r="AW1637" s="200" t="s">
        <v>33</v>
      </c>
      <c r="AX1637" s="200" t="s">
        <v>76</v>
      </c>
      <c r="AY1637" s="202" t="s">
        <v>119</v>
      </c>
    </row>
    <row r="1638" spans="2:51" s="215" customFormat="1" x14ac:dyDescent="0.3">
      <c r="B1638" s="216"/>
      <c r="D1638" s="190" t="s">
        <v>171</v>
      </c>
      <c r="E1638" s="217"/>
      <c r="F1638" s="218" t="s">
        <v>219</v>
      </c>
      <c r="H1638" s="219">
        <v>8.4760000000000009</v>
      </c>
      <c r="L1638" s="216"/>
      <c r="M1638" s="220"/>
      <c r="T1638" s="221"/>
      <c r="AT1638" s="217" t="s">
        <v>171</v>
      </c>
      <c r="AU1638" s="217" t="s">
        <v>100</v>
      </c>
      <c r="AV1638" s="215" t="s">
        <v>122</v>
      </c>
      <c r="AW1638" s="215" t="s">
        <v>33</v>
      </c>
      <c r="AX1638" s="215" t="s">
        <v>76</v>
      </c>
      <c r="AY1638" s="217" t="s">
        <v>119</v>
      </c>
    </row>
    <row r="1639" spans="2:51" s="194" customFormat="1" x14ac:dyDescent="0.3">
      <c r="B1639" s="195"/>
      <c r="D1639" s="190" t="s">
        <v>171</v>
      </c>
      <c r="E1639" s="196"/>
      <c r="F1639" s="197" t="s">
        <v>220</v>
      </c>
      <c r="H1639" s="196"/>
      <c r="L1639" s="195"/>
      <c r="M1639" s="198"/>
      <c r="T1639" s="199"/>
      <c r="AT1639" s="196" t="s">
        <v>171</v>
      </c>
      <c r="AU1639" s="196" t="s">
        <v>100</v>
      </c>
      <c r="AV1639" s="194" t="s">
        <v>84</v>
      </c>
      <c r="AW1639" s="194" t="s">
        <v>33</v>
      </c>
      <c r="AX1639" s="194" t="s">
        <v>76</v>
      </c>
      <c r="AY1639" s="196" t="s">
        <v>119</v>
      </c>
    </row>
    <row r="1640" spans="2:51" s="194" customFormat="1" x14ac:dyDescent="0.3">
      <c r="B1640" s="195"/>
      <c r="D1640" s="190" t="s">
        <v>171</v>
      </c>
      <c r="E1640" s="196"/>
      <c r="F1640" s="197" t="s">
        <v>211</v>
      </c>
      <c r="H1640" s="196"/>
      <c r="L1640" s="195"/>
      <c r="M1640" s="198"/>
      <c r="T1640" s="199"/>
      <c r="AT1640" s="196" t="s">
        <v>171</v>
      </c>
      <c r="AU1640" s="196" t="s">
        <v>100</v>
      </c>
      <c r="AV1640" s="194" t="s">
        <v>84</v>
      </c>
      <c r="AW1640" s="194" t="s">
        <v>33</v>
      </c>
      <c r="AX1640" s="194" t="s">
        <v>76</v>
      </c>
      <c r="AY1640" s="196" t="s">
        <v>119</v>
      </c>
    </row>
    <row r="1641" spans="2:51" s="194" customFormat="1" x14ac:dyDescent="0.3">
      <c r="B1641" s="195"/>
      <c r="D1641" s="190" t="s">
        <v>171</v>
      </c>
      <c r="E1641" s="196"/>
      <c r="F1641" s="197" t="s">
        <v>364</v>
      </c>
      <c r="H1641" s="196"/>
      <c r="L1641" s="195"/>
      <c r="M1641" s="198"/>
      <c r="T1641" s="199"/>
      <c r="AT1641" s="196" t="s">
        <v>171</v>
      </c>
      <c r="AU1641" s="196" t="s">
        <v>100</v>
      </c>
      <c r="AV1641" s="194" t="s">
        <v>84</v>
      </c>
      <c r="AW1641" s="194" t="s">
        <v>33</v>
      </c>
      <c r="AX1641" s="194" t="s">
        <v>76</v>
      </c>
      <c r="AY1641" s="196" t="s">
        <v>119</v>
      </c>
    </row>
    <row r="1642" spans="2:51" s="194" customFormat="1" x14ac:dyDescent="0.3">
      <c r="B1642" s="195"/>
      <c r="D1642" s="190" t="s">
        <v>171</v>
      </c>
      <c r="E1642" s="196"/>
      <c r="F1642" s="197" t="s">
        <v>221</v>
      </c>
      <c r="H1642" s="196"/>
      <c r="L1642" s="195"/>
      <c r="M1642" s="198"/>
      <c r="T1642" s="199"/>
      <c r="AT1642" s="196" t="s">
        <v>171</v>
      </c>
      <c r="AU1642" s="196" t="s">
        <v>100</v>
      </c>
      <c r="AV1642" s="194" t="s">
        <v>84</v>
      </c>
      <c r="AW1642" s="194" t="s">
        <v>33</v>
      </c>
      <c r="AX1642" s="194" t="s">
        <v>76</v>
      </c>
      <c r="AY1642" s="196" t="s">
        <v>119</v>
      </c>
    </row>
    <row r="1643" spans="2:51" s="194" customFormat="1" x14ac:dyDescent="0.3">
      <c r="B1643" s="195"/>
      <c r="D1643" s="190" t="s">
        <v>171</v>
      </c>
      <c r="E1643" s="196"/>
      <c r="F1643" s="197" t="s">
        <v>366</v>
      </c>
      <c r="H1643" s="196"/>
      <c r="L1643" s="195"/>
      <c r="M1643" s="198"/>
      <c r="T1643" s="199"/>
      <c r="AT1643" s="196" t="s">
        <v>171</v>
      </c>
      <c r="AU1643" s="196" t="s">
        <v>100</v>
      </c>
      <c r="AV1643" s="194" t="s">
        <v>84</v>
      </c>
      <c r="AW1643" s="194" t="s">
        <v>33</v>
      </c>
      <c r="AX1643" s="194" t="s">
        <v>76</v>
      </c>
      <c r="AY1643" s="196" t="s">
        <v>119</v>
      </c>
    </row>
    <row r="1644" spans="2:51" s="200" customFormat="1" x14ac:dyDescent="0.3">
      <c r="B1644" s="201"/>
      <c r="D1644" s="190" t="s">
        <v>171</v>
      </c>
      <c r="E1644" s="202"/>
      <c r="F1644" s="203" t="s">
        <v>370</v>
      </c>
      <c r="H1644" s="204">
        <v>29.757000000000001</v>
      </c>
      <c r="L1644" s="201"/>
      <c r="M1644" s="205"/>
      <c r="T1644" s="206"/>
      <c r="AT1644" s="202" t="s">
        <v>171</v>
      </c>
      <c r="AU1644" s="202" t="s">
        <v>100</v>
      </c>
      <c r="AV1644" s="200" t="s">
        <v>100</v>
      </c>
      <c r="AW1644" s="200" t="s">
        <v>33</v>
      </c>
      <c r="AX1644" s="200" t="s">
        <v>76</v>
      </c>
      <c r="AY1644" s="202" t="s">
        <v>119</v>
      </c>
    </row>
    <row r="1645" spans="2:51" s="194" customFormat="1" x14ac:dyDescent="0.3">
      <c r="B1645" s="195"/>
      <c r="D1645" s="190" t="s">
        <v>171</v>
      </c>
      <c r="E1645" s="196"/>
      <c r="F1645" s="197" t="s">
        <v>368</v>
      </c>
      <c r="H1645" s="196"/>
      <c r="L1645" s="195"/>
      <c r="M1645" s="198"/>
      <c r="T1645" s="199"/>
      <c r="AT1645" s="196" t="s">
        <v>171</v>
      </c>
      <c r="AU1645" s="196" t="s">
        <v>100</v>
      </c>
      <c r="AV1645" s="194" t="s">
        <v>84</v>
      </c>
      <c r="AW1645" s="194" t="s">
        <v>33</v>
      </c>
      <c r="AX1645" s="194" t="s">
        <v>76</v>
      </c>
      <c r="AY1645" s="196" t="s">
        <v>119</v>
      </c>
    </row>
    <row r="1646" spans="2:51" s="200" customFormat="1" x14ac:dyDescent="0.3">
      <c r="B1646" s="201"/>
      <c r="D1646" s="190" t="s">
        <v>171</v>
      </c>
      <c r="E1646" s="202"/>
      <c r="F1646" s="203" t="s">
        <v>371</v>
      </c>
      <c r="H1646" s="204">
        <v>-2.4849999999999999</v>
      </c>
      <c r="L1646" s="201"/>
      <c r="M1646" s="205"/>
      <c r="T1646" s="206"/>
      <c r="AT1646" s="202" t="s">
        <v>171</v>
      </c>
      <c r="AU1646" s="202" t="s">
        <v>100</v>
      </c>
      <c r="AV1646" s="200" t="s">
        <v>100</v>
      </c>
      <c r="AW1646" s="200" t="s">
        <v>33</v>
      </c>
      <c r="AX1646" s="200" t="s">
        <v>76</v>
      </c>
      <c r="AY1646" s="202" t="s">
        <v>119</v>
      </c>
    </row>
    <row r="1647" spans="2:51" s="215" customFormat="1" x14ac:dyDescent="0.3">
      <c r="B1647" s="216"/>
      <c r="D1647" s="190" t="s">
        <v>171</v>
      </c>
      <c r="E1647" s="217"/>
      <c r="F1647" s="218" t="s">
        <v>219</v>
      </c>
      <c r="H1647" s="219">
        <v>27.271999999999998</v>
      </c>
      <c r="L1647" s="216"/>
      <c r="M1647" s="220"/>
      <c r="T1647" s="221"/>
      <c r="AT1647" s="217" t="s">
        <v>171</v>
      </c>
      <c r="AU1647" s="217" t="s">
        <v>100</v>
      </c>
      <c r="AV1647" s="215" t="s">
        <v>122</v>
      </c>
      <c r="AW1647" s="215" t="s">
        <v>33</v>
      </c>
      <c r="AX1647" s="215" t="s">
        <v>76</v>
      </c>
      <c r="AY1647" s="217" t="s">
        <v>119</v>
      </c>
    </row>
    <row r="1648" spans="2:51" s="194" customFormat="1" x14ac:dyDescent="0.3">
      <c r="B1648" s="195"/>
      <c r="D1648" s="190" t="s">
        <v>171</v>
      </c>
      <c r="E1648" s="196"/>
      <c r="F1648" s="197" t="s">
        <v>223</v>
      </c>
      <c r="H1648" s="196"/>
      <c r="L1648" s="195"/>
      <c r="M1648" s="198"/>
      <c r="T1648" s="199"/>
      <c r="AT1648" s="196" t="s">
        <v>171</v>
      </c>
      <c r="AU1648" s="196" t="s">
        <v>100</v>
      </c>
      <c r="AV1648" s="194" t="s">
        <v>84</v>
      </c>
      <c r="AW1648" s="194" t="s">
        <v>33</v>
      </c>
      <c r="AX1648" s="194" t="s">
        <v>76</v>
      </c>
      <c r="AY1648" s="196" t="s">
        <v>119</v>
      </c>
    </row>
    <row r="1649" spans="2:51" s="194" customFormat="1" x14ac:dyDescent="0.3">
      <c r="B1649" s="195"/>
      <c r="D1649" s="190" t="s">
        <v>171</v>
      </c>
      <c r="E1649" s="196"/>
      <c r="F1649" s="197" t="s">
        <v>224</v>
      </c>
      <c r="H1649" s="196"/>
      <c r="L1649" s="195"/>
      <c r="M1649" s="198"/>
      <c r="T1649" s="199"/>
      <c r="AT1649" s="196" t="s">
        <v>171</v>
      </c>
      <c r="AU1649" s="196" t="s">
        <v>100</v>
      </c>
      <c r="AV1649" s="194" t="s">
        <v>84</v>
      </c>
      <c r="AW1649" s="194" t="s">
        <v>33</v>
      </c>
      <c r="AX1649" s="194" t="s">
        <v>76</v>
      </c>
      <c r="AY1649" s="196" t="s">
        <v>119</v>
      </c>
    </row>
    <row r="1650" spans="2:51" s="194" customFormat="1" x14ac:dyDescent="0.3">
      <c r="B1650" s="195"/>
      <c r="D1650" s="190" t="s">
        <v>171</v>
      </c>
      <c r="E1650" s="196"/>
      <c r="F1650" s="197" t="s">
        <v>364</v>
      </c>
      <c r="H1650" s="196"/>
      <c r="L1650" s="195"/>
      <c r="M1650" s="198"/>
      <c r="T1650" s="199"/>
      <c r="AT1650" s="196" t="s">
        <v>171</v>
      </c>
      <c r="AU1650" s="196" t="s">
        <v>100</v>
      </c>
      <c r="AV1650" s="194" t="s">
        <v>84</v>
      </c>
      <c r="AW1650" s="194" t="s">
        <v>33</v>
      </c>
      <c r="AX1650" s="194" t="s">
        <v>76</v>
      </c>
      <c r="AY1650" s="196" t="s">
        <v>119</v>
      </c>
    </row>
    <row r="1651" spans="2:51" s="194" customFormat="1" x14ac:dyDescent="0.3">
      <c r="B1651" s="195"/>
      <c r="D1651" s="190" t="s">
        <v>171</v>
      </c>
      <c r="E1651" s="196"/>
      <c r="F1651" s="197" t="s">
        <v>372</v>
      </c>
      <c r="H1651" s="196"/>
      <c r="L1651" s="195"/>
      <c r="M1651" s="198"/>
      <c r="T1651" s="199"/>
      <c r="AT1651" s="196" t="s">
        <v>171</v>
      </c>
      <c r="AU1651" s="196" t="s">
        <v>100</v>
      </c>
      <c r="AV1651" s="194" t="s">
        <v>84</v>
      </c>
      <c r="AW1651" s="194" t="s">
        <v>33</v>
      </c>
      <c r="AX1651" s="194" t="s">
        <v>76</v>
      </c>
      <c r="AY1651" s="196" t="s">
        <v>119</v>
      </c>
    </row>
    <row r="1652" spans="2:51" s="194" customFormat="1" x14ac:dyDescent="0.3">
      <c r="B1652" s="195"/>
      <c r="D1652" s="190" t="s">
        <v>171</v>
      </c>
      <c r="E1652" s="196"/>
      <c r="F1652" s="197" t="s">
        <v>366</v>
      </c>
      <c r="H1652" s="196"/>
      <c r="L1652" s="195"/>
      <c r="M1652" s="198"/>
      <c r="T1652" s="199"/>
      <c r="AT1652" s="196" t="s">
        <v>171</v>
      </c>
      <c r="AU1652" s="196" t="s">
        <v>100</v>
      </c>
      <c r="AV1652" s="194" t="s">
        <v>84</v>
      </c>
      <c r="AW1652" s="194" t="s">
        <v>33</v>
      </c>
      <c r="AX1652" s="194" t="s">
        <v>76</v>
      </c>
      <c r="AY1652" s="196" t="s">
        <v>119</v>
      </c>
    </row>
    <row r="1653" spans="2:51" s="200" customFormat="1" x14ac:dyDescent="0.3">
      <c r="B1653" s="201"/>
      <c r="D1653" s="190" t="s">
        <v>171</v>
      </c>
      <c r="E1653" s="202"/>
      <c r="F1653" s="203" t="s">
        <v>373</v>
      </c>
      <c r="H1653" s="204">
        <v>38.402000000000001</v>
      </c>
      <c r="L1653" s="201"/>
      <c r="M1653" s="205"/>
      <c r="T1653" s="206"/>
      <c r="AT1653" s="202" t="s">
        <v>171</v>
      </c>
      <c r="AU1653" s="202" t="s">
        <v>100</v>
      </c>
      <c r="AV1653" s="200" t="s">
        <v>100</v>
      </c>
      <c r="AW1653" s="200" t="s">
        <v>33</v>
      </c>
      <c r="AX1653" s="200" t="s">
        <v>76</v>
      </c>
      <c r="AY1653" s="202" t="s">
        <v>119</v>
      </c>
    </row>
    <row r="1654" spans="2:51" s="194" customFormat="1" x14ac:dyDescent="0.3">
      <c r="B1654" s="195"/>
      <c r="D1654" s="190" t="s">
        <v>171</v>
      </c>
      <c r="E1654" s="196"/>
      <c r="F1654" s="197" t="s">
        <v>374</v>
      </c>
      <c r="H1654" s="196"/>
      <c r="L1654" s="195"/>
      <c r="M1654" s="198"/>
      <c r="T1654" s="199"/>
      <c r="AT1654" s="196" t="s">
        <v>171</v>
      </c>
      <c r="AU1654" s="196" t="s">
        <v>100</v>
      </c>
      <c r="AV1654" s="194" t="s">
        <v>84</v>
      </c>
      <c r="AW1654" s="194" t="s">
        <v>33</v>
      </c>
      <c r="AX1654" s="194" t="s">
        <v>76</v>
      </c>
      <c r="AY1654" s="196" t="s">
        <v>119</v>
      </c>
    </row>
    <row r="1655" spans="2:51" s="200" customFormat="1" x14ac:dyDescent="0.3">
      <c r="B1655" s="201"/>
      <c r="D1655" s="190" t="s">
        <v>171</v>
      </c>
      <c r="E1655" s="202"/>
      <c r="F1655" s="203" t="s">
        <v>375</v>
      </c>
      <c r="H1655" s="204">
        <v>-5.3029999999999999</v>
      </c>
      <c r="L1655" s="201"/>
      <c r="M1655" s="205"/>
      <c r="T1655" s="206"/>
      <c r="AT1655" s="202" t="s">
        <v>171</v>
      </c>
      <c r="AU1655" s="202" t="s">
        <v>100</v>
      </c>
      <c r="AV1655" s="200" t="s">
        <v>100</v>
      </c>
      <c r="AW1655" s="200" t="s">
        <v>33</v>
      </c>
      <c r="AX1655" s="200" t="s">
        <v>76</v>
      </c>
      <c r="AY1655" s="202" t="s">
        <v>119</v>
      </c>
    </row>
    <row r="1656" spans="2:51" s="215" customFormat="1" x14ac:dyDescent="0.3">
      <c r="B1656" s="216"/>
      <c r="D1656" s="190" t="s">
        <v>171</v>
      </c>
      <c r="E1656" s="217"/>
      <c r="F1656" s="218" t="s">
        <v>219</v>
      </c>
      <c r="H1656" s="219">
        <v>33.098999999999997</v>
      </c>
      <c r="L1656" s="216"/>
      <c r="M1656" s="220"/>
      <c r="T1656" s="221"/>
      <c r="AT1656" s="217" t="s">
        <v>171</v>
      </c>
      <c r="AU1656" s="217" t="s">
        <v>100</v>
      </c>
      <c r="AV1656" s="215" t="s">
        <v>122</v>
      </c>
      <c r="AW1656" s="215" t="s">
        <v>33</v>
      </c>
      <c r="AX1656" s="215" t="s">
        <v>76</v>
      </c>
      <c r="AY1656" s="217" t="s">
        <v>119</v>
      </c>
    </row>
    <row r="1657" spans="2:51" s="194" customFormat="1" x14ac:dyDescent="0.3">
      <c r="B1657" s="195"/>
      <c r="D1657" s="190" t="s">
        <v>171</v>
      </c>
      <c r="E1657" s="196"/>
      <c r="F1657" s="197" t="s">
        <v>228</v>
      </c>
      <c r="H1657" s="196"/>
      <c r="L1657" s="195"/>
      <c r="M1657" s="198"/>
      <c r="T1657" s="199"/>
      <c r="AT1657" s="196" t="s">
        <v>171</v>
      </c>
      <c r="AU1657" s="196" t="s">
        <v>100</v>
      </c>
      <c r="AV1657" s="194" t="s">
        <v>84</v>
      </c>
      <c r="AW1657" s="194" t="s">
        <v>33</v>
      </c>
      <c r="AX1657" s="194" t="s">
        <v>76</v>
      </c>
      <c r="AY1657" s="196" t="s">
        <v>119</v>
      </c>
    </row>
    <row r="1658" spans="2:51" s="194" customFormat="1" x14ac:dyDescent="0.3">
      <c r="B1658" s="195"/>
      <c r="D1658" s="190" t="s">
        <v>171</v>
      </c>
      <c r="E1658" s="196"/>
      <c r="F1658" s="197" t="s">
        <v>229</v>
      </c>
      <c r="H1658" s="196"/>
      <c r="L1658" s="195"/>
      <c r="M1658" s="198"/>
      <c r="T1658" s="199"/>
      <c r="AT1658" s="196" t="s">
        <v>171</v>
      </c>
      <c r="AU1658" s="196" t="s">
        <v>100</v>
      </c>
      <c r="AV1658" s="194" t="s">
        <v>84</v>
      </c>
      <c r="AW1658" s="194" t="s">
        <v>33</v>
      </c>
      <c r="AX1658" s="194" t="s">
        <v>76</v>
      </c>
      <c r="AY1658" s="196" t="s">
        <v>119</v>
      </c>
    </row>
    <row r="1659" spans="2:51" s="194" customFormat="1" x14ac:dyDescent="0.3">
      <c r="B1659" s="195"/>
      <c r="D1659" s="190" t="s">
        <v>171</v>
      </c>
      <c r="E1659" s="196"/>
      <c r="F1659" s="197" t="s">
        <v>364</v>
      </c>
      <c r="H1659" s="196"/>
      <c r="L1659" s="195"/>
      <c r="M1659" s="198"/>
      <c r="T1659" s="199"/>
      <c r="AT1659" s="196" t="s">
        <v>171</v>
      </c>
      <c r="AU1659" s="196" t="s">
        <v>100</v>
      </c>
      <c r="AV1659" s="194" t="s">
        <v>84</v>
      </c>
      <c r="AW1659" s="194" t="s">
        <v>33</v>
      </c>
      <c r="AX1659" s="194" t="s">
        <v>76</v>
      </c>
      <c r="AY1659" s="196" t="s">
        <v>119</v>
      </c>
    </row>
    <row r="1660" spans="2:51" s="194" customFormat="1" x14ac:dyDescent="0.3">
      <c r="B1660" s="195"/>
      <c r="D1660" s="190" t="s">
        <v>171</v>
      </c>
      <c r="E1660" s="196"/>
      <c r="F1660" s="197" t="s">
        <v>231</v>
      </c>
      <c r="H1660" s="196"/>
      <c r="L1660" s="195"/>
      <c r="M1660" s="198"/>
      <c r="T1660" s="199"/>
      <c r="AT1660" s="196" t="s">
        <v>171</v>
      </c>
      <c r="AU1660" s="196" t="s">
        <v>100</v>
      </c>
      <c r="AV1660" s="194" t="s">
        <v>84</v>
      </c>
      <c r="AW1660" s="194" t="s">
        <v>33</v>
      </c>
      <c r="AX1660" s="194" t="s">
        <v>76</v>
      </c>
      <c r="AY1660" s="196" t="s">
        <v>119</v>
      </c>
    </row>
    <row r="1661" spans="2:51" s="194" customFormat="1" x14ac:dyDescent="0.3">
      <c r="B1661" s="195"/>
      <c r="D1661" s="190" t="s">
        <v>171</v>
      </c>
      <c r="E1661" s="196"/>
      <c r="F1661" s="197" t="s">
        <v>366</v>
      </c>
      <c r="H1661" s="196"/>
      <c r="L1661" s="195"/>
      <c r="M1661" s="198"/>
      <c r="T1661" s="199"/>
      <c r="AT1661" s="196" t="s">
        <v>171</v>
      </c>
      <c r="AU1661" s="196" t="s">
        <v>100</v>
      </c>
      <c r="AV1661" s="194" t="s">
        <v>84</v>
      </c>
      <c r="AW1661" s="194" t="s">
        <v>33</v>
      </c>
      <c r="AX1661" s="194" t="s">
        <v>76</v>
      </c>
      <c r="AY1661" s="196" t="s">
        <v>119</v>
      </c>
    </row>
    <row r="1662" spans="2:51" s="200" customFormat="1" x14ac:dyDescent="0.3">
      <c r="B1662" s="201"/>
      <c r="D1662" s="190" t="s">
        <v>171</v>
      </c>
      <c r="E1662" s="202"/>
      <c r="F1662" s="203" t="s">
        <v>376</v>
      </c>
      <c r="H1662" s="204">
        <v>6.0449999999999999</v>
      </c>
      <c r="L1662" s="201"/>
      <c r="M1662" s="205"/>
      <c r="T1662" s="206"/>
      <c r="AT1662" s="202" t="s">
        <v>171</v>
      </c>
      <c r="AU1662" s="202" t="s">
        <v>100</v>
      </c>
      <c r="AV1662" s="200" t="s">
        <v>100</v>
      </c>
      <c r="AW1662" s="200" t="s">
        <v>33</v>
      </c>
      <c r="AX1662" s="200" t="s">
        <v>76</v>
      </c>
      <c r="AY1662" s="202" t="s">
        <v>119</v>
      </c>
    </row>
    <row r="1663" spans="2:51" s="194" customFormat="1" x14ac:dyDescent="0.3">
      <c r="B1663" s="195"/>
      <c r="D1663" s="190" t="s">
        <v>171</v>
      </c>
      <c r="E1663" s="196"/>
      <c r="F1663" s="197" t="s">
        <v>377</v>
      </c>
      <c r="H1663" s="196"/>
      <c r="L1663" s="195"/>
      <c r="M1663" s="198"/>
      <c r="T1663" s="199"/>
      <c r="AT1663" s="196" t="s">
        <v>171</v>
      </c>
      <c r="AU1663" s="196" t="s">
        <v>100</v>
      </c>
      <c r="AV1663" s="194" t="s">
        <v>84</v>
      </c>
      <c r="AW1663" s="194" t="s">
        <v>33</v>
      </c>
      <c r="AX1663" s="194" t="s">
        <v>76</v>
      </c>
      <c r="AY1663" s="196" t="s">
        <v>119</v>
      </c>
    </row>
    <row r="1664" spans="2:51" s="200" customFormat="1" x14ac:dyDescent="0.3">
      <c r="B1664" s="201"/>
      <c r="D1664" s="190" t="s">
        <v>171</v>
      </c>
      <c r="E1664" s="202"/>
      <c r="F1664" s="203" t="s">
        <v>378</v>
      </c>
      <c r="H1664" s="204">
        <v>-0.32400000000000001</v>
      </c>
      <c r="L1664" s="201"/>
      <c r="M1664" s="205"/>
      <c r="T1664" s="206"/>
      <c r="AT1664" s="202" t="s">
        <v>171</v>
      </c>
      <c r="AU1664" s="202" t="s">
        <v>100</v>
      </c>
      <c r="AV1664" s="200" t="s">
        <v>100</v>
      </c>
      <c r="AW1664" s="200" t="s">
        <v>33</v>
      </c>
      <c r="AX1664" s="200" t="s">
        <v>76</v>
      </c>
      <c r="AY1664" s="202" t="s">
        <v>119</v>
      </c>
    </row>
    <row r="1665" spans="2:51" s="215" customFormat="1" x14ac:dyDescent="0.3">
      <c r="B1665" s="216"/>
      <c r="D1665" s="190" t="s">
        <v>171</v>
      </c>
      <c r="E1665" s="217"/>
      <c r="F1665" s="218" t="s">
        <v>219</v>
      </c>
      <c r="H1665" s="219">
        <v>5.7210000000000001</v>
      </c>
      <c r="L1665" s="216"/>
      <c r="M1665" s="220"/>
      <c r="T1665" s="221"/>
      <c r="AT1665" s="217" t="s">
        <v>171</v>
      </c>
      <c r="AU1665" s="217" t="s">
        <v>100</v>
      </c>
      <c r="AV1665" s="215" t="s">
        <v>122</v>
      </c>
      <c r="AW1665" s="215" t="s">
        <v>33</v>
      </c>
      <c r="AX1665" s="215" t="s">
        <v>76</v>
      </c>
      <c r="AY1665" s="217" t="s">
        <v>119</v>
      </c>
    </row>
    <row r="1666" spans="2:51" s="194" customFormat="1" x14ac:dyDescent="0.3">
      <c r="B1666" s="195"/>
      <c r="D1666" s="190" t="s">
        <v>171</v>
      </c>
      <c r="E1666" s="196"/>
      <c r="F1666" s="197" t="s">
        <v>233</v>
      </c>
      <c r="H1666" s="196"/>
      <c r="L1666" s="195"/>
      <c r="M1666" s="198"/>
      <c r="T1666" s="199"/>
      <c r="AT1666" s="196" t="s">
        <v>171</v>
      </c>
      <c r="AU1666" s="196" t="s">
        <v>100</v>
      </c>
      <c r="AV1666" s="194" t="s">
        <v>84</v>
      </c>
      <c r="AW1666" s="194" t="s">
        <v>33</v>
      </c>
      <c r="AX1666" s="194" t="s">
        <v>76</v>
      </c>
      <c r="AY1666" s="196" t="s">
        <v>119</v>
      </c>
    </row>
    <row r="1667" spans="2:51" s="194" customFormat="1" x14ac:dyDescent="0.3">
      <c r="B1667" s="195"/>
      <c r="D1667" s="190" t="s">
        <v>171</v>
      </c>
      <c r="E1667" s="196"/>
      <c r="F1667" s="197" t="s">
        <v>229</v>
      </c>
      <c r="H1667" s="196"/>
      <c r="L1667" s="195"/>
      <c r="M1667" s="198"/>
      <c r="T1667" s="199"/>
      <c r="AT1667" s="196" t="s">
        <v>171</v>
      </c>
      <c r="AU1667" s="196" t="s">
        <v>100</v>
      </c>
      <c r="AV1667" s="194" t="s">
        <v>84</v>
      </c>
      <c r="AW1667" s="194" t="s">
        <v>33</v>
      </c>
      <c r="AX1667" s="194" t="s">
        <v>76</v>
      </c>
      <c r="AY1667" s="196" t="s">
        <v>119</v>
      </c>
    </row>
    <row r="1668" spans="2:51" s="194" customFormat="1" x14ac:dyDescent="0.3">
      <c r="B1668" s="195"/>
      <c r="D1668" s="190" t="s">
        <v>171</v>
      </c>
      <c r="E1668" s="196"/>
      <c r="F1668" s="197" t="s">
        <v>364</v>
      </c>
      <c r="H1668" s="196"/>
      <c r="L1668" s="195"/>
      <c r="M1668" s="198"/>
      <c r="T1668" s="199"/>
      <c r="AT1668" s="196" t="s">
        <v>171</v>
      </c>
      <c r="AU1668" s="196" t="s">
        <v>100</v>
      </c>
      <c r="AV1668" s="194" t="s">
        <v>84</v>
      </c>
      <c r="AW1668" s="194" t="s">
        <v>33</v>
      </c>
      <c r="AX1668" s="194" t="s">
        <v>76</v>
      </c>
      <c r="AY1668" s="196" t="s">
        <v>119</v>
      </c>
    </row>
    <row r="1669" spans="2:51" s="194" customFormat="1" x14ac:dyDescent="0.3">
      <c r="B1669" s="195"/>
      <c r="D1669" s="190" t="s">
        <v>171</v>
      </c>
      <c r="E1669" s="196"/>
      <c r="F1669" s="197" t="s">
        <v>234</v>
      </c>
      <c r="H1669" s="196"/>
      <c r="L1669" s="195"/>
      <c r="M1669" s="198"/>
      <c r="T1669" s="199"/>
      <c r="AT1669" s="196" t="s">
        <v>171</v>
      </c>
      <c r="AU1669" s="196" t="s">
        <v>100</v>
      </c>
      <c r="AV1669" s="194" t="s">
        <v>84</v>
      </c>
      <c r="AW1669" s="194" t="s">
        <v>33</v>
      </c>
      <c r="AX1669" s="194" t="s">
        <v>76</v>
      </c>
      <c r="AY1669" s="196" t="s">
        <v>119</v>
      </c>
    </row>
    <row r="1670" spans="2:51" s="194" customFormat="1" x14ac:dyDescent="0.3">
      <c r="B1670" s="195"/>
      <c r="D1670" s="190" t="s">
        <v>171</v>
      </c>
      <c r="E1670" s="196"/>
      <c r="F1670" s="197" t="s">
        <v>366</v>
      </c>
      <c r="H1670" s="196"/>
      <c r="L1670" s="195"/>
      <c r="M1670" s="198"/>
      <c r="T1670" s="199"/>
      <c r="AT1670" s="196" t="s">
        <v>171</v>
      </c>
      <c r="AU1670" s="196" t="s">
        <v>100</v>
      </c>
      <c r="AV1670" s="194" t="s">
        <v>84</v>
      </c>
      <c r="AW1670" s="194" t="s">
        <v>33</v>
      </c>
      <c r="AX1670" s="194" t="s">
        <v>76</v>
      </c>
      <c r="AY1670" s="196" t="s">
        <v>119</v>
      </c>
    </row>
    <row r="1671" spans="2:51" s="200" customFormat="1" x14ac:dyDescent="0.3">
      <c r="B1671" s="201"/>
      <c r="D1671" s="190" t="s">
        <v>171</v>
      </c>
      <c r="E1671" s="202"/>
      <c r="F1671" s="203" t="s">
        <v>379</v>
      </c>
      <c r="H1671" s="204">
        <v>6.4349999999999996</v>
      </c>
      <c r="L1671" s="201"/>
      <c r="M1671" s="205"/>
      <c r="T1671" s="206"/>
      <c r="AT1671" s="202" t="s">
        <v>171</v>
      </c>
      <c r="AU1671" s="202" t="s">
        <v>100</v>
      </c>
      <c r="AV1671" s="200" t="s">
        <v>100</v>
      </c>
      <c r="AW1671" s="200" t="s">
        <v>33</v>
      </c>
      <c r="AX1671" s="200" t="s">
        <v>76</v>
      </c>
      <c r="AY1671" s="202" t="s">
        <v>119</v>
      </c>
    </row>
    <row r="1672" spans="2:51" s="194" customFormat="1" x14ac:dyDescent="0.3">
      <c r="B1672" s="195"/>
      <c r="D1672" s="190" t="s">
        <v>171</v>
      </c>
      <c r="E1672" s="196"/>
      <c r="F1672" s="197" t="s">
        <v>377</v>
      </c>
      <c r="H1672" s="196"/>
      <c r="L1672" s="195"/>
      <c r="M1672" s="198"/>
      <c r="T1672" s="199"/>
      <c r="AT1672" s="196" t="s">
        <v>171</v>
      </c>
      <c r="AU1672" s="196" t="s">
        <v>100</v>
      </c>
      <c r="AV1672" s="194" t="s">
        <v>84</v>
      </c>
      <c r="AW1672" s="194" t="s">
        <v>33</v>
      </c>
      <c r="AX1672" s="194" t="s">
        <v>76</v>
      </c>
      <c r="AY1672" s="196" t="s">
        <v>119</v>
      </c>
    </row>
    <row r="1673" spans="2:51" s="200" customFormat="1" x14ac:dyDescent="0.3">
      <c r="B1673" s="201"/>
      <c r="D1673" s="190" t="s">
        <v>171</v>
      </c>
      <c r="E1673" s="202"/>
      <c r="F1673" s="203" t="s">
        <v>380</v>
      </c>
      <c r="H1673" s="204">
        <v>-0.311</v>
      </c>
      <c r="L1673" s="201"/>
      <c r="M1673" s="205"/>
      <c r="T1673" s="206"/>
      <c r="AT1673" s="202" t="s">
        <v>171</v>
      </c>
      <c r="AU1673" s="202" t="s">
        <v>100</v>
      </c>
      <c r="AV1673" s="200" t="s">
        <v>100</v>
      </c>
      <c r="AW1673" s="200" t="s">
        <v>33</v>
      </c>
      <c r="AX1673" s="200" t="s">
        <v>76</v>
      </c>
      <c r="AY1673" s="202" t="s">
        <v>119</v>
      </c>
    </row>
    <row r="1674" spans="2:51" s="215" customFormat="1" x14ac:dyDescent="0.3">
      <c r="B1674" s="216"/>
      <c r="D1674" s="190" t="s">
        <v>171</v>
      </c>
      <c r="E1674" s="217"/>
      <c r="F1674" s="218" t="s">
        <v>219</v>
      </c>
      <c r="H1674" s="219">
        <v>6.1239999999999997</v>
      </c>
      <c r="L1674" s="216"/>
      <c r="M1674" s="220"/>
      <c r="T1674" s="221"/>
      <c r="AT1674" s="217" t="s">
        <v>171</v>
      </c>
      <c r="AU1674" s="217" t="s">
        <v>100</v>
      </c>
      <c r="AV1674" s="215" t="s">
        <v>122</v>
      </c>
      <c r="AW1674" s="215" t="s">
        <v>33</v>
      </c>
      <c r="AX1674" s="215" t="s">
        <v>76</v>
      </c>
      <c r="AY1674" s="217" t="s">
        <v>119</v>
      </c>
    </row>
    <row r="1675" spans="2:51" s="194" customFormat="1" x14ac:dyDescent="0.3">
      <c r="B1675" s="195"/>
      <c r="D1675" s="190" t="s">
        <v>171</v>
      </c>
      <c r="E1675" s="196"/>
      <c r="F1675" s="197" t="s">
        <v>236</v>
      </c>
      <c r="H1675" s="196"/>
      <c r="L1675" s="195"/>
      <c r="M1675" s="198"/>
      <c r="T1675" s="199"/>
      <c r="AT1675" s="196" t="s">
        <v>171</v>
      </c>
      <c r="AU1675" s="196" t="s">
        <v>100</v>
      </c>
      <c r="AV1675" s="194" t="s">
        <v>84</v>
      </c>
      <c r="AW1675" s="194" t="s">
        <v>33</v>
      </c>
      <c r="AX1675" s="194" t="s">
        <v>76</v>
      </c>
      <c r="AY1675" s="196" t="s">
        <v>119</v>
      </c>
    </row>
    <row r="1676" spans="2:51" s="194" customFormat="1" x14ac:dyDescent="0.3">
      <c r="B1676" s="195"/>
      <c r="D1676" s="190" t="s">
        <v>171</v>
      </c>
      <c r="E1676" s="196"/>
      <c r="F1676" s="197" t="s">
        <v>229</v>
      </c>
      <c r="H1676" s="196"/>
      <c r="L1676" s="195"/>
      <c r="M1676" s="198"/>
      <c r="T1676" s="199"/>
      <c r="AT1676" s="196" t="s">
        <v>171</v>
      </c>
      <c r="AU1676" s="196" t="s">
        <v>100</v>
      </c>
      <c r="AV1676" s="194" t="s">
        <v>84</v>
      </c>
      <c r="AW1676" s="194" t="s">
        <v>33</v>
      </c>
      <c r="AX1676" s="194" t="s">
        <v>76</v>
      </c>
      <c r="AY1676" s="196" t="s">
        <v>119</v>
      </c>
    </row>
    <row r="1677" spans="2:51" s="194" customFormat="1" x14ac:dyDescent="0.3">
      <c r="B1677" s="195"/>
      <c r="D1677" s="190" t="s">
        <v>171</v>
      </c>
      <c r="E1677" s="196"/>
      <c r="F1677" s="197" t="s">
        <v>364</v>
      </c>
      <c r="H1677" s="196"/>
      <c r="L1677" s="195"/>
      <c r="M1677" s="198"/>
      <c r="T1677" s="199"/>
      <c r="AT1677" s="196" t="s">
        <v>171</v>
      </c>
      <c r="AU1677" s="196" t="s">
        <v>100</v>
      </c>
      <c r="AV1677" s="194" t="s">
        <v>84</v>
      </c>
      <c r="AW1677" s="194" t="s">
        <v>33</v>
      </c>
      <c r="AX1677" s="194" t="s">
        <v>76</v>
      </c>
      <c r="AY1677" s="196" t="s">
        <v>119</v>
      </c>
    </row>
    <row r="1678" spans="2:51" s="194" customFormat="1" x14ac:dyDescent="0.3">
      <c r="B1678" s="195"/>
      <c r="D1678" s="190" t="s">
        <v>171</v>
      </c>
      <c r="E1678" s="196"/>
      <c r="F1678" s="197" t="s">
        <v>237</v>
      </c>
      <c r="H1678" s="196"/>
      <c r="L1678" s="195"/>
      <c r="M1678" s="198"/>
      <c r="T1678" s="199"/>
      <c r="AT1678" s="196" t="s">
        <v>171</v>
      </c>
      <c r="AU1678" s="196" t="s">
        <v>100</v>
      </c>
      <c r="AV1678" s="194" t="s">
        <v>84</v>
      </c>
      <c r="AW1678" s="194" t="s">
        <v>33</v>
      </c>
      <c r="AX1678" s="194" t="s">
        <v>76</v>
      </c>
      <c r="AY1678" s="196" t="s">
        <v>119</v>
      </c>
    </row>
    <row r="1679" spans="2:51" s="194" customFormat="1" x14ac:dyDescent="0.3">
      <c r="B1679" s="195"/>
      <c r="D1679" s="190" t="s">
        <v>171</v>
      </c>
      <c r="E1679" s="196"/>
      <c r="F1679" s="197" t="s">
        <v>366</v>
      </c>
      <c r="H1679" s="196"/>
      <c r="L1679" s="195"/>
      <c r="M1679" s="198"/>
      <c r="T1679" s="199"/>
      <c r="AT1679" s="196" t="s">
        <v>171</v>
      </c>
      <c r="AU1679" s="196" t="s">
        <v>100</v>
      </c>
      <c r="AV1679" s="194" t="s">
        <v>84</v>
      </c>
      <c r="AW1679" s="194" t="s">
        <v>33</v>
      </c>
      <c r="AX1679" s="194" t="s">
        <v>76</v>
      </c>
      <c r="AY1679" s="196" t="s">
        <v>119</v>
      </c>
    </row>
    <row r="1680" spans="2:51" s="200" customFormat="1" x14ac:dyDescent="0.3">
      <c r="B1680" s="201"/>
      <c r="D1680" s="190" t="s">
        <v>171</v>
      </c>
      <c r="E1680" s="202"/>
      <c r="F1680" s="203" t="s">
        <v>381</v>
      </c>
      <c r="H1680" s="204">
        <v>5.2</v>
      </c>
      <c r="L1680" s="201"/>
      <c r="M1680" s="205"/>
      <c r="T1680" s="206"/>
      <c r="AT1680" s="202" t="s">
        <v>171</v>
      </c>
      <c r="AU1680" s="202" t="s">
        <v>100</v>
      </c>
      <c r="AV1680" s="200" t="s">
        <v>100</v>
      </c>
      <c r="AW1680" s="200" t="s">
        <v>33</v>
      </c>
      <c r="AX1680" s="200" t="s">
        <v>76</v>
      </c>
      <c r="AY1680" s="202" t="s">
        <v>119</v>
      </c>
    </row>
    <row r="1681" spans="2:51" s="194" customFormat="1" x14ac:dyDescent="0.3">
      <c r="B1681" s="195"/>
      <c r="D1681" s="190" t="s">
        <v>171</v>
      </c>
      <c r="E1681" s="196"/>
      <c r="F1681" s="197" t="s">
        <v>377</v>
      </c>
      <c r="H1681" s="196"/>
      <c r="L1681" s="195"/>
      <c r="M1681" s="198"/>
      <c r="T1681" s="199"/>
      <c r="AT1681" s="196" t="s">
        <v>171</v>
      </c>
      <c r="AU1681" s="196" t="s">
        <v>100</v>
      </c>
      <c r="AV1681" s="194" t="s">
        <v>84</v>
      </c>
      <c r="AW1681" s="194" t="s">
        <v>33</v>
      </c>
      <c r="AX1681" s="194" t="s">
        <v>76</v>
      </c>
      <c r="AY1681" s="196" t="s">
        <v>119</v>
      </c>
    </row>
    <row r="1682" spans="2:51" s="200" customFormat="1" x14ac:dyDescent="0.3">
      <c r="B1682" s="201"/>
      <c r="D1682" s="190" t="s">
        <v>171</v>
      </c>
      <c r="E1682" s="202"/>
      <c r="F1682" s="203" t="s">
        <v>382</v>
      </c>
      <c r="H1682" s="204">
        <v>-0.28300000000000003</v>
      </c>
      <c r="L1682" s="201"/>
      <c r="M1682" s="205"/>
      <c r="T1682" s="206"/>
      <c r="AT1682" s="202" t="s">
        <v>171</v>
      </c>
      <c r="AU1682" s="202" t="s">
        <v>100</v>
      </c>
      <c r="AV1682" s="200" t="s">
        <v>100</v>
      </c>
      <c r="AW1682" s="200" t="s">
        <v>33</v>
      </c>
      <c r="AX1682" s="200" t="s">
        <v>76</v>
      </c>
      <c r="AY1682" s="202" t="s">
        <v>119</v>
      </c>
    </row>
    <row r="1683" spans="2:51" s="215" customFormat="1" x14ac:dyDescent="0.3">
      <c r="B1683" s="216"/>
      <c r="D1683" s="190" t="s">
        <v>171</v>
      </c>
      <c r="E1683" s="217"/>
      <c r="F1683" s="218" t="s">
        <v>219</v>
      </c>
      <c r="H1683" s="219">
        <v>4.9169999999999998</v>
      </c>
      <c r="L1683" s="216"/>
      <c r="M1683" s="220"/>
      <c r="T1683" s="221"/>
      <c r="AT1683" s="217" t="s">
        <v>171</v>
      </c>
      <c r="AU1683" s="217" t="s">
        <v>100</v>
      </c>
      <c r="AV1683" s="215" t="s">
        <v>122</v>
      </c>
      <c r="AW1683" s="215" t="s">
        <v>33</v>
      </c>
      <c r="AX1683" s="215" t="s">
        <v>76</v>
      </c>
      <c r="AY1683" s="217" t="s">
        <v>119</v>
      </c>
    </row>
    <row r="1684" spans="2:51" s="194" customFormat="1" x14ac:dyDescent="0.3">
      <c r="B1684" s="195"/>
      <c r="D1684" s="190" t="s">
        <v>171</v>
      </c>
      <c r="E1684" s="196"/>
      <c r="F1684" s="197" t="s">
        <v>239</v>
      </c>
      <c r="H1684" s="196"/>
      <c r="L1684" s="195"/>
      <c r="M1684" s="198"/>
      <c r="T1684" s="199"/>
      <c r="AT1684" s="196" t="s">
        <v>171</v>
      </c>
      <c r="AU1684" s="196" t="s">
        <v>100</v>
      </c>
      <c r="AV1684" s="194" t="s">
        <v>84</v>
      </c>
      <c r="AW1684" s="194" t="s">
        <v>33</v>
      </c>
      <c r="AX1684" s="194" t="s">
        <v>76</v>
      </c>
      <c r="AY1684" s="196" t="s">
        <v>119</v>
      </c>
    </row>
    <row r="1685" spans="2:51" s="194" customFormat="1" x14ac:dyDescent="0.3">
      <c r="B1685" s="195"/>
      <c r="D1685" s="190" t="s">
        <v>171</v>
      </c>
      <c r="E1685" s="196"/>
      <c r="F1685" s="197" t="s">
        <v>229</v>
      </c>
      <c r="H1685" s="196"/>
      <c r="L1685" s="195"/>
      <c r="M1685" s="198"/>
      <c r="T1685" s="199"/>
      <c r="AT1685" s="196" t="s">
        <v>171</v>
      </c>
      <c r="AU1685" s="196" t="s">
        <v>100</v>
      </c>
      <c r="AV1685" s="194" t="s">
        <v>84</v>
      </c>
      <c r="AW1685" s="194" t="s">
        <v>33</v>
      </c>
      <c r="AX1685" s="194" t="s">
        <v>76</v>
      </c>
      <c r="AY1685" s="196" t="s">
        <v>119</v>
      </c>
    </row>
    <row r="1686" spans="2:51" s="194" customFormat="1" x14ac:dyDescent="0.3">
      <c r="B1686" s="195"/>
      <c r="D1686" s="190" t="s">
        <v>171</v>
      </c>
      <c r="E1686" s="196"/>
      <c r="F1686" s="197" t="s">
        <v>364</v>
      </c>
      <c r="H1686" s="196"/>
      <c r="L1686" s="195"/>
      <c r="M1686" s="198"/>
      <c r="T1686" s="199"/>
      <c r="AT1686" s="196" t="s">
        <v>171</v>
      </c>
      <c r="AU1686" s="196" t="s">
        <v>100</v>
      </c>
      <c r="AV1686" s="194" t="s">
        <v>84</v>
      </c>
      <c r="AW1686" s="194" t="s">
        <v>33</v>
      </c>
      <c r="AX1686" s="194" t="s">
        <v>76</v>
      </c>
      <c r="AY1686" s="196" t="s">
        <v>119</v>
      </c>
    </row>
    <row r="1687" spans="2:51" s="194" customFormat="1" x14ac:dyDescent="0.3">
      <c r="B1687" s="195"/>
      <c r="D1687" s="190" t="s">
        <v>171</v>
      </c>
      <c r="E1687" s="196"/>
      <c r="F1687" s="197" t="s">
        <v>240</v>
      </c>
      <c r="H1687" s="196"/>
      <c r="L1687" s="195"/>
      <c r="M1687" s="198"/>
      <c r="T1687" s="199"/>
      <c r="AT1687" s="196" t="s">
        <v>171</v>
      </c>
      <c r="AU1687" s="196" t="s">
        <v>100</v>
      </c>
      <c r="AV1687" s="194" t="s">
        <v>84</v>
      </c>
      <c r="AW1687" s="194" t="s">
        <v>33</v>
      </c>
      <c r="AX1687" s="194" t="s">
        <v>76</v>
      </c>
      <c r="AY1687" s="196" t="s">
        <v>119</v>
      </c>
    </row>
    <row r="1688" spans="2:51" s="194" customFormat="1" x14ac:dyDescent="0.3">
      <c r="B1688" s="195"/>
      <c r="D1688" s="190" t="s">
        <v>171</v>
      </c>
      <c r="E1688" s="196"/>
      <c r="F1688" s="197" t="s">
        <v>366</v>
      </c>
      <c r="H1688" s="196"/>
      <c r="L1688" s="195"/>
      <c r="M1688" s="198"/>
      <c r="T1688" s="199"/>
      <c r="AT1688" s="196" t="s">
        <v>171</v>
      </c>
      <c r="AU1688" s="196" t="s">
        <v>100</v>
      </c>
      <c r="AV1688" s="194" t="s">
        <v>84</v>
      </c>
      <c r="AW1688" s="194" t="s">
        <v>33</v>
      </c>
      <c r="AX1688" s="194" t="s">
        <v>76</v>
      </c>
      <c r="AY1688" s="196" t="s">
        <v>119</v>
      </c>
    </row>
    <row r="1689" spans="2:51" s="200" customFormat="1" x14ac:dyDescent="0.3">
      <c r="B1689" s="201"/>
      <c r="D1689" s="190" t="s">
        <v>171</v>
      </c>
      <c r="E1689" s="202"/>
      <c r="F1689" s="203" t="s">
        <v>383</v>
      </c>
      <c r="H1689" s="204">
        <v>5.7850000000000001</v>
      </c>
      <c r="L1689" s="201"/>
      <c r="M1689" s="205"/>
      <c r="T1689" s="206"/>
      <c r="AT1689" s="202" t="s">
        <v>171</v>
      </c>
      <c r="AU1689" s="202" t="s">
        <v>100</v>
      </c>
      <c r="AV1689" s="200" t="s">
        <v>100</v>
      </c>
      <c r="AW1689" s="200" t="s">
        <v>33</v>
      </c>
      <c r="AX1689" s="200" t="s">
        <v>76</v>
      </c>
      <c r="AY1689" s="202" t="s">
        <v>119</v>
      </c>
    </row>
    <row r="1690" spans="2:51" s="194" customFormat="1" x14ac:dyDescent="0.3">
      <c r="B1690" s="195"/>
      <c r="D1690" s="190" t="s">
        <v>171</v>
      </c>
      <c r="E1690" s="196"/>
      <c r="F1690" s="197" t="s">
        <v>377</v>
      </c>
      <c r="H1690" s="196"/>
      <c r="L1690" s="195"/>
      <c r="M1690" s="198"/>
      <c r="T1690" s="199"/>
      <c r="AT1690" s="196" t="s">
        <v>171</v>
      </c>
      <c r="AU1690" s="196" t="s">
        <v>100</v>
      </c>
      <c r="AV1690" s="194" t="s">
        <v>84</v>
      </c>
      <c r="AW1690" s="194" t="s">
        <v>33</v>
      </c>
      <c r="AX1690" s="194" t="s">
        <v>76</v>
      </c>
      <c r="AY1690" s="196" t="s">
        <v>119</v>
      </c>
    </row>
    <row r="1691" spans="2:51" s="200" customFormat="1" x14ac:dyDescent="0.3">
      <c r="B1691" s="201"/>
      <c r="D1691" s="190" t="s">
        <v>171</v>
      </c>
      <c r="E1691" s="202"/>
      <c r="F1691" s="203" t="s">
        <v>384</v>
      </c>
      <c r="H1691" s="204">
        <v>-0.28000000000000003</v>
      </c>
      <c r="L1691" s="201"/>
      <c r="M1691" s="205"/>
      <c r="T1691" s="206"/>
      <c r="AT1691" s="202" t="s">
        <v>171</v>
      </c>
      <c r="AU1691" s="202" t="s">
        <v>100</v>
      </c>
      <c r="AV1691" s="200" t="s">
        <v>100</v>
      </c>
      <c r="AW1691" s="200" t="s">
        <v>33</v>
      </c>
      <c r="AX1691" s="200" t="s">
        <v>76</v>
      </c>
      <c r="AY1691" s="202" t="s">
        <v>119</v>
      </c>
    </row>
    <row r="1692" spans="2:51" s="215" customFormat="1" x14ac:dyDescent="0.3">
      <c r="B1692" s="216"/>
      <c r="D1692" s="190" t="s">
        <v>171</v>
      </c>
      <c r="E1692" s="217"/>
      <c r="F1692" s="218" t="s">
        <v>219</v>
      </c>
      <c r="H1692" s="219">
        <v>5.5049999999999999</v>
      </c>
      <c r="L1692" s="216"/>
      <c r="M1692" s="220"/>
      <c r="T1692" s="221"/>
      <c r="AT1692" s="217" t="s">
        <v>171</v>
      </c>
      <c r="AU1692" s="217" t="s">
        <v>100</v>
      </c>
      <c r="AV1692" s="215" t="s">
        <v>122</v>
      </c>
      <c r="AW1692" s="215" t="s">
        <v>33</v>
      </c>
      <c r="AX1692" s="215" t="s">
        <v>76</v>
      </c>
      <c r="AY1692" s="217" t="s">
        <v>119</v>
      </c>
    </row>
    <row r="1693" spans="2:51" s="194" customFormat="1" x14ac:dyDescent="0.3">
      <c r="B1693" s="195"/>
      <c r="D1693" s="190" t="s">
        <v>171</v>
      </c>
      <c r="E1693" s="196"/>
      <c r="F1693" s="197" t="s">
        <v>242</v>
      </c>
      <c r="H1693" s="196"/>
      <c r="L1693" s="195"/>
      <c r="M1693" s="198"/>
      <c r="T1693" s="199"/>
      <c r="AT1693" s="196" t="s">
        <v>171</v>
      </c>
      <c r="AU1693" s="196" t="s">
        <v>100</v>
      </c>
      <c r="AV1693" s="194" t="s">
        <v>84</v>
      </c>
      <c r="AW1693" s="194" t="s">
        <v>33</v>
      </c>
      <c r="AX1693" s="194" t="s">
        <v>76</v>
      </c>
      <c r="AY1693" s="196" t="s">
        <v>119</v>
      </c>
    </row>
    <row r="1694" spans="2:51" s="194" customFormat="1" x14ac:dyDescent="0.3">
      <c r="B1694" s="195"/>
      <c r="D1694" s="190" t="s">
        <v>171</v>
      </c>
      <c r="E1694" s="196"/>
      <c r="F1694" s="197" t="s">
        <v>229</v>
      </c>
      <c r="H1694" s="196"/>
      <c r="L1694" s="195"/>
      <c r="M1694" s="198"/>
      <c r="T1694" s="199"/>
      <c r="AT1694" s="196" t="s">
        <v>171</v>
      </c>
      <c r="AU1694" s="196" t="s">
        <v>100</v>
      </c>
      <c r="AV1694" s="194" t="s">
        <v>84</v>
      </c>
      <c r="AW1694" s="194" t="s">
        <v>33</v>
      </c>
      <c r="AX1694" s="194" t="s">
        <v>76</v>
      </c>
      <c r="AY1694" s="196" t="s">
        <v>119</v>
      </c>
    </row>
    <row r="1695" spans="2:51" s="194" customFormat="1" x14ac:dyDescent="0.3">
      <c r="B1695" s="195"/>
      <c r="D1695" s="190" t="s">
        <v>171</v>
      </c>
      <c r="E1695" s="196"/>
      <c r="F1695" s="197" t="s">
        <v>364</v>
      </c>
      <c r="H1695" s="196"/>
      <c r="L1695" s="195"/>
      <c r="M1695" s="198"/>
      <c r="T1695" s="199"/>
      <c r="AT1695" s="196" t="s">
        <v>171</v>
      </c>
      <c r="AU1695" s="196" t="s">
        <v>100</v>
      </c>
      <c r="AV1695" s="194" t="s">
        <v>84</v>
      </c>
      <c r="AW1695" s="194" t="s">
        <v>33</v>
      </c>
      <c r="AX1695" s="194" t="s">
        <v>76</v>
      </c>
      <c r="AY1695" s="196" t="s">
        <v>119</v>
      </c>
    </row>
    <row r="1696" spans="2:51" s="194" customFormat="1" x14ac:dyDescent="0.3">
      <c r="B1696" s="195"/>
      <c r="D1696" s="190" t="s">
        <v>171</v>
      </c>
      <c r="E1696" s="196"/>
      <c r="F1696" s="197" t="s">
        <v>385</v>
      </c>
      <c r="H1696" s="196"/>
      <c r="L1696" s="195"/>
      <c r="M1696" s="198"/>
      <c r="T1696" s="199"/>
      <c r="AT1696" s="196" t="s">
        <v>171</v>
      </c>
      <c r="AU1696" s="196" t="s">
        <v>100</v>
      </c>
      <c r="AV1696" s="194" t="s">
        <v>84</v>
      </c>
      <c r="AW1696" s="194" t="s">
        <v>33</v>
      </c>
      <c r="AX1696" s="194" t="s">
        <v>76</v>
      </c>
      <c r="AY1696" s="196" t="s">
        <v>119</v>
      </c>
    </row>
    <row r="1697" spans="2:51" s="194" customFormat="1" x14ac:dyDescent="0.3">
      <c r="B1697" s="195"/>
      <c r="D1697" s="190" t="s">
        <v>171</v>
      </c>
      <c r="E1697" s="196"/>
      <c r="F1697" s="197" t="s">
        <v>366</v>
      </c>
      <c r="H1697" s="196"/>
      <c r="L1697" s="195"/>
      <c r="M1697" s="198"/>
      <c r="T1697" s="199"/>
      <c r="AT1697" s="196" t="s">
        <v>171</v>
      </c>
      <c r="AU1697" s="196" t="s">
        <v>100</v>
      </c>
      <c r="AV1697" s="194" t="s">
        <v>84</v>
      </c>
      <c r="AW1697" s="194" t="s">
        <v>33</v>
      </c>
      <c r="AX1697" s="194" t="s">
        <v>76</v>
      </c>
      <c r="AY1697" s="196" t="s">
        <v>119</v>
      </c>
    </row>
    <row r="1698" spans="2:51" s="200" customFormat="1" x14ac:dyDescent="0.3">
      <c r="B1698" s="201"/>
      <c r="D1698" s="190" t="s">
        <v>171</v>
      </c>
      <c r="E1698" s="202"/>
      <c r="F1698" s="203" t="s">
        <v>379</v>
      </c>
      <c r="H1698" s="204">
        <v>6.4349999999999996</v>
      </c>
      <c r="L1698" s="201"/>
      <c r="M1698" s="205"/>
      <c r="T1698" s="206"/>
      <c r="AT1698" s="202" t="s">
        <v>171</v>
      </c>
      <c r="AU1698" s="202" t="s">
        <v>100</v>
      </c>
      <c r="AV1698" s="200" t="s">
        <v>100</v>
      </c>
      <c r="AW1698" s="200" t="s">
        <v>33</v>
      </c>
      <c r="AX1698" s="200" t="s">
        <v>76</v>
      </c>
      <c r="AY1698" s="202" t="s">
        <v>119</v>
      </c>
    </row>
    <row r="1699" spans="2:51" s="194" customFormat="1" x14ac:dyDescent="0.3">
      <c r="B1699" s="195"/>
      <c r="D1699" s="190" t="s">
        <v>171</v>
      </c>
      <c r="E1699" s="196"/>
      <c r="F1699" s="197" t="s">
        <v>377</v>
      </c>
      <c r="H1699" s="196"/>
      <c r="L1699" s="195"/>
      <c r="M1699" s="198"/>
      <c r="T1699" s="199"/>
      <c r="AT1699" s="196" t="s">
        <v>171</v>
      </c>
      <c r="AU1699" s="196" t="s">
        <v>100</v>
      </c>
      <c r="AV1699" s="194" t="s">
        <v>84</v>
      </c>
      <c r="AW1699" s="194" t="s">
        <v>33</v>
      </c>
      <c r="AX1699" s="194" t="s">
        <v>76</v>
      </c>
      <c r="AY1699" s="196" t="s">
        <v>119</v>
      </c>
    </row>
    <row r="1700" spans="2:51" s="200" customFormat="1" x14ac:dyDescent="0.3">
      <c r="B1700" s="201"/>
      <c r="D1700" s="190" t="s">
        <v>171</v>
      </c>
      <c r="E1700" s="202"/>
      <c r="F1700" s="203" t="s">
        <v>380</v>
      </c>
      <c r="H1700" s="204">
        <v>-0.311</v>
      </c>
      <c r="L1700" s="201"/>
      <c r="M1700" s="205"/>
      <c r="T1700" s="206"/>
      <c r="AT1700" s="202" t="s">
        <v>171</v>
      </c>
      <c r="AU1700" s="202" t="s">
        <v>100</v>
      </c>
      <c r="AV1700" s="200" t="s">
        <v>100</v>
      </c>
      <c r="AW1700" s="200" t="s">
        <v>33</v>
      </c>
      <c r="AX1700" s="200" t="s">
        <v>76</v>
      </c>
      <c r="AY1700" s="202" t="s">
        <v>119</v>
      </c>
    </row>
    <row r="1701" spans="2:51" s="215" customFormat="1" x14ac:dyDescent="0.3">
      <c r="B1701" s="216"/>
      <c r="D1701" s="190" t="s">
        <v>171</v>
      </c>
      <c r="E1701" s="217"/>
      <c r="F1701" s="218" t="s">
        <v>219</v>
      </c>
      <c r="H1701" s="219">
        <v>6.1239999999999997</v>
      </c>
      <c r="L1701" s="216"/>
      <c r="M1701" s="220"/>
      <c r="T1701" s="221"/>
      <c r="AT1701" s="217" t="s">
        <v>171</v>
      </c>
      <c r="AU1701" s="217" t="s">
        <v>100</v>
      </c>
      <c r="AV1701" s="215" t="s">
        <v>122</v>
      </c>
      <c r="AW1701" s="215" t="s">
        <v>33</v>
      </c>
      <c r="AX1701" s="215" t="s">
        <v>76</v>
      </c>
      <c r="AY1701" s="217" t="s">
        <v>119</v>
      </c>
    </row>
    <row r="1702" spans="2:51" s="194" customFormat="1" x14ac:dyDescent="0.3">
      <c r="B1702" s="195"/>
      <c r="D1702" s="190" t="s">
        <v>171</v>
      </c>
      <c r="E1702" s="196"/>
      <c r="F1702" s="197" t="s">
        <v>245</v>
      </c>
      <c r="H1702" s="196"/>
      <c r="L1702" s="195"/>
      <c r="M1702" s="198"/>
      <c r="T1702" s="199"/>
      <c r="AT1702" s="196" t="s">
        <v>171</v>
      </c>
      <c r="AU1702" s="196" t="s">
        <v>100</v>
      </c>
      <c r="AV1702" s="194" t="s">
        <v>84</v>
      </c>
      <c r="AW1702" s="194" t="s">
        <v>33</v>
      </c>
      <c r="AX1702" s="194" t="s">
        <v>76</v>
      </c>
      <c r="AY1702" s="196" t="s">
        <v>119</v>
      </c>
    </row>
    <row r="1703" spans="2:51" s="194" customFormat="1" x14ac:dyDescent="0.3">
      <c r="B1703" s="195"/>
      <c r="D1703" s="190" t="s">
        <v>171</v>
      </c>
      <c r="E1703" s="196"/>
      <c r="F1703" s="197" t="s">
        <v>229</v>
      </c>
      <c r="H1703" s="196"/>
      <c r="L1703" s="195"/>
      <c r="M1703" s="198"/>
      <c r="T1703" s="199"/>
      <c r="AT1703" s="196" t="s">
        <v>171</v>
      </c>
      <c r="AU1703" s="196" t="s">
        <v>100</v>
      </c>
      <c r="AV1703" s="194" t="s">
        <v>84</v>
      </c>
      <c r="AW1703" s="194" t="s">
        <v>33</v>
      </c>
      <c r="AX1703" s="194" t="s">
        <v>76</v>
      </c>
      <c r="AY1703" s="196" t="s">
        <v>119</v>
      </c>
    </row>
    <row r="1704" spans="2:51" s="194" customFormat="1" x14ac:dyDescent="0.3">
      <c r="B1704" s="195"/>
      <c r="D1704" s="190" t="s">
        <v>171</v>
      </c>
      <c r="E1704" s="196"/>
      <c r="F1704" s="197" t="s">
        <v>386</v>
      </c>
      <c r="H1704" s="196"/>
      <c r="L1704" s="195"/>
      <c r="M1704" s="198"/>
      <c r="T1704" s="199"/>
      <c r="AT1704" s="196" t="s">
        <v>171</v>
      </c>
      <c r="AU1704" s="196" t="s">
        <v>100</v>
      </c>
      <c r="AV1704" s="194" t="s">
        <v>84</v>
      </c>
      <c r="AW1704" s="194" t="s">
        <v>33</v>
      </c>
      <c r="AX1704" s="194" t="s">
        <v>76</v>
      </c>
      <c r="AY1704" s="196" t="s">
        <v>119</v>
      </c>
    </row>
    <row r="1705" spans="2:51" s="194" customFormat="1" x14ac:dyDescent="0.3">
      <c r="B1705" s="195"/>
      <c r="D1705" s="190" t="s">
        <v>171</v>
      </c>
      <c r="E1705" s="196"/>
      <c r="F1705" s="197" t="s">
        <v>246</v>
      </c>
      <c r="H1705" s="196"/>
      <c r="L1705" s="195"/>
      <c r="M1705" s="198"/>
      <c r="T1705" s="199"/>
      <c r="AT1705" s="196" t="s">
        <v>171</v>
      </c>
      <c r="AU1705" s="196" t="s">
        <v>100</v>
      </c>
      <c r="AV1705" s="194" t="s">
        <v>84</v>
      </c>
      <c r="AW1705" s="194" t="s">
        <v>33</v>
      </c>
      <c r="AX1705" s="194" t="s">
        <v>76</v>
      </c>
      <c r="AY1705" s="196" t="s">
        <v>119</v>
      </c>
    </row>
    <row r="1706" spans="2:51" s="194" customFormat="1" x14ac:dyDescent="0.3">
      <c r="B1706" s="195"/>
      <c r="D1706" s="190" t="s">
        <v>171</v>
      </c>
      <c r="E1706" s="196"/>
      <c r="F1706" s="197" t="s">
        <v>366</v>
      </c>
      <c r="H1706" s="196"/>
      <c r="L1706" s="195"/>
      <c r="M1706" s="198"/>
      <c r="T1706" s="199"/>
      <c r="AT1706" s="196" t="s">
        <v>171</v>
      </c>
      <c r="AU1706" s="196" t="s">
        <v>100</v>
      </c>
      <c r="AV1706" s="194" t="s">
        <v>84</v>
      </c>
      <c r="AW1706" s="194" t="s">
        <v>33</v>
      </c>
      <c r="AX1706" s="194" t="s">
        <v>76</v>
      </c>
      <c r="AY1706" s="196" t="s">
        <v>119</v>
      </c>
    </row>
    <row r="1707" spans="2:51" s="200" customFormat="1" x14ac:dyDescent="0.3">
      <c r="B1707" s="201"/>
      <c r="D1707" s="190" t="s">
        <v>171</v>
      </c>
      <c r="E1707" s="202"/>
      <c r="F1707" s="203" t="s">
        <v>387</v>
      </c>
      <c r="H1707" s="204">
        <v>7.15</v>
      </c>
      <c r="L1707" s="201"/>
      <c r="M1707" s="205"/>
      <c r="T1707" s="206"/>
      <c r="AT1707" s="202" t="s">
        <v>171</v>
      </c>
      <c r="AU1707" s="202" t="s">
        <v>100</v>
      </c>
      <c r="AV1707" s="200" t="s">
        <v>100</v>
      </c>
      <c r="AW1707" s="200" t="s">
        <v>33</v>
      </c>
      <c r="AX1707" s="200" t="s">
        <v>76</v>
      </c>
      <c r="AY1707" s="202" t="s">
        <v>119</v>
      </c>
    </row>
    <row r="1708" spans="2:51" s="194" customFormat="1" x14ac:dyDescent="0.3">
      <c r="B1708" s="195"/>
      <c r="D1708" s="190" t="s">
        <v>171</v>
      </c>
      <c r="E1708" s="196"/>
      <c r="F1708" s="197" t="s">
        <v>377</v>
      </c>
      <c r="H1708" s="196"/>
      <c r="L1708" s="195"/>
      <c r="M1708" s="198"/>
      <c r="T1708" s="199"/>
      <c r="AT1708" s="196" t="s">
        <v>171</v>
      </c>
      <c r="AU1708" s="196" t="s">
        <v>100</v>
      </c>
      <c r="AV1708" s="194" t="s">
        <v>84</v>
      </c>
      <c r="AW1708" s="194" t="s">
        <v>33</v>
      </c>
      <c r="AX1708" s="194" t="s">
        <v>76</v>
      </c>
      <c r="AY1708" s="196" t="s">
        <v>119</v>
      </c>
    </row>
    <row r="1709" spans="2:51" s="200" customFormat="1" x14ac:dyDescent="0.3">
      <c r="B1709" s="201"/>
      <c r="D1709" s="190" t="s">
        <v>171</v>
      </c>
      <c r="E1709" s="202"/>
      <c r="F1709" s="203" t="s">
        <v>388</v>
      </c>
      <c r="H1709" s="204">
        <v>-0.34600000000000003</v>
      </c>
      <c r="L1709" s="201"/>
      <c r="M1709" s="205"/>
      <c r="T1709" s="206"/>
      <c r="AT1709" s="202" t="s">
        <v>171</v>
      </c>
      <c r="AU1709" s="202" t="s">
        <v>100</v>
      </c>
      <c r="AV1709" s="200" t="s">
        <v>100</v>
      </c>
      <c r="AW1709" s="200" t="s">
        <v>33</v>
      </c>
      <c r="AX1709" s="200" t="s">
        <v>76</v>
      </c>
      <c r="AY1709" s="202" t="s">
        <v>119</v>
      </c>
    </row>
    <row r="1710" spans="2:51" s="215" customFormat="1" x14ac:dyDescent="0.3">
      <c r="B1710" s="216"/>
      <c r="D1710" s="190" t="s">
        <v>171</v>
      </c>
      <c r="E1710" s="217"/>
      <c r="F1710" s="218" t="s">
        <v>219</v>
      </c>
      <c r="H1710" s="219">
        <v>6.8040000000000003</v>
      </c>
      <c r="L1710" s="216"/>
      <c r="M1710" s="220"/>
      <c r="T1710" s="221"/>
      <c r="AT1710" s="217" t="s">
        <v>171</v>
      </c>
      <c r="AU1710" s="217" t="s">
        <v>100</v>
      </c>
      <c r="AV1710" s="215" t="s">
        <v>122</v>
      </c>
      <c r="AW1710" s="215" t="s">
        <v>33</v>
      </c>
      <c r="AX1710" s="215" t="s">
        <v>76</v>
      </c>
      <c r="AY1710" s="217" t="s">
        <v>119</v>
      </c>
    </row>
    <row r="1711" spans="2:51" s="194" customFormat="1" x14ac:dyDescent="0.3">
      <c r="B1711" s="195"/>
      <c r="D1711" s="190" t="s">
        <v>171</v>
      </c>
      <c r="E1711" s="196"/>
      <c r="F1711" s="197" t="s">
        <v>248</v>
      </c>
      <c r="H1711" s="196"/>
      <c r="L1711" s="195"/>
      <c r="M1711" s="198"/>
      <c r="T1711" s="199"/>
      <c r="AT1711" s="196" t="s">
        <v>171</v>
      </c>
      <c r="AU1711" s="196" t="s">
        <v>100</v>
      </c>
      <c r="AV1711" s="194" t="s">
        <v>84</v>
      </c>
      <c r="AW1711" s="194" t="s">
        <v>33</v>
      </c>
      <c r="AX1711" s="194" t="s">
        <v>76</v>
      </c>
      <c r="AY1711" s="196" t="s">
        <v>119</v>
      </c>
    </row>
    <row r="1712" spans="2:51" s="194" customFormat="1" x14ac:dyDescent="0.3">
      <c r="B1712" s="195"/>
      <c r="D1712" s="190" t="s">
        <v>171</v>
      </c>
      <c r="E1712" s="196"/>
      <c r="F1712" s="197" t="s">
        <v>389</v>
      </c>
      <c r="H1712" s="196"/>
      <c r="L1712" s="195"/>
      <c r="M1712" s="198"/>
      <c r="T1712" s="199"/>
      <c r="AT1712" s="196" t="s">
        <v>171</v>
      </c>
      <c r="AU1712" s="196" t="s">
        <v>100</v>
      </c>
      <c r="AV1712" s="194" t="s">
        <v>84</v>
      </c>
      <c r="AW1712" s="194" t="s">
        <v>33</v>
      </c>
      <c r="AX1712" s="194" t="s">
        <v>76</v>
      </c>
      <c r="AY1712" s="196" t="s">
        <v>119</v>
      </c>
    </row>
    <row r="1713" spans="2:51" s="194" customFormat="1" x14ac:dyDescent="0.3">
      <c r="B1713" s="195"/>
      <c r="D1713" s="190" t="s">
        <v>171</v>
      </c>
      <c r="E1713" s="196"/>
      <c r="F1713" s="197" t="s">
        <v>390</v>
      </c>
      <c r="H1713" s="196"/>
      <c r="L1713" s="195"/>
      <c r="M1713" s="198"/>
      <c r="T1713" s="199"/>
      <c r="AT1713" s="196" t="s">
        <v>171</v>
      </c>
      <c r="AU1713" s="196" t="s">
        <v>100</v>
      </c>
      <c r="AV1713" s="194" t="s">
        <v>84</v>
      </c>
      <c r="AW1713" s="194" t="s">
        <v>33</v>
      </c>
      <c r="AX1713" s="194" t="s">
        <v>76</v>
      </c>
      <c r="AY1713" s="196" t="s">
        <v>119</v>
      </c>
    </row>
    <row r="1714" spans="2:51" s="200" customFormat="1" x14ac:dyDescent="0.3">
      <c r="B1714" s="201"/>
      <c r="D1714" s="190" t="s">
        <v>171</v>
      </c>
      <c r="E1714" s="202"/>
      <c r="F1714" s="203" t="s">
        <v>391</v>
      </c>
      <c r="H1714" s="204">
        <v>1.3</v>
      </c>
      <c r="L1714" s="201"/>
      <c r="M1714" s="205"/>
      <c r="T1714" s="206"/>
      <c r="AT1714" s="202" t="s">
        <v>171</v>
      </c>
      <c r="AU1714" s="202" t="s">
        <v>100</v>
      </c>
      <c r="AV1714" s="200" t="s">
        <v>100</v>
      </c>
      <c r="AW1714" s="200" t="s">
        <v>33</v>
      </c>
      <c r="AX1714" s="200" t="s">
        <v>76</v>
      </c>
      <c r="AY1714" s="202" t="s">
        <v>119</v>
      </c>
    </row>
    <row r="1715" spans="2:51" s="194" customFormat="1" x14ac:dyDescent="0.3">
      <c r="B1715" s="195"/>
      <c r="D1715" s="190" t="s">
        <v>171</v>
      </c>
      <c r="E1715" s="196"/>
      <c r="F1715" s="197" t="s">
        <v>377</v>
      </c>
      <c r="H1715" s="196"/>
      <c r="L1715" s="195"/>
      <c r="M1715" s="198"/>
      <c r="T1715" s="199"/>
      <c r="AT1715" s="196" t="s">
        <v>171</v>
      </c>
      <c r="AU1715" s="196" t="s">
        <v>100</v>
      </c>
      <c r="AV1715" s="194" t="s">
        <v>84</v>
      </c>
      <c r="AW1715" s="194" t="s">
        <v>33</v>
      </c>
      <c r="AX1715" s="194" t="s">
        <v>76</v>
      </c>
      <c r="AY1715" s="196" t="s">
        <v>119</v>
      </c>
    </row>
    <row r="1716" spans="2:51" s="200" customFormat="1" x14ac:dyDescent="0.3">
      <c r="B1716" s="201"/>
      <c r="D1716" s="190" t="s">
        <v>171</v>
      </c>
      <c r="E1716" s="202"/>
      <c r="F1716" s="203" t="s">
        <v>392</v>
      </c>
      <c r="H1716" s="204">
        <v>-6.3E-2</v>
      </c>
      <c r="L1716" s="201"/>
      <c r="M1716" s="205"/>
      <c r="T1716" s="206"/>
      <c r="AT1716" s="202" t="s">
        <v>171</v>
      </c>
      <c r="AU1716" s="202" t="s">
        <v>100</v>
      </c>
      <c r="AV1716" s="200" t="s">
        <v>100</v>
      </c>
      <c r="AW1716" s="200" t="s">
        <v>33</v>
      </c>
      <c r="AX1716" s="200" t="s">
        <v>76</v>
      </c>
      <c r="AY1716" s="202" t="s">
        <v>119</v>
      </c>
    </row>
    <row r="1717" spans="2:51" s="215" customFormat="1" x14ac:dyDescent="0.3">
      <c r="B1717" s="216"/>
      <c r="D1717" s="190" t="s">
        <v>171</v>
      </c>
      <c r="E1717" s="217"/>
      <c r="F1717" s="218" t="s">
        <v>219</v>
      </c>
      <c r="H1717" s="219">
        <v>1.2370000000000001</v>
      </c>
      <c r="L1717" s="216"/>
      <c r="M1717" s="220"/>
      <c r="T1717" s="221"/>
      <c r="AT1717" s="217" t="s">
        <v>171</v>
      </c>
      <c r="AU1717" s="217" t="s">
        <v>100</v>
      </c>
      <c r="AV1717" s="215" t="s">
        <v>122</v>
      </c>
      <c r="AW1717" s="215" t="s">
        <v>33</v>
      </c>
      <c r="AX1717" s="215" t="s">
        <v>76</v>
      </c>
      <c r="AY1717" s="217" t="s">
        <v>119</v>
      </c>
    </row>
    <row r="1718" spans="2:51" s="194" customFormat="1" x14ac:dyDescent="0.3">
      <c r="B1718" s="195"/>
      <c r="D1718" s="190" t="s">
        <v>171</v>
      </c>
      <c r="E1718" s="196"/>
      <c r="F1718" s="197" t="s">
        <v>251</v>
      </c>
      <c r="H1718" s="196"/>
      <c r="L1718" s="195"/>
      <c r="M1718" s="198"/>
      <c r="T1718" s="199"/>
      <c r="AT1718" s="196" t="s">
        <v>171</v>
      </c>
      <c r="AU1718" s="196" t="s">
        <v>100</v>
      </c>
      <c r="AV1718" s="194" t="s">
        <v>84</v>
      </c>
      <c r="AW1718" s="194" t="s">
        <v>33</v>
      </c>
      <c r="AX1718" s="194" t="s">
        <v>76</v>
      </c>
      <c r="AY1718" s="196" t="s">
        <v>119</v>
      </c>
    </row>
    <row r="1719" spans="2:51" s="194" customFormat="1" x14ac:dyDescent="0.3">
      <c r="B1719" s="195"/>
      <c r="D1719" s="190" t="s">
        <v>171</v>
      </c>
      <c r="E1719" s="196"/>
      <c r="F1719" s="197" t="s">
        <v>389</v>
      </c>
      <c r="H1719" s="196"/>
      <c r="L1719" s="195"/>
      <c r="M1719" s="198"/>
      <c r="T1719" s="199"/>
      <c r="AT1719" s="196" t="s">
        <v>171</v>
      </c>
      <c r="AU1719" s="196" t="s">
        <v>100</v>
      </c>
      <c r="AV1719" s="194" t="s">
        <v>84</v>
      </c>
      <c r="AW1719" s="194" t="s">
        <v>33</v>
      </c>
      <c r="AX1719" s="194" t="s">
        <v>76</v>
      </c>
      <c r="AY1719" s="196" t="s">
        <v>119</v>
      </c>
    </row>
    <row r="1720" spans="2:51" s="194" customFormat="1" x14ac:dyDescent="0.3">
      <c r="B1720" s="195"/>
      <c r="D1720" s="190" t="s">
        <v>171</v>
      </c>
      <c r="E1720" s="196"/>
      <c r="F1720" s="197" t="s">
        <v>390</v>
      </c>
      <c r="H1720" s="196"/>
      <c r="L1720" s="195"/>
      <c r="M1720" s="198"/>
      <c r="T1720" s="199"/>
      <c r="AT1720" s="196" t="s">
        <v>171</v>
      </c>
      <c r="AU1720" s="196" t="s">
        <v>100</v>
      </c>
      <c r="AV1720" s="194" t="s">
        <v>84</v>
      </c>
      <c r="AW1720" s="194" t="s">
        <v>33</v>
      </c>
      <c r="AX1720" s="194" t="s">
        <v>76</v>
      </c>
      <c r="AY1720" s="196" t="s">
        <v>119</v>
      </c>
    </row>
    <row r="1721" spans="2:51" s="200" customFormat="1" x14ac:dyDescent="0.3">
      <c r="B1721" s="201"/>
      <c r="D1721" s="190" t="s">
        <v>171</v>
      </c>
      <c r="E1721" s="202"/>
      <c r="F1721" s="203" t="s">
        <v>391</v>
      </c>
      <c r="H1721" s="204">
        <v>1.3</v>
      </c>
      <c r="L1721" s="201"/>
      <c r="M1721" s="205"/>
      <c r="T1721" s="206"/>
      <c r="AT1721" s="202" t="s">
        <v>171</v>
      </c>
      <c r="AU1721" s="202" t="s">
        <v>100</v>
      </c>
      <c r="AV1721" s="200" t="s">
        <v>100</v>
      </c>
      <c r="AW1721" s="200" t="s">
        <v>33</v>
      </c>
      <c r="AX1721" s="200" t="s">
        <v>76</v>
      </c>
      <c r="AY1721" s="202" t="s">
        <v>119</v>
      </c>
    </row>
    <row r="1722" spans="2:51" s="194" customFormat="1" x14ac:dyDescent="0.3">
      <c r="B1722" s="195"/>
      <c r="D1722" s="190" t="s">
        <v>171</v>
      </c>
      <c r="E1722" s="196"/>
      <c r="F1722" s="197" t="s">
        <v>377</v>
      </c>
      <c r="H1722" s="196"/>
      <c r="L1722" s="195"/>
      <c r="M1722" s="198"/>
      <c r="T1722" s="199"/>
      <c r="AT1722" s="196" t="s">
        <v>171</v>
      </c>
      <c r="AU1722" s="196" t="s">
        <v>100</v>
      </c>
      <c r="AV1722" s="194" t="s">
        <v>84</v>
      </c>
      <c r="AW1722" s="194" t="s">
        <v>33</v>
      </c>
      <c r="AX1722" s="194" t="s">
        <v>76</v>
      </c>
      <c r="AY1722" s="196" t="s">
        <v>119</v>
      </c>
    </row>
    <row r="1723" spans="2:51" s="200" customFormat="1" x14ac:dyDescent="0.3">
      <c r="B1723" s="201"/>
      <c r="D1723" s="190" t="s">
        <v>171</v>
      </c>
      <c r="E1723" s="202"/>
      <c r="F1723" s="203" t="s">
        <v>392</v>
      </c>
      <c r="H1723" s="204">
        <v>-6.3E-2</v>
      </c>
      <c r="L1723" s="201"/>
      <c r="M1723" s="205"/>
      <c r="T1723" s="206"/>
      <c r="AT1723" s="202" t="s">
        <v>171</v>
      </c>
      <c r="AU1723" s="202" t="s">
        <v>100</v>
      </c>
      <c r="AV1723" s="200" t="s">
        <v>100</v>
      </c>
      <c r="AW1723" s="200" t="s">
        <v>33</v>
      </c>
      <c r="AX1723" s="200" t="s">
        <v>76</v>
      </c>
      <c r="AY1723" s="202" t="s">
        <v>119</v>
      </c>
    </row>
    <row r="1724" spans="2:51" s="215" customFormat="1" x14ac:dyDescent="0.3">
      <c r="B1724" s="216"/>
      <c r="D1724" s="190" t="s">
        <v>171</v>
      </c>
      <c r="E1724" s="217"/>
      <c r="F1724" s="218" t="s">
        <v>219</v>
      </c>
      <c r="H1724" s="219">
        <v>1.2370000000000001</v>
      </c>
      <c r="L1724" s="216"/>
      <c r="M1724" s="220"/>
      <c r="T1724" s="221"/>
      <c r="AT1724" s="217" t="s">
        <v>171</v>
      </c>
      <c r="AU1724" s="217" t="s">
        <v>100</v>
      </c>
      <c r="AV1724" s="215" t="s">
        <v>122</v>
      </c>
      <c r="AW1724" s="215" t="s">
        <v>33</v>
      </c>
      <c r="AX1724" s="215" t="s">
        <v>76</v>
      </c>
      <c r="AY1724" s="217" t="s">
        <v>119</v>
      </c>
    </row>
    <row r="1725" spans="2:51" s="194" customFormat="1" x14ac:dyDescent="0.3">
      <c r="B1725" s="195"/>
      <c r="D1725" s="190" t="s">
        <v>171</v>
      </c>
      <c r="E1725" s="196"/>
      <c r="F1725" s="197" t="s">
        <v>252</v>
      </c>
      <c r="H1725" s="196"/>
      <c r="L1725" s="195"/>
      <c r="M1725" s="198"/>
      <c r="T1725" s="199"/>
      <c r="AT1725" s="196" t="s">
        <v>171</v>
      </c>
      <c r="AU1725" s="196" t="s">
        <v>100</v>
      </c>
      <c r="AV1725" s="194" t="s">
        <v>84</v>
      </c>
      <c r="AW1725" s="194" t="s">
        <v>33</v>
      </c>
      <c r="AX1725" s="194" t="s">
        <v>76</v>
      </c>
      <c r="AY1725" s="196" t="s">
        <v>119</v>
      </c>
    </row>
    <row r="1726" spans="2:51" s="194" customFormat="1" x14ac:dyDescent="0.3">
      <c r="B1726" s="195"/>
      <c r="D1726" s="190" t="s">
        <v>171</v>
      </c>
      <c r="E1726" s="196"/>
      <c r="F1726" s="197" t="s">
        <v>389</v>
      </c>
      <c r="H1726" s="196"/>
      <c r="L1726" s="195"/>
      <c r="M1726" s="198"/>
      <c r="T1726" s="199"/>
      <c r="AT1726" s="196" t="s">
        <v>171</v>
      </c>
      <c r="AU1726" s="196" t="s">
        <v>100</v>
      </c>
      <c r="AV1726" s="194" t="s">
        <v>84</v>
      </c>
      <c r="AW1726" s="194" t="s">
        <v>33</v>
      </c>
      <c r="AX1726" s="194" t="s">
        <v>76</v>
      </c>
      <c r="AY1726" s="196" t="s">
        <v>119</v>
      </c>
    </row>
    <row r="1727" spans="2:51" s="194" customFormat="1" x14ac:dyDescent="0.3">
      <c r="B1727" s="195"/>
      <c r="D1727" s="190" t="s">
        <v>171</v>
      </c>
      <c r="E1727" s="196"/>
      <c r="F1727" s="197" t="s">
        <v>390</v>
      </c>
      <c r="H1727" s="196"/>
      <c r="L1727" s="195"/>
      <c r="M1727" s="198"/>
      <c r="T1727" s="199"/>
      <c r="AT1727" s="196" t="s">
        <v>171</v>
      </c>
      <c r="AU1727" s="196" t="s">
        <v>100</v>
      </c>
      <c r="AV1727" s="194" t="s">
        <v>84</v>
      </c>
      <c r="AW1727" s="194" t="s">
        <v>33</v>
      </c>
      <c r="AX1727" s="194" t="s">
        <v>76</v>
      </c>
      <c r="AY1727" s="196" t="s">
        <v>119</v>
      </c>
    </row>
    <row r="1728" spans="2:51" s="200" customFormat="1" x14ac:dyDescent="0.3">
      <c r="B1728" s="201"/>
      <c r="D1728" s="190" t="s">
        <v>171</v>
      </c>
      <c r="E1728" s="202"/>
      <c r="F1728" s="203" t="s">
        <v>391</v>
      </c>
      <c r="H1728" s="204">
        <v>1.3</v>
      </c>
      <c r="L1728" s="201"/>
      <c r="M1728" s="205"/>
      <c r="T1728" s="206"/>
      <c r="AT1728" s="202" t="s">
        <v>171</v>
      </c>
      <c r="AU1728" s="202" t="s">
        <v>100</v>
      </c>
      <c r="AV1728" s="200" t="s">
        <v>100</v>
      </c>
      <c r="AW1728" s="200" t="s">
        <v>33</v>
      </c>
      <c r="AX1728" s="200" t="s">
        <v>76</v>
      </c>
      <c r="AY1728" s="202" t="s">
        <v>119</v>
      </c>
    </row>
    <row r="1729" spans="2:65" s="194" customFormat="1" x14ac:dyDescent="0.3">
      <c r="B1729" s="195"/>
      <c r="D1729" s="190" t="s">
        <v>171</v>
      </c>
      <c r="E1729" s="196"/>
      <c r="F1729" s="197" t="s">
        <v>377</v>
      </c>
      <c r="H1729" s="196"/>
      <c r="L1729" s="195"/>
      <c r="M1729" s="198"/>
      <c r="T1729" s="199"/>
      <c r="AT1729" s="196" t="s">
        <v>171</v>
      </c>
      <c r="AU1729" s="196" t="s">
        <v>100</v>
      </c>
      <c r="AV1729" s="194" t="s">
        <v>84</v>
      </c>
      <c r="AW1729" s="194" t="s">
        <v>33</v>
      </c>
      <c r="AX1729" s="194" t="s">
        <v>76</v>
      </c>
      <c r="AY1729" s="196" t="s">
        <v>119</v>
      </c>
    </row>
    <row r="1730" spans="2:65" s="200" customFormat="1" x14ac:dyDescent="0.3">
      <c r="B1730" s="201"/>
      <c r="D1730" s="190" t="s">
        <v>171</v>
      </c>
      <c r="E1730" s="202"/>
      <c r="F1730" s="203" t="s">
        <v>392</v>
      </c>
      <c r="H1730" s="204">
        <v>-6.3E-2</v>
      </c>
      <c r="L1730" s="201"/>
      <c r="M1730" s="205"/>
      <c r="T1730" s="206"/>
      <c r="AT1730" s="202" t="s">
        <v>171</v>
      </c>
      <c r="AU1730" s="202" t="s">
        <v>100</v>
      </c>
      <c r="AV1730" s="200" t="s">
        <v>100</v>
      </c>
      <c r="AW1730" s="200" t="s">
        <v>33</v>
      </c>
      <c r="AX1730" s="200" t="s">
        <v>76</v>
      </c>
      <c r="AY1730" s="202" t="s">
        <v>119</v>
      </c>
    </row>
    <row r="1731" spans="2:65" s="215" customFormat="1" x14ac:dyDescent="0.3">
      <c r="B1731" s="216"/>
      <c r="D1731" s="190" t="s">
        <v>171</v>
      </c>
      <c r="E1731" s="217"/>
      <c r="F1731" s="218" t="s">
        <v>219</v>
      </c>
      <c r="H1731" s="219">
        <v>1.2370000000000001</v>
      </c>
      <c r="L1731" s="216"/>
      <c r="M1731" s="220"/>
      <c r="T1731" s="221"/>
      <c r="AT1731" s="217" t="s">
        <v>171</v>
      </c>
      <c r="AU1731" s="217" t="s">
        <v>100</v>
      </c>
      <c r="AV1731" s="215" t="s">
        <v>122</v>
      </c>
      <c r="AW1731" s="215" t="s">
        <v>33</v>
      </c>
      <c r="AX1731" s="215" t="s">
        <v>76</v>
      </c>
      <c r="AY1731" s="217" t="s">
        <v>119</v>
      </c>
    </row>
    <row r="1732" spans="2:65" s="194" customFormat="1" x14ac:dyDescent="0.3">
      <c r="B1732" s="195"/>
      <c r="D1732" s="190" t="s">
        <v>171</v>
      </c>
      <c r="E1732" s="196"/>
      <c r="F1732" s="197" t="s">
        <v>253</v>
      </c>
      <c r="H1732" s="196"/>
      <c r="L1732" s="195"/>
      <c r="M1732" s="198"/>
      <c r="T1732" s="199"/>
      <c r="AT1732" s="196" t="s">
        <v>171</v>
      </c>
      <c r="AU1732" s="196" t="s">
        <v>100</v>
      </c>
      <c r="AV1732" s="194" t="s">
        <v>84</v>
      </c>
      <c r="AW1732" s="194" t="s">
        <v>33</v>
      </c>
      <c r="AX1732" s="194" t="s">
        <v>76</v>
      </c>
      <c r="AY1732" s="196" t="s">
        <v>119</v>
      </c>
    </row>
    <row r="1733" spans="2:65" s="194" customFormat="1" x14ac:dyDescent="0.3">
      <c r="B1733" s="195"/>
      <c r="D1733" s="190" t="s">
        <v>171</v>
      </c>
      <c r="E1733" s="196"/>
      <c r="F1733" s="197" t="s">
        <v>389</v>
      </c>
      <c r="H1733" s="196"/>
      <c r="L1733" s="195"/>
      <c r="M1733" s="198"/>
      <c r="T1733" s="199"/>
      <c r="AT1733" s="196" t="s">
        <v>171</v>
      </c>
      <c r="AU1733" s="196" t="s">
        <v>100</v>
      </c>
      <c r="AV1733" s="194" t="s">
        <v>84</v>
      </c>
      <c r="AW1733" s="194" t="s">
        <v>33</v>
      </c>
      <c r="AX1733" s="194" t="s">
        <v>76</v>
      </c>
      <c r="AY1733" s="196" t="s">
        <v>119</v>
      </c>
    </row>
    <row r="1734" spans="2:65" s="194" customFormat="1" x14ac:dyDescent="0.3">
      <c r="B1734" s="195"/>
      <c r="D1734" s="190" t="s">
        <v>171</v>
      </c>
      <c r="E1734" s="196"/>
      <c r="F1734" s="197" t="s">
        <v>390</v>
      </c>
      <c r="H1734" s="196"/>
      <c r="L1734" s="195"/>
      <c r="M1734" s="198"/>
      <c r="T1734" s="199"/>
      <c r="AT1734" s="196" t="s">
        <v>171</v>
      </c>
      <c r="AU1734" s="196" t="s">
        <v>100</v>
      </c>
      <c r="AV1734" s="194" t="s">
        <v>84</v>
      </c>
      <c r="AW1734" s="194" t="s">
        <v>33</v>
      </c>
      <c r="AX1734" s="194" t="s">
        <v>76</v>
      </c>
      <c r="AY1734" s="196" t="s">
        <v>119</v>
      </c>
    </row>
    <row r="1735" spans="2:65" s="200" customFormat="1" x14ac:dyDescent="0.3">
      <c r="B1735" s="201"/>
      <c r="D1735" s="190" t="s">
        <v>171</v>
      </c>
      <c r="E1735" s="202"/>
      <c r="F1735" s="203" t="s">
        <v>391</v>
      </c>
      <c r="H1735" s="204">
        <v>1.3</v>
      </c>
      <c r="L1735" s="201"/>
      <c r="M1735" s="205"/>
      <c r="T1735" s="206"/>
      <c r="AT1735" s="202" t="s">
        <v>171</v>
      </c>
      <c r="AU1735" s="202" t="s">
        <v>100</v>
      </c>
      <c r="AV1735" s="200" t="s">
        <v>100</v>
      </c>
      <c r="AW1735" s="200" t="s">
        <v>33</v>
      </c>
      <c r="AX1735" s="200" t="s">
        <v>76</v>
      </c>
      <c r="AY1735" s="202" t="s">
        <v>119</v>
      </c>
    </row>
    <row r="1736" spans="2:65" s="194" customFormat="1" x14ac:dyDescent="0.3">
      <c r="B1736" s="195"/>
      <c r="D1736" s="190" t="s">
        <v>171</v>
      </c>
      <c r="E1736" s="196"/>
      <c r="F1736" s="197" t="s">
        <v>377</v>
      </c>
      <c r="H1736" s="196"/>
      <c r="L1736" s="195"/>
      <c r="M1736" s="198"/>
      <c r="T1736" s="199"/>
      <c r="AT1736" s="196" t="s">
        <v>171</v>
      </c>
      <c r="AU1736" s="196" t="s">
        <v>100</v>
      </c>
      <c r="AV1736" s="194" t="s">
        <v>84</v>
      </c>
      <c r="AW1736" s="194" t="s">
        <v>33</v>
      </c>
      <c r="AX1736" s="194" t="s">
        <v>76</v>
      </c>
      <c r="AY1736" s="196" t="s">
        <v>119</v>
      </c>
    </row>
    <row r="1737" spans="2:65" s="200" customFormat="1" x14ac:dyDescent="0.3">
      <c r="B1737" s="201"/>
      <c r="D1737" s="190" t="s">
        <v>171</v>
      </c>
      <c r="E1737" s="202"/>
      <c r="F1737" s="203" t="s">
        <v>392</v>
      </c>
      <c r="H1737" s="204">
        <v>-6.3E-2</v>
      </c>
      <c r="L1737" s="201"/>
      <c r="M1737" s="205"/>
      <c r="T1737" s="206"/>
      <c r="AT1737" s="202" t="s">
        <v>171</v>
      </c>
      <c r="AU1737" s="202" t="s">
        <v>100</v>
      </c>
      <c r="AV1737" s="200" t="s">
        <v>100</v>
      </c>
      <c r="AW1737" s="200" t="s">
        <v>33</v>
      </c>
      <c r="AX1737" s="200" t="s">
        <v>76</v>
      </c>
      <c r="AY1737" s="202" t="s">
        <v>119</v>
      </c>
    </row>
    <row r="1738" spans="2:65" s="215" customFormat="1" x14ac:dyDescent="0.3">
      <c r="B1738" s="216"/>
      <c r="D1738" s="190" t="s">
        <v>171</v>
      </c>
      <c r="E1738" s="217"/>
      <c r="F1738" s="218" t="s">
        <v>219</v>
      </c>
      <c r="H1738" s="219">
        <v>1.2370000000000001</v>
      </c>
      <c r="L1738" s="216"/>
      <c r="M1738" s="220"/>
      <c r="T1738" s="221"/>
      <c r="AT1738" s="217" t="s">
        <v>171</v>
      </c>
      <c r="AU1738" s="217" t="s">
        <v>100</v>
      </c>
      <c r="AV1738" s="215" t="s">
        <v>122</v>
      </c>
      <c r="AW1738" s="215" t="s">
        <v>33</v>
      </c>
      <c r="AX1738" s="215" t="s">
        <v>76</v>
      </c>
      <c r="AY1738" s="217" t="s">
        <v>119</v>
      </c>
    </row>
    <row r="1739" spans="2:65" s="207" customFormat="1" x14ac:dyDescent="0.3">
      <c r="B1739" s="208"/>
      <c r="D1739" s="190" t="s">
        <v>171</v>
      </c>
      <c r="E1739" s="209"/>
      <c r="F1739" s="210" t="s">
        <v>176</v>
      </c>
      <c r="H1739" s="211">
        <v>108.99</v>
      </c>
      <c r="L1739" s="208"/>
      <c r="M1739" s="212"/>
      <c r="T1739" s="213"/>
      <c r="AT1739" s="209" t="s">
        <v>171</v>
      </c>
      <c r="AU1739" s="209" t="s">
        <v>100</v>
      </c>
      <c r="AV1739" s="207" t="s">
        <v>121</v>
      </c>
      <c r="AW1739" s="207" t="s">
        <v>33</v>
      </c>
      <c r="AX1739" s="207" t="s">
        <v>84</v>
      </c>
      <c r="AY1739" s="209" t="s">
        <v>119</v>
      </c>
    </row>
    <row r="1740" spans="2:65" s="102" customFormat="1" ht="16.5" customHeight="1" x14ac:dyDescent="0.3">
      <c r="B1740" s="103"/>
      <c r="C1740" s="222" t="s">
        <v>393</v>
      </c>
      <c r="D1740" s="222" t="s">
        <v>353</v>
      </c>
      <c r="E1740" s="223" t="s">
        <v>354</v>
      </c>
      <c r="F1740" s="224" t="s">
        <v>355</v>
      </c>
      <c r="G1740" s="225" t="s">
        <v>356</v>
      </c>
      <c r="H1740" s="226">
        <v>217.98</v>
      </c>
      <c r="I1740" s="290"/>
      <c r="J1740" s="227">
        <f>ROUND(I1740*H1740,2)</f>
        <v>0</v>
      </c>
      <c r="K1740" s="224" t="s">
        <v>167</v>
      </c>
      <c r="L1740" s="228"/>
      <c r="M1740" s="229"/>
      <c r="N1740" s="230" t="s">
        <v>41</v>
      </c>
      <c r="O1740" s="187">
        <v>0</v>
      </c>
      <c r="P1740" s="187">
        <f>O1740*H1740</f>
        <v>0</v>
      </c>
      <c r="Q1740" s="187">
        <v>1</v>
      </c>
      <c r="R1740" s="187">
        <f>Q1740*H1740</f>
        <v>217.98</v>
      </c>
      <c r="S1740" s="187">
        <v>0</v>
      </c>
      <c r="T1740" s="188">
        <f>S1740*H1740</f>
        <v>0</v>
      </c>
      <c r="AR1740" s="94" t="s">
        <v>265</v>
      </c>
      <c r="AT1740" s="94" t="s">
        <v>353</v>
      </c>
      <c r="AU1740" s="94" t="s">
        <v>100</v>
      </c>
      <c r="AY1740" s="94" t="s">
        <v>119</v>
      </c>
      <c r="BE1740" s="189">
        <f>IF(N1740="základní",J1740,0)</f>
        <v>0</v>
      </c>
      <c r="BF1740" s="189">
        <f>IF(N1740="snížená",J1740,0)</f>
        <v>0</v>
      </c>
      <c r="BG1740" s="189">
        <f>IF(N1740="zákl. přenesená",J1740,0)</f>
        <v>0</v>
      </c>
      <c r="BH1740" s="189">
        <f>IF(N1740="sníž. přenesená",J1740,0)</f>
        <v>0</v>
      </c>
      <c r="BI1740" s="189">
        <f>IF(N1740="nulová",J1740,0)</f>
        <v>0</v>
      </c>
      <c r="BJ1740" s="94" t="s">
        <v>84</v>
      </c>
      <c r="BK1740" s="189">
        <f>ROUND(I1740*H1740,2)</f>
        <v>0</v>
      </c>
      <c r="BL1740" s="94" t="s">
        <v>121</v>
      </c>
      <c r="BM1740" s="94" t="s">
        <v>394</v>
      </c>
    </row>
    <row r="1741" spans="2:65" s="102" customFormat="1" x14ac:dyDescent="0.3">
      <c r="B1741" s="103"/>
      <c r="D1741" s="190" t="s">
        <v>169</v>
      </c>
      <c r="F1741" s="191" t="s">
        <v>355</v>
      </c>
      <c r="L1741" s="103"/>
      <c r="M1741" s="192"/>
      <c r="T1741" s="193"/>
      <c r="AT1741" s="94" t="s">
        <v>169</v>
      </c>
      <c r="AU1741" s="94" t="s">
        <v>100</v>
      </c>
    </row>
    <row r="1742" spans="2:65" s="194" customFormat="1" x14ac:dyDescent="0.3">
      <c r="B1742" s="195"/>
      <c r="D1742" s="190" t="s">
        <v>171</v>
      </c>
      <c r="E1742" s="196"/>
      <c r="F1742" s="197" t="s">
        <v>172</v>
      </c>
      <c r="H1742" s="196"/>
      <c r="L1742" s="195"/>
      <c r="M1742" s="198"/>
      <c r="T1742" s="199"/>
      <c r="AT1742" s="196" t="s">
        <v>171</v>
      </c>
      <c r="AU1742" s="196" t="s">
        <v>100</v>
      </c>
      <c r="AV1742" s="194" t="s">
        <v>84</v>
      </c>
      <c r="AW1742" s="194" t="s">
        <v>33</v>
      </c>
      <c r="AX1742" s="194" t="s">
        <v>76</v>
      </c>
      <c r="AY1742" s="196" t="s">
        <v>119</v>
      </c>
    </row>
    <row r="1743" spans="2:65" s="194" customFormat="1" x14ac:dyDescent="0.3">
      <c r="B1743" s="195"/>
      <c r="D1743" s="190" t="s">
        <v>171</v>
      </c>
      <c r="E1743" s="196"/>
      <c r="F1743" s="197" t="s">
        <v>363</v>
      </c>
      <c r="H1743" s="196"/>
      <c r="L1743" s="195"/>
      <c r="M1743" s="198"/>
      <c r="T1743" s="199"/>
      <c r="AT1743" s="196" t="s">
        <v>171</v>
      </c>
      <c r="AU1743" s="196" t="s">
        <v>100</v>
      </c>
      <c r="AV1743" s="194" t="s">
        <v>84</v>
      </c>
      <c r="AW1743" s="194" t="s">
        <v>33</v>
      </c>
      <c r="AX1743" s="194" t="s">
        <v>76</v>
      </c>
      <c r="AY1743" s="196" t="s">
        <v>119</v>
      </c>
    </row>
    <row r="1744" spans="2:65" s="194" customFormat="1" x14ac:dyDescent="0.3">
      <c r="B1744" s="195"/>
      <c r="D1744" s="190" t="s">
        <v>171</v>
      </c>
      <c r="E1744" s="196"/>
      <c r="F1744" s="197" t="s">
        <v>210</v>
      </c>
      <c r="H1744" s="196"/>
      <c r="L1744" s="195"/>
      <c r="M1744" s="198"/>
      <c r="T1744" s="199"/>
      <c r="AT1744" s="196" t="s">
        <v>171</v>
      </c>
      <c r="AU1744" s="196" t="s">
        <v>100</v>
      </c>
      <c r="AV1744" s="194" t="s">
        <v>84</v>
      </c>
      <c r="AW1744" s="194" t="s">
        <v>33</v>
      </c>
      <c r="AX1744" s="194" t="s">
        <v>76</v>
      </c>
      <c r="AY1744" s="196" t="s">
        <v>119</v>
      </c>
    </row>
    <row r="1745" spans="2:51" s="194" customFormat="1" x14ac:dyDescent="0.3">
      <c r="B1745" s="195"/>
      <c r="D1745" s="190" t="s">
        <v>171</v>
      </c>
      <c r="E1745" s="196"/>
      <c r="F1745" s="197" t="s">
        <v>211</v>
      </c>
      <c r="H1745" s="196"/>
      <c r="L1745" s="195"/>
      <c r="M1745" s="198"/>
      <c r="T1745" s="199"/>
      <c r="AT1745" s="196" t="s">
        <v>171</v>
      </c>
      <c r="AU1745" s="196" t="s">
        <v>100</v>
      </c>
      <c r="AV1745" s="194" t="s">
        <v>84</v>
      </c>
      <c r="AW1745" s="194" t="s">
        <v>33</v>
      </c>
      <c r="AX1745" s="194" t="s">
        <v>76</v>
      </c>
      <c r="AY1745" s="196" t="s">
        <v>119</v>
      </c>
    </row>
    <row r="1746" spans="2:51" s="194" customFormat="1" x14ac:dyDescent="0.3">
      <c r="B1746" s="195"/>
      <c r="D1746" s="190" t="s">
        <v>171</v>
      </c>
      <c r="E1746" s="196"/>
      <c r="F1746" s="197" t="s">
        <v>364</v>
      </c>
      <c r="H1746" s="196"/>
      <c r="L1746" s="195"/>
      <c r="M1746" s="198"/>
      <c r="T1746" s="199"/>
      <c r="AT1746" s="196" t="s">
        <v>171</v>
      </c>
      <c r="AU1746" s="196" t="s">
        <v>100</v>
      </c>
      <c r="AV1746" s="194" t="s">
        <v>84</v>
      </c>
      <c r="AW1746" s="194" t="s">
        <v>33</v>
      </c>
      <c r="AX1746" s="194" t="s">
        <v>76</v>
      </c>
      <c r="AY1746" s="196" t="s">
        <v>119</v>
      </c>
    </row>
    <row r="1747" spans="2:51" s="194" customFormat="1" x14ac:dyDescent="0.3">
      <c r="B1747" s="195"/>
      <c r="D1747" s="190" t="s">
        <v>171</v>
      </c>
      <c r="E1747" s="196"/>
      <c r="F1747" s="197" t="s">
        <v>213</v>
      </c>
      <c r="H1747" s="196"/>
      <c r="L1747" s="195"/>
      <c r="M1747" s="198"/>
      <c r="T1747" s="199"/>
      <c r="AT1747" s="196" t="s">
        <v>171</v>
      </c>
      <c r="AU1747" s="196" t="s">
        <v>100</v>
      </c>
      <c r="AV1747" s="194" t="s">
        <v>84</v>
      </c>
      <c r="AW1747" s="194" t="s">
        <v>33</v>
      </c>
      <c r="AX1747" s="194" t="s">
        <v>76</v>
      </c>
      <c r="AY1747" s="196" t="s">
        <v>119</v>
      </c>
    </row>
    <row r="1748" spans="2:51" s="194" customFormat="1" x14ac:dyDescent="0.3">
      <c r="B1748" s="195"/>
      <c r="D1748" s="190" t="s">
        <v>171</v>
      </c>
      <c r="E1748" s="196"/>
      <c r="F1748" s="197" t="s">
        <v>365</v>
      </c>
      <c r="H1748" s="196"/>
      <c r="L1748" s="195"/>
      <c r="M1748" s="198"/>
      <c r="T1748" s="199"/>
      <c r="AT1748" s="196" t="s">
        <v>171</v>
      </c>
      <c r="AU1748" s="196" t="s">
        <v>100</v>
      </c>
      <c r="AV1748" s="194" t="s">
        <v>84</v>
      </c>
      <c r="AW1748" s="194" t="s">
        <v>33</v>
      </c>
      <c r="AX1748" s="194" t="s">
        <v>76</v>
      </c>
      <c r="AY1748" s="196" t="s">
        <v>119</v>
      </c>
    </row>
    <row r="1749" spans="2:51" s="194" customFormat="1" x14ac:dyDescent="0.3">
      <c r="B1749" s="195"/>
      <c r="D1749" s="190" t="s">
        <v>171</v>
      </c>
      <c r="E1749" s="196"/>
      <c r="F1749" s="197" t="s">
        <v>366</v>
      </c>
      <c r="H1749" s="196"/>
      <c r="L1749" s="195"/>
      <c r="M1749" s="198"/>
      <c r="T1749" s="199"/>
      <c r="AT1749" s="196" t="s">
        <v>171</v>
      </c>
      <c r="AU1749" s="196" t="s">
        <v>100</v>
      </c>
      <c r="AV1749" s="194" t="s">
        <v>84</v>
      </c>
      <c r="AW1749" s="194" t="s">
        <v>33</v>
      </c>
      <c r="AX1749" s="194" t="s">
        <v>76</v>
      </c>
      <c r="AY1749" s="196" t="s">
        <v>119</v>
      </c>
    </row>
    <row r="1750" spans="2:51" s="200" customFormat="1" x14ac:dyDescent="0.3">
      <c r="B1750" s="201"/>
      <c r="D1750" s="190" t="s">
        <v>171</v>
      </c>
      <c r="E1750" s="202"/>
      <c r="F1750" s="203" t="s">
        <v>367</v>
      </c>
      <c r="H1750" s="204">
        <v>9.3209999999999997</v>
      </c>
      <c r="L1750" s="201"/>
      <c r="M1750" s="205"/>
      <c r="T1750" s="206"/>
      <c r="AT1750" s="202" t="s">
        <v>171</v>
      </c>
      <c r="AU1750" s="202" t="s">
        <v>100</v>
      </c>
      <c r="AV1750" s="200" t="s">
        <v>100</v>
      </c>
      <c r="AW1750" s="200" t="s">
        <v>33</v>
      </c>
      <c r="AX1750" s="200" t="s">
        <v>76</v>
      </c>
      <c r="AY1750" s="202" t="s">
        <v>119</v>
      </c>
    </row>
    <row r="1751" spans="2:51" s="194" customFormat="1" x14ac:dyDescent="0.3">
      <c r="B1751" s="195"/>
      <c r="D1751" s="190" t="s">
        <v>171</v>
      </c>
      <c r="E1751" s="196"/>
      <c r="F1751" s="197" t="s">
        <v>368</v>
      </c>
      <c r="H1751" s="196"/>
      <c r="L1751" s="195"/>
      <c r="M1751" s="198"/>
      <c r="T1751" s="199"/>
      <c r="AT1751" s="196" t="s">
        <v>171</v>
      </c>
      <c r="AU1751" s="196" t="s">
        <v>100</v>
      </c>
      <c r="AV1751" s="194" t="s">
        <v>84</v>
      </c>
      <c r="AW1751" s="194" t="s">
        <v>33</v>
      </c>
      <c r="AX1751" s="194" t="s">
        <v>76</v>
      </c>
      <c r="AY1751" s="196" t="s">
        <v>119</v>
      </c>
    </row>
    <row r="1752" spans="2:51" s="200" customFormat="1" x14ac:dyDescent="0.3">
      <c r="B1752" s="201"/>
      <c r="D1752" s="190" t="s">
        <v>171</v>
      </c>
      <c r="E1752" s="202"/>
      <c r="F1752" s="203" t="s">
        <v>369</v>
      </c>
      <c r="H1752" s="204">
        <v>-0.84499999999999997</v>
      </c>
      <c r="L1752" s="201"/>
      <c r="M1752" s="205"/>
      <c r="T1752" s="206"/>
      <c r="AT1752" s="202" t="s">
        <v>171</v>
      </c>
      <c r="AU1752" s="202" t="s">
        <v>100</v>
      </c>
      <c r="AV1752" s="200" t="s">
        <v>100</v>
      </c>
      <c r="AW1752" s="200" t="s">
        <v>33</v>
      </c>
      <c r="AX1752" s="200" t="s">
        <v>76</v>
      </c>
      <c r="AY1752" s="202" t="s">
        <v>119</v>
      </c>
    </row>
    <row r="1753" spans="2:51" s="215" customFormat="1" x14ac:dyDescent="0.3">
      <c r="B1753" s="216"/>
      <c r="D1753" s="190" t="s">
        <v>171</v>
      </c>
      <c r="E1753" s="217"/>
      <c r="F1753" s="218" t="s">
        <v>219</v>
      </c>
      <c r="H1753" s="219">
        <v>8.4760000000000009</v>
      </c>
      <c r="L1753" s="216"/>
      <c r="M1753" s="220"/>
      <c r="T1753" s="221"/>
      <c r="AT1753" s="217" t="s">
        <v>171</v>
      </c>
      <c r="AU1753" s="217" t="s">
        <v>100</v>
      </c>
      <c r="AV1753" s="215" t="s">
        <v>122</v>
      </c>
      <c r="AW1753" s="215" t="s">
        <v>33</v>
      </c>
      <c r="AX1753" s="215" t="s">
        <v>76</v>
      </c>
      <c r="AY1753" s="217" t="s">
        <v>119</v>
      </c>
    </row>
    <row r="1754" spans="2:51" s="194" customFormat="1" x14ac:dyDescent="0.3">
      <c r="B1754" s="195"/>
      <c r="D1754" s="190" t="s">
        <v>171</v>
      </c>
      <c r="E1754" s="196"/>
      <c r="F1754" s="197" t="s">
        <v>220</v>
      </c>
      <c r="H1754" s="196"/>
      <c r="L1754" s="195"/>
      <c r="M1754" s="198"/>
      <c r="T1754" s="199"/>
      <c r="AT1754" s="196" t="s">
        <v>171</v>
      </c>
      <c r="AU1754" s="196" t="s">
        <v>100</v>
      </c>
      <c r="AV1754" s="194" t="s">
        <v>84</v>
      </c>
      <c r="AW1754" s="194" t="s">
        <v>33</v>
      </c>
      <c r="AX1754" s="194" t="s">
        <v>76</v>
      </c>
      <c r="AY1754" s="196" t="s">
        <v>119</v>
      </c>
    </row>
    <row r="1755" spans="2:51" s="194" customFormat="1" x14ac:dyDescent="0.3">
      <c r="B1755" s="195"/>
      <c r="D1755" s="190" t="s">
        <v>171</v>
      </c>
      <c r="E1755" s="196"/>
      <c r="F1755" s="197" t="s">
        <v>211</v>
      </c>
      <c r="H1755" s="196"/>
      <c r="L1755" s="195"/>
      <c r="M1755" s="198"/>
      <c r="T1755" s="199"/>
      <c r="AT1755" s="196" t="s">
        <v>171</v>
      </c>
      <c r="AU1755" s="196" t="s">
        <v>100</v>
      </c>
      <c r="AV1755" s="194" t="s">
        <v>84</v>
      </c>
      <c r="AW1755" s="194" t="s">
        <v>33</v>
      </c>
      <c r="AX1755" s="194" t="s">
        <v>76</v>
      </c>
      <c r="AY1755" s="196" t="s">
        <v>119</v>
      </c>
    </row>
    <row r="1756" spans="2:51" s="194" customFormat="1" x14ac:dyDescent="0.3">
      <c r="B1756" s="195"/>
      <c r="D1756" s="190" t="s">
        <v>171</v>
      </c>
      <c r="E1756" s="196"/>
      <c r="F1756" s="197" t="s">
        <v>364</v>
      </c>
      <c r="H1756" s="196"/>
      <c r="L1756" s="195"/>
      <c r="M1756" s="198"/>
      <c r="T1756" s="199"/>
      <c r="AT1756" s="196" t="s">
        <v>171</v>
      </c>
      <c r="AU1756" s="196" t="s">
        <v>100</v>
      </c>
      <c r="AV1756" s="194" t="s">
        <v>84</v>
      </c>
      <c r="AW1756" s="194" t="s">
        <v>33</v>
      </c>
      <c r="AX1756" s="194" t="s">
        <v>76</v>
      </c>
      <c r="AY1756" s="196" t="s">
        <v>119</v>
      </c>
    </row>
    <row r="1757" spans="2:51" s="194" customFormat="1" x14ac:dyDescent="0.3">
      <c r="B1757" s="195"/>
      <c r="D1757" s="190" t="s">
        <v>171</v>
      </c>
      <c r="E1757" s="196"/>
      <c r="F1757" s="197" t="s">
        <v>221</v>
      </c>
      <c r="H1757" s="196"/>
      <c r="L1757" s="195"/>
      <c r="M1757" s="198"/>
      <c r="T1757" s="199"/>
      <c r="AT1757" s="196" t="s">
        <v>171</v>
      </c>
      <c r="AU1757" s="196" t="s">
        <v>100</v>
      </c>
      <c r="AV1757" s="194" t="s">
        <v>84</v>
      </c>
      <c r="AW1757" s="194" t="s">
        <v>33</v>
      </c>
      <c r="AX1757" s="194" t="s">
        <v>76</v>
      </c>
      <c r="AY1757" s="196" t="s">
        <v>119</v>
      </c>
    </row>
    <row r="1758" spans="2:51" s="194" customFormat="1" x14ac:dyDescent="0.3">
      <c r="B1758" s="195"/>
      <c r="D1758" s="190" t="s">
        <v>171</v>
      </c>
      <c r="E1758" s="196"/>
      <c r="F1758" s="197" t="s">
        <v>366</v>
      </c>
      <c r="H1758" s="196"/>
      <c r="L1758" s="195"/>
      <c r="M1758" s="198"/>
      <c r="T1758" s="199"/>
      <c r="AT1758" s="196" t="s">
        <v>171</v>
      </c>
      <c r="AU1758" s="196" t="s">
        <v>100</v>
      </c>
      <c r="AV1758" s="194" t="s">
        <v>84</v>
      </c>
      <c r="AW1758" s="194" t="s">
        <v>33</v>
      </c>
      <c r="AX1758" s="194" t="s">
        <v>76</v>
      </c>
      <c r="AY1758" s="196" t="s">
        <v>119</v>
      </c>
    </row>
    <row r="1759" spans="2:51" s="200" customFormat="1" x14ac:dyDescent="0.3">
      <c r="B1759" s="201"/>
      <c r="D1759" s="190" t="s">
        <v>171</v>
      </c>
      <c r="E1759" s="202"/>
      <c r="F1759" s="203" t="s">
        <v>370</v>
      </c>
      <c r="H1759" s="204">
        <v>29.757000000000001</v>
      </c>
      <c r="L1759" s="201"/>
      <c r="M1759" s="205"/>
      <c r="T1759" s="206"/>
      <c r="AT1759" s="202" t="s">
        <v>171</v>
      </c>
      <c r="AU1759" s="202" t="s">
        <v>100</v>
      </c>
      <c r="AV1759" s="200" t="s">
        <v>100</v>
      </c>
      <c r="AW1759" s="200" t="s">
        <v>33</v>
      </c>
      <c r="AX1759" s="200" t="s">
        <v>76</v>
      </c>
      <c r="AY1759" s="202" t="s">
        <v>119</v>
      </c>
    </row>
    <row r="1760" spans="2:51" s="194" customFormat="1" x14ac:dyDescent="0.3">
      <c r="B1760" s="195"/>
      <c r="D1760" s="190" t="s">
        <v>171</v>
      </c>
      <c r="E1760" s="196"/>
      <c r="F1760" s="197" t="s">
        <v>368</v>
      </c>
      <c r="H1760" s="196"/>
      <c r="L1760" s="195"/>
      <c r="M1760" s="198"/>
      <c r="T1760" s="199"/>
      <c r="AT1760" s="196" t="s">
        <v>171</v>
      </c>
      <c r="AU1760" s="196" t="s">
        <v>100</v>
      </c>
      <c r="AV1760" s="194" t="s">
        <v>84</v>
      </c>
      <c r="AW1760" s="194" t="s">
        <v>33</v>
      </c>
      <c r="AX1760" s="194" t="s">
        <v>76</v>
      </c>
      <c r="AY1760" s="196" t="s">
        <v>119</v>
      </c>
    </row>
    <row r="1761" spans="2:51" s="200" customFormat="1" x14ac:dyDescent="0.3">
      <c r="B1761" s="201"/>
      <c r="D1761" s="190" t="s">
        <v>171</v>
      </c>
      <c r="E1761" s="202"/>
      <c r="F1761" s="203" t="s">
        <v>371</v>
      </c>
      <c r="H1761" s="204">
        <v>-2.4849999999999999</v>
      </c>
      <c r="L1761" s="201"/>
      <c r="M1761" s="205"/>
      <c r="T1761" s="206"/>
      <c r="AT1761" s="202" t="s">
        <v>171</v>
      </c>
      <c r="AU1761" s="202" t="s">
        <v>100</v>
      </c>
      <c r="AV1761" s="200" t="s">
        <v>100</v>
      </c>
      <c r="AW1761" s="200" t="s">
        <v>33</v>
      </c>
      <c r="AX1761" s="200" t="s">
        <v>76</v>
      </c>
      <c r="AY1761" s="202" t="s">
        <v>119</v>
      </c>
    </row>
    <row r="1762" spans="2:51" s="215" customFormat="1" x14ac:dyDescent="0.3">
      <c r="B1762" s="216"/>
      <c r="D1762" s="190" t="s">
        <v>171</v>
      </c>
      <c r="E1762" s="217"/>
      <c r="F1762" s="218" t="s">
        <v>219</v>
      </c>
      <c r="H1762" s="219">
        <v>27.271999999999998</v>
      </c>
      <c r="L1762" s="216"/>
      <c r="M1762" s="220"/>
      <c r="T1762" s="221"/>
      <c r="AT1762" s="217" t="s">
        <v>171</v>
      </c>
      <c r="AU1762" s="217" t="s">
        <v>100</v>
      </c>
      <c r="AV1762" s="215" t="s">
        <v>122</v>
      </c>
      <c r="AW1762" s="215" t="s">
        <v>33</v>
      </c>
      <c r="AX1762" s="215" t="s">
        <v>76</v>
      </c>
      <c r="AY1762" s="217" t="s">
        <v>119</v>
      </c>
    </row>
    <row r="1763" spans="2:51" s="194" customFormat="1" x14ac:dyDescent="0.3">
      <c r="B1763" s="195"/>
      <c r="D1763" s="190" t="s">
        <v>171</v>
      </c>
      <c r="E1763" s="196"/>
      <c r="F1763" s="197" t="s">
        <v>223</v>
      </c>
      <c r="H1763" s="196"/>
      <c r="L1763" s="195"/>
      <c r="M1763" s="198"/>
      <c r="T1763" s="199"/>
      <c r="AT1763" s="196" t="s">
        <v>171</v>
      </c>
      <c r="AU1763" s="196" t="s">
        <v>100</v>
      </c>
      <c r="AV1763" s="194" t="s">
        <v>84</v>
      </c>
      <c r="AW1763" s="194" t="s">
        <v>33</v>
      </c>
      <c r="AX1763" s="194" t="s">
        <v>76</v>
      </c>
      <c r="AY1763" s="196" t="s">
        <v>119</v>
      </c>
    </row>
    <row r="1764" spans="2:51" s="194" customFormat="1" x14ac:dyDescent="0.3">
      <c r="B1764" s="195"/>
      <c r="D1764" s="190" t="s">
        <v>171</v>
      </c>
      <c r="E1764" s="196"/>
      <c r="F1764" s="197" t="s">
        <v>224</v>
      </c>
      <c r="H1764" s="196"/>
      <c r="L1764" s="195"/>
      <c r="M1764" s="198"/>
      <c r="T1764" s="199"/>
      <c r="AT1764" s="196" t="s">
        <v>171</v>
      </c>
      <c r="AU1764" s="196" t="s">
        <v>100</v>
      </c>
      <c r="AV1764" s="194" t="s">
        <v>84</v>
      </c>
      <c r="AW1764" s="194" t="s">
        <v>33</v>
      </c>
      <c r="AX1764" s="194" t="s">
        <v>76</v>
      </c>
      <c r="AY1764" s="196" t="s">
        <v>119</v>
      </c>
    </row>
    <row r="1765" spans="2:51" s="194" customFormat="1" x14ac:dyDescent="0.3">
      <c r="B1765" s="195"/>
      <c r="D1765" s="190" t="s">
        <v>171</v>
      </c>
      <c r="E1765" s="196"/>
      <c r="F1765" s="197" t="s">
        <v>364</v>
      </c>
      <c r="H1765" s="196"/>
      <c r="L1765" s="195"/>
      <c r="M1765" s="198"/>
      <c r="T1765" s="199"/>
      <c r="AT1765" s="196" t="s">
        <v>171</v>
      </c>
      <c r="AU1765" s="196" t="s">
        <v>100</v>
      </c>
      <c r="AV1765" s="194" t="s">
        <v>84</v>
      </c>
      <c r="AW1765" s="194" t="s">
        <v>33</v>
      </c>
      <c r="AX1765" s="194" t="s">
        <v>76</v>
      </c>
      <c r="AY1765" s="196" t="s">
        <v>119</v>
      </c>
    </row>
    <row r="1766" spans="2:51" s="194" customFormat="1" x14ac:dyDescent="0.3">
      <c r="B1766" s="195"/>
      <c r="D1766" s="190" t="s">
        <v>171</v>
      </c>
      <c r="E1766" s="196"/>
      <c r="F1766" s="197" t="s">
        <v>372</v>
      </c>
      <c r="H1766" s="196"/>
      <c r="L1766" s="195"/>
      <c r="M1766" s="198"/>
      <c r="T1766" s="199"/>
      <c r="AT1766" s="196" t="s">
        <v>171</v>
      </c>
      <c r="AU1766" s="196" t="s">
        <v>100</v>
      </c>
      <c r="AV1766" s="194" t="s">
        <v>84</v>
      </c>
      <c r="AW1766" s="194" t="s">
        <v>33</v>
      </c>
      <c r="AX1766" s="194" t="s">
        <v>76</v>
      </c>
      <c r="AY1766" s="196" t="s">
        <v>119</v>
      </c>
    </row>
    <row r="1767" spans="2:51" s="194" customFormat="1" x14ac:dyDescent="0.3">
      <c r="B1767" s="195"/>
      <c r="D1767" s="190" t="s">
        <v>171</v>
      </c>
      <c r="E1767" s="196"/>
      <c r="F1767" s="197" t="s">
        <v>366</v>
      </c>
      <c r="H1767" s="196"/>
      <c r="L1767" s="195"/>
      <c r="M1767" s="198"/>
      <c r="T1767" s="199"/>
      <c r="AT1767" s="196" t="s">
        <v>171</v>
      </c>
      <c r="AU1767" s="196" t="s">
        <v>100</v>
      </c>
      <c r="AV1767" s="194" t="s">
        <v>84</v>
      </c>
      <c r="AW1767" s="194" t="s">
        <v>33</v>
      </c>
      <c r="AX1767" s="194" t="s">
        <v>76</v>
      </c>
      <c r="AY1767" s="196" t="s">
        <v>119</v>
      </c>
    </row>
    <row r="1768" spans="2:51" s="200" customFormat="1" x14ac:dyDescent="0.3">
      <c r="B1768" s="201"/>
      <c r="D1768" s="190" t="s">
        <v>171</v>
      </c>
      <c r="E1768" s="202"/>
      <c r="F1768" s="203" t="s">
        <v>373</v>
      </c>
      <c r="H1768" s="204">
        <v>38.402000000000001</v>
      </c>
      <c r="L1768" s="201"/>
      <c r="M1768" s="205"/>
      <c r="T1768" s="206"/>
      <c r="AT1768" s="202" t="s">
        <v>171</v>
      </c>
      <c r="AU1768" s="202" t="s">
        <v>100</v>
      </c>
      <c r="AV1768" s="200" t="s">
        <v>100</v>
      </c>
      <c r="AW1768" s="200" t="s">
        <v>33</v>
      </c>
      <c r="AX1768" s="200" t="s">
        <v>76</v>
      </c>
      <c r="AY1768" s="202" t="s">
        <v>119</v>
      </c>
    </row>
    <row r="1769" spans="2:51" s="194" customFormat="1" x14ac:dyDescent="0.3">
      <c r="B1769" s="195"/>
      <c r="D1769" s="190" t="s">
        <v>171</v>
      </c>
      <c r="E1769" s="196"/>
      <c r="F1769" s="197" t="s">
        <v>374</v>
      </c>
      <c r="H1769" s="196"/>
      <c r="L1769" s="195"/>
      <c r="M1769" s="198"/>
      <c r="T1769" s="199"/>
      <c r="AT1769" s="196" t="s">
        <v>171</v>
      </c>
      <c r="AU1769" s="196" t="s">
        <v>100</v>
      </c>
      <c r="AV1769" s="194" t="s">
        <v>84</v>
      </c>
      <c r="AW1769" s="194" t="s">
        <v>33</v>
      </c>
      <c r="AX1769" s="194" t="s">
        <v>76</v>
      </c>
      <c r="AY1769" s="196" t="s">
        <v>119</v>
      </c>
    </row>
    <row r="1770" spans="2:51" s="200" customFormat="1" x14ac:dyDescent="0.3">
      <c r="B1770" s="201"/>
      <c r="D1770" s="190" t="s">
        <v>171</v>
      </c>
      <c r="E1770" s="202"/>
      <c r="F1770" s="203" t="s">
        <v>375</v>
      </c>
      <c r="H1770" s="204">
        <v>-5.3029999999999999</v>
      </c>
      <c r="L1770" s="201"/>
      <c r="M1770" s="205"/>
      <c r="T1770" s="206"/>
      <c r="AT1770" s="202" t="s">
        <v>171</v>
      </c>
      <c r="AU1770" s="202" t="s">
        <v>100</v>
      </c>
      <c r="AV1770" s="200" t="s">
        <v>100</v>
      </c>
      <c r="AW1770" s="200" t="s">
        <v>33</v>
      </c>
      <c r="AX1770" s="200" t="s">
        <v>76</v>
      </c>
      <c r="AY1770" s="202" t="s">
        <v>119</v>
      </c>
    </row>
    <row r="1771" spans="2:51" s="215" customFormat="1" x14ac:dyDescent="0.3">
      <c r="B1771" s="216"/>
      <c r="D1771" s="190" t="s">
        <v>171</v>
      </c>
      <c r="E1771" s="217"/>
      <c r="F1771" s="218" t="s">
        <v>219</v>
      </c>
      <c r="H1771" s="219">
        <v>33.098999999999997</v>
      </c>
      <c r="L1771" s="216"/>
      <c r="M1771" s="220"/>
      <c r="T1771" s="221"/>
      <c r="AT1771" s="217" t="s">
        <v>171</v>
      </c>
      <c r="AU1771" s="217" t="s">
        <v>100</v>
      </c>
      <c r="AV1771" s="215" t="s">
        <v>122</v>
      </c>
      <c r="AW1771" s="215" t="s">
        <v>33</v>
      </c>
      <c r="AX1771" s="215" t="s">
        <v>76</v>
      </c>
      <c r="AY1771" s="217" t="s">
        <v>119</v>
      </c>
    </row>
    <row r="1772" spans="2:51" s="194" customFormat="1" x14ac:dyDescent="0.3">
      <c r="B1772" s="195"/>
      <c r="D1772" s="190" t="s">
        <v>171</v>
      </c>
      <c r="E1772" s="196"/>
      <c r="F1772" s="197" t="s">
        <v>228</v>
      </c>
      <c r="H1772" s="196"/>
      <c r="L1772" s="195"/>
      <c r="M1772" s="198"/>
      <c r="T1772" s="199"/>
      <c r="AT1772" s="196" t="s">
        <v>171</v>
      </c>
      <c r="AU1772" s="196" t="s">
        <v>100</v>
      </c>
      <c r="AV1772" s="194" t="s">
        <v>84</v>
      </c>
      <c r="AW1772" s="194" t="s">
        <v>33</v>
      </c>
      <c r="AX1772" s="194" t="s">
        <v>76</v>
      </c>
      <c r="AY1772" s="196" t="s">
        <v>119</v>
      </c>
    </row>
    <row r="1773" spans="2:51" s="194" customFormat="1" x14ac:dyDescent="0.3">
      <c r="B1773" s="195"/>
      <c r="D1773" s="190" t="s">
        <v>171</v>
      </c>
      <c r="E1773" s="196"/>
      <c r="F1773" s="197" t="s">
        <v>229</v>
      </c>
      <c r="H1773" s="196"/>
      <c r="L1773" s="195"/>
      <c r="M1773" s="198"/>
      <c r="T1773" s="199"/>
      <c r="AT1773" s="196" t="s">
        <v>171</v>
      </c>
      <c r="AU1773" s="196" t="s">
        <v>100</v>
      </c>
      <c r="AV1773" s="194" t="s">
        <v>84</v>
      </c>
      <c r="AW1773" s="194" t="s">
        <v>33</v>
      </c>
      <c r="AX1773" s="194" t="s">
        <v>76</v>
      </c>
      <c r="AY1773" s="196" t="s">
        <v>119</v>
      </c>
    </row>
    <row r="1774" spans="2:51" s="194" customFormat="1" x14ac:dyDescent="0.3">
      <c r="B1774" s="195"/>
      <c r="D1774" s="190" t="s">
        <v>171</v>
      </c>
      <c r="E1774" s="196"/>
      <c r="F1774" s="197" t="s">
        <v>364</v>
      </c>
      <c r="H1774" s="196"/>
      <c r="L1774" s="195"/>
      <c r="M1774" s="198"/>
      <c r="T1774" s="199"/>
      <c r="AT1774" s="196" t="s">
        <v>171</v>
      </c>
      <c r="AU1774" s="196" t="s">
        <v>100</v>
      </c>
      <c r="AV1774" s="194" t="s">
        <v>84</v>
      </c>
      <c r="AW1774" s="194" t="s">
        <v>33</v>
      </c>
      <c r="AX1774" s="194" t="s">
        <v>76</v>
      </c>
      <c r="AY1774" s="196" t="s">
        <v>119</v>
      </c>
    </row>
    <row r="1775" spans="2:51" s="194" customFormat="1" x14ac:dyDescent="0.3">
      <c r="B1775" s="195"/>
      <c r="D1775" s="190" t="s">
        <v>171</v>
      </c>
      <c r="E1775" s="196"/>
      <c r="F1775" s="197" t="s">
        <v>231</v>
      </c>
      <c r="H1775" s="196"/>
      <c r="L1775" s="195"/>
      <c r="M1775" s="198"/>
      <c r="T1775" s="199"/>
      <c r="AT1775" s="196" t="s">
        <v>171</v>
      </c>
      <c r="AU1775" s="196" t="s">
        <v>100</v>
      </c>
      <c r="AV1775" s="194" t="s">
        <v>84</v>
      </c>
      <c r="AW1775" s="194" t="s">
        <v>33</v>
      </c>
      <c r="AX1775" s="194" t="s">
        <v>76</v>
      </c>
      <c r="AY1775" s="196" t="s">
        <v>119</v>
      </c>
    </row>
    <row r="1776" spans="2:51" s="194" customFormat="1" x14ac:dyDescent="0.3">
      <c r="B1776" s="195"/>
      <c r="D1776" s="190" t="s">
        <v>171</v>
      </c>
      <c r="E1776" s="196"/>
      <c r="F1776" s="197" t="s">
        <v>366</v>
      </c>
      <c r="H1776" s="196"/>
      <c r="L1776" s="195"/>
      <c r="M1776" s="198"/>
      <c r="T1776" s="199"/>
      <c r="AT1776" s="196" t="s">
        <v>171</v>
      </c>
      <c r="AU1776" s="196" t="s">
        <v>100</v>
      </c>
      <c r="AV1776" s="194" t="s">
        <v>84</v>
      </c>
      <c r="AW1776" s="194" t="s">
        <v>33</v>
      </c>
      <c r="AX1776" s="194" t="s">
        <v>76</v>
      </c>
      <c r="AY1776" s="196" t="s">
        <v>119</v>
      </c>
    </row>
    <row r="1777" spans="2:51" s="200" customFormat="1" x14ac:dyDescent="0.3">
      <c r="B1777" s="201"/>
      <c r="D1777" s="190" t="s">
        <v>171</v>
      </c>
      <c r="E1777" s="202"/>
      <c r="F1777" s="203" t="s">
        <v>376</v>
      </c>
      <c r="H1777" s="204">
        <v>6.0449999999999999</v>
      </c>
      <c r="L1777" s="201"/>
      <c r="M1777" s="205"/>
      <c r="T1777" s="206"/>
      <c r="AT1777" s="202" t="s">
        <v>171</v>
      </c>
      <c r="AU1777" s="202" t="s">
        <v>100</v>
      </c>
      <c r="AV1777" s="200" t="s">
        <v>100</v>
      </c>
      <c r="AW1777" s="200" t="s">
        <v>33</v>
      </c>
      <c r="AX1777" s="200" t="s">
        <v>76</v>
      </c>
      <c r="AY1777" s="202" t="s">
        <v>119</v>
      </c>
    </row>
    <row r="1778" spans="2:51" s="194" customFormat="1" x14ac:dyDescent="0.3">
      <c r="B1778" s="195"/>
      <c r="D1778" s="190" t="s">
        <v>171</v>
      </c>
      <c r="E1778" s="196"/>
      <c r="F1778" s="197" t="s">
        <v>377</v>
      </c>
      <c r="H1778" s="196"/>
      <c r="L1778" s="195"/>
      <c r="M1778" s="198"/>
      <c r="T1778" s="199"/>
      <c r="AT1778" s="196" t="s">
        <v>171</v>
      </c>
      <c r="AU1778" s="196" t="s">
        <v>100</v>
      </c>
      <c r="AV1778" s="194" t="s">
        <v>84</v>
      </c>
      <c r="AW1778" s="194" t="s">
        <v>33</v>
      </c>
      <c r="AX1778" s="194" t="s">
        <v>76</v>
      </c>
      <c r="AY1778" s="196" t="s">
        <v>119</v>
      </c>
    </row>
    <row r="1779" spans="2:51" s="200" customFormat="1" x14ac:dyDescent="0.3">
      <c r="B1779" s="201"/>
      <c r="D1779" s="190" t="s">
        <v>171</v>
      </c>
      <c r="E1779" s="202"/>
      <c r="F1779" s="203" t="s">
        <v>378</v>
      </c>
      <c r="H1779" s="204">
        <v>-0.32400000000000001</v>
      </c>
      <c r="L1779" s="201"/>
      <c r="M1779" s="205"/>
      <c r="T1779" s="206"/>
      <c r="AT1779" s="202" t="s">
        <v>171</v>
      </c>
      <c r="AU1779" s="202" t="s">
        <v>100</v>
      </c>
      <c r="AV1779" s="200" t="s">
        <v>100</v>
      </c>
      <c r="AW1779" s="200" t="s">
        <v>33</v>
      </c>
      <c r="AX1779" s="200" t="s">
        <v>76</v>
      </c>
      <c r="AY1779" s="202" t="s">
        <v>119</v>
      </c>
    </row>
    <row r="1780" spans="2:51" s="215" customFormat="1" x14ac:dyDescent="0.3">
      <c r="B1780" s="216"/>
      <c r="D1780" s="190" t="s">
        <v>171</v>
      </c>
      <c r="E1780" s="217"/>
      <c r="F1780" s="218" t="s">
        <v>219</v>
      </c>
      <c r="H1780" s="219">
        <v>5.7210000000000001</v>
      </c>
      <c r="L1780" s="216"/>
      <c r="M1780" s="220"/>
      <c r="T1780" s="221"/>
      <c r="AT1780" s="217" t="s">
        <v>171</v>
      </c>
      <c r="AU1780" s="217" t="s">
        <v>100</v>
      </c>
      <c r="AV1780" s="215" t="s">
        <v>122</v>
      </c>
      <c r="AW1780" s="215" t="s">
        <v>33</v>
      </c>
      <c r="AX1780" s="215" t="s">
        <v>76</v>
      </c>
      <c r="AY1780" s="217" t="s">
        <v>119</v>
      </c>
    </row>
    <row r="1781" spans="2:51" s="194" customFormat="1" x14ac:dyDescent="0.3">
      <c r="B1781" s="195"/>
      <c r="D1781" s="190" t="s">
        <v>171</v>
      </c>
      <c r="E1781" s="196"/>
      <c r="F1781" s="197" t="s">
        <v>233</v>
      </c>
      <c r="H1781" s="196"/>
      <c r="L1781" s="195"/>
      <c r="M1781" s="198"/>
      <c r="T1781" s="199"/>
      <c r="AT1781" s="196" t="s">
        <v>171</v>
      </c>
      <c r="AU1781" s="196" t="s">
        <v>100</v>
      </c>
      <c r="AV1781" s="194" t="s">
        <v>84</v>
      </c>
      <c r="AW1781" s="194" t="s">
        <v>33</v>
      </c>
      <c r="AX1781" s="194" t="s">
        <v>76</v>
      </c>
      <c r="AY1781" s="196" t="s">
        <v>119</v>
      </c>
    </row>
    <row r="1782" spans="2:51" s="194" customFormat="1" x14ac:dyDescent="0.3">
      <c r="B1782" s="195"/>
      <c r="D1782" s="190" t="s">
        <v>171</v>
      </c>
      <c r="E1782" s="196"/>
      <c r="F1782" s="197" t="s">
        <v>229</v>
      </c>
      <c r="H1782" s="196"/>
      <c r="L1782" s="195"/>
      <c r="M1782" s="198"/>
      <c r="T1782" s="199"/>
      <c r="AT1782" s="196" t="s">
        <v>171</v>
      </c>
      <c r="AU1782" s="196" t="s">
        <v>100</v>
      </c>
      <c r="AV1782" s="194" t="s">
        <v>84</v>
      </c>
      <c r="AW1782" s="194" t="s">
        <v>33</v>
      </c>
      <c r="AX1782" s="194" t="s">
        <v>76</v>
      </c>
      <c r="AY1782" s="196" t="s">
        <v>119</v>
      </c>
    </row>
    <row r="1783" spans="2:51" s="194" customFormat="1" x14ac:dyDescent="0.3">
      <c r="B1783" s="195"/>
      <c r="D1783" s="190" t="s">
        <v>171</v>
      </c>
      <c r="E1783" s="196"/>
      <c r="F1783" s="197" t="s">
        <v>364</v>
      </c>
      <c r="H1783" s="196"/>
      <c r="L1783" s="195"/>
      <c r="M1783" s="198"/>
      <c r="T1783" s="199"/>
      <c r="AT1783" s="196" t="s">
        <v>171</v>
      </c>
      <c r="AU1783" s="196" t="s">
        <v>100</v>
      </c>
      <c r="AV1783" s="194" t="s">
        <v>84</v>
      </c>
      <c r="AW1783" s="194" t="s">
        <v>33</v>
      </c>
      <c r="AX1783" s="194" t="s">
        <v>76</v>
      </c>
      <c r="AY1783" s="196" t="s">
        <v>119</v>
      </c>
    </row>
    <row r="1784" spans="2:51" s="194" customFormat="1" x14ac:dyDescent="0.3">
      <c r="B1784" s="195"/>
      <c r="D1784" s="190" t="s">
        <v>171</v>
      </c>
      <c r="E1784" s="196"/>
      <c r="F1784" s="197" t="s">
        <v>234</v>
      </c>
      <c r="H1784" s="196"/>
      <c r="L1784" s="195"/>
      <c r="M1784" s="198"/>
      <c r="T1784" s="199"/>
      <c r="AT1784" s="196" t="s">
        <v>171</v>
      </c>
      <c r="AU1784" s="196" t="s">
        <v>100</v>
      </c>
      <c r="AV1784" s="194" t="s">
        <v>84</v>
      </c>
      <c r="AW1784" s="194" t="s">
        <v>33</v>
      </c>
      <c r="AX1784" s="194" t="s">
        <v>76</v>
      </c>
      <c r="AY1784" s="196" t="s">
        <v>119</v>
      </c>
    </row>
    <row r="1785" spans="2:51" s="194" customFormat="1" x14ac:dyDescent="0.3">
      <c r="B1785" s="195"/>
      <c r="D1785" s="190" t="s">
        <v>171</v>
      </c>
      <c r="E1785" s="196"/>
      <c r="F1785" s="197" t="s">
        <v>366</v>
      </c>
      <c r="H1785" s="196"/>
      <c r="L1785" s="195"/>
      <c r="M1785" s="198"/>
      <c r="T1785" s="199"/>
      <c r="AT1785" s="196" t="s">
        <v>171</v>
      </c>
      <c r="AU1785" s="196" t="s">
        <v>100</v>
      </c>
      <c r="AV1785" s="194" t="s">
        <v>84</v>
      </c>
      <c r="AW1785" s="194" t="s">
        <v>33</v>
      </c>
      <c r="AX1785" s="194" t="s">
        <v>76</v>
      </c>
      <c r="AY1785" s="196" t="s">
        <v>119</v>
      </c>
    </row>
    <row r="1786" spans="2:51" s="200" customFormat="1" x14ac:dyDescent="0.3">
      <c r="B1786" s="201"/>
      <c r="D1786" s="190" t="s">
        <v>171</v>
      </c>
      <c r="E1786" s="202"/>
      <c r="F1786" s="203" t="s">
        <v>379</v>
      </c>
      <c r="H1786" s="204">
        <v>6.4349999999999996</v>
      </c>
      <c r="L1786" s="201"/>
      <c r="M1786" s="205"/>
      <c r="T1786" s="206"/>
      <c r="AT1786" s="202" t="s">
        <v>171</v>
      </c>
      <c r="AU1786" s="202" t="s">
        <v>100</v>
      </c>
      <c r="AV1786" s="200" t="s">
        <v>100</v>
      </c>
      <c r="AW1786" s="200" t="s">
        <v>33</v>
      </c>
      <c r="AX1786" s="200" t="s">
        <v>76</v>
      </c>
      <c r="AY1786" s="202" t="s">
        <v>119</v>
      </c>
    </row>
    <row r="1787" spans="2:51" s="194" customFormat="1" x14ac:dyDescent="0.3">
      <c r="B1787" s="195"/>
      <c r="D1787" s="190" t="s">
        <v>171</v>
      </c>
      <c r="E1787" s="196"/>
      <c r="F1787" s="197" t="s">
        <v>377</v>
      </c>
      <c r="H1787" s="196"/>
      <c r="L1787" s="195"/>
      <c r="M1787" s="198"/>
      <c r="T1787" s="199"/>
      <c r="AT1787" s="196" t="s">
        <v>171</v>
      </c>
      <c r="AU1787" s="196" t="s">
        <v>100</v>
      </c>
      <c r="AV1787" s="194" t="s">
        <v>84</v>
      </c>
      <c r="AW1787" s="194" t="s">
        <v>33</v>
      </c>
      <c r="AX1787" s="194" t="s">
        <v>76</v>
      </c>
      <c r="AY1787" s="196" t="s">
        <v>119</v>
      </c>
    </row>
    <row r="1788" spans="2:51" s="200" customFormat="1" x14ac:dyDescent="0.3">
      <c r="B1788" s="201"/>
      <c r="D1788" s="190" t="s">
        <v>171</v>
      </c>
      <c r="E1788" s="202"/>
      <c r="F1788" s="203" t="s">
        <v>380</v>
      </c>
      <c r="H1788" s="204">
        <v>-0.311</v>
      </c>
      <c r="L1788" s="201"/>
      <c r="M1788" s="205"/>
      <c r="T1788" s="206"/>
      <c r="AT1788" s="202" t="s">
        <v>171</v>
      </c>
      <c r="AU1788" s="202" t="s">
        <v>100</v>
      </c>
      <c r="AV1788" s="200" t="s">
        <v>100</v>
      </c>
      <c r="AW1788" s="200" t="s">
        <v>33</v>
      </c>
      <c r="AX1788" s="200" t="s">
        <v>76</v>
      </c>
      <c r="AY1788" s="202" t="s">
        <v>119</v>
      </c>
    </row>
    <row r="1789" spans="2:51" s="215" customFormat="1" x14ac:dyDescent="0.3">
      <c r="B1789" s="216"/>
      <c r="D1789" s="190" t="s">
        <v>171</v>
      </c>
      <c r="E1789" s="217"/>
      <c r="F1789" s="218" t="s">
        <v>219</v>
      </c>
      <c r="H1789" s="219">
        <v>6.1239999999999997</v>
      </c>
      <c r="L1789" s="216"/>
      <c r="M1789" s="220"/>
      <c r="T1789" s="221"/>
      <c r="AT1789" s="217" t="s">
        <v>171</v>
      </c>
      <c r="AU1789" s="217" t="s">
        <v>100</v>
      </c>
      <c r="AV1789" s="215" t="s">
        <v>122</v>
      </c>
      <c r="AW1789" s="215" t="s">
        <v>33</v>
      </c>
      <c r="AX1789" s="215" t="s">
        <v>76</v>
      </c>
      <c r="AY1789" s="217" t="s">
        <v>119</v>
      </c>
    </row>
    <row r="1790" spans="2:51" s="194" customFormat="1" x14ac:dyDescent="0.3">
      <c r="B1790" s="195"/>
      <c r="D1790" s="190" t="s">
        <v>171</v>
      </c>
      <c r="E1790" s="196"/>
      <c r="F1790" s="197" t="s">
        <v>236</v>
      </c>
      <c r="H1790" s="196"/>
      <c r="L1790" s="195"/>
      <c r="M1790" s="198"/>
      <c r="T1790" s="199"/>
      <c r="AT1790" s="196" t="s">
        <v>171</v>
      </c>
      <c r="AU1790" s="196" t="s">
        <v>100</v>
      </c>
      <c r="AV1790" s="194" t="s">
        <v>84</v>
      </c>
      <c r="AW1790" s="194" t="s">
        <v>33</v>
      </c>
      <c r="AX1790" s="194" t="s">
        <v>76</v>
      </c>
      <c r="AY1790" s="196" t="s">
        <v>119</v>
      </c>
    </row>
    <row r="1791" spans="2:51" s="194" customFormat="1" x14ac:dyDescent="0.3">
      <c r="B1791" s="195"/>
      <c r="D1791" s="190" t="s">
        <v>171</v>
      </c>
      <c r="E1791" s="196"/>
      <c r="F1791" s="197" t="s">
        <v>229</v>
      </c>
      <c r="H1791" s="196"/>
      <c r="L1791" s="195"/>
      <c r="M1791" s="198"/>
      <c r="T1791" s="199"/>
      <c r="AT1791" s="196" t="s">
        <v>171</v>
      </c>
      <c r="AU1791" s="196" t="s">
        <v>100</v>
      </c>
      <c r="AV1791" s="194" t="s">
        <v>84</v>
      </c>
      <c r="AW1791" s="194" t="s">
        <v>33</v>
      </c>
      <c r="AX1791" s="194" t="s">
        <v>76</v>
      </c>
      <c r="AY1791" s="196" t="s">
        <v>119</v>
      </c>
    </row>
    <row r="1792" spans="2:51" s="194" customFormat="1" x14ac:dyDescent="0.3">
      <c r="B1792" s="195"/>
      <c r="D1792" s="190" t="s">
        <v>171</v>
      </c>
      <c r="E1792" s="196"/>
      <c r="F1792" s="197" t="s">
        <v>364</v>
      </c>
      <c r="H1792" s="196"/>
      <c r="L1792" s="195"/>
      <c r="M1792" s="198"/>
      <c r="T1792" s="199"/>
      <c r="AT1792" s="196" t="s">
        <v>171</v>
      </c>
      <c r="AU1792" s="196" t="s">
        <v>100</v>
      </c>
      <c r="AV1792" s="194" t="s">
        <v>84</v>
      </c>
      <c r="AW1792" s="194" t="s">
        <v>33</v>
      </c>
      <c r="AX1792" s="194" t="s">
        <v>76</v>
      </c>
      <c r="AY1792" s="196" t="s">
        <v>119</v>
      </c>
    </row>
    <row r="1793" spans="2:51" s="194" customFormat="1" x14ac:dyDescent="0.3">
      <c r="B1793" s="195"/>
      <c r="D1793" s="190" t="s">
        <v>171</v>
      </c>
      <c r="E1793" s="196"/>
      <c r="F1793" s="197" t="s">
        <v>237</v>
      </c>
      <c r="H1793" s="196"/>
      <c r="L1793" s="195"/>
      <c r="M1793" s="198"/>
      <c r="T1793" s="199"/>
      <c r="AT1793" s="196" t="s">
        <v>171</v>
      </c>
      <c r="AU1793" s="196" t="s">
        <v>100</v>
      </c>
      <c r="AV1793" s="194" t="s">
        <v>84</v>
      </c>
      <c r="AW1793" s="194" t="s">
        <v>33</v>
      </c>
      <c r="AX1793" s="194" t="s">
        <v>76</v>
      </c>
      <c r="AY1793" s="196" t="s">
        <v>119</v>
      </c>
    </row>
    <row r="1794" spans="2:51" s="194" customFormat="1" x14ac:dyDescent="0.3">
      <c r="B1794" s="195"/>
      <c r="D1794" s="190" t="s">
        <v>171</v>
      </c>
      <c r="E1794" s="196"/>
      <c r="F1794" s="197" t="s">
        <v>366</v>
      </c>
      <c r="H1794" s="196"/>
      <c r="L1794" s="195"/>
      <c r="M1794" s="198"/>
      <c r="T1794" s="199"/>
      <c r="AT1794" s="196" t="s">
        <v>171</v>
      </c>
      <c r="AU1794" s="196" t="s">
        <v>100</v>
      </c>
      <c r="AV1794" s="194" t="s">
        <v>84</v>
      </c>
      <c r="AW1794" s="194" t="s">
        <v>33</v>
      </c>
      <c r="AX1794" s="194" t="s">
        <v>76</v>
      </c>
      <c r="AY1794" s="196" t="s">
        <v>119</v>
      </c>
    </row>
    <row r="1795" spans="2:51" s="200" customFormat="1" x14ac:dyDescent="0.3">
      <c r="B1795" s="201"/>
      <c r="D1795" s="190" t="s">
        <v>171</v>
      </c>
      <c r="E1795" s="202"/>
      <c r="F1795" s="203" t="s">
        <v>381</v>
      </c>
      <c r="H1795" s="204">
        <v>5.2</v>
      </c>
      <c r="L1795" s="201"/>
      <c r="M1795" s="205"/>
      <c r="T1795" s="206"/>
      <c r="AT1795" s="202" t="s">
        <v>171</v>
      </c>
      <c r="AU1795" s="202" t="s">
        <v>100</v>
      </c>
      <c r="AV1795" s="200" t="s">
        <v>100</v>
      </c>
      <c r="AW1795" s="200" t="s">
        <v>33</v>
      </c>
      <c r="AX1795" s="200" t="s">
        <v>76</v>
      </c>
      <c r="AY1795" s="202" t="s">
        <v>119</v>
      </c>
    </row>
    <row r="1796" spans="2:51" s="194" customFormat="1" x14ac:dyDescent="0.3">
      <c r="B1796" s="195"/>
      <c r="D1796" s="190" t="s">
        <v>171</v>
      </c>
      <c r="E1796" s="196"/>
      <c r="F1796" s="197" t="s">
        <v>377</v>
      </c>
      <c r="H1796" s="196"/>
      <c r="L1796" s="195"/>
      <c r="M1796" s="198"/>
      <c r="T1796" s="199"/>
      <c r="AT1796" s="196" t="s">
        <v>171</v>
      </c>
      <c r="AU1796" s="196" t="s">
        <v>100</v>
      </c>
      <c r="AV1796" s="194" t="s">
        <v>84</v>
      </c>
      <c r="AW1796" s="194" t="s">
        <v>33</v>
      </c>
      <c r="AX1796" s="194" t="s">
        <v>76</v>
      </c>
      <c r="AY1796" s="196" t="s">
        <v>119</v>
      </c>
    </row>
    <row r="1797" spans="2:51" s="200" customFormat="1" x14ac:dyDescent="0.3">
      <c r="B1797" s="201"/>
      <c r="D1797" s="190" t="s">
        <v>171</v>
      </c>
      <c r="E1797" s="202"/>
      <c r="F1797" s="203" t="s">
        <v>382</v>
      </c>
      <c r="H1797" s="204">
        <v>-0.28300000000000003</v>
      </c>
      <c r="L1797" s="201"/>
      <c r="M1797" s="205"/>
      <c r="T1797" s="206"/>
      <c r="AT1797" s="202" t="s">
        <v>171</v>
      </c>
      <c r="AU1797" s="202" t="s">
        <v>100</v>
      </c>
      <c r="AV1797" s="200" t="s">
        <v>100</v>
      </c>
      <c r="AW1797" s="200" t="s">
        <v>33</v>
      </c>
      <c r="AX1797" s="200" t="s">
        <v>76</v>
      </c>
      <c r="AY1797" s="202" t="s">
        <v>119</v>
      </c>
    </row>
    <row r="1798" spans="2:51" s="215" customFormat="1" x14ac:dyDescent="0.3">
      <c r="B1798" s="216"/>
      <c r="D1798" s="190" t="s">
        <v>171</v>
      </c>
      <c r="E1798" s="217"/>
      <c r="F1798" s="218" t="s">
        <v>219</v>
      </c>
      <c r="H1798" s="219">
        <v>4.9169999999999998</v>
      </c>
      <c r="L1798" s="216"/>
      <c r="M1798" s="220"/>
      <c r="T1798" s="221"/>
      <c r="AT1798" s="217" t="s">
        <v>171</v>
      </c>
      <c r="AU1798" s="217" t="s">
        <v>100</v>
      </c>
      <c r="AV1798" s="215" t="s">
        <v>122</v>
      </c>
      <c r="AW1798" s="215" t="s">
        <v>33</v>
      </c>
      <c r="AX1798" s="215" t="s">
        <v>76</v>
      </c>
      <c r="AY1798" s="217" t="s">
        <v>119</v>
      </c>
    </row>
    <row r="1799" spans="2:51" s="194" customFormat="1" x14ac:dyDescent="0.3">
      <c r="B1799" s="195"/>
      <c r="D1799" s="190" t="s">
        <v>171</v>
      </c>
      <c r="E1799" s="196"/>
      <c r="F1799" s="197" t="s">
        <v>239</v>
      </c>
      <c r="H1799" s="196"/>
      <c r="L1799" s="195"/>
      <c r="M1799" s="198"/>
      <c r="T1799" s="199"/>
      <c r="AT1799" s="196" t="s">
        <v>171</v>
      </c>
      <c r="AU1799" s="196" t="s">
        <v>100</v>
      </c>
      <c r="AV1799" s="194" t="s">
        <v>84</v>
      </c>
      <c r="AW1799" s="194" t="s">
        <v>33</v>
      </c>
      <c r="AX1799" s="194" t="s">
        <v>76</v>
      </c>
      <c r="AY1799" s="196" t="s">
        <v>119</v>
      </c>
    </row>
    <row r="1800" spans="2:51" s="194" customFormat="1" x14ac:dyDescent="0.3">
      <c r="B1800" s="195"/>
      <c r="D1800" s="190" t="s">
        <v>171</v>
      </c>
      <c r="E1800" s="196"/>
      <c r="F1800" s="197" t="s">
        <v>229</v>
      </c>
      <c r="H1800" s="196"/>
      <c r="L1800" s="195"/>
      <c r="M1800" s="198"/>
      <c r="T1800" s="199"/>
      <c r="AT1800" s="196" t="s">
        <v>171</v>
      </c>
      <c r="AU1800" s="196" t="s">
        <v>100</v>
      </c>
      <c r="AV1800" s="194" t="s">
        <v>84</v>
      </c>
      <c r="AW1800" s="194" t="s">
        <v>33</v>
      </c>
      <c r="AX1800" s="194" t="s">
        <v>76</v>
      </c>
      <c r="AY1800" s="196" t="s">
        <v>119</v>
      </c>
    </row>
    <row r="1801" spans="2:51" s="194" customFormat="1" x14ac:dyDescent="0.3">
      <c r="B1801" s="195"/>
      <c r="D1801" s="190" t="s">
        <v>171</v>
      </c>
      <c r="E1801" s="196"/>
      <c r="F1801" s="197" t="s">
        <v>364</v>
      </c>
      <c r="H1801" s="196"/>
      <c r="L1801" s="195"/>
      <c r="M1801" s="198"/>
      <c r="T1801" s="199"/>
      <c r="AT1801" s="196" t="s">
        <v>171</v>
      </c>
      <c r="AU1801" s="196" t="s">
        <v>100</v>
      </c>
      <c r="AV1801" s="194" t="s">
        <v>84</v>
      </c>
      <c r="AW1801" s="194" t="s">
        <v>33</v>
      </c>
      <c r="AX1801" s="194" t="s">
        <v>76</v>
      </c>
      <c r="AY1801" s="196" t="s">
        <v>119</v>
      </c>
    </row>
    <row r="1802" spans="2:51" s="194" customFormat="1" x14ac:dyDescent="0.3">
      <c r="B1802" s="195"/>
      <c r="D1802" s="190" t="s">
        <v>171</v>
      </c>
      <c r="E1802" s="196"/>
      <c r="F1802" s="197" t="s">
        <v>240</v>
      </c>
      <c r="H1802" s="196"/>
      <c r="L1802" s="195"/>
      <c r="M1802" s="198"/>
      <c r="T1802" s="199"/>
      <c r="AT1802" s="196" t="s">
        <v>171</v>
      </c>
      <c r="AU1802" s="196" t="s">
        <v>100</v>
      </c>
      <c r="AV1802" s="194" t="s">
        <v>84</v>
      </c>
      <c r="AW1802" s="194" t="s">
        <v>33</v>
      </c>
      <c r="AX1802" s="194" t="s">
        <v>76</v>
      </c>
      <c r="AY1802" s="196" t="s">
        <v>119</v>
      </c>
    </row>
    <row r="1803" spans="2:51" s="194" customFormat="1" x14ac:dyDescent="0.3">
      <c r="B1803" s="195"/>
      <c r="D1803" s="190" t="s">
        <v>171</v>
      </c>
      <c r="E1803" s="196"/>
      <c r="F1803" s="197" t="s">
        <v>366</v>
      </c>
      <c r="H1803" s="196"/>
      <c r="L1803" s="195"/>
      <c r="M1803" s="198"/>
      <c r="T1803" s="199"/>
      <c r="AT1803" s="196" t="s">
        <v>171</v>
      </c>
      <c r="AU1803" s="196" t="s">
        <v>100</v>
      </c>
      <c r="AV1803" s="194" t="s">
        <v>84</v>
      </c>
      <c r="AW1803" s="194" t="s">
        <v>33</v>
      </c>
      <c r="AX1803" s="194" t="s">
        <v>76</v>
      </c>
      <c r="AY1803" s="196" t="s">
        <v>119</v>
      </c>
    </row>
    <row r="1804" spans="2:51" s="200" customFormat="1" x14ac:dyDescent="0.3">
      <c r="B1804" s="201"/>
      <c r="D1804" s="190" t="s">
        <v>171</v>
      </c>
      <c r="E1804" s="202"/>
      <c r="F1804" s="203" t="s">
        <v>383</v>
      </c>
      <c r="H1804" s="204">
        <v>5.7850000000000001</v>
      </c>
      <c r="L1804" s="201"/>
      <c r="M1804" s="205"/>
      <c r="T1804" s="206"/>
      <c r="AT1804" s="202" t="s">
        <v>171</v>
      </c>
      <c r="AU1804" s="202" t="s">
        <v>100</v>
      </c>
      <c r="AV1804" s="200" t="s">
        <v>100</v>
      </c>
      <c r="AW1804" s="200" t="s">
        <v>33</v>
      </c>
      <c r="AX1804" s="200" t="s">
        <v>76</v>
      </c>
      <c r="AY1804" s="202" t="s">
        <v>119</v>
      </c>
    </row>
    <row r="1805" spans="2:51" s="194" customFormat="1" x14ac:dyDescent="0.3">
      <c r="B1805" s="195"/>
      <c r="D1805" s="190" t="s">
        <v>171</v>
      </c>
      <c r="E1805" s="196"/>
      <c r="F1805" s="197" t="s">
        <v>377</v>
      </c>
      <c r="H1805" s="196"/>
      <c r="L1805" s="195"/>
      <c r="M1805" s="198"/>
      <c r="T1805" s="199"/>
      <c r="AT1805" s="196" t="s">
        <v>171</v>
      </c>
      <c r="AU1805" s="196" t="s">
        <v>100</v>
      </c>
      <c r="AV1805" s="194" t="s">
        <v>84</v>
      </c>
      <c r="AW1805" s="194" t="s">
        <v>33</v>
      </c>
      <c r="AX1805" s="194" t="s">
        <v>76</v>
      </c>
      <c r="AY1805" s="196" t="s">
        <v>119</v>
      </c>
    </row>
    <row r="1806" spans="2:51" s="200" customFormat="1" x14ac:dyDescent="0.3">
      <c r="B1806" s="201"/>
      <c r="D1806" s="190" t="s">
        <v>171</v>
      </c>
      <c r="E1806" s="202"/>
      <c r="F1806" s="203" t="s">
        <v>384</v>
      </c>
      <c r="H1806" s="204">
        <v>-0.28000000000000003</v>
      </c>
      <c r="L1806" s="201"/>
      <c r="M1806" s="205"/>
      <c r="T1806" s="206"/>
      <c r="AT1806" s="202" t="s">
        <v>171</v>
      </c>
      <c r="AU1806" s="202" t="s">
        <v>100</v>
      </c>
      <c r="AV1806" s="200" t="s">
        <v>100</v>
      </c>
      <c r="AW1806" s="200" t="s">
        <v>33</v>
      </c>
      <c r="AX1806" s="200" t="s">
        <v>76</v>
      </c>
      <c r="AY1806" s="202" t="s">
        <v>119</v>
      </c>
    </row>
    <row r="1807" spans="2:51" s="215" customFormat="1" x14ac:dyDescent="0.3">
      <c r="B1807" s="216"/>
      <c r="D1807" s="190" t="s">
        <v>171</v>
      </c>
      <c r="E1807" s="217"/>
      <c r="F1807" s="218" t="s">
        <v>219</v>
      </c>
      <c r="H1807" s="219">
        <v>5.5049999999999999</v>
      </c>
      <c r="L1807" s="216"/>
      <c r="M1807" s="220"/>
      <c r="T1807" s="221"/>
      <c r="AT1807" s="217" t="s">
        <v>171</v>
      </c>
      <c r="AU1807" s="217" t="s">
        <v>100</v>
      </c>
      <c r="AV1807" s="215" t="s">
        <v>122</v>
      </c>
      <c r="AW1807" s="215" t="s">
        <v>33</v>
      </c>
      <c r="AX1807" s="215" t="s">
        <v>76</v>
      </c>
      <c r="AY1807" s="217" t="s">
        <v>119</v>
      </c>
    </row>
    <row r="1808" spans="2:51" s="194" customFormat="1" x14ac:dyDescent="0.3">
      <c r="B1808" s="195"/>
      <c r="D1808" s="190" t="s">
        <v>171</v>
      </c>
      <c r="E1808" s="196"/>
      <c r="F1808" s="197" t="s">
        <v>242</v>
      </c>
      <c r="H1808" s="196"/>
      <c r="L1808" s="195"/>
      <c r="M1808" s="198"/>
      <c r="T1808" s="199"/>
      <c r="AT1808" s="196" t="s">
        <v>171</v>
      </c>
      <c r="AU1808" s="196" t="s">
        <v>100</v>
      </c>
      <c r="AV1808" s="194" t="s">
        <v>84</v>
      </c>
      <c r="AW1808" s="194" t="s">
        <v>33</v>
      </c>
      <c r="AX1808" s="194" t="s">
        <v>76</v>
      </c>
      <c r="AY1808" s="196" t="s">
        <v>119</v>
      </c>
    </row>
    <row r="1809" spans="2:51" s="194" customFormat="1" x14ac:dyDescent="0.3">
      <c r="B1809" s="195"/>
      <c r="D1809" s="190" t="s">
        <v>171</v>
      </c>
      <c r="E1809" s="196"/>
      <c r="F1809" s="197" t="s">
        <v>229</v>
      </c>
      <c r="H1809" s="196"/>
      <c r="L1809" s="195"/>
      <c r="M1809" s="198"/>
      <c r="T1809" s="199"/>
      <c r="AT1809" s="196" t="s">
        <v>171</v>
      </c>
      <c r="AU1809" s="196" t="s">
        <v>100</v>
      </c>
      <c r="AV1809" s="194" t="s">
        <v>84</v>
      </c>
      <c r="AW1809" s="194" t="s">
        <v>33</v>
      </c>
      <c r="AX1809" s="194" t="s">
        <v>76</v>
      </c>
      <c r="AY1809" s="196" t="s">
        <v>119</v>
      </c>
    </row>
    <row r="1810" spans="2:51" s="194" customFormat="1" x14ac:dyDescent="0.3">
      <c r="B1810" s="195"/>
      <c r="D1810" s="190" t="s">
        <v>171</v>
      </c>
      <c r="E1810" s="196"/>
      <c r="F1810" s="197" t="s">
        <v>364</v>
      </c>
      <c r="H1810" s="196"/>
      <c r="L1810" s="195"/>
      <c r="M1810" s="198"/>
      <c r="T1810" s="199"/>
      <c r="AT1810" s="196" t="s">
        <v>171</v>
      </c>
      <c r="AU1810" s="196" t="s">
        <v>100</v>
      </c>
      <c r="AV1810" s="194" t="s">
        <v>84</v>
      </c>
      <c r="AW1810" s="194" t="s">
        <v>33</v>
      </c>
      <c r="AX1810" s="194" t="s">
        <v>76</v>
      </c>
      <c r="AY1810" s="196" t="s">
        <v>119</v>
      </c>
    </row>
    <row r="1811" spans="2:51" s="194" customFormat="1" x14ac:dyDescent="0.3">
      <c r="B1811" s="195"/>
      <c r="D1811" s="190" t="s">
        <v>171</v>
      </c>
      <c r="E1811" s="196"/>
      <c r="F1811" s="197" t="s">
        <v>385</v>
      </c>
      <c r="H1811" s="196"/>
      <c r="L1811" s="195"/>
      <c r="M1811" s="198"/>
      <c r="T1811" s="199"/>
      <c r="AT1811" s="196" t="s">
        <v>171</v>
      </c>
      <c r="AU1811" s="196" t="s">
        <v>100</v>
      </c>
      <c r="AV1811" s="194" t="s">
        <v>84</v>
      </c>
      <c r="AW1811" s="194" t="s">
        <v>33</v>
      </c>
      <c r="AX1811" s="194" t="s">
        <v>76</v>
      </c>
      <c r="AY1811" s="196" t="s">
        <v>119</v>
      </c>
    </row>
    <row r="1812" spans="2:51" s="194" customFormat="1" x14ac:dyDescent="0.3">
      <c r="B1812" s="195"/>
      <c r="D1812" s="190" t="s">
        <v>171</v>
      </c>
      <c r="E1812" s="196"/>
      <c r="F1812" s="197" t="s">
        <v>366</v>
      </c>
      <c r="H1812" s="196"/>
      <c r="L1812" s="195"/>
      <c r="M1812" s="198"/>
      <c r="T1812" s="199"/>
      <c r="AT1812" s="196" t="s">
        <v>171</v>
      </c>
      <c r="AU1812" s="196" t="s">
        <v>100</v>
      </c>
      <c r="AV1812" s="194" t="s">
        <v>84</v>
      </c>
      <c r="AW1812" s="194" t="s">
        <v>33</v>
      </c>
      <c r="AX1812" s="194" t="s">
        <v>76</v>
      </c>
      <c r="AY1812" s="196" t="s">
        <v>119</v>
      </c>
    </row>
    <row r="1813" spans="2:51" s="200" customFormat="1" x14ac:dyDescent="0.3">
      <c r="B1813" s="201"/>
      <c r="D1813" s="190" t="s">
        <v>171</v>
      </c>
      <c r="E1813" s="202"/>
      <c r="F1813" s="203" t="s">
        <v>379</v>
      </c>
      <c r="H1813" s="204">
        <v>6.4349999999999996</v>
      </c>
      <c r="L1813" s="201"/>
      <c r="M1813" s="205"/>
      <c r="T1813" s="206"/>
      <c r="AT1813" s="202" t="s">
        <v>171</v>
      </c>
      <c r="AU1813" s="202" t="s">
        <v>100</v>
      </c>
      <c r="AV1813" s="200" t="s">
        <v>100</v>
      </c>
      <c r="AW1813" s="200" t="s">
        <v>33</v>
      </c>
      <c r="AX1813" s="200" t="s">
        <v>76</v>
      </c>
      <c r="AY1813" s="202" t="s">
        <v>119</v>
      </c>
    </row>
    <row r="1814" spans="2:51" s="194" customFormat="1" x14ac:dyDescent="0.3">
      <c r="B1814" s="195"/>
      <c r="D1814" s="190" t="s">
        <v>171</v>
      </c>
      <c r="E1814" s="196"/>
      <c r="F1814" s="197" t="s">
        <v>377</v>
      </c>
      <c r="H1814" s="196"/>
      <c r="L1814" s="195"/>
      <c r="M1814" s="198"/>
      <c r="T1814" s="199"/>
      <c r="AT1814" s="196" t="s">
        <v>171</v>
      </c>
      <c r="AU1814" s="196" t="s">
        <v>100</v>
      </c>
      <c r="AV1814" s="194" t="s">
        <v>84</v>
      </c>
      <c r="AW1814" s="194" t="s">
        <v>33</v>
      </c>
      <c r="AX1814" s="194" t="s">
        <v>76</v>
      </c>
      <c r="AY1814" s="196" t="s">
        <v>119</v>
      </c>
    </row>
    <row r="1815" spans="2:51" s="200" customFormat="1" x14ac:dyDescent="0.3">
      <c r="B1815" s="201"/>
      <c r="D1815" s="190" t="s">
        <v>171</v>
      </c>
      <c r="E1815" s="202"/>
      <c r="F1815" s="203" t="s">
        <v>380</v>
      </c>
      <c r="H1815" s="204">
        <v>-0.311</v>
      </c>
      <c r="L1815" s="201"/>
      <c r="M1815" s="205"/>
      <c r="T1815" s="206"/>
      <c r="AT1815" s="202" t="s">
        <v>171</v>
      </c>
      <c r="AU1815" s="202" t="s">
        <v>100</v>
      </c>
      <c r="AV1815" s="200" t="s">
        <v>100</v>
      </c>
      <c r="AW1815" s="200" t="s">
        <v>33</v>
      </c>
      <c r="AX1815" s="200" t="s">
        <v>76</v>
      </c>
      <c r="AY1815" s="202" t="s">
        <v>119</v>
      </c>
    </row>
    <row r="1816" spans="2:51" s="215" customFormat="1" x14ac:dyDescent="0.3">
      <c r="B1816" s="216"/>
      <c r="D1816" s="190" t="s">
        <v>171</v>
      </c>
      <c r="E1816" s="217"/>
      <c r="F1816" s="218" t="s">
        <v>219</v>
      </c>
      <c r="H1816" s="219">
        <v>6.1239999999999997</v>
      </c>
      <c r="L1816" s="216"/>
      <c r="M1816" s="220"/>
      <c r="T1816" s="221"/>
      <c r="AT1816" s="217" t="s">
        <v>171</v>
      </c>
      <c r="AU1816" s="217" t="s">
        <v>100</v>
      </c>
      <c r="AV1816" s="215" t="s">
        <v>122</v>
      </c>
      <c r="AW1816" s="215" t="s">
        <v>33</v>
      </c>
      <c r="AX1816" s="215" t="s">
        <v>76</v>
      </c>
      <c r="AY1816" s="217" t="s">
        <v>119</v>
      </c>
    </row>
    <row r="1817" spans="2:51" s="194" customFormat="1" x14ac:dyDescent="0.3">
      <c r="B1817" s="195"/>
      <c r="D1817" s="190" t="s">
        <v>171</v>
      </c>
      <c r="E1817" s="196"/>
      <c r="F1817" s="197" t="s">
        <v>245</v>
      </c>
      <c r="H1817" s="196"/>
      <c r="L1817" s="195"/>
      <c r="M1817" s="198"/>
      <c r="T1817" s="199"/>
      <c r="AT1817" s="196" t="s">
        <v>171</v>
      </c>
      <c r="AU1817" s="196" t="s">
        <v>100</v>
      </c>
      <c r="AV1817" s="194" t="s">
        <v>84</v>
      </c>
      <c r="AW1817" s="194" t="s">
        <v>33</v>
      </c>
      <c r="AX1817" s="194" t="s">
        <v>76</v>
      </c>
      <c r="AY1817" s="196" t="s">
        <v>119</v>
      </c>
    </row>
    <row r="1818" spans="2:51" s="194" customFormat="1" x14ac:dyDescent="0.3">
      <c r="B1818" s="195"/>
      <c r="D1818" s="190" t="s">
        <v>171</v>
      </c>
      <c r="E1818" s="196"/>
      <c r="F1818" s="197" t="s">
        <v>229</v>
      </c>
      <c r="H1818" s="196"/>
      <c r="L1818" s="195"/>
      <c r="M1818" s="198"/>
      <c r="T1818" s="199"/>
      <c r="AT1818" s="196" t="s">
        <v>171</v>
      </c>
      <c r="AU1818" s="196" t="s">
        <v>100</v>
      </c>
      <c r="AV1818" s="194" t="s">
        <v>84</v>
      </c>
      <c r="AW1818" s="194" t="s">
        <v>33</v>
      </c>
      <c r="AX1818" s="194" t="s">
        <v>76</v>
      </c>
      <c r="AY1818" s="196" t="s">
        <v>119</v>
      </c>
    </row>
    <row r="1819" spans="2:51" s="194" customFormat="1" x14ac:dyDescent="0.3">
      <c r="B1819" s="195"/>
      <c r="D1819" s="190" t="s">
        <v>171</v>
      </c>
      <c r="E1819" s="196"/>
      <c r="F1819" s="197" t="s">
        <v>386</v>
      </c>
      <c r="H1819" s="196"/>
      <c r="L1819" s="195"/>
      <c r="M1819" s="198"/>
      <c r="T1819" s="199"/>
      <c r="AT1819" s="196" t="s">
        <v>171</v>
      </c>
      <c r="AU1819" s="196" t="s">
        <v>100</v>
      </c>
      <c r="AV1819" s="194" t="s">
        <v>84</v>
      </c>
      <c r="AW1819" s="194" t="s">
        <v>33</v>
      </c>
      <c r="AX1819" s="194" t="s">
        <v>76</v>
      </c>
      <c r="AY1819" s="196" t="s">
        <v>119</v>
      </c>
    </row>
    <row r="1820" spans="2:51" s="194" customFormat="1" x14ac:dyDescent="0.3">
      <c r="B1820" s="195"/>
      <c r="D1820" s="190" t="s">
        <v>171</v>
      </c>
      <c r="E1820" s="196"/>
      <c r="F1820" s="197" t="s">
        <v>246</v>
      </c>
      <c r="H1820" s="196"/>
      <c r="L1820" s="195"/>
      <c r="M1820" s="198"/>
      <c r="T1820" s="199"/>
      <c r="AT1820" s="196" t="s">
        <v>171</v>
      </c>
      <c r="AU1820" s="196" t="s">
        <v>100</v>
      </c>
      <c r="AV1820" s="194" t="s">
        <v>84</v>
      </c>
      <c r="AW1820" s="194" t="s">
        <v>33</v>
      </c>
      <c r="AX1820" s="194" t="s">
        <v>76</v>
      </c>
      <c r="AY1820" s="196" t="s">
        <v>119</v>
      </c>
    </row>
    <row r="1821" spans="2:51" s="194" customFormat="1" x14ac:dyDescent="0.3">
      <c r="B1821" s="195"/>
      <c r="D1821" s="190" t="s">
        <v>171</v>
      </c>
      <c r="E1821" s="196"/>
      <c r="F1821" s="197" t="s">
        <v>366</v>
      </c>
      <c r="H1821" s="196"/>
      <c r="L1821" s="195"/>
      <c r="M1821" s="198"/>
      <c r="T1821" s="199"/>
      <c r="AT1821" s="196" t="s">
        <v>171</v>
      </c>
      <c r="AU1821" s="196" t="s">
        <v>100</v>
      </c>
      <c r="AV1821" s="194" t="s">
        <v>84</v>
      </c>
      <c r="AW1821" s="194" t="s">
        <v>33</v>
      </c>
      <c r="AX1821" s="194" t="s">
        <v>76</v>
      </c>
      <c r="AY1821" s="196" t="s">
        <v>119</v>
      </c>
    </row>
    <row r="1822" spans="2:51" s="200" customFormat="1" x14ac:dyDescent="0.3">
      <c r="B1822" s="201"/>
      <c r="D1822" s="190" t="s">
        <v>171</v>
      </c>
      <c r="E1822" s="202"/>
      <c r="F1822" s="203" t="s">
        <v>387</v>
      </c>
      <c r="H1822" s="204">
        <v>7.15</v>
      </c>
      <c r="L1822" s="201"/>
      <c r="M1822" s="205"/>
      <c r="T1822" s="206"/>
      <c r="AT1822" s="202" t="s">
        <v>171</v>
      </c>
      <c r="AU1822" s="202" t="s">
        <v>100</v>
      </c>
      <c r="AV1822" s="200" t="s">
        <v>100</v>
      </c>
      <c r="AW1822" s="200" t="s">
        <v>33</v>
      </c>
      <c r="AX1822" s="200" t="s">
        <v>76</v>
      </c>
      <c r="AY1822" s="202" t="s">
        <v>119</v>
      </c>
    </row>
    <row r="1823" spans="2:51" s="194" customFormat="1" x14ac:dyDescent="0.3">
      <c r="B1823" s="195"/>
      <c r="D1823" s="190" t="s">
        <v>171</v>
      </c>
      <c r="E1823" s="196"/>
      <c r="F1823" s="197" t="s">
        <v>377</v>
      </c>
      <c r="H1823" s="196"/>
      <c r="L1823" s="195"/>
      <c r="M1823" s="198"/>
      <c r="T1823" s="199"/>
      <c r="AT1823" s="196" t="s">
        <v>171</v>
      </c>
      <c r="AU1823" s="196" t="s">
        <v>100</v>
      </c>
      <c r="AV1823" s="194" t="s">
        <v>84</v>
      </c>
      <c r="AW1823" s="194" t="s">
        <v>33</v>
      </c>
      <c r="AX1823" s="194" t="s">
        <v>76</v>
      </c>
      <c r="AY1823" s="196" t="s">
        <v>119</v>
      </c>
    </row>
    <row r="1824" spans="2:51" s="200" customFormat="1" x14ac:dyDescent="0.3">
      <c r="B1824" s="201"/>
      <c r="D1824" s="190" t="s">
        <v>171</v>
      </c>
      <c r="E1824" s="202"/>
      <c r="F1824" s="203" t="s">
        <v>388</v>
      </c>
      <c r="H1824" s="204">
        <v>-0.34600000000000003</v>
      </c>
      <c r="L1824" s="201"/>
      <c r="M1824" s="205"/>
      <c r="T1824" s="206"/>
      <c r="AT1824" s="202" t="s">
        <v>171</v>
      </c>
      <c r="AU1824" s="202" t="s">
        <v>100</v>
      </c>
      <c r="AV1824" s="200" t="s">
        <v>100</v>
      </c>
      <c r="AW1824" s="200" t="s">
        <v>33</v>
      </c>
      <c r="AX1824" s="200" t="s">
        <v>76</v>
      </c>
      <c r="AY1824" s="202" t="s">
        <v>119</v>
      </c>
    </row>
    <row r="1825" spans="2:51" s="215" customFormat="1" x14ac:dyDescent="0.3">
      <c r="B1825" s="216"/>
      <c r="D1825" s="190" t="s">
        <v>171</v>
      </c>
      <c r="E1825" s="217"/>
      <c r="F1825" s="218" t="s">
        <v>219</v>
      </c>
      <c r="H1825" s="219">
        <v>6.8040000000000003</v>
      </c>
      <c r="L1825" s="216"/>
      <c r="M1825" s="220"/>
      <c r="T1825" s="221"/>
      <c r="AT1825" s="217" t="s">
        <v>171</v>
      </c>
      <c r="AU1825" s="217" t="s">
        <v>100</v>
      </c>
      <c r="AV1825" s="215" t="s">
        <v>122</v>
      </c>
      <c r="AW1825" s="215" t="s">
        <v>33</v>
      </c>
      <c r="AX1825" s="215" t="s">
        <v>76</v>
      </c>
      <c r="AY1825" s="217" t="s">
        <v>119</v>
      </c>
    </row>
    <row r="1826" spans="2:51" s="194" customFormat="1" x14ac:dyDescent="0.3">
      <c r="B1826" s="195"/>
      <c r="D1826" s="190" t="s">
        <v>171</v>
      </c>
      <c r="E1826" s="196"/>
      <c r="F1826" s="197" t="s">
        <v>248</v>
      </c>
      <c r="H1826" s="196"/>
      <c r="L1826" s="195"/>
      <c r="M1826" s="198"/>
      <c r="T1826" s="199"/>
      <c r="AT1826" s="196" t="s">
        <v>171</v>
      </c>
      <c r="AU1826" s="196" t="s">
        <v>100</v>
      </c>
      <c r="AV1826" s="194" t="s">
        <v>84</v>
      </c>
      <c r="AW1826" s="194" t="s">
        <v>33</v>
      </c>
      <c r="AX1826" s="194" t="s">
        <v>76</v>
      </c>
      <c r="AY1826" s="196" t="s">
        <v>119</v>
      </c>
    </row>
    <row r="1827" spans="2:51" s="194" customFormat="1" x14ac:dyDescent="0.3">
      <c r="B1827" s="195"/>
      <c r="D1827" s="190" t="s">
        <v>171</v>
      </c>
      <c r="E1827" s="196"/>
      <c r="F1827" s="197" t="s">
        <v>389</v>
      </c>
      <c r="H1827" s="196"/>
      <c r="L1827" s="195"/>
      <c r="M1827" s="198"/>
      <c r="T1827" s="199"/>
      <c r="AT1827" s="196" t="s">
        <v>171</v>
      </c>
      <c r="AU1827" s="196" t="s">
        <v>100</v>
      </c>
      <c r="AV1827" s="194" t="s">
        <v>84</v>
      </c>
      <c r="AW1827" s="194" t="s">
        <v>33</v>
      </c>
      <c r="AX1827" s="194" t="s">
        <v>76</v>
      </c>
      <c r="AY1827" s="196" t="s">
        <v>119</v>
      </c>
    </row>
    <row r="1828" spans="2:51" s="194" customFormat="1" x14ac:dyDescent="0.3">
      <c r="B1828" s="195"/>
      <c r="D1828" s="190" t="s">
        <v>171</v>
      </c>
      <c r="E1828" s="196"/>
      <c r="F1828" s="197" t="s">
        <v>390</v>
      </c>
      <c r="H1828" s="196"/>
      <c r="L1828" s="195"/>
      <c r="M1828" s="198"/>
      <c r="T1828" s="199"/>
      <c r="AT1828" s="196" t="s">
        <v>171</v>
      </c>
      <c r="AU1828" s="196" t="s">
        <v>100</v>
      </c>
      <c r="AV1828" s="194" t="s">
        <v>84</v>
      </c>
      <c r="AW1828" s="194" t="s">
        <v>33</v>
      </c>
      <c r="AX1828" s="194" t="s">
        <v>76</v>
      </c>
      <c r="AY1828" s="196" t="s">
        <v>119</v>
      </c>
    </row>
    <row r="1829" spans="2:51" s="200" customFormat="1" x14ac:dyDescent="0.3">
      <c r="B1829" s="201"/>
      <c r="D1829" s="190" t="s">
        <v>171</v>
      </c>
      <c r="E1829" s="202"/>
      <c r="F1829" s="203" t="s">
        <v>391</v>
      </c>
      <c r="H1829" s="204">
        <v>1.3</v>
      </c>
      <c r="L1829" s="201"/>
      <c r="M1829" s="205"/>
      <c r="T1829" s="206"/>
      <c r="AT1829" s="202" t="s">
        <v>171</v>
      </c>
      <c r="AU1829" s="202" t="s">
        <v>100</v>
      </c>
      <c r="AV1829" s="200" t="s">
        <v>100</v>
      </c>
      <c r="AW1829" s="200" t="s">
        <v>33</v>
      </c>
      <c r="AX1829" s="200" t="s">
        <v>76</v>
      </c>
      <c r="AY1829" s="202" t="s">
        <v>119</v>
      </c>
    </row>
    <row r="1830" spans="2:51" s="194" customFormat="1" x14ac:dyDescent="0.3">
      <c r="B1830" s="195"/>
      <c r="D1830" s="190" t="s">
        <v>171</v>
      </c>
      <c r="E1830" s="196"/>
      <c r="F1830" s="197" t="s">
        <v>377</v>
      </c>
      <c r="H1830" s="196"/>
      <c r="L1830" s="195"/>
      <c r="M1830" s="198"/>
      <c r="T1830" s="199"/>
      <c r="AT1830" s="196" t="s">
        <v>171</v>
      </c>
      <c r="AU1830" s="196" t="s">
        <v>100</v>
      </c>
      <c r="AV1830" s="194" t="s">
        <v>84</v>
      </c>
      <c r="AW1830" s="194" t="s">
        <v>33</v>
      </c>
      <c r="AX1830" s="194" t="s">
        <v>76</v>
      </c>
      <c r="AY1830" s="196" t="s">
        <v>119</v>
      </c>
    </row>
    <row r="1831" spans="2:51" s="200" customFormat="1" x14ac:dyDescent="0.3">
      <c r="B1831" s="201"/>
      <c r="D1831" s="190" t="s">
        <v>171</v>
      </c>
      <c r="E1831" s="202"/>
      <c r="F1831" s="203" t="s">
        <v>392</v>
      </c>
      <c r="H1831" s="204">
        <v>-6.3E-2</v>
      </c>
      <c r="L1831" s="201"/>
      <c r="M1831" s="205"/>
      <c r="T1831" s="206"/>
      <c r="AT1831" s="202" t="s">
        <v>171</v>
      </c>
      <c r="AU1831" s="202" t="s">
        <v>100</v>
      </c>
      <c r="AV1831" s="200" t="s">
        <v>100</v>
      </c>
      <c r="AW1831" s="200" t="s">
        <v>33</v>
      </c>
      <c r="AX1831" s="200" t="s">
        <v>76</v>
      </c>
      <c r="AY1831" s="202" t="s">
        <v>119</v>
      </c>
    </row>
    <row r="1832" spans="2:51" s="215" customFormat="1" x14ac:dyDescent="0.3">
      <c r="B1832" s="216"/>
      <c r="D1832" s="190" t="s">
        <v>171</v>
      </c>
      <c r="E1832" s="217"/>
      <c r="F1832" s="218" t="s">
        <v>219</v>
      </c>
      <c r="H1832" s="219">
        <v>1.2370000000000001</v>
      </c>
      <c r="L1832" s="216"/>
      <c r="M1832" s="220"/>
      <c r="T1832" s="221"/>
      <c r="AT1832" s="217" t="s">
        <v>171</v>
      </c>
      <c r="AU1832" s="217" t="s">
        <v>100</v>
      </c>
      <c r="AV1832" s="215" t="s">
        <v>122</v>
      </c>
      <c r="AW1832" s="215" t="s">
        <v>33</v>
      </c>
      <c r="AX1832" s="215" t="s">
        <v>76</v>
      </c>
      <c r="AY1832" s="217" t="s">
        <v>119</v>
      </c>
    </row>
    <row r="1833" spans="2:51" s="194" customFormat="1" x14ac:dyDescent="0.3">
      <c r="B1833" s="195"/>
      <c r="D1833" s="190" t="s">
        <v>171</v>
      </c>
      <c r="E1833" s="196"/>
      <c r="F1833" s="197" t="s">
        <v>251</v>
      </c>
      <c r="H1833" s="196"/>
      <c r="L1833" s="195"/>
      <c r="M1833" s="198"/>
      <c r="T1833" s="199"/>
      <c r="AT1833" s="196" t="s">
        <v>171</v>
      </c>
      <c r="AU1833" s="196" t="s">
        <v>100</v>
      </c>
      <c r="AV1833" s="194" t="s">
        <v>84</v>
      </c>
      <c r="AW1833" s="194" t="s">
        <v>33</v>
      </c>
      <c r="AX1833" s="194" t="s">
        <v>76</v>
      </c>
      <c r="AY1833" s="196" t="s">
        <v>119</v>
      </c>
    </row>
    <row r="1834" spans="2:51" s="194" customFormat="1" x14ac:dyDescent="0.3">
      <c r="B1834" s="195"/>
      <c r="D1834" s="190" t="s">
        <v>171</v>
      </c>
      <c r="E1834" s="196"/>
      <c r="F1834" s="197" t="s">
        <v>389</v>
      </c>
      <c r="H1834" s="196"/>
      <c r="L1834" s="195"/>
      <c r="M1834" s="198"/>
      <c r="T1834" s="199"/>
      <c r="AT1834" s="196" t="s">
        <v>171</v>
      </c>
      <c r="AU1834" s="196" t="s">
        <v>100</v>
      </c>
      <c r="AV1834" s="194" t="s">
        <v>84</v>
      </c>
      <c r="AW1834" s="194" t="s">
        <v>33</v>
      </c>
      <c r="AX1834" s="194" t="s">
        <v>76</v>
      </c>
      <c r="AY1834" s="196" t="s">
        <v>119</v>
      </c>
    </row>
    <row r="1835" spans="2:51" s="194" customFormat="1" x14ac:dyDescent="0.3">
      <c r="B1835" s="195"/>
      <c r="D1835" s="190" t="s">
        <v>171</v>
      </c>
      <c r="E1835" s="196"/>
      <c r="F1835" s="197" t="s">
        <v>390</v>
      </c>
      <c r="H1835" s="196"/>
      <c r="L1835" s="195"/>
      <c r="M1835" s="198"/>
      <c r="T1835" s="199"/>
      <c r="AT1835" s="196" t="s">
        <v>171</v>
      </c>
      <c r="AU1835" s="196" t="s">
        <v>100</v>
      </c>
      <c r="AV1835" s="194" t="s">
        <v>84</v>
      </c>
      <c r="AW1835" s="194" t="s">
        <v>33</v>
      </c>
      <c r="AX1835" s="194" t="s">
        <v>76</v>
      </c>
      <c r="AY1835" s="196" t="s">
        <v>119</v>
      </c>
    </row>
    <row r="1836" spans="2:51" s="200" customFormat="1" x14ac:dyDescent="0.3">
      <c r="B1836" s="201"/>
      <c r="D1836" s="190" t="s">
        <v>171</v>
      </c>
      <c r="E1836" s="202"/>
      <c r="F1836" s="203" t="s">
        <v>391</v>
      </c>
      <c r="H1836" s="204">
        <v>1.3</v>
      </c>
      <c r="L1836" s="201"/>
      <c r="M1836" s="205"/>
      <c r="T1836" s="206"/>
      <c r="AT1836" s="202" t="s">
        <v>171</v>
      </c>
      <c r="AU1836" s="202" t="s">
        <v>100</v>
      </c>
      <c r="AV1836" s="200" t="s">
        <v>100</v>
      </c>
      <c r="AW1836" s="200" t="s">
        <v>33</v>
      </c>
      <c r="AX1836" s="200" t="s">
        <v>76</v>
      </c>
      <c r="AY1836" s="202" t="s">
        <v>119</v>
      </c>
    </row>
    <row r="1837" spans="2:51" s="194" customFormat="1" x14ac:dyDescent="0.3">
      <c r="B1837" s="195"/>
      <c r="D1837" s="190" t="s">
        <v>171</v>
      </c>
      <c r="E1837" s="196"/>
      <c r="F1837" s="197" t="s">
        <v>377</v>
      </c>
      <c r="H1837" s="196"/>
      <c r="L1837" s="195"/>
      <c r="M1837" s="198"/>
      <c r="T1837" s="199"/>
      <c r="AT1837" s="196" t="s">
        <v>171</v>
      </c>
      <c r="AU1837" s="196" t="s">
        <v>100</v>
      </c>
      <c r="AV1837" s="194" t="s">
        <v>84</v>
      </c>
      <c r="AW1837" s="194" t="s">
        <v>33</v>
      </c>
      <c r="AX1837" s="194" t="s">
        <v>76</v>
      </c>
      <c r="AY1837" s="196" t="s">
        <v>119</v>
      </c>
    </row>
    <row r="1838" spans="2:51" s="200" customFormat="1" x14ac:dyDescent="0.3">
      <c r="B1838" s="201"/>
      <c r="D1838" s="190" t="s">
        <v>171</v>
      </c>
      <c r="E1838" s="202"/>
      <c r="F1838" s="203" t="s">
        <v>392</v>
      </c>
      <c r="H1838" s="204">
        <v>-6.3E-2</v>
      </c>
      <c r="L1838" s="201"/>
      <c r="M1838" s="205"/>
      <c r="T1838" s="206"/>
      <c r="AT1838" s="202" t="s">
        <v>171</v>
      </c>
      <c r="AU1838" s="202" t="s">
        <v>100</v>
      </c>
      <c r="AV1838" s="200" t="s">
        <v>100</v>
      </c>
      <c r="AW1838" s="200" t="s">
        <v>33</v>
      </c>
      <c r="AX1838" s="200" t="s">
        <v>76</v>
      </c>
      <c r="AY1838" s="202" t="s">
        <v>119</v>
      </c>
    </row>
    <row r="1839" spans="2:51" s="215" customFormat="1" x14ac:dyDescent="0.3">
      <c r="B1839" s="216"/>
      <c r="D1839" s="190" t="s">
        <v>171</v>
      </c>
      <c r="E1839" s="217"/>
      <c r="F1839" s="218" t="s">
        <v>219</v>
      </c>
      <c r="H1839" s="219">
        <v>1.2370000000000001</v>
      </c>
      <c r="L1839" s="216"/>
      <c r="M1839" s="220"/>
      <c r="T1839" s="221"/>
      <c r="AT1839" s="217" t="s">
        <v>171</v>
      </c>
      <c r="AU1839" s="217" t="s">
        <v>100</v>
      </c>
      <c r="AV1839" s="215" t="s">
        <v>122</v>
      </c>
      <c r="AW1839" s="215" t="s">
        <v>33</v>
      </c>
      <c r="AX1839" s="215" t="s">
        <v>76</v>
      </c>
      <c r="AY1839" s="217" t="s">
        <v>119</v>
      </c>
    </row>
    <row r="1840" spans="2:51" s="194" customFormat="1" x14ac:dyDescent="0.3">
      <c r="B1840" s="195"/>
      <c r="D1840" s="190" t="s">
        <v>171</v>
      </c>
      <c r="E1840" s="196"/>
      <c r="F1840" s="197" t="s">
        <v>252</v>
      </c>
      <c r="H1840" s="196"/>
      <c r="L1840" s="195"/>
      <c r="M1840" s="198"/>
      <c r="T1840" s="199"/>
      <c r="AT1840" s="196" t="s">
        <v>171</v>
      </c>
      <c r="AU1840" s="196" t="s">
        <v>100</v>
      </c>
      <c r="AV1840" s="194" t="s">
        <v>84</v>
      </c>
      <c r="AW1840" s="194" t="s">
        <v>33</v>
      </c>
      <c r="AX1840" s="194" t="s">
        <v>76</v>
      </c>
      <c r="AY1840" s="196" t="s">
        <v>119</v>
      </c>
    </row>
    <row r="1841" spans="2:63" s="194" customFormat="1" x14ac:dyDescent="0.3">
      <c r="B1841" s="195"/>
      <c r="D1841" s="190" t="s">
        <v>171</v>
      </c>
      <c r="E1841" s="196"/>
      <c r="F1841" s="197" t="s">
        <v>389</v>
      </c>
      <c r="H1841" s="196"/>
      <c r="L1841" s="195"/>
      <c r="M1841" s="198"/>
      <c r="T1841" s="199"/>
      <c r="AT1841" s="196" t="s">
        <v>171</v>
      </c>
      <c r="AU1841" s="196" t="s">
        <v>100</v>
      </c>
      <c r="AV1841" s="194" t="s">
        <v>84</v>
      </c>
      <c r="AW1841" s="194" t="s">
        <v>33</v>
      </c>
      <c r="AX1841" s="194" t="s">
        <v>76</v>
      </c>
      <c r="AY1841" s="196" t="s">
        <v>119</v>
      </c>
    </row>
    <row r="1842" spans="2:63" s="194" customFormat="1" x14ac:dyDescent="0.3">
      <c r="B1842" s="195"/>
      <c r="D1842" s="190" t="s">
        <v>171</v>
      </c>
      <c r="E1842" s="196"/>
      <c r="F1842" s="197" t="s">
        <v>390</v>
      </c>
      <c r="H1842" s="196"/>
      <c r="L1842" s="195"/>
      <c r="M1842" s="198"/>
      <c r="T1842" s="199"/>
      <c r="AT1842" s="196" t="s">
        <v>171</v>
      </c>
      <c r="AU1842" s="196" t="s">
        <v>100</v>
      </c>
      <c r="AV1842" s="194" t="s">
        <v>84</v>
      </c>
      <c r="AW1842" s="194" t="s">
        <v>33</v>
      </c>
      <c r="AX1842" s="194" t="s">
        <v>76</v>
      </c>
      <c r="AY1842" s="196" t="s">
        <v>119</v>
      </c>
    </row>
    <row r="1843" spans="2:63" s="200" customFormat="1" x14ac:dyDescent="0.3">
      <c r="B1843" s="201"/>
      <c r="D1843" s="190" t="s">
        <v>171</v>
      </c>
      <c r="E1843" s="202"/>
      <c r="F1843" s="203" t="s">
        <v>391</v>
      </c>
      <c r="H1843" s="204">
        <v>1.3</v>
      </c>
      <c r="L1843" s="201"/>
      <c r="M1843" s="205"/>
      <c r="T1843" s="206"/>
      <c r="AT1843" s="202" t="s">
        <v>171</v>
      </c>
      <c r="AU1843" s="202" t="s">
        <v>100</v>
      </c>
      <c r="AV1843" s="200" t="s">
        <v>100</v>
      </c>
      <c r="AW1843" s="200" t="s">
        <v>33</v>
      </c>
      <c r="AX1843" s="200" t="s">
        <v>76</v>
      </c>
      <c r="AY1843" s="202" t="s">
        <v>119</v>
      </c>
    </row>
    <row r="1844" spans="2:63" s="194" customFormat="1" x14ac:dyDescent="0.3">
      <c r="B1844" s="195"/>
      <c r="D1844" s="190" t="s">
        <v>171</v>
      </c>
      <c r="E1844" s="196"/>
      <c r="F1844" s="197" t="s">
        <v>377</v>
      </c>
      <c r="H1844" s="196"/>
      <c r="L1844" s="195"/>
      <c r="M1844" s="198"/>
      <c r="T1844" s="199"/>
      <c r="AT1844" s="196" t="s">
        <v>171</v>
      </c>
      <c r="AU1844" s="196" t="s">
        <v>100</v>
      </c>
      <c r="AV1844" s="194" t="s">
        <v>84</v>
      </c>
      <c r="AW1844" s="194" t="s">
        <v>33</v>
      </c>
      <c r="AX1844" s="194" t="s">
        <v>76</v>
      </c>
      <c r="AY1844" s="196" t="s">
        <v>119</v>
      </c>
    </row>
    <row r="1845" spans="2:63" s="200" customFormat="1" x14ac:dyDescent="0.3">
      <c r="B1845" s="201"/>
      <c r="D1845" s="190" t="s">
        <v>171</v>
      </c>
      <c r="E1845" s="202"/>
      <c r="F1845" s="203" t="s">
        <v>392</v>
      </c>
      <c r="H1845" s="204">
        <v>-6.3E-2</v>
      </c>
      <c r="L1845" s="201"/>
      <c r="M1845" s="205"/>
      <c r="T1845" s="206"/>
      <c r="AT1845" s="202" t="s">
        <v>171</v>
      </c>
      <c r="AU1845" s="202" t="s">
        <v>100</v>
      </c>
      <c r="AV1845" s="200" t="s">
        <v>100</v>
      </c>
      <c r="AW1845" s="200" t="s">
        <v>33</v>
      </c>
      <c r="AX1845" s="200" t="s">
        <v>76</v>
      </c>
      <c r="AY1845" s="202" t="s">
        <v>119</v>
      </c>
    </row>
    <row r="1846" spans="2:63" s="215" customFormat="1" x14ac:dyDescent="0.3">
      <c r="B1846" s="216"/>
      <c r="D1846" s="190" t="s">
        <v>171</v>
      </c>
      <c r="E1846" s="217"/>
      <c r="F1846" s="218" t="s">
        <v>219</v>
      </c>
      <c r="H1846" s="219">
        <v>1.2370000000000001</v>
      </c>
      <c r="L1846" s="216"/>
      <c r="M1846" s="220"/>
      <c r="T1846" s="221"/>
      <c r="AT1846" s="217" t="s">
        <v>171</v>
      </c>
      <c r="AU1846" s="217" t="s">
        <v>100</v>
      </c>
      <c r="AV1846" s="215" t="s">
        <v>122</v>
      </c>
      <c r="AW1846" s="215" t="s">
        <v>33</v>
      </c>
      <c r="AX1846" s="215" t="s">
        <v>76</v>
      </c>
      <c r="AY1846" s="217" t="s">
        <v>119</v>
      </c>
    </row>
    <row r="1847" spans="2:63" s="194" customFormat="1" x14ac:dyDescent="0.3">
      <c r="B1847" s="195"/>
      <c r="D1847" s="190" t="s">
        <v>171</v>
      </c>
      <c r="E1847" s="196"/>
      <c r="F1847" s="197" t="s">
        <v>253</v>
      </c>
      <c r="H1847" s="196"/>
      <c r="L1847" s="195"/>
      <c r="M1847" s="198"/>
      <c r="T1847" s="199"/>
      <c r="AT1847" s="196" t="s">
        <v>171</v>
      </c>
      <c r="AU1847" s="196" t="s">
        <v>100</v>
      </c>
      <c r="AV1847" s="194" t="s">
        <v>84</v>
      </c>
      <c r="AW1847" s="194" t="s">
        <v>33</v>
      </c>
      <c r="AX1847" s="194" t="s">
        <v>76</v>
      </c>
      <c r="AY1847" s="196" t="s">
        <v>119</v>
      </c>
    </row>
    <row r="1848" spans="2:63" s="194" customFormat="1" x14ac:dyDescent="0.3">
      <c r="B1848" s="195"/>
      <c r="D1848" s="190" t="s">
        <v>171</v>
      </c>
      <c r="E1848" s="196"/>
      <c r="F1848" s="197" t="s">
        <v>389</v>
      </c>
      <c r="H1848" s="196"/>
      <c r="L1848" s="195"/>
      <c r="M1848" s="198"/>
      <c r="T1848" s="199"/>
      <c r="AT1848" s="196" t="s">
        <v>171</v>
      </c>
      <c r="AU1848" s="196" t="s">
        <v>100</v>
      </c>
      <c r="AV1848" s="194" t="s">
        <v>84</v>
      </c>
      <c r="AW1848" s="194" t="s">
        <v>33</v>
      </c>
      <c r="AX1848" s="194" t="s">
        <v>76</v>
      </c>
      <c r="AY1848" s="196" t="s">
        <v>119</v>
      </c>
    </row>
    <row r="1849" spans="2:63" s="194" customFormat="1" x14ac:dyDescent="0.3">
      <c r="B1849" s="195"/>
      <c r="D1849" s="190" t="s">
        <v>171</v>
      </c>
      <c r="E1849" s="196"/>
      <c r="F1849" s="197" t="s">
        <v>390</v>
      </c>
      <c r="H1849" s="196"/>
      <c r="L1849" s="195"/>
      <c r="M1849" s="198"/>
      <c r="T1849" s="199"/>
      <c r="AT1849" s="196" t="s">
        <v>171</v>
      </c>
      <c r="AU1849" s="196" t="s">
        <v>100</v>
      </c>
      <c r="AV1849" s="194" t="s">
        <v>84</v>
      </c>
      <c r="AW1849" s="194" t="s">
        <v>33</v>
      </c>
      <c r="AX1849" s="194" t="s">
        <v>76</v>
      </c>
      <c r="AY1849" s="196" t="s">
        <v>119</v>
      </c>
    </row>
    <row r="1850" spans="2:63" s="200" customFormat="1" x14ac:dyDescent="0.3">
      <c r="B1850" s="201"/>
      <c r="D1850" s="190" t="s">
        <v>171</v>
      </c>
      <c r="E1850" s="202"/>
      <c r="F1850" s="203" t="s">
        <v>391</v>
      </c>
      <c r="H1850" s="204">
        <v>1.3</v>
      </c>
      <c r="L1850" s="201"/>
      <c r="M1850" s="205"/>
      <c r="T1850" s="206"/>
      <c r="AT1850" s="202" t="s">
        <v>171</v>
      </c>
      <c r="AU1850" s="202" t="s">
        <v>100</v>
      </c>
      <c r="AV1850" s="200" t="s">
        <v>100</v>
      </c>
      <c r="AW1850" s="200" t="s">
        <v>33</v>
      </c>
      <c r="AX1850" s="200" t="s">
        <v>76</v>
      </c>
      <c r="AY1850" s="202" t="s">
        <v>119</v>
      </c>
    </row>
    <row r="1851" spans="2:63" s="194" customFormat="1" x14ac:dyDescent="0.3">
      <c r="B1851" s="195"/>
      <c r="D1851" s="190" t="s">
        <v>171</v>
      </c>
      <c r="E1851" s="196"/>
      <c r="F1851" s="197" t="s">
        <v>377</v>
      </c>
      <c r="H1851" s="196"/>
      <c r="L1851" s="195"/>
      <c r="M1851" s="198"/>
      <c r="T1851" s="199"/>
      <c r="AT1851" s="196" t="s">
        <v>171</v>
      </c>
      <c r="AU1851" s="196" t="s">
        <v>100</v>
      </c>
      <c r="AV1851" s="194" t="s">
        <v>84</v>
      </c>
      <c r="AW1851" s="194" t="s">
        <v>33</v>
      </c>
      <c r="AX1851" s="194" t="s">
        <v>76</v>
      </c>
      <c r="AY1851" s="196" t="s">
        <v>119</v>
      </c>
    </row>
    <row r="1852" spans="2:63" s="200" customFormat="1" x14ac:dyDescent="0.3">
      <c r="B1852" s="201"/>
      <c r="D1852" s="190" t="s">
        <v>171</v>
      </c>
      <c r="E1852" s="202"/>
      <c r="F1852" s="203" t="s">
        <v>392</v>
      </c>
      <c r="H1852" s="204">
        <v>-6.3E-2</v>
      </c>
      <c r="L1852" s="201"/>
      <c r="M1852" s="205"/>
      <c r="T1852" s="206"/>
      <c r="AT1852" s="202" t="s">
        <v>171</v>
      </c>
      <c r="AU1852" s="202" t="s">
        <v>100</v>
      </c>
      <c r="AV1852" s="200" t="s">
        <v>100</v>
      </c>
      <c r="AW1852" s="200" t="s">
        <v>33</v>
      </c>
      <c r="AX1852" s="200" t="s">
        <v>76</v>
      </c>
      <c r="AY1852" s="202" t="s">
        <v>119</v>
      </c>
    </row>
    <row r="1853" spans="2:63" s="215" customFormat="1" x14ac:dyDescent="0.3">
      <c r="B1853" s="216"/>
      <c r="D1853" s="190" t="s">
        <v>171</v>
      </c>
      <c r="E1853" s="217"/>
      <c r="F1853" s="218" t="s">
        <v>219</v>
      </c>
      <c r="H1853" s="219">
        <v>1.2370000000000001</v>
      </c>
      <c r="L1853" s="216"/>
      <c r="M1853" s="220"/>
      <c r="T1853" s="221"/>
      <c r="AT1853" s="217" t="s">
        <v>171</v>
      </c>
      <c r="AU1853" s="217" t="s">
        <v>100</v>
      </c>
      <c r="AV1853" s="215" t="s">
        <v>122</v>
      </c>
      <c r="AW1853" s="215" t="s">
        <v>33</v>
      </c>
      <c r="AX1853" s="215" t="s">
        <v>76</v>
      </c>
      <c r="AY1853" s="217" t="s">
        <v>119</v>
      </c>
    </row>
    <row r="1854" spans="2:63" s="207" customFormat="1" x14ac:dyDescent="0.3">
      <c r="B1854" s="208"/>
      <c r="D1854" s="190" t="s">
        <v>171</v>
      </c>
      <c r="E1854" s="209"/>
      <c r="F1854" s="210" t="s">
        <v>176</v>
      </c>
      <c r="H1854" s="211">
        <v>108.99</v>
      </c>
      <c r="L1854" s="208"/>
      <c r="M1854" s="212"/>
      <c r="T1854" s="213"/>
      <c r="AT1854" s="209" t="s">
        <v>171</v>
      </c>
      <c r="AU1854" s="209" t="s">
        <v>100</v>
      </c>
      <c r="AV1854" s="207" t="s">
        <v>121</v>
      </c>
      <c r="AW1854" s="207" t="s">
        <v>33</v>
      </c>
      <c r="AX1854" s="207" t="s">
        <v>84</v>
      </c>
      <c r="AY1854" s="209" t="s">
        <v>119</v>
      </c>
    </row>
    <row r="1855" spans="2:63" s="200" customFormat="1" x14ac:dyDescent="0.3">
      <c r="B1855" s="201"/>
      <c r="D1855" s="190" t="s">
        <v>171</v>
      </c>
      <c r="F1855" s="203" t="s">
        <v>395</v>
      </c>
      <c r="H1855" s="204">
        <v>217.98</v>
      </c>
      <c r="L1855" s="201"/>
      <c r="M1855" s="205"/>
      <c r="T1855" s="206"/>
      <c r="AT1855" s="202" t="s">
        <v>171</v>
      </c>
      <c r="AU1855" s="202" t="s">
        <v>100</v>
      </c>
      <c r="AV1855" s="200" t="s">
        <v>100</v>
      </c>
      <c r="AW1855" s="200" t="s">
        <v>6</v>
      </c>
      <c r="AX1855" s="200" t="s">
        <v>84</v>
      </c>
      <c r="AY1855" s="202" t="s">
        <v>119</v>
      </c>
    </row>
    <row r="1856" spans="2:63" s="167" customFormat="1" ht="29.85" customHeight="1" x14ac:dyDescent="0.35">
      <c r="B1856" s="168"/>
      <c r="D1856" s="169" t="s">
        <v>75</v>
      </c>
      <c r="E1856" s="177" t="s">
        <v>100</v>
      </c>
      <c r="F1856" s="177" t="s">
        <v>396</v>
      </c>
      <c r="J1856" s="178">
        <f>BK1856</f>
        <v>0</v>
      </c>
      <c r="L1856" s="168"/>
      <c r="M1856" s="172"/>
      <c r="P1856" s="173">
        <f>SUM(P1857:P2048)</f>
        <v>5.5696379999999994</v>
      </c>
      <c r="R1856" s="173">
        <f>SUM(R1857:R2048)</f>
        <v>8.580472679999998</v>
      </c>
      <c r="T1856" s="174">
        <f>SUM(T1857:T2048)</f>
        <v>0</v>
      </c>
      <c r="AR1856" s="169" t="s">
        <v>84</v>
      </c>
      <c r="AT1856" s="175" t="s">
        <v>75</v>
      </c>
      <c r="AU1856" s="175" t="s">
        <v>84</v>
      </c>
      <c r="AY1856" s="169" t="s">
        <v>119</v>
      </c>
      <c r="BK1856" s="176">
        <f>SUM(BK1857:BK2048)</f>
        <v>0</v>
      </c>
    </row>
    <row r="1857" spans="2:65" s="102" customFormat="1" ht="16.5" customHeight="1" x14ac:dyDescent="0.3">
      <c r="B1857" s="103"/>
      <c r="C1857" s="179" t="s">
        <v>397</v>
      </c>
      <c r="D1857" s="179" t="s">
        <v>120</v>
      </c>
      <c r="E1857" s="180" t="s">
        <v>398</v>
      </c>
      <c r="F1857" s="181" t="s">
        <v>399</v>
      </c>
      <c r="G1857" s="182" t="s">
        <v>196</v>
      </c>
      <c r="H1857" s="183">
        <v>2.5019999999999998</v>
      </c>
      <c r="I1857" s="289"/>
      <c r="J1857" s="184">
        <f>ROUND(I1857*H1857,2)</f>
        <v>0</v>
      </c>
      <c r="K1857" s="181" t="s">
        <v>167</v>
      </c>
      <c r="L1857" s="103"/>
      <c r="M1857" s="185"/>
      <c r="N1857" s="186" t="s">
        <v>41</v>
      </c>
      <c r="O1857" s="187">
        <v>0.98499999999999999</v>
      </c>
      <c r="P1857" s="187">
        <f>O1857*H1857</f>
        <v>2.4644699999999999</v>
      </c>
      <c r="Q1857" s="187">
        <v>1.98</v>
      </c>
      <c r="R1857" s="187">
        <f>Q1857*H1857</f>
        <v>4.9539599999999995</v>
      </c>
      <c r="S1857" s="187">
        <v>0</v>
      </c>
      <c r="T1857" s="188">
        <f>S1857*H1857</f>
        <v>0</v>
      </c>
      <c r="AR1857" s="94" t="s">
        <v>121</v>
      </c>
      <c r="AT1857" s="94" t="s">
        <v>120</v>
      </c>
      <c r="AU1857" s="94" t="s">
        <v>100</v>
      </c>
      <c r="AY1857" s="94" t="s">
        <v>119</v>
      </c>
      <c r="BE1857" s="189">
        <f>IF(N1857="základní",J1857,0)</f>
        <v>0</v>
      </c>
      <c r="BF1857" s="189">
        <f>IF(N1857="snížená",J1857,0)</f>
        <v>0</v>
      </c>
      <c r="BG1857" s="189">
        <f>IF(N1857="zákl. přenesená",J1857,0)</f>
        <v>0</v>
      </c>
      <c r="BH1857" s="189">
        <f>IF(N1857="sníž. přenesená",J1857,0)</f>
        <v>0</v>
      </c>
      <c r="BI1857" s="189">
        <f>IF(N1857="nulová",J1857,0)</f>
        <v>0</v>
      </c>
      <c r="BJ1857" s="94" t="s">
        <v>84</v>
      </c>
      <c r="BK1857" s="189">
        <f>ROUND(I1857*H1857,2)</f>
        <v>0</v>
      </c>
      <c r="BL1857" s="94" t="s">
        <v>121</v>
      </c>
      <c r="BM1857" s="94" t="s">
        <v>400</v>
      </c>
    </row>
    <row r="1858" spans="2:65" s="102" customFormat="1" ht="24" x14ac:dyDescent="0.3">
      <c r="B1858" s="103"/>
      <c r="D1858" s="190" t="s">
        <v>169</v>
      </c>
      <c r="F1858" s="191" t="s">
        <v>401</v>
      </c>
      <c r="L1858" s="103"/>
      <c r="M1858" s="192"/>
      <c r="T1858" s="193"/>
      <c r="AT1858" s="94" t="s">
        <v>169</v>
      </c>
      <c r="AU1858" s="94" t="s">
        <v>100</v>
      </c>
    </row>
    <row r="1859" spans="2:65" s="194" customFormat="1" x14ac:dyDescent="0.3">
      <c r="B1859" s="195"/>
      <c r="D1859" s="190" t="s">
        <v>171</v>
      </c>
      <c r="E1859" s="196"/>
      <c r="F1859" s="197" t="s">
        <v>172</v>
      </c>
      <c r="H1859" s="196"/>
      <c r="L1859" s="195"/>
      <c r="M1859" s="198"/>
      <c r="T1859" s="199"/>
      <c r="AT1859" s="196" t="s">
        <v>171</v>
      </c>
      <c r="AU1859" s="196" t="s">
        <v>100</v>
      </c>
      <c r="AV1859" s="194" t="s">
        <v>84</v>
      </c>
      <c r="AW1859" s="194" t="s">
        <v>33</v>
      </c>
      <c r="AX1859" s="194" t="s">
        <v>76</v>
      </c>
      <c r="AY1859" s="196" t="s">
        <v>119</v>
      </c>
    </row>
    <row r="1860" spans="2:65" s="194" customFormat="1" x14ac:dyDescent="0.3">
      <c r="B1860" s="195"/>
      <c r="D1860" s="190" t="s">
        <v>171</v>
      </c>
      <c r="E1860" s="196"/>
      <c r="F1860" s="197" t="s">
        <v>363</v>
      </c>
      <c r="H1860" s="196"/>
      <c r="L1860" s="195"/>
      <c r="M1860" s="198"/>
      <c r="T1860" s="199"/>
      <c r="AT1860" s="196" t="s">
        <v>171</v>
      </c>
      <c r="AU1860" s="196" t="s">
        <v>100</v>
      </c>
      <c r="AV1860" s="194" t="s">
        <v>84</v>
      </c>
      <c r="AW1860" s="194" t="s">
        <v>33</v>
      </c>
      <c r="AX1860" s="194" t="s">
        <v>76</v>
      </c>
      <c r="AY1860" s="196" t="s">
        <v>119</v>
      </c>
    </row>
    <row r="1861" spans="2:65" s="194" customFormat="1" x14ac:dyDescent="0.3">
      <c r="B1861" s="195"/>
      <c r="D1861" s="190" t="s">
        <v>171</v>
      </c>
      <c r="E1861" s="196"/>
      <c r="F1861" s="197" t="s">
        <v>210</v>
      </c>
      <c r="H1861" s="196"/>
      <c r="L1861" s="195"/>
      <c r="M1861" s="198"/>
      <c r="T1861" s="199"/>
      <c r="AT1861" s="196" t="s">
        <v>171</v>
      </c>
      <c r="AU1861" s="196" t="s">
        <v>100</v>
      </c>
      <c r="AV1861" s="194" t="s">
        <v>84</v>
      </c>
      <c r="AW1861" s="194" t="s">
        <v>33</v>
      </c>
      <c r="AX1861" s="194" t="s">
        <v>76</v>
      </c>
      <c r="AY1861" s="196" t="s">
        <v>119</v>
      </c>
    </row>
    <row r="1862" spans="2:65" s="194" customFormat="1" x14ac:dyDescent="0.3">
      <c r="B1862" s="195"/>
      <c r="D1862" s="190" t="s">
        <v>171</v>
      </c>
      <c r="E1862" s="196"/>
      <c r="F1862" s="197" t="s">
        <v>402</v>
      </c>
      <c r="H1862" s="196"/>
      <c r="L1862" s="195"/>
      <c r="M1862" s="198"/>
      <c r="T1862" s="199"/>
      <c r="AT1862" s="196" t="s">
        <v>171</v>
      </c>
      <c r="AU1862" s="196" t="s">
        <v>100</v>
      </c>
      <c r="AV1862" s="194" t="s">
        <v>84</v>
      </c>
      <c r="AW1862" s="194" t="s">
        <v>33</v>
      </c>
      <c r="AX1862" s="194" t="s">
        <v>76</v>
      </c>
      <c r="AY1862" s="196" t="s">
        <v>119</v>
      </c>
    </row>
    <row r="1863" spans="2:65" s="194" customFormat="1" x14ac:dyDescent="0.3">
      <c r="B1863" s="195"/>
      <c r="D1863" s="190" t="s">
        <v>171</v>
      </c>
      <c r="E1863" s="196"/>
      <c r="F1863" s="197" t="s">
        <v>403</v>
      </c>
      <c r="H1863" s="196"/>
      <c r="L1863" s="195"/>
      <c r="M1863" s="198"/>
      <c r="T1863" s="199"/>
      <c r="AT1863" s="196" t="s">
        <v>171</v>
      </c>
      <c r="AU1863" s="196" t="s">
        <v>100</v>
      </c>
      <c r="AV1863" s="194" t="s">
        <v>84</v>
      </c>
      <c r="AW1863" s="194" t="s">
        <v>33</v>
      </c>
      <c r="AX1863" s="194" t="s">
        <v>76</v>
      </c>
      <c r="AY1863" s="196" t="s">
        <v>119</v>
      </c>
    </row>
    <row r="1864" spans="2:65" s="194" customFormat="1" x14ac:dyDescent="0.3">
      <c r="B1864" s="195"/>
      <c r="D1864" s="190" t="s">
        <v>171</v>
      </c>
      <c r="E1864" s="196"/>
      <c r="F1864" s="197" t="s">
        <v>404</v>
      </c>
      <c r="H1864" s="196"/>
      <c r="L1864" s="195"/>
      <c r="M1864" s="198"/>
      <c r="T1864" s="199"/>
      <c r="AT1864" s="196" t="s">
        <v>171</v>
      </c>
      <c r="AU1864" s="196" t="s">
        <v>100</v>
      </c>
      <c r="AV1864" s="194" t="s">
        <v>84</v>
      </c>
      <c r="AW1864" s="194" t="s">
        <v>33</v>
      </c>
      <c r="AX1864" s="194" t="s">
        <v>76</v>
      </c>
      <c r="AY1864" s="196" t="s">
        <v>119</v>
      </c>
    </row>
    <row r="1865" spans="2:65" s="194" customFormat="1" x14ac:dyDescent="0.3">
      <c r="B1865" s="195"/>
      <c r="D1865" s="190" t="s">
        <v>171</v>
      </c>
      <c r="E1865" s="196"/>
      <c r="F1865" s="197" t="s">
        <v>405</v>
      </c>
      <c r="H1865" s="196"/>
      <c r="L1865" s="195"/>
      <c r="M1865" s="198"/>
      <c r="T1865" s="199"/>
      <c r="AT1865" s="196" t="s">
        <v>171</v>
      </c>
      <c r="AU1865" s="196" t="s">
        <v>100</v>
      </c>
      <c r="AV1865" s="194" t="s">
        <v>84</v>
      </c>
      <c r="AW1865" s="194" t="s">
        <v>33</v>
      </c>
      <c r="AX1865" s="194" t="s">
        <v>76</v>
      </c>
      <c r="AY1865" s="196" t="s">
        <v>119</v>
      </c>
    </row>
    <row r="1866" spans="2:65" s="200" customFormat="1" x14ac:dyDescent="0.3">
      <c r="B1866" s="201"/>
      <c r="D1866" s="190" t="s">
        <v>171</v>
      </c>
      <c r="E1866" s="202"/>
      <c r="F1866" s="203" t="s">
        <v>406</v>
      </c>
      <c r="H1866" s="204">
        <v>0.19600000000000001</v>
      </c>
      <c r="L1866" s="201"/>
      <c r="M1866" s="205"/>
      <c r="T1866" s="206"/>
      <c r="AT1866" s="202" t="s">
        <v>171</v>
      </c>
      <c r="AU1866" s="202" t="s">
        <v>100</v>
      </c>
      <c r="AV1866" s="200" t="s">
        <v>100</v>
      </c>
      <c r="AW1866" s="200" t="s">
        <v>33</v>
      </c>
      <c r="AX1866" s="200" t="s">
        <v>76</v>
      </c>
      <c r="AY1866" s="202" t="s">
        <v>119</v>
      </c>
    </row>
    <row r="1867" spans="2:65" s="194" customFormat="1" x14ac:dyDescent="0.3">
      <c r="B1867" s="195"/>
      <c r="D1867" s="190" t="s">
        <v>171</v>
      </c>
      <c r="E1867" s="196"/>
      <c r="F1867" s="197" t="s">
        <v>407</v>
      </c>
      <c r="H1867" s="196"/>
      <c r="L1867" s="195"/>
      <c r="M1867" s="198"/>
      <c r="T1867" s="199"/>
      <c r="AT1867" s="196" t="s">
        <v>171</v>
      </c>
      <c r="AU1867" s="196" t="s">
        <v>100</v>
      </c>
      <c r="AV1867" s="194" t="s">
        <v>84</v>
      </c>
      <c r="AW1867" s="194" t="s">
        <v>33</v>
      </c>
      <c r="AX1867" s="194" t="s">
        <v>76</v>
      </c>
      <c r="AY1867" s="196" t="s">
        <v>119</v>
      </c>
    </row>
    <row r="1868" spans="2:65" s="194" customFormat="1" x14ac:dyDescent="0.3">
      <c r="B1868" s="195"/>
      <c r="D1868" s="190" t="s">
        <v>171</v>
      </c>
      <c r="E1868" s="196"/>
      <c r="F1868" s="197" t="s">
        <v>404</v>
      </c>
      <c r="H1868" s="196"/>
      <c r="L1868" s="195"/>
      <c r="M1868" s="198"/>
      <c r="T1868" s="199"/>
      <c r="AT1868" s="196" t="s">
        <v>171</v>
      </c>
      <c r="AU1868" s="196" t="s">
        <v>100</v>
      </c>
      <c r="AV1868" s="194" t="s">
        <v>84</v>
      </c>
      <c r="AW1868" s="194" t="s">
        <v>33</v>
      </c>
      <c r="AX1868" s="194" t="s">
        <v>76</v>
      </c>
      <c r="AY1868" s="196" t="s">
        <v>119</v>
      </c>
    </row>
    <row r="1869" spans="2:65" s="194" customFormat="1" x14ac:dyDescent="0.3">
      <c r="B1869" s="195"/>
      <c r="D1869" s="190" t="s">
        <v>171</v>
      </c>
      <c r="E1869" s="196"/>
      <c r="F1869" s="197" t="s">
        <v>405</v>
      </c>
      <c r="H1869" s="196"/>
      <c r="L1869" s="195"/>
      <c r="M1869" s="198"/>
      <c r="T1869" s="199"/>
      <c r="AT1869" s="196" t="s">
        <v>171</v>
      </c>
      <c r="AU1869" s="196" t="s">
        <v>100</v>
      </c>
      <c r="AV1869" s="194" t="s">
        <v>84</v>
      </c>
      <c r="AW1869" s="194" t="s">
        <v>33</v>
      </c>
      <c r="AX1869" s="194" t="s">
        <v>76</v>
      </c>
      <c r="AY1869" s="196" t="s">
        <v>119</v>
      </c>
    </row>
    <row r="1870" spans="2:65" s="200" customFormat="1" x14ac:dyDescent="0.3">
      <c r="B1870" s="201"/>
      <c r="D1870" s="190" t="s">
        <v>171</v>
      </c>
      <c r="E1870" s="202"/>
      <c r="F1870" s="203" t="s">
        <v>406</v>
      </c>
      <c r="H1870" s="204">
        <v>0.19600000000000001</v>
      </c>
      <c r="L1870" s="201"/>
      <c r="M1870" s="205"/>
      <c r="T1870" s="206"/>
      <c r="AT1870" s="202" t="s">
        <v>171</v>
      </c>
      <c r="AU1870" s="202" t="s">
        <v>100</v>
      </c>
      <c r="AV1870" s="200" t="s">
        <v>100</v>
      </c>
      <c r="AW1870" s="200" t="s">
        <v>33</v>
      </c>
      <c r="AX1870" s="200" t="s">
        <v>76</v>
      </c>
      <c r="AY1870" s="202" t="s">
        <v>119</v>
      </c>
    </row>
    <row r="1871" spans="2:65" s="194" customFormat="1" x14ac:dyDescent="0.3">
      <c r="B1871" s="195"/>
      <c r="D1871" s="190" t="s">
        <v>171</v>
      </c>
      <c r="E1871" s="196"/>
      <c r="F1871" s="197" t="s">
        <v>408</v>
      </c>
      <c r="H1871" s="196"/>
      <c r="L1871" s="195"/>
      <c r="M1871" s="198"/>
      <c r="T1871" s="199"/>
      <c r="AT1871" s="196" t="s">
        <v>171</v>
      </c>
      <c r="AU1871" s="196" t="s">
        <v>100</v>
      </c>
      <c r="AV1871" s="194" t="s">
        <v>84</v>
      </c>
      <c r="AW1871" s="194" t="s">
        <v>33</v>
      </c>
      <c r="AX1871" s="194" t="s">
        <v>76</v>
      </c>
      <c r="AY1871" s="196" t="s">
        <v>119</v>
      </c>
    </row>
    <row r="1872" spans="2:65" s="194" customFormat="1" x14ac:dyDescent="0.3">
      <c r="B1872" s="195"/>
      <c r="D1872" s="190" t="s">
        <v>171</v>
      </c>
      <c r="E1872" s="196"/>
      <c r="F1872" s="197" t="s">
        <v>404</v>
      </c>
      <c r="H1872" s="196"/>
      <c r="L1872" s="195"/>
      <c r="M1872" s="198"/>
      <c r="T1872" s="199"/>
      <c r="AT1872" s="196" t="s">
        <v>171</v>
      </c>
      <c r="AU1872" s="196" t="s">
        <v>100</v>
      </c>
      <c r="AV1872" s="194" t="s">
        <v>84</v>
      </c>
      <c r="AW1872" s="194" t="s">
        <v>33</v>
      </c>
      <c r="AX1872" s="194" t="s">
        <v>76</v>
      </c>
      <c r="AY1872" s="196" t="s">
        <v>119</v>
      </c>
    </row>
    <row r="1873" spans="2:51" s="194" customFormat="1" x14ac:dyDescent="0.3">
      <c r="B1873" s="195"/>
      <c r="D1873" s="190" t="s">
        <v>171</v>
      </c>
      <c r="E1873" s="196"/>
      <c r="F1873" s="197" t="s">
        <v>405</v>
      </c>
      <c r="H1873" s="196"/>
      <c r="L1873" s="195"/>
      <c r="M1873" s="198"/>
      <c r="T1873" s="199"/>
      <c r="AT1873" s="196" t="s">
        <v>171</v>
      </c>
      <c r="AU1873" s="196" t="s">
        <v>100</v>
      </c>
      <c r="AV1873" s="194" t="s">
        <v>84</v>
      </c>
      <c r="AW1873" s="194" t="s">
        <v>33</v>
      </c>
      <c r="AX1873" s="194" t="s">
        <v>76</v>
      </c>
      <c r="AY1873" s="196" t="s">
        <v>119</v>
      </c>
    </row>
    <row r="1874" spans="2:51" s="200" customFormat="1" x14ac:dyDescent="0.3">
      <c r="B1874" s="201"/>
      <c r="D1874" s="190" t="s">
        <v>171</v>
      </c>
      <c r="E1874" s="202"/>
      <c r="F1874" s="203" t="s">
        <v>406</v>
      </c>
      <c r="H1874" s="204">
        <v>0.19600000000000001</v>
      </c>
      <c r="L1874" s="201"/>
      <c r="M1874" s="205"/>
      <c r="T1874" s="206"/>
      <c r="AT1874" s="202" t="s">
        <v>171</v>
      </c>
      <c r="AU1874" s="202" t="s">
        <v>100</v>
      </c>
      <c r="AV1874" s="200" t="s">
        <v>100</v>
      </c>
      <c r="AW1874" s="200" t="s">
        <v>33</v>
      </c>
      <c r="AX1874" s="200" t="s">
        <v>76</v>
      </c>
      <c r="AY1874" s="202" t="s">
        <v>119</v>
      </c>
    </row>
    <row r="1875" spans="2:51" s="194" customFormat="1" x14ac:dyDescent="0.3">
      <c r="B1875" s="195"/>
      <c r="D1875" s="190" t="s">
        <v>171</v>
      </c>
      <c r="E1875" s="196"/>
      <c r="F1875" s="197" t="s">
        <v>228</v>
      </c>
      <c r="H1875" s="196"/>
      <c r="L1875" s="195"/>
      <c r="M1875" s="198"/>
      <c r="T1875" s="199"/>
      <c r="AT1875" s="196" t="s">
        <v>171</v>
      </c>
      <c r="AU1875" s="196" t="s">
        <v>100</v>
      </c>
      <c r="AV1875" s="194" t="s">
        <v>84</v>
      </c>
      <c r="AW1875" s="194" t="s">
        <v>33</v>
      </c>
      <c r="AX1875" s="194" t="s">
        <v>76</v>
      </c>
      <c r="AY1875" s="196" t="s">
        <v>119</v>
      </c>
    </row>
    <row r="1876" spans="2:51" s="194" customFormat="1" x14ac:dyDescent="0.3">
      <c r="B1876" s="195"/>
      <c r="D1876" s="190" t="s">
        <v>171</v>
      </c>
      <c r="E1876" s="196"/>
      <c r="F1876" s="197" t="s">
        <v>402</v>
      </c>
      <c r="H1876" s="196"/>
      <c r="L1876" s="195"/>
      <c r="M1876" s="198"/>
      <c r="T1876" s="199"/>
      <c r="AT1876" s="196" t="s">
        <v>171</v>
      </c>
      <c r="AU1876" s="196" t="s">
        <v>100</v>
      </c>
      <c r="AV1876" s="194" t="s">
        <v>84</v>
      </c>
      <c r="AW1876" s="194" t="s">
        <v>33</v>
      </c>
      <c r="AX1876" s="194" t="s">
        <v>76</v>
      </c>
      <c r="AY1876" s="196" t="s">
        <v>119</v>
      </c>
    </row>
    <row r="1877" spans="2:51" s="194" customFormat="1" x14ac:dyDescent="0.3">
      <c r="B1877" s="195"/>
      <c r="D1877" s="190" t="s">
        <v>171</v>
      </c>
      <c r="E1877" s="196"/>
      <c r="F1877" s="197" t="s">
        <v>404</v>
      </c>
      <c r="H1877" s="196"/>
      <c r="L1877" s="195"/>
      <c r="M1877" s="198"/>
      <c r="T1877" s="199"/>
      <c r="AT1877" s="196" t="s">
        <v>171</v>
      </c>
      <c r="AU1877" s="196" t="s">
        <v>100</v>
      </c>
      <c r="AV1877" s="194" t="s">
        <v>84</v>
      </c>
      <c r="AW1877" s="194" t="s">
        <v>33</v>
      </c>
      <c r="AX1877" s="194" t="s">
        <v>76</v>
      </c>
      <c r="AY1877" s="196" t="s">
        <v>119</v>
      </c>
    </row>
    <row r="1878" spans="2:51" s="194" customFormat="1" x14ac:dyDescent="0.3">
      <c r="B1878" s="195"/>
      <c r="D1878" s="190" t="s">
        <v>171</v>
      </c>
      <c r="E1878" s="196"/>
      <c r="F1878" s="197" t="s">
        <v>409</v>
      </c>
      <c r="H1878" s="196"/>
      <c r="L1878" s="195"/>
      <c r="M1878" s="198"/>
      <c r="T1878" s="199"/>
      <c r="AT1878" s="196" t="s">
        <v>171</v>
      </c>
      <c r="AU1878" s="196" t="s">
        <v>100</v>
      </c>
      <c r="AV1878" s="194" t="s">
        <v>84</v>
      </c>
      <c r="AW1878" s="194" t="s">
        <v>33</v>
      </c>
      <c r="AX1878" s="194" t="s">
        <v>76</v>
      </c>
      <c r="AY1878" s="196" t="s">
        <v>119</v>
      </c>
    </row>
    <row r="1879" spans="2:51" s="200" customFormat="1" x14ac:dyDescent="0.3">
      <c r="B1879" s="201"/>
      <c r="D1879" s="190" t="s">
        <v>171</v>
      </c>
      <c r="E1879" s="202"/>
      <c r="F1879" s="203" t="s">
        <v>410</v>
      </c>
      <c r="H1879" s="204">
        <v>0.16900000000000001</v>
      </c>
      <c r="L1879" s="201"/>
      <c r="M1879" s="205"/>
      <c r="T1879" s="206"/>
      <c r="AT1879" s="202" t="s">
        <v>171</v>
      </c>
      <c r="AU1879" s="202" t="s">
        <v>100</v>
      </c>
      <c r="AV1879" s="200" t="s">
        <v>100</v>
      </c>
      <c r="AW1879" s="200" t="s">
        <v>33</v>
      </c>
      <c r="AX1879" s="200" t="s">
        <v>76</v>
      </c>
      <c r="AY1879" s="202" t="s">
        <v>119</v>
      </c>
    </row>
    <row r="1880" spans="2:51" s="194" customFormat="1" x14ac:dyDescent="0.3">
      <c r="B1880" s="195"/>
      <c r="D1880" s="190" t="s">
        <v>171</v>
      </c>
      <c r="E1880" s="196"/>
      <c r="F1880" s="197" t="s">
        <v>233</v>
      </c>
      <c r="H1880" s="196"/>
      <c r="L1880" s="195"/>
      <c r="M1880" s="198"/>
      <c r="T1880" s="199"/>
      <c r="AT1880" s="196" t="s">
        <v>171</v>
      </c>
      <c r="AU1880" s="196" t="s">
        <v>100</v>
      </c>
      <c r="AV1880" s="194" t="s">
        <v>84</v>
      </c>
      <c r="AW1880" s="194" t="s">
        <v>33</v>
      </c>
      <c r="AX1880" s="194" t="s">
        <v>76</v>
      </c>
      <c r="AY1880" s="196" t="s">
        <v>119</v>
      </c>
    </row>
    <row r="1881" spans="2:51" s="194" customFormat="1" x14ac:dyDescent="0.3">
      <c r="B1881" s="195"/>
      <c r="D1881" s="190" t="s">
        <v>171</v>
      </c>
      <c r="E1881" s="196"/>
      <c r="F1881" s="197" t="s">
        <v>404</v>
      </c>
      <c r="H1881" s="196"/>
      <c r="L1881" s="195"/>
      <c r="M1881" s="198"/>
      <c r="T1881" s="199"/>
      <c r="AT1881" s="196" t="s">
        <v>171</v>
      </c>
      <c r="AU1881" s="196" t="s">
        <v>100</v>
      </c>
      <c r="AV1881" s="194" t="s">
        <v>84</v>
      </c>
      <c r="AW1881" s="194" t="s">
        <v>33</v>
      </c>
      <c r="AX1881" s="194" t="s">
        <v>76</v>
      </c>
      <c r="AY1881" s="196" t="s">
        <v>119</v>
      </c>
    </row>
    <row r="1882" spans="2:51" s="194" customFormat="1" x14ac:dyDescent="0.3">
      <c r="B1882" s="195"/>
      <c r="D1882" s="190" t="s">
        <v>171</v>
      </c>
      <c r="E1882" s="196"/>
      <c r="F1882" s="197" t="s">
        <v>409</v>
      </c>
      <c r="H1882" s="196"/>
      <c r="L1882" s="195"/>
      <c r="M1882" s="198"/>
      <c r="T1882" s="199"/>
      <c r="AT1882" s="196" t="s">
        <v>171</v>
      </c>
      <c r="AU1882" s="196" t="s">
        <v>100</v>
      </c>
      <c r="AV1882" s="194" t="s">
        <v>84</v>
      </c>
      <c r="AW1882" s="194" t="s">
        <v>33</v>
      </c>
      <c r="AX1882" s="194" t="s">
        <v>76</v>
      </c>
      <c r="AY1882" s="196" t="s">
        <v>119</v>
      </c>
    </row>
    <row r="1883" spans="2:51" s="200" customFormat="1" x14ac:dyDescent="0.3">
      <c r="B1883" s="201"/>
      <c r="D1883" s="190" t="s">
        <v>171</v>
      </c>
      <c r="E1883" s="202"/>
      <c r="F1883" s="203" t="s">
        <v>410</v>
      </c>
      <c r="H1883" s="204">
        <v>0.16900000000000001</v>
      </c>
      <c r="L1883" s="201"/>
      <c r="M1883" s="205"/>
      <c r="T1883" s="206"/>
      <c r="AT1883" s="202" t="s">
        <v>171</v>
      </c>
      <c r="AU1883" s="202" t="s">
        <v>100</v>
      </c>
      <c r="AV1883" s="200" t="s">
        <v>100</v>
      </c>
      <c r="AW1883" s="200" t="s">
        <v>33</v>
      </c>
      <c r="AX1883" s="200" t="s">
        <v>76</v>
      </c>
      <c r="AY1883" s="202" t="s">
        <v>119</v>
      </c>
    </row>
    <row r="1884" spans="2:51" s="194" customFormat="1" x14ac:dyDescent="0.3">
      <c r="B1884" s="195"/>
      <c r="D1884" s="190" t="s">
        <v>171</v>
      </c>
      <c r="E1884" s="196"/>
      <c r="F1884" s="197" t="s">
        <v>236</v>
      </c>
      <c r="H1884" s="196"/>
      <c r="L1884" s="195"/>
      <c r="M1884" s="198"/>
      <c r="T1884" s="199"/>
      <c r="AT1884" s="196" t="s">
        <v>171</v>
      </c>
      <c r="AU1884" s="196" t="s">
        <v>100</v>
      </c>
      <c r="AV1884" s="194" t="s">
        <v>84</v>
      </c>
      <c r="AW1884" s="194" t="s">
        <v>33</v>
      </c>
      <c r="AX1884" s="194" t="s">
        <v>76</v>
      </c>
      <c r="AY1884" s="196" t="s">
        <v>119</v>
      </c>
    </row>
    <row r="1885" spans="2:51" s="194" customFormat="1" x14ac:dyDescent="0.3">
      <c r="B1885" s="195"/>
      <c r="D1885" s="190" t="s">
        <v>171</v>
      </c>
      <c r="E1885" s="196"/>
      <c r="F1885" s="197" t="s">
        <v>404</v>
      </c>
      <c r="H1885" s="196"/>
      <c r="L1885" s="195"/>
      <c r="M1885" s="198"/>
      <c r="T1885" s="199"/>
      <c r="AT1885" s="196" t="s">
        <v>171</v>
      </c>
      <c r="AU1885" s="196" t="s">
        <v>100</v>
      </c>
      <c r="AV1885" s="194" t="s">
        <v>84</v>
      </c>
      <c r="AW1885" s="194" t="s">
        <v>33</v>
      </c>
      <c r="AX1885" s="194" t="s">
        <v>76</v>
      </c>
      <c r="AY1885" s="196" t="s">
        <v>119</v>
      </c>
    </row>
    <row r="1886" spans="2:51" s="194" customFormat="1" x14ac:dyDescent="0.3">
      <c r="B1886" s="195"/>
      <c r="D1886" s="190" t="s">
        <v>171</v>
      </c>
      <c r="E1886" s="196"/>
      <c r="F1886" s="197" t="s">
        <v>409</v>
      </c>
      <c r="H1886" s="196"/>
      <c r="L1886" s="195"/>
      <c r="M1886" s="198"/>
      <c r="T1886" s="199"/>
      <c r="AT1886" s="196" t="s">
        <v>171</v>
      </c>
      <c r="AU1886" s="196" t="s">
        <v>100</v>
      </c>
      <c r="AV1886" s="194" t="s">
        <v>84</v>
      </c>
      <c r="AW1886" s="194" t="s">
        <v>33</v>
      </c>
      <c r="AX1886" s="194" t="s">
        <v>76</v>
      </c>
      <c r="AY1886" s="196" t="s">
        <v>119</v>
      </c>
    </row>
    <row r="1887" spans="2:51" s="200" customFormat="1" x14ac:dyDescent="0.3">
      <c r="B1887" s="201"/>
      <c r="D1887" s="190" t="s">
        <v>171</v>
      </c>
      <c r="E1887" s="202"/>
      <c r="F1887" s="203" t="s">
        <v>410</v>
      </c>
      <c r="H1887" s="204">
        <v>0.16900000000000001</v>
      </c>
      <c r="L1887" s="201"/>
      <c r="M1887" s="205"/>
      <c r="T1887" s="206"/>
      <c r="AT1887" s="202" t="s">
        <v>171</v>
      </c>
      <c r="AU1887" s="202" t="s">
        <v>100</v>
      </c>
      <c r="AV1887" s="200" t="s">
        <v>100</v>
      </c>
      <c r="AW1887" s="200" t="s">
        <v>33</v>
      </c>
      <c r="AX1887" s="200" t="s">
        <v>76</v>
      </c>
      <c r="AY1887" s="202" t="s">
        <v>119</v>
      </c>
    </row>
    <row r="1888" spans="2:51" s="194" customFormat="1" x14ac:dyDescent="0.3">
      <c r="B1888" s="195"/>
      <c r="D1888" s="190" t="s">
        <v>171</v>
      </c>
      <c r="E1888" s="196"/>
      <c r="F1888" s="197" t="s">
        <v>239</v>
      </c>
      <c r="H1888" s="196"/>
      <c r="L1888" s="195"/>
      <c r="M1888" s="198"/>
      <c r="T1888" s="199"/>
      <c r="AT1888" s="196" t="s">
        <v>171</v>
      </c>
      <c r="AU1888" s="196" t="s">
        <v>100</v>
      </c>
      <c r="AV1888" s="194" t="s">
        <v>84</v>
      </c>
      <c r="AW1888" s="194" t="s">
        <v>33</v>
      </c>
      <c r="AX1888" s="194" t="s">
        <v>76</v>
      </c>
      <c r="AY1888" s="196" t="s">
        <v>119</v>
      </c>
    </row>
    <row r="1889" spans="2:51" s="194" customFormat="1" x14ac:dyDescent="0.3">
      <c r="B1889" s="195"/>
      <c r="D1889" s="190" t="s">
        <v>171</v>
      </c>
      <c r="E1889" s="196"/>
      <c r="F1889" s="197" t="s">
        <v>404</v>
      </c>
      <c r="H1889" s="196"/>
      <c r="L1889" s="195"/>
      <c r="M1889" s="198"/>
      <c r="T1889" s="199"/>
      <c r="AT1889" s="196" t="s">
        <v>171</v>
      </c>
      <c r="AU1889" s="196" t="s">
        <v>100</v>
      </c>
      <c r="AV1889" s="194" t="s">
        <v>84</v>
      </c>
      <c r="AW1889" s="194" t="s">
        <v>33</v>
      </c>
      <c r="AX1889" s="194" t="s">
        <v>76</v>
      </c>
      <c r="AY1889" s="196" t="s">
        <v>119</v>
      </c>
    </row>
    <row r="1890" spans="2:51" s="194" customFormat="1" x14ac:dyDescent="0.3">
      <c r="B1890" s="195"/>
      <c r="D1890" s="190" t="s">
        <v>171</v>
      </c>
      <c r="E1890" s="196"/>
      <c r="F1890" s="197" t="s">
        <v>409</v>
      </c>
      <c r="H1890" s="196"/>
      <c r="L1890" s="195"/>
      <c r="M1890" s="198"/>
      <c r="T1890" s="199"/>
      <c r="AT1890" s="196" t="s">
        <v>171</v>
      </c>
      <c r="AU1890" s="196" t="s">
        <v>100</v>
      </c>
      <c r="AV1890" s="194" t="s">
        <v>84</v>
      </c>
      <c r="AW1890" s="194" t="s">
        <v>33</v>
      </c>
      <c r="AX1890" s="194" t="s">
        <v>76</v>
      </c>
      <c r="AY1890" s="196" t="s">
        <v>119</v>
      </c>
    </row>
    <row r="1891" spans="2:51" s="200" customFormat="1" x14ac:dyDescent="0.3">
      <c r="B1891" s="201"/>
      <c r="D1891" s="190" t="s">
        <v>171</v>
      </c>
      <c r="E1891" s="202"/>
      <c r="F1891" s="203" t="s">
        <v>410</v>
      </c>
      <c r="H1891" s="204">
        <v>0.16900000000000001</v>
      </c>
      <c r="L1891" s="201"/>
      <c r="M1891" s="205"/>
      <c r="T1891" s="206"/>
      <c r="AT1891" s="202" t="s">
        <v>171</v>
      </c>
      <c r="AU1891" s="202" t="s">
        <v>100</v>
      </c>
      <c r="AV1891" s="200" t="s">
        <v>100</v>
      </c>
      <c r="AW1891" s="200" t="s">
        <v>33</v>
      </c>
      <c r="AX1891" s="200" t="s">
        <v>76</v>
      </c>
      <c r="AY1891" s="202" t="s">
        <v>119</v>
      </c>
    </row>
    <row r="1892" spans="2:51" s="194" customFormat="1" x14ac:dyDescent="0.3">
      <c r="B1892" s="195"/>
      <c r="D1892" s="190" t="s">
        <v>171</v>
      </c>
      <c r="E1892" s="196"/>
      <c r="F1892" s="197" t="s">
        <v>242</v>
      </c>
      <c r="H1892" s="196"/>
      <c r="L1892" s="195"/>
      <c r="M1892" s="198"/>
      <c r="T1892" s="199"/>
      <c r="AT1892" s="196" t="s">
        <v>171</v>
      </c>
      <c r="AU1892" s="196" t="s">
        <v>100</v>
      </c>
      <c r="AV1892" s="194" t="s">
        <v>84</v>
      </c>
      <c r="AW1892" s="194" t="s">
        <v>33</v>
      </c>
      <c r="AX1892" s="194" t="s">
        <v>76</v>
      </c>
      <c r="AY1892" s="196" t="s">
        <v>119</v>
      </c>
    </row>
    <row r="1893" spans="2:51" s="194" customFormat="1" x14ac:dyDescent="0.3">
      <c r="B1893" s="195"/>
      <c r="D1893" s="190" t="s">
        <v>171</v>
      </c>
      <c r="E1893" s="196"/>
      <c r="F1893" s="197" t="s">
        <v>404</v>
      </c>
      <c r="H1893" s="196"/>
      <c r="L1893" s="195"/>
      <c r="M1893" s="198"/>
      <c r="T1893" s="199"/>
      <c r="AT1893" s="196" t="s">
        <v>171</v>
      </c>
      <c r="AU1893" s="196" t="s">
        <v>100</v>
      </c>
      <c r="AV1893" s="194" t="s">
        <v>84</v>
      </c>
      <c r="AW1893" s="194" t="s">
        <v>33</v>
      </c>
      <c r="AX1893" s="194" t="s">
        <v>76</v>
      </c>
      <c r="AY1893" s="196" t="s">
        <v>119</v>
      </c>
    </row>
    <row r="1894" spans="2:51" s="194" customFormat="1" x14ac:dyDescent="0.3">
      <c r="B1894" s="195"/>
      <c r="D1894" s="190" t="s">
        <v>171</v>
      </c>
      <c r="E1894" s="196"/>
      <c r="F1894" s="197" t="s">
        <v>409</v>
      </c>
      <c r="H1894" s="196"/>
      <c r="L1894" s="195"/>
      <c r="M1894" s="198"/>
      <c r="T1894" s="199"/>
      <c r="AT1894" s="196" t="s">
        <v>171</v>
      </c>
      <c r="AU1894" s="196" t="s">
        <v>100</v>
      </c>
      <c r="AV1894" s="194" t="s">
        <v>84</v>
      </c>
      <c r="AW1894" s="194" t="s">
        <v>33</v>
      </c>
      <c r="AX1894" s="194" t="s">
        <v>76</v>
      </c>
      <c r="AY1894" s="196" t="s">
        <v>119</v>
      </c>
    </row>
    <row r="1895" spans="2:51" s="200" customFormat="1" x14ac:dyDescent="0.3">
      <c r="B1895" s="201"/>
      <c r="D1895" s="190" t="s">
        <v>171</v>
      </c>
      <c r="E1895" s="202"/>
      <c r="F1895" s="203" t="s">
        <v>410</v>
      </c>
      <c r="H1895" s="204">
        <v>0.16900000000000001</v>
      </c>
      <c r="L1895" s="201"/>
      <c r="M1895" s="205"/>
      <c r="T1895" s="206"/>
      <c r="AT1895" s="202" t="s">
        <v>171</v>
      </c>
      <c r="AU1895" s="202" t="s">
        <v>100</v>
      </c>
      <c r="AV1895" s="200" t="s">
        <v>100</v>
      </c>
      <c r="AW1895" s="200" t="s">
        <v>33</v>
      </c>
      <c r="AX1895" s="200" t="s">
        <v>76</v>
      </c>
      <c r="AY1895" s="202" t="s">
        <v>119</v>
      </c>
    </row>
    <row r="1896" spans="2:51" s="194" customFormat="1" x14ac:dyDescent="0.3">
      <c r="B1896" s="195"/>
      <c r="D1896" s="190" t="s">
        <v>171</v>
      </c>
      <c r="E1896" s="196"/>
      <c r="F1896" s="197" t="s">
        <v>245</v>
      </c>
      <c r="H1896" s="196"/>
      <c r="L1896" s="195"/>
      <c r="M1896" s="198"/>
      <c r="T1896" s="199"/>
      <c r="AT1896" s="196" t="s">
        <v>171</v>
      </c>
      <c r="AU1896" s="196" t="s">
        <v>100</v>
      </c>
      <c r="AV1896" s="194" t="s">
        <v>84</v>
      </c>
      <c r="AW1896" s="194" t="s">
        <v>33</v>
      </c>
      <c r="AX1896" s="194" t="s">
        <v>76</v>
      </c>
      <c r="AY1896" s="196" t="s">
        <v>119</v>
      </c>
    </row>
    <row r="1897" spans="2:51" s="194" customFormat="1" x14ac:dyDescent="0.3">
      <c r="B1897" s="195"/>
      <c r="D1897" s="190" t="s">
        <v>171</v>
      </c>
      <c r="E1897" s="196"/>
      <c r="F1897" s="197" t="s">
        <v>404</v>
      </c>
      <c r="H1897" s="196"/>
      <c r="L1897" s="195"/>
      <c r="M1897" s="198"/>
      <c r="T1897" s="199"/>
      <c r="AT1897" s="196" t="s">
        <v>171</v>
      </c>
      <c r="AU1897" s="196" t="s">
        <v>100</v>
      </c>
      <c r="AV1897" s="194" t="s">
        <v>84</v>
      </c>
      <c r="AW1897" s="194" t="s">
        <v>33</v>
      </c>
      <c r="AX1897" s="194" t="s">
        <v>76</v>
      </c>
      <c r="AY1897" s="196" t="s">
        <v>119</v>
      </c>
    </row>
    <row r="1898" spans="2:51" s="194" customFormat="1" x14ac:dyDescent="0.3">
      <c r="B1898" s="195"/>
      <c r="D1898" s="190" t="s">
        <v>171</v>
      </c>
      <c r="E1898" s="196"/>
      <c r="F1898" s="197" t="s">
        <v>409</v>
      </c>
      <c r="H1898" s="196"/>
      <c r="L1898" s="195"/>
      <c r="M1898" s="198"/>
      <c r="T1898" s="199"/>
      <c r="AT1898" s="196" t="s">
        <v>171</v>
      </c>
      <c r="AU1898" s="196" t="s">
        <v>100</v>
      </c>
      <c r="AV1898" s="194" t="s">
        <v>84</v>
      </c>
      <c r="AW1898" s="194" t="s">
        <v>33</v>
      </c>
      <c r="AX1898" s="194" t="s">
        <v>76</v>
      </c>
      <c r="AY1898" s="196" t="s">
        <v>119</v>
      </c>
    </row>
    <row r="1899" spans="2:51" s="200" customFormat="1" x14ac:dyDescent="0.3">
      <c r="B1899" s="201"/>
      <c r="D1899" s="190" t="s">
        <v>171</v>
      </c>
      <c r="E1899" s="202"/>
      <c r="F1899" s="203" t="s">
        <v>410</v>
      </c>
      <c r="H1899" s="204">
        <v>0.16900000000000001</v>
      </c>
      <c r="L1899" s="201"/>
      <c r="M1899" s="205"/>
      <c r="T1899" s="206"/>
      <c r="AT1899" s="202" t="s">
        <v>171</v>
      </c>
      <c r="AU1899" s="202" t="s">
        <v>100</v>
      </c>
      <c r="AV1899" s="200" t="s">
        <v>100</v>
      </c>
      <c r="AW1899" s="200" t="s">
        <v>33</v>
      </c>
      <c r="AX1899" s="200" t="s">
        <v>76</v>
      </c>
      <c r="AY1899" s="202" t="s">
        <v>119</v>
      </c>
    </row>
    <row r="1900" spans="2:51" s="194" customFormat="1" x14ac:dyDescent="0.3">
      <c r="B1900" s="195"/>
      <c r="D1900" s="190" t="s">
        <v>171</v>
      </c>
      <c r="E1900" s="196"/>
      <c r="F1900" s="197" t="s">
        <v>248</v>
      </c>
      <c r="H1900" s="196"/>
      <c r="L1900" s="195"/>
      <c r="M1900" s="198"/>
      <c r="T1900" s="199"/>
      <c r="AT1900" s="196" t="s">
        <v>171</v>
      </c>
      <c r="AU1900" s="196" t="s">
        <v>100</v>
      </c>
      <c r="AV1900" s="194" t="s">
        <v>84</v>
      </c>
      <c r="AW1900" s="194" t="s">
        <v>33</v>
      </c>
      <c r="AX1900" s="194" t="s">
        <v>76</v>
      </c>
      <c r="AY1900" s="196" t="s">
        <v>119</v>
      </c>
    </row>
    <row r="1901" spans="2:51" s="194" customFormat="1" x14ac:dyDescent="0.3">
      <c r="B1901" s="195"/>
      <c r="D1901" s="190" t="s">
        <v>171</v>
      </c>
      <c r="E1901" s="196"/>
      <c r="F1901" s="197" t="s">
        <v>411</v>
      </c>
      <c r="H1901" s="196"/>
      <c r="L1901" s="195"/>
      <c r="M1901" s="198"/>
      <c r="T1901" s="199"/>
      <c r="AT1901" s="196" t="s">
        <v>171</v>
      </c>
      <c r="AU1901" s="196" t="s">
        <v>100</v>
      </c>
      <c r="AV1901" s="194" t="s">
        <v>84</v>
      </c>
      <c r="AW1901" s="194" t="s">
        <v>33</v>
      </c>
      <c r="AX1901" s="194" t="s">
        <v>76</v>
      </c>
      <c r="AY1901" s="196" t="s">
        <v>119</v>
      </c>
    </row>
    <row r="1902" spans="2:51" s="194" customFormat="1" x14ac:dyDescent="0.3">
      <c r="B1902" s="195"/>
      <c r="D1902" s="190" t="s">
        <v>171</v>
      </c>
      <c r="E1902" s="196"/>
      <c r="F1902" s="197" t="s">
        <v>412</v>
      </c>
      <c r="H1902" s="196"/>
      <c r="L1902" s="195"/>
      <c r="M1902" s="198"/>
      <c r="T1902" s="199"/>
      <c r="AT1902" s="196" t="s">
        <v>171</v>
      </c>
      <c r="AU1902" s="196" t="s">
        <v>100</v>
      </c>
      <c r="AV1902" s="194" t="s">
        <v>84</v>
      </c>
      <c r="AW1902" s="194" t="s">
        <v>33</v>
      </c>
      <c r="AX1902" s="194" t="s">
        <v>76</v>
      </c>
      <c r="AY1902" s="196" t="s">
        <v>119</v>
      </c>
    </row>
    <row r="1903" spans="2:51" s="200" customFormat="1" x14ac:dyDescent="0.3">
      <c r="B1903" s="201"/>
      <c r="D1903" s="190" t="s">
        <v>171</v>
      </c>
      <c r="E1903" s="202"/>
      <c r="F1903" s="203" t="s">
        <v>413</v>
      </c>
      <c r="H1903" s="204">
        <v>0.22500000000000001</v>
      </c>
      <c r="L1903" s="201"/>
      <c r="M1903" s="205"/>
      <c r="T1903" s="206"/>
      <c r="AT1903" s="202" t="s">
        <v>171</v>
      </c>
      <c r="AU1903" s="202" t="s">
        <v>100</v>
      </c>
      <c r="AV1903" s="200" t="s">
        <v>100</v>
      </c>
      <c r="AW1903" s="200" t="s">
        <v>33</v>
      </c>
      <c r="AX1903" s="200" t="s">
        <v>76</v>
      </c>
      <c r="AY1903" s="202" t="s">
        <v>119</v>
      </c>
    </row>
    <row r="1904" spans="2:51" s="194" customFormat="1" x14ac:dyDescent="0.3">
      <c r="B1904" s="195"/>
      <c r="D1904" s="190" t="s">
        <v>171</v>
      </c>
      <c r="E1904" s="196"/>
      <c r="F1904" s="197" t="s">
        <v>251</v>
      </c>
      <c r="H1904" s="196"/>
      <c r="L1904" s="195"/>
      <c r="M1904" s="198"/>
      <c r="T1904" s="199"/>
      <c r="AT1904" s="196" t="s">
        <v>171</v>
      </c>
      <c r="AU1904" s="196" t="s">
        <v>100</v>
      </c>
      <c r="AV1904" s="194" t="s">
        <v>84</v>
      </c>
      <c r="AW1904" s="194" t="s">
        <v>33</v>
      </c>
      <c r="AX1904" s="194" t="s">
        <v>76</v>
      </c>
      <c r="AY1904" s="196" t="s">
        <v>119</v>
      </c>
    </row>
    <row r="1905" spans="2:65" s="194" customFormat="1" x14ac:dyDescent="0.3">
      <c r="B1905" s="195"/>
      <c r="D1905" s="190" t="s">
        <v>171</v>
      </c>
      <c r="E1905" s="196"/>
      <c r="F1905" s="197" t="s">
        <v>411</v>
      </c>
      <c r="H1905" s="196"/>
      <c r="L1905" s="195"/>
      <c r="M1905" s="198"/>
      <c r="T1905" s="199"/>
      <c r="AT1905" s="196" t="s">
        <v>171</v>
      </c>
      <c r="AU1905" s="196" t="s">
        <v>100</v>
      </c>
      <c r="AV1905" s="194" t="s">
        <v>84</v>
      </c>
      <c r="AW1905" s="194" t="s">
        <v>33</v>
      </c>
      <c r="AX1905" s="194" t="s">
        <v>76</v>
      </c>
      <c r="AY1905" s="196" t="s">
        <v>119</v>
      </c>
    </row>
    <row r="1906" spans="2:65" s="194" customFormat="1" x14ac:dyDescent="0.3">
      <c r="B1906" s="195"/>
      <c r="D1906" s="190" t="s">
        <v>171</v>
      </c>
      <c r="E1906" s="196"/>
      <c r="F1906" s="197" t="s">
        <v>412</v>
      </c>
      <c r="H1906" s="196"/>
      <c r="L1906" s="195"/>
      <c r="M1906" s="198"/>
      <c r="T1906" s="199"/>
      <c r="AT1906" s="196" t="s">
        <v>171</v>
      </c>
      <c r="AU1906" s="196" t="s">
        <v>100</v>
      </c>
      <c r="AV1906" s="194" t="s">
        <v>84</v>
      </c>
      <c r="AW1906" s="194" t="s">
        <v>33</v>
      </c>
      <c r="AX1906" s="194" t="s">
        <v>76</v>
      </c>
      <c r="AY1906" s="196" t="s">
        <v>119</v>
      </c>
    </row>
    <row r="1907" spans="2:65" s="200" customFormat="1" x14ac:dyDescent="0.3">
      <c r="B1907" s="201"/>
      <c r="D1907" s="190" t="s">
        <v>171</v>
      </c>
      <c r="E1907" s="202"/>
      <c r="F1907" s="203" t="s">
        <v>413</v>
      </c>
      <c r="H1907" s="204">
        <v>0.22500000000000001</v>
      </c>
      <c r="L1907" s="201"/>
      <c r="M1907" s="205"/>
      <c r="T1907" s="206"/>
      <c r="AT1907" s="202" t="s">
        <v>171</v>
      </c>
      <c r="AU1907" s="202" t="s">
        <v>100</v>
      </c>
      <c r="AV1907" s="200" t="s">
        <v>100</v>
      </c>
      <c r="AW1907" s="200" t="s">
        <v>33</v>
      </c>
      <c r="AX1907" s="200" t="s">
        <v>76</v>
      </c>
      <c r="AY1907" s="202" t="s">
        <v>119</v>
      </c>
    </row>
    <row r="1908" spans="2:65" s="194" customFormat="1" x14ac:dyDescent="0.3">
      <c r="B1908" s="195"/>
      <c r="D1908" s="190" t="s">
        <v>171</v>
      </c>
      <c r="E1908" s="196"/>
      <c r="F1908" s="197" t="s">
        <v>252</v>
      </c>
      <c r="H1908" s="196"/>
      <c r="L1908" s="195"/>
      <c r="M1908" s="198"/>
      <c r="T1908" s="199"/>
      <c r="AT1908" s="196" t="s">
        <v>171</v>
      </c>
      <c r="AU1908" s="196" t="s">
        <v>100</v>
      </c>
      <c r="AV1908" s="194" t="s">
        <v>84</v>
      </c>
      <c r="AW1908" s="194" t="s">
        <v>33</v>
      </c>
      <c r="AX1908" s="194" t="s">
        <v>76</v>
      </c>
      <c r="AY1908" s="196" t="s">
        <v>119</v>
      </c>
    </row>
    <row r="1909" spans="2:65" s="194" customFormat="1" x14ac:dyDescent="0.3">
      <c r="B1909" s="195"/>
      <c r="D1909" s="190" t="s">
        <v>171</v>
      </c>
      <c r="E1909" s="196"/>
      <c r="F1909" s="197" t="s">
        <v>411</v>
      </c>
      <c r="H1909" s="196"/>
      <c r="L1909" s="195"/>
      <c r="M1909" s="198"/>
      <c r="T1909" s="199"/>
      <c r="AT1909" s="196" t="s">
        <v>171</v>
      </c>
      <c r="AU1909" s="196" t="s">
        <v>100</v>
      </c>
      <c r="AV1909" s="194" t="s">
        <v>84</v>
      </c>
      <c r="AW1909" s="194" t="s">
        <v>33</v>
      </c>
      <c r="AX1909" s="194" t="s">
        <v>76</v>
      </c>
      <c r="AY1909" s="196" t="s">
        <v>119</v>
      </c>
    </row>
    <row r="1910" spans="2:65" s="194" customFormat="1" x14ac:dyDescent="0.3">
      <c r="B1910" s="195"/>
      <c r="D1910" s="190" t="s">
        <v>171</v>
      </c>
      <c r="E1910" s="196"/>
      <c r="F1910" s="197" t="s">
        <v>412</v>
      </c>
      <c r="H1910" s="196"/>
      <c r="L1910" s="195"/>
      <c r="M1910" s="198"/>
      <c r="T1910" s="199"/>
      <c r="AT1910" s="196" t="s">
        <v>171</v>
      </c>
      <c r="AU1910" s="196" t="s">
        <v>100</v>
      </c>
      <c r="AV1910" s="194" t="s">
        <v>84</v>
      </c>
      <c r="AW1910" s="194" t="s">
        <v>33</v>
      </c>
      <c r="AX1910" s="194" t="s">
        <v>76</v>
      </c>
      <c r="AY1910" s="196" t="s">
        <v>119</v>
      </c>
    </row>
    <row r="1911" spans="2:65" s="200" customFormat="1" x14ac:dyDescent="0.3">
      <c r="B1911" s="201"/>
      <c r="D1911" s="190" t="s">
        <v>171</v>
      </c>
      <c r="E1911" s="202"/>
      <c r="F1911" s="203" t="s">
        <v>413</v>
      </c>
      <c r="H1911" s="204">
        <v>0.22500000000000001</v>
      </c>
      <c r="L1911" s="201"/>
      <c r="M1911" s="205"/>
      <c r="T1911" s="206"/>
      <c r="AT1911" s="202" t="s">
        <v>171</v>
      </c>
      <c r="AU1911" s="202" t="s">
        <v>100</v>
      </c>
      <c r="AV1911" s="200" t="s">
        <v>100</v>
      </c>
      <c r="AW1911" s="200" t="s">
        <v>33</v>
      </c>
      <c r="AX1911" s="200" t="s">
        <v>76</v>
      </c>
      <c r="AY1911" s="202" t="s">
        <v>119</v>
      </c>
    </row>
    <row r="1912" spans="2:65" s="194" customFormat="1" x14ac:dyDescent="0.3">
      <c r="B1912" s="195"/>
      <c r="D1912" s="190" t="s">
        <v>171</v>
      </c>
      <c r="E1912" s="196"/>
      <c r="F1912" s="197" t="s">
        <v>253</v>
      </c>
      <c r="H1912" s="196"/>
      <c r="L1912" s="195"/>
      <c r="M1912" s="198"/>
      <c r="T1912" s="199"/>
      <c r="AT1912" s="196" t="s">
        <v>171</v>
      </c>
      <c r="AU1912" s="196" t="s">
        <v>100</v>
      </c>
      <c r="AV1912" s="194" t="s">
        <v>84</v>
      </c>
      <c r="AW1912" s="194" t="s">
        <v>33</v>
      </c>
      <c r="AX1912" s="194" t="s">
        <v>76</v>
      </c>
      <c r="AY1912" s="196" t="s">
        <v>119</v>
      </c>
    </row>
    <row r="1913" spans="2:65" s="194" customFormat="1" x14ac:dyDescent="0.3">
      <c r="B1913" s="195"/>
      <c r="D1913" s="190" t="s">
        <v>171</v>
      </c>
      <c r="E1913" s="196"/>
      <c r="F1913" s="197" t="s">
        <v>411</v>
      </c>
      <c r="H1913" s="196"/>
      <c r="L1913" s="195"/>
      <c r="M1913" s="198"/>
      <c r="T1913" s="199"/>
      <c r="AT1913" s="196" t="s">
        <v>171</v>
      </c>
      <c r="AU1913" s="196" t="s">
        <v>100</v>
      </c>
      <c r="AV1913" s="194" t="s">
        <v>84</v>
      </c>
      <c r="AW1913" s="194" t="s">
        <v>33</v>
      </c>
      <c r="AX1913" s="194" t="s">
        <v>76</v>
      </c>
      <c r="AY1913" s="196" t="s">
        <v>119</v>
      </c>
    </row>
    <row r="1914" spans="2:65" s="194" customFormat="1" x14ac:dyDescent="0.3">
      <c r="B1914" s="195"/>
      <c r="D1914" s="190" t="s">
        <v>171</v>
      </c>
      <c r="E1914" s="196"/>
      <c r="F1914" s="197" t="s">
        <v>412</v>
      </c>
      <c r="H1914" s="196"/>
      <c r="L1914" s="195"/>
      <c r="M1914" s="198"/>
      <c r="T1914" s="199"/>
      <c r="AT1914" s="196" t="s">
        <v>171</v>
      </c>
      <c r="AU1914" s="196" t="s">
        <v>100</v>
      </c>
      <c r="AV1914" s="194" t="s">
        <v>84</v>
      </c>
      <c r="AW1914" s="194" t="s">
        <v>33</v>
      </c>
      <c r="AX1914" s="194" t="s">
        <v>76</v>
      </c>
      <c r="AY1914" s="196" t="s">
        <v>119</v>
      </c>
    </row>
    <row r="1915" spans="2:65" s="200" customFormat="1" x14ac:dyDescent="0.3">
      <c r="B1915" s="201"/>
      <c r="D1915" s="190" t="s">
        <v>171</v>
      </c>
      <c r="E1915" s="202"/>
      <c r="F1915" s="203" t="s">
        <v>413</v>
      </c>
      <c r="H1915" s="204">
        <v>0.22500000000000001</v>
      </c>
      <c r="L1915" s="201"/>
      <c r="M1915" s="205"/>
      <c r="T1915" s="206"/>
      <c r="AT1915" s="202" t="s">
        <v>171</v>
      </c>
      <c r="AU1915" s="202" t="s">
        <v>100</v>
      </c>
      <c r="AV1915" s="200" t="s">
        <v>100</v>
      </c>
      <c r="AW1915" s="200" t="s">
        <v>33</v>
      </c>
      <c r="AX1915" s="200" t="s">
        <v>76</v>
      </c>
      <c r="AY1915" s="202" t="s">
        <v>119</v>
      </c>
    </row>
    <row r="1916" spans="2:65" s="207" customFormat="1" x14ac:dyDescent="0.3">
      <c r="B1916" s="208"/>
      <c r="D1916" s="190" t="s">
        <v>171</v>
      </c>
      <c r="E1916" s="209"/>
      <c r="F1916" s="210" t="s">
        <v>176</v>
      </c>
      <c r="H1916" s="211">
        <v>2.5019999999999998</v>
      </c>
      <c r="L1916" s="208"/>
      <c r="M1916" s="212"/>
      <c r="T1916" s="213"/>
      <c r="AT1916" s="209" t="s">
        <v>171</v>
      </c>
      <c r="AU1916" s="209" t="s">
        <v>100</v>
      </c>
      <c r="AV1916" s="207" t="s">
        <v>121</v>
      </c>
      <c r="AW1916" s="207" t="s">
        <v>33</v>
      </c>
      <c r="AX1916" s="207" t="s">
        <v>84</v>
      </c>
      <c r="AY1916" s="209" t="s">
        <v>119</v>
      </c>
    </row>
    <row r="1917" spans="2:65" s="102" customFormat="1" ht="16.5" customHeight="1" x14ac:dyDescent="0.3">
      <c r="B1917" s="103"/>
      <c r="C1917" s="179" t="s">
        <v>175</v>
      </c>
      <c r="D1917" s="179" t="s">
        <v>120</v>
      </c>
      <c r="E1917" s="180" t="s">
        <v>414</v>
      </c>
      <c r="F1917" s="181" t="s">
        <v>415</v>
      </c>
      <c r="G1917" s="182" t="s">
        <v>196</v>
      </c>
      <c r="H1917" s="183">
        <v>1.6019999999999999</v>
      </c>
      <c r="I1917" s="289"/>
      <c r="J1917" s="184">
        <f>ROUND(I1917*H1917,2)</f>
        <v>0</v>
      </c>
      <c r="K1917" s="181" t="s">
        <v>167</v>
      </c>
      <c r="L1917" s="103"/>
      <c r="M1917" s="185"/>
      <c r="N1917" s="186" t="s">
        <v>41</v>
      </c>
      <c r="O1917" s="187">
        <v>0.58399999999999996</v>
      </c>
      <c r="P1917" s="187">
        <f>O1917*H1917</f>
        <v>0.93556799999999984</v>
      </c>
      <c r="Q1917" s="187">
        <v>2.2563399999999998</v>
      </c>
      <c r="R1917" s="187">
        <f>Q1917*H1917</f>
        <v>3.6146566799999995</v>
      </c>
      <c r="S1917" s="187">
        <v>0</v>
      </c>
      <c r="T1917" s="188">
        <f>S1917*H1917</f>
        <v>0</v>
      </c>
      <c r="AR1917" s="94" t="s">
        <v>121</v>
      </c>
      <c r="AT1917" s="94" t="s">
        <v>120</v>
      </c>
      <c r="AU1917" s="94" t="s">
        <v>100</v>
      </c>
      <c r="AY1917" s="94" t="s">
        <v>119</v>
      </c>
      <c r="BE1917" s="189">
        <f>IF(N1917="základní",J1917,0)</f>
        <v>0</v>
      </c>
      <c r="BF1917" s="189">
        <f>IF(N1917="snížená",J1917,0)</f>
        <v>0</v>
      </c>
      <c r="BG1917" s="189">
        <f>IF(N1917="zákl. přenesená",J1917,0)</f>
        <v>0</v>
      </c>
      <c r="BH1917" s="189">
        <f>IF(N1917="sníž. přenesená",J1917,0)</f>
        <v>0</v>
      </c>
      <c r="BI1917" s="189">
        <f>IF(N1917="nulová",J1917,0)</f>
        <v>0</v>
      </c>
      <c r="BJ1917" s="94" t="s">
        <v>84</v>
      </c>
      <c r="BK1917" s="189">
        <f>ROUND(I1917*H1917,2)</f>
        <v>0</v>
      </c>
      <c r="BL1917" s="94" t="s">
        <v>121</v>
      </c>
      <c r="BM1917" s="94" t="s">
        <v>416</v>
      </c>
    </row>
    <row r="1918" spans="2:65" s="102" customFormat="1" x14ac:dyDescent="0.3">
      <c r="B1918" s="103"/>
      <c r="D1918" s="190" t="s">
        <v>169</v>
      </c>
      <c r="F1918" s="191" t="s">
        <v>417</v>
      </c>
      <c r="L1918" s="103"/>
      <c r="M1918" s="192"/>
      <c r="T1918" s="193"/>
      <c r="AT1918" s="94" t="s">
        <v>169</v>
      </c>
      <c r="AU1918" s="94" t="s">
        <v>100</v>
      </c>
    </row>
    <row r="1919" spans="2:65" s="194" customFormat="1" x14ac:dyDescent="0.3">
      <c r="B1919" s="195"/>
      <c r="D1919" s="190" t="s">
        <v>171</v>
      </c>
      <c r="E1919" s="196"/>
      <c r="F1919" s="197" t="s">
        <v>172</v>
      </c>
      <c r="H1919" s="196"/>
      <c r="L1919" s="195"/>
      <c r="M1919" s="198"/>
      <c r="T1919" s="199"/>
      <c r="AT1919" s="196" t="s">
        <v>171</v>
      </c>
      <c r="AU1919" s="196" t="s">
        <v>100</v>
      </c>
      <c r="AV1919" s="194" t="s">
        <v>84</v>
      </c>
      <c r="AW1919" s="194" t="s">
        <v>33</v>
      </c>
      <c r="AX1919" s="194" t="s">
        <v>76</v>
      </c>
      <c r="AY1919" s="196" t="s">
        <v>119</v>
      </c>
    </row>
    <row r="1920" spans="2:65" s="194" customFormat="1" x14ac:dyDescent="0.3">
      <c r="B1920" s="195"/>
      <c r="D1920" s="190" t="s">
        <v>171</v>
      </c>
      <c r="E1920" s="196"/>
      <c r="F1920" s="197" t="s">
        <v>402</v>
      </c>
      <c r="H1920" s="196"/>
      <c r="L1920" s="195"/>
      <c r="M1920" s="198"/>
      <c r="T1920" s="199"/>
      <c r="AT1920" s="196" t="s">
        <v>171</v>
      </c>
      <c r="AU1920" s="196" t="s">
        <v>100</v>
      </c>
      <c r="AV1920" s="194" t="s">
        <v>84</v>
      </c>
      <c r="AW1920" s="194" t="s">
        <v>33</v>
      </c>
      <c r="AX1920" s="194" t="s">
        <v>76</v>
      </c>
      <c r="AY1920" s="196" t="s">
        <v>119</v>
      </c>
    </row>
    <row r="1921" spans="2:51" s="194" customFormat="1" x14ac:dyDescent="0.3">
      <c r="B1921" s="195"/>
      <c r="D1921" s="190" t="s">
        <v>171</v>
      </c>
      <c r="E1921" s="196"/>
      <c r="F1921" s="197" t="s">
        <v>210</v>
      </c>
      <c r="H1921" s="196"/>
      <c r="L1921" s="195"/>
      <c r="M1921" s="198"/>
      <c r="T1921" s="199"/>
      <c r="AT1921" s="196" t="s">
        <v>171</v>
      </c>
      <c r="AU1921" s="196" t="s">
        <v>100</v>
      </c>
      <c r="AV1921" s="194" t="s">
        <v>84</v>
      </c>
      <c r="AW1921" s="194" t="s">
        <v>33</v>
      </c>
      <c r="AX1921" s="194" t="s">
        <v>76</v>
      </c>
      <c r="AY1921" s="196" t="s">
        <v>119</v>
      </c>
    </row>
    <row r="1922" spans="2:51" s="194" customFormat="1" x14ac:dyDescent="0.3">
      <c r="B1922" s="195"/>
      <c r="D1922" s="190" t="s">
        <v>171</v>
      </c>
      <c r="E1922" s="196"/>
      <c r="F1922" s="197" t="s">
        <v>402</v>
      </c>
      <c r="H1922" s="196"/>
      <c r="L1922" s="195"/>
      <c r="M1922" s="198"/>
      <c r="T1922" s="199"/>
      <c r="AT1922" s="196" t="s">
        <v>171</v>
      </c>
      <c r="AU1922" s="196" t="s">
        <v>100</v>
      </c>
      <c r="AV1922" s="194" t="s">
        <v>84</v>
      </c>
      <c r="AW1922" s="194" t="s">
        <v>33</v>
      </c>
      <c r="AX1922" s="194" t="s">
        <v>76</v>
      </c>
      <c r="AY1922" s="196" t="s">
        <v>119</v>
      </c>
    </row>
    <row r="1923" spans="2:51" s="194" customFormat="1" x14ac:dyDescent="0.3">
      <c r="B1923" s="195"/>
      <c r="D1923" s="190" t="s">
        <v>171</v>
      </c>
      <c r="E1923" s="196"/>
      <c r="F1923" s="197" t="s">
        <v>403</v>
      </c>
      <c r="H1923" s="196"/>
      <c r="L1923" s="195"/>
      <c r="M1923" s="198"/>
      <c r="T1923" s="199"/>
      <c r="AT1923" s="196" t="s">
        <v>171</v>
      </c>
      <c r="AU1923" s="196" t="s">
        <v>100</v>
      </c>
      <c r="AV1923" s="194" t="s">
        <v>84</v>
      </c>
      <c r="AW1923" s="194" t="s">
        <v>33</v>
      </c>
      <c r="AX1923" s="194" t="s">
        <v>76</v>
      </c>
      <c r="AY1923" s="196" t="s">
        <v>119</v>
      </c>
    </row>
    <row r="1924" spans="2:51" s="194" customFormat="1" x14ac:dyDescent="0.3">
      <c r="B1924" s="195"/>
      <c r="D1924" s="190" t="s">
        <v>171</v>
      </c>
      <c r="E1924" s="196"/>
      <c r="F1924" s="197" t="s">
        <v>418</v>
      </c>
      <c r="H1924" s="196"/>
      <c r="L1924" s="195"/>
      <c r="M1924" s="198"/>
      <c r="T1924" s="199"/>
      <c r="AT1924" s="196" t="s">
        <v>171</v>
      </c>
      <c r="AU1924" s="196" t="s">
        <v>100</v>
      </c>
      <c r="AV1924" s="194" t="s">
        <v>84</v>
      </c>
      <c r="AW1924" s="194" t="s">
        <v>33</v>
      </c>
      <c r="AX1924" s="194" t="s">
        <v>76</v>
      </c>
      <c r="AY1924" s="196" t="s">
        <v>119</v>
      </c>
    </row>
    <row r="1925" spans="2:51" s="194" customFormat="1" x14ac:dyDescent="0.3">
      <c r="B1925" s="195"/>
      <c r="D1925" s="190" t="s">
        <v>171</v>
      </c>
      <c r="E1925" s="196"/>
      <c r="F1925" s="197" t="s">
        <v>405</v>
      </c>
      <c r="H1925" s="196"/>
      <c r="L1925" s="195"/>
      <c r="M1925" s="198"/>
      <c r="T1925" s="199"/>
      <c r="AT1925" s="196" t="s">
        <v>171</v>
      </c>
      <c r="AU1925" s="196" t="s">
        <v>100</v>
      </c>
      <c r="AV1925" s="194" t="s">
        <v>84</v>
      </c>
      <c r="AW1925" s="194" t="s">
        <v>33</v>
      </c>
      <c r="AX1925" s="194" t="s">
        <v>76</v>
      </c>
      <c r="AY1925" s="196" t="s">
        <v>119</v>
      </c>
    </row>
    <row r="1926" spans="2:51" s="200" customFormat="1" x14ac:dyDescent="0.3">
      <c r="B1926" s="201"/>
      <c r="D1926" s="190" t="s">
        <v>171</v>
      </c>
      <c r="E1926" s="202"/>
      <c r="F1926" s="203" t="s">
        <v>406</v>
      </c>
      <c r="H1926" s="204">
        <v>0.19600000000000001</v>
      </c>
      <c r="L1926" s="201"/>
      <c r="M1926" s="205"/>
      <c r="T1926" s="206"/>
      <c r="AT1926" s="202" t="s">
        <v>171</v>
      </c>
      <c r="AU1926" s="202" t="s">
        <v>100</v>
      </c>
      <c r="AV1926" s="200" t="s">
        <v>100</v>
      </c>
      <c r="AW1926" s="200" t="s">
        <v>33</v>
      </c>
      <c r="AX1926" s="200" t="s">
        <v>76</v>
      </c>
      <c r="AY1926" s="202" t="s">
        <v>119</v>
      </c>
    </row>
    <row r="1927" spans="2:51" s="194" customFormat="1" x14ac:dyDescent="0.3">
      <c r="B1927" s="195"/>
      <c r="D1927" s="190" t="s">
        <v>171</v>
      </c>
      <c r="E1927" s="196"/>
      <c r="F1927" s="197" t="s">
        <v>407</v>
      </c>
      <c r="H1927" s="196"/>
      <c r="L1927" s="195"/>
      <c r="M1927" s="198"/>
      <c r="T1927" s="199"/>
      <c r="AT1927" s="196" t="s">
        <v>171</v>
      </c>
      <c r="AU1927" s="196" t="s">
        <v>100</v>
      </c>
      <c r="AV1927" s="194" t="s">
        <v>84</v>
      </c>
      <c r="AW1927" s="194" t="s">
        <v>33</v>
      </c>
      <c r="AX1927" s="194" t="s">
        <v>76</v>
      </c>
      <c r="AY1927" s="196" t="s">
        <v>119</v>
      </c>
    </row>
    <row r="1928" spans="2:51" s="194" customFormat="1" x14ac:dyDescent="0.3">
      <c r="B1928" s="195"/>
      <c r="D1928" s="190" t="s">
        <v>171</v>
      </c>
      <c r="E1928" s="196"/>
      <c r="F1928" s="197" t="s">
        <v>418</v>
      </c>
      <c r="H1928" s="196"/>
      <c r="L1928" s="195"/>
      <c r="M1928" s="198"/>
      <c r="T1928" s="199"/>
      <c r="AT1928" s="196" t="s">
        <v>171</v>
      </c>
      <c r="AU1928" s="196" t="s">
        <v>100</v>
      </c>
      <c r="AV1928" s="194" t="s">
        <v>84</v>
      </c>
      <c r="AW1928" s="194" t="s">
        <v>33</v>
      </c>
      <c r="AX1928" s="194" t="s">
        <v>76</v>
      </c>
      <c r="AY1928" s="196" t="s">
        <v>119</v>
      </c>
    </row>
    <row r="1929" spans="2:51" s="194" customFormat="1" x14ac:dyDescent="0.3">
      <c r="B1929" s="195"/>
      <c r="D1929" s="190" t="s">
        <v>171</v>
      </c>
      <c r="E1929" s="196"/>
      <c r="F1929" s="197" t="s">
        <v>405</v>
      </c>
      <c r="H1929" s="196"/>
      <c r="L1929" s="195"/>
      <c r="M1929" s="198"/>
      <c r="T1929" s="199"/>
      <c r="AT1929" s="196" t="s">
        <v>171</v>
      </c>
      <c r="AU1929" s="196" t="s">
        <v>100</v>
      </c>
      <c r="AV1929" s="194" t="s">
        <v>84</v>
      </c>
      <c r="AW1929" s="194" t="s">
        <v>33</v>
      </c>
      <c r="AX1929" s="194" t="s">
        <v>76</v>
      </c>
      <c r="AY1929" s="196" t="s">
        <v>119</v>
      </c>
    </row>
    <row r="1930" spans="2:51" s="200" customFormat="1" x14ac:dyDescent="0.3">
      <c r="B1930" s="201"/>
      <c r="D1930" s="190" t="s">
        <v>171</v>
      </c>
      <c r="E1930" s="202"/>
      <c r="F1930" s="203" t="s">
        <v>406</v>
      </c>
      <c r="H1930" s="204">
        <v>0.19600000000000001</v>
      </c>
      <c r="L1930" s="201"/>
      <c r="M1930" s="205"/>
      <c r="T1930" s="206"/>
      <c r="AT1930" s="202" t="s">
        <v>171</v>
      </c>
      <c r="AU1930" s="202" t="s">
        <v>100</v>
      </c>
      <c r="AV1930" s="200" t="s">
        <v>100</v>
      </c>
      <c r="AW1930" s="200" t="s">
        <v>33</v>
      </c>
      <c r="AX1930" s="200" t="s">
        <v>76</v>
      </c>
      <c r="AY1930" s="202" t="s">
        <v>119</v>
      </c>
    </row>
    <row r="1931" spans="2:51" s="194" customFormat="1" x14ac:dyDescent="0.3">
      <c r="B1931" s="195"/>
      <c r="D1931" s="190" t="s">
        <v>171</v>
      </c>
      <c r="E1931" s="196"/>
      <c r="F1931" s="197" t="s">
        <v>408</v>
      </c>
      <c r="H1931" s="196"/>
      <c r="L1931" s="195"/>
      <c r="M1931" s="198"/>
      <c r="T1931" s="199"/>
      <c r="AT1931" s="196" t="s">
        <v>171</v>
      </c>
      <c r="AU1931" s="196" t="s">
        <v>100</v>
      </c>
      <c r="AV1931" s="194" t="s">
        <v>84</v>
      </c>
      <c r="AW1931" s="194" t="s">
        <v>33</v>
      </c>
      <c r="AX1931" s="194" t="s">
        <v>76</v>
      </c>
      <c r="AY1931" s="196" t="s">
        <v>119</v>
      </c>
    </row>
    <row r="1932" spans="2:51" s="194" customFormat="1" x14ac:dyDescent="0.3">
      <c r="B1932" s="195"/>
      <c r="D1932" s="190" t="s">
        <v>171</v>
      </c>
      <c r="E1932" s="196"/>
      <c r="F1932" s="197" t="s">
        <v>418</v>
      </c>
      <c r="H1932" s="196"/>
      <c r="L1932" s="195"/>
      <c r="M1932" s="198"/>
      <c r="T1932" s="199"/>
      <c r="AT1932" s="196" t="s">
        <v>171</v>
      </c>
      <c r="AU1932" s="196" t="s">
        <v>100</v>
      </c>
      <c r="AV1932" s="194" t="s">
        <v>84</v>
      </c>
      <c r="AW1932" s="194" t="s">
        <v>33</v>
      </c>
      <c r="AX1932" s="194" t="s">
        <v>76</v>
      </c>
      <c r="AY1932" s="196" t="s">
        <v>119</v>
      </c>
    </row>
    <row r="1933" spans="2:51" s="194" customFormat="1" x14ac:dyDescent="0.3">
      <c r="B1933" s="195"/>
      <c r="D1933" s="190" t="s">
        <v>171</v>
      </c>
      <c r="E1933" s="196"/>
      <c r="F1933" s="197" t="s">
        <v>405</v>
      </c>
      <c r="H1933" s="196"/>
      <c r="L1933" s="195"/>
      <c r="M1933" s="198"/>
      <c r="T1933" s="199"/>
      <c r="AT1933" s="196" t="s">
        <v>171</v>
      </c>
      <c r="AU1933" s="196" t="s">
        <v>100</v>
      </c>
      <c r="AV1933" s="194" t="s">
        <v>84</v>
      </c>
      <c r="AW1933" s="194" t="s">
        <v>33</v>
      </c>
      <c r="AX1933" s="194" t="s">
        <v>76</v>
      </c>
      <c r="AY1933" s="196" t="s">
        <v>119</v>
      </c>
    </row>
    <row r="1934" spans="2:51" s="200" customFormat="1" x14ac:dyDescent="0.3">
      <c r="B1934" s="201"/>
      <c r="D1934" s="190" t="s">
        <v>171</v>
      </c>
      <c r="E1934" s="202"/>
      <c r="F1934" s="203" t="s">
        <v>406</v>
      </c>
      <c r="H1934" s="204">
        <v>0.19600000000000001</v>
      </c>
      <c r="L1934" s="201"/>
      <c r="M1934" s="205"/>
      <c r="T1934" s="206"/>
      <c r="AT1934" s="202" t="s">
        <v>171</v>
      </c>
      <c r="AU1934" s="202" t="s">
        <v>100</v>
      </c>
      <c r="AV1934" s="200" t="s">
        <v>100</v>
      </c>
      <c r="AW1934" s="200" t="s">
        <v>33</v>
      </c>
      <c r="AX1934" s="200" t="s">
        <v>76</v>
      </c>
      <c r="AY1934" s="202" t="s">
        <v>119</v>
      </c>
    </row>
    <row r="1935" spans="2:51" s="194" customFormat="1" x14ac:dyDescent="0.3">
      <c r="B1935" s="195"/>
      <c r="D1935" s="190" t="s">
        <v>171</v>
      </c>
      <c r="E1935" s="196"/>
      <c r="F1935" s="197" t="s">
        <v>228</v>
      </c>
      <c r="H1935" s="196"/>
      <c r="L1935" s="195"/>
      <c r="M1935" s="198"/>
      <c r="T1935" s="199"/>
      <c r="AT1935" s="196" t="s">
        <v>171</v>
      </c>
      <c r="AU1935" s="196" t="s">
        <v>100</v>
      </c>
      <c r="AV1935" s="194" t="s">
        <v>84</v>
      </c>
      <c r="AW1935" s="194" t="s">
        <v>33</v>
      </c>
      <c r="AX1935" s="194" t="s">
        <v>76</v>
      </c>
      <c r="AY1935" s="196" t="s">
        <v>119</v>
      </c>
    </row>
    <row r="1936" spans="2:51" s="194" customFormat="1" x14ac:dyDescent="0.3">
      <c r="B1936" s="195"/>
      <c r="D1936" s="190" t="s">
        <v>171</v>
      </c>
      <c r="E1936" s="196"/>
      <c r="F1936" s="197" t="s">
        <v>402</v>
      </c>
      <c r="H1936" s="196"/>
      <c r="L1936" s="195"/>
      <c r="M1936" s="198"/>
      <c r="T1936" s="199"/>
      <c r="AT1936" s="196" t="s">
        <v>171</v>
      </c>
      <c r="AU1936" s="196" t="s">
        <v>100</v>
      </c>
      <c r="AV1936" s="194" t="s">
        <v>84</v>
      </c>
      <c r="AW1936" s="194" t="s">
        <v>33</v>
      </c>
      <c r="AX1936" s="194" t="s">
        <v>76</v>
      </c>
      <c r="AY1936" s="196" t="s">
        <v>119</v>
      </c>
    </row>
    <row r="1937" spans="2:51" s="194" customFormat="1" x14ac:dyDescent="0.3">
      <c r="B1937" s="195"/>
      <c r="D1937" s="190" t="s">
        <v>171</v>
      </c>
      <c r="E1937" s="196"/>
      <c r="F1937" s="197" t="s">
        <v>418</v>
      </c>
      <c r="H1937" s="196"/>
      <c r="L1937" s="195"/>
      <c r="M1937" s="198"/>
      <c r="T1937" s="199"/>
      <c r="AT1937" s="196" t="s">
        <v>171</v>
      </c>
      <c r="AU1937" s="196" t="s">
        <v>100</v>
      </c>
      <c r="AV1937" s="194" t="s">
        <v>84</v>
      </c>
      <c r="AW1937" s="194" t="s">
        <v>33</v>
      </c>
      <c r="AX1937" s="194" t="s">
        <v>76</v>
      </c>
      <c r="AY1937" s="196" t="s">
        <v>119</v>
      </c>
    </row>
    <row r="1938" spans="2:51" s="194" customFormat="1" x14ac:dyDescent="0.3">
      <c r="B1938" s="195"/>
      <c r="D1938" s="190" t="s">
        <v>171</v>
      </c>
      <c r="E1938" s="196"/>
      <c r="F1938" s="197" t="s">
        <v>409</v>
      </c>
      <c r="H1938" s="196"/>
      <c r="L1938" s="195"/>
      <c r="M1938" s="198"/>
      <c r="T1938" s="199"/>
      <c r="AT1938" s="196" t="s">
        <v>171</v>
      </c>
      <c r="AU1938" s="196" t="s">
        <v>100</v>
      </c>
      <c r="AV1938" s="194" t="s">
        <v>84</v>
      </c>
      <c r="AW1938" s="194" t="s">
        <v>33</v>
      </c>
      <c r="AX1938" s="194" t="s">
        <v>76</v>
      </c>
      <c r="AY1938" s="196" t="s">
        <v>119</v>
      </c>
    </row>
    <row r="1939" spans="2:51" s="200" customFormat="1" x14ac:dyDescent="0.3">
      <c r="B1939" s="201"/>
      <c r="D1939" s="190" t="s">
        <v>171</v>
      </c>
      <c r="E1939" s="202"/>
      <c r="F1939" s="203" t="s">
        <v>410</v>
      </c>
      <c r="H1939" s="204">
        <v>0.16900000000000001</v>
      </c>
      <c r="L1939" s="201"/>
      <c r="M1939" s="205"/>
      <c r="T1939" s="206"/>
      <c r="AT1939" s="202" t="s">
        <v>171</v>
      </c>
      <c r="AU1939" s="202" t="s">
        <v>100</v>
      </c>
      <c r="AV1939" s="200" t="s">
        <v>100</v>
      </c>
      <c r="AW1939" s="200" t="s">
        <v>33</v>
      </c>
      <c r="AX1939" s="200" t="s">
        <v>76</v>
      </c>
      <c r="AY1939" s="202" t="s">
        <v>119</v>
      </c>
    </row>
    <row r="1940" spans="2:51" s="194" customFormat="1" x14ac:dyDescent="0.3">
      <c r="B1940" s="195"/>
      <c r="D1940" s="190" t="s">
        <v>171</v>
      </c>
      <c r="E1940" s="196"/>
      <c r="F1940" s="197" t="s">
        <v>233</v>
      </c>
      <c r="H1940" s="196"/>
      <c r="L1940" s="195"/>
      <c r="M1940" s="198"/>
      <c r="T1940" s="199"/>
      <c r="AT1940" s="196" t="s">
        <v>171</v>
      </c>
      <c r="AU1940" s="196" t="s">
        <v>100</v>
      </c>
      <c r="AV1940" s="194" t="s">
        <v>84</v>
      </c>
      <c r="AW1940" s="194" t="s">
        <v>33</v>
      </c>
      <c r="AX1940" s="194" t="s">
        <v>76</v>
      </c>
      <c r="AY1940" s="196" t="s">
        <v>119</v>
      </c>
    </row>
    <row r="1941" spans="2:51" s="194" customFormat="1" x14ac:dyDescent="0.3">
      <c r="B1941" s="195"/>
      <c r="D1941" s="190" t="s">
        <v>171</v>
      </c>
      <c r="E1941" s="196"/>
      <c r="F1941" s="197" t="s">
        <v>418</v>
      </c>
      <c r="H1941" s="196"/>
      <c r="L1941" s="195"/>
      <c r="M1941" s="198"/>
      <c r="T1941" s="199"/>
      <c r="AT1941" s="196" t="s">
        <v>171</v>
      </c>
      <c r="AU1941" s="196" t="s">
        <v>100</v>
      </c>
      <c r="AV1941" s="194" t="s">
        <v>84</v>
      </c>
      <c r="AW1941" s="194" t="s">
        <v>33</v>
      </c>
      <c r="AX1941" s="194" t="s">
        <v>76</v>
      </c>
      <c r="AY1941" s="196" t="s">
        <v>119</v>
      </c>
    </row>
    <row r="1942" spans="2:51" s="194" customFormat="1" x14ac:dyDescent="0.3">
      <c r="B1942" s="195"/>
      <c r="D1942" s="190" t="s">
        <v>171</v>
      </c>
      <c r="E1942" s="196"/>
      <c r="F1942" s="197" t="s">
        <v>409</v>
      </c>
      <c r="H1942" s="196"/>
      <c r="L1942" s="195"/>
      <c r="M1942" s="198"/>
      <c r="T1942" s="199"/>
      <c r="AT1942" s="196" t="s">
        <v>171</v>
      </c>
      <c r="AU1942" s="196" t="s">
        <v>100</v>
      </c>
      <c r="AV1942" s="194" t="s">
        <v>84</v>
      </c>
      <c r="AW1942" s="194" t="s">
        <v>33</v>
      </c>
      <c r="AX1942" s="194" t="s">
        <v>76</v>
      </c>
      <c r="AY1942" s="196" t="s">
        <v>119</v>
      </c>
    </row>
    <row r="1943" spans="2:51" s="200" customFormat="1" x14ac:dyDescent="0.3">
      <c r="B1943" s="201"/>
      <c r="D1943" s="190" t="s">
        <v>171</v>
      </c>
      <c r="E1943" s="202"/>
      <c r="F1943" s="203" t="s">
        <v>410</v>
      </c>
      <c r="H1943" s="204">
        <v>0.16900000000000001</v>
      </c>
      <c r="L1943" s="201"/>
      <c r="M1943" s="205"/>
      <c r="T1943" s="206"/>
      <c r="AT1943" s="202" t="s">
        <v>171</v>
      </c>
      <c r="AU1943" s="202" t="s">
        <v>100</v>
      </c>
      <c r="AV1943" s="200" t="s">
        <v>100</v>
      </c>
      <c r="AW1943" s="200" t="s">
        <v>33</v>
      </c>
      <c r="AX1943" s="200" t="s">
        <v>76</v>
      </c>
      <c r="AY1943" s="202" t="s">
        <v>119</v>
      </c>
    </row>
    <row r="1944" spans="2:51" s="194" customFormat="1" x14ac:dyDescent="0.3">
      <c r="B1944" s="195"/>
      <c r="D1944" s="190" t="s">
        <v>171</v>
      </c>
      <c r="E1944" s="196"/>
      <c r="F1944" s="197" t="s">
        <v>236</v>
      </c>
      <c r="H1944" s="196"/>
      <c r="L1944" s="195"/>
      <c r="M1944" s="198"/>
      <c r="T1944" s="199"/>
      <c r="AT1944" s="196" t="s">
        <v>171</v>
      </c>
      <c r="AU1944" s="196" t="s">
        <v>100</v>
      </c>
      <c r="AV1944" s="194" t="s">
        <v>84</v>
      </c>
      <c r="AW1944" s="194" t="s">
        <v>33</v>
      </c>
      <c r="AX1944" s="194" t="s">
        <v>76</v>
      </c>
      <c r="AY1944" s="196" t="s">
        <v>119</v>
      </c>
    </row>
    <row r="1945" spans="2:51" s="194" customFormat="1" x14ac:dyDescent="0.3">
      <c r="B1945" s="195"/>
      <c r="D1945" s="190" t="s">
        <v>171</v>
      </c>
      <c r="E1945" s="196"/>
      <c r="F1945" s="197" t="s">
        <v>418</v>
      </c>
      <c r="H1945" s="196"/>
      <c r="L1945" s="195"/>
      <c r="M1945" s="198"/>
      <c r="T1945" s="199"/>
      <c r="AT1945" s="196" t="s">
        <v>171</v>
      </c>
      <c r="AU1945" s="196" t="s">
        <v>100</v>
      </c>
      <c r="AV1945" s="194" t="s">
        <v>84</v>
      </c>
      <c r="AW1945" s="194" t="s">
        <v>33</v>
      </c>
      <c r="AX1945" s="194" t="s">
        <v>76</v>
      </c>
      <c r="AY1945" s="196" t="s">
        <v>119</v>
      </c>
    </row>
    <row r="1946" spans="2:51" s="194" customFormat="1" x14ac:dyDescent="0.3">
      <c r="B1946" s="195"/>
      <c r="D1946" s="190" t="s">
        <v>171</v>
      </c>
      <c r="E1946" s="196"/>
      <c r="F1946" s="197" t="s">
        <v>409</v>
      </c>
      <c r="H1946" s="196"/>
      <c r="L1946" s="195"/>
      <c r="M1946" s="198"/>
      <c r="T1946" s="199"/>
      <c r="AT1946" s="196" t="s">
        <v>171</v>
      </c>
      <c r="AU1946" s="196" t="s">
        <v>100</v>
      </c>
      <c r="AV1946" s="194" t="s">
        <v>84</v>
      </c>
      <c r="AW1946" s="194" t="s">
        <v>33</v>
      </c>
      <c r="AX1946" s="194" t="s">
        <v>76</v>
      </c>
      <c r="AY1946" s="196" t="s">
        <v>119</v>
      </c>
    </row>
    <row r="1947" spans="2:51" s="200" customFormat="1" x14ac:dyDescent="0.3">
      <c r="B1947" s="201"/>
      <c r="D1947" s="190" t="s">
        <v>171</v>
      </c>
      <c r="E1947" s="202"/>
      <c r="F1947" s="203" t="s">
        <v>410</v>
      </c>
      <c r="H1947" s="204">
        <v>0.16900000000000001</v>
      </c>
      <c r="L1947" s="201"/>
      <c r="M1947" s="205"/>
      <c r="T1947" s="206"/>
      <c r="AT1947" s="202" t="s">
        <v>171</v>
      </c>
      <c r="AU1947" s="202" t="s">
        <v>100</v>
      </c>
      <c r="AV1947" s="200" t="s">
        <v>100</v>
      </c>
      <c r="AW1947" s="200" t="s">
        <v>33</v>
      </c>
      <c r="AX1947" s="200" t="s">
        <v>76</v>
      </c>
      <c r="AY1947" s="202" t="s">
        <v>119</v>
      </c>
    </row>
    <row r="1948" spans="2:51" s="194" customFormat="1" x14ac:dyDescent="0.3">
      <c r="B1948" s="195"/>
      <c r="D1948" s="190" t="s">
        <v>171</v>
      </c>
      <c r="E1948" s="196"/>
      <c r="F1948" s="197" t="s">
        <v>239</v>
      </c>
      <c r="H1948" s="196"/>
      <c r="L1948" s="195"/>
      <c r="M1948" s="198"/>
      <c r="T1948" s="199"/>
      <c r="AT1948" s="196" t="s">
        <v>171</v>
      </c>
      <c r="AU1948" s="196" t="s">
        <v>100</v>
      </c>
      <c r="AV1948" s="194" t="s">
        <v>84</v>
      </c>
      <c r="AW1948" s="194" t="s">
        <v>33</v>
      </c>
      <c r="AX1948" s="194" t="s">
        <v>76</v>
      </c>
      <c r="AY1948" s="196" t="s">
        <v>119</v>
      </c>
    </row>
    <row r="1949" spans="2:51" s="194" customFormat="1" x14ac:dyDescent="0.3">
      <c r="B1949" s="195"/>
      <c r="D1949" s="190" t="s">
        <v>171</v>
      </c>
      <c r="E1949" s="196"/>
      <c r="F1949" s="197" t="s">
        <v>418</v>
      </c>
      <c r="H1949" s="196"/>
      <c r="L1949" s="195"/>
      <c r="M1949" s="198"/>
      <c r="T1949" s="199"/>
      <c r="AT1949" s="196" t="s">
        <v>171</v>
      </c>
      <c r="AU1949" s="196" t="s">
        <v>100</v>
      </c>
      <c r="AV1949" s="194" t="s">
        <v>84</v>
      </c>
      <c r="AW1949" s="194" t="s">
        <v>33</v>
      </c>
      <c r="AX1949" s="194" t="s">
        <v>76</v>
      </c>
      <c r="AY1949" s="196" t="s">
        <v>119</v>
      </c>
    </row>
    <row r="1950" spans="2:51" s="194" customFormat="1" x14ac:dyDescent="0.3">
      <c r="B1950" s="195"/>
      <c r="D1950" s="190" t="s">
        <v>171</v>
      </c>
      <c r="E1950" s="196"/>
      <c r="F1950" s="197" t="s">
        <v>409</v>
      </c>
      <c r="H1950" s="196"/>
      <c r="L1950" s="195"/>
      <c r="M1950" s="198"/>
      <c r="T1950" s="199"/>
      <c r="AT1950" s="196" t="s">
        <v>171</v>
      </c>
      <c r="AU1950" s="196" t="s">
        <v>100</v>
      </c>
      <c r="AV1950" s="194" t="s">
        <v>84</v>
      </c>
      <c r="AW1950" s="194" t="s">
        <v>33</v>
      </c>
      <c r="AX1950" s="194" t="s">
        <v>76</v>
      </c>
      <c r="AY1950" s="196" t="s">
        <v>119</v>
      </c>
    </row>
    <row r="1951" spans="2:51" s="200" customFormat="1" x14ac:dyDescent="0.3">
      <c r="B1951" s="201"/>
      <c r="D1951" s="190" t="s">
        <v>171</v>
      </c>
      <c r="E1951" s="202"/>
      <c r="F1951" s="203" t="s">
        <v>410</v>
      </c>
      <c r="H1951" s="204">
        <v>0.16900000000000001</v>
      </c>
      <c r="L1951" s="201"/>
      <c r="M1951" s="205"/>
      <c r="T1951" s="206"/>
      <c r="AT1951" s="202" t="s">
        <v>171</v>
      </c>
      <c r="AU1951" s="202" t="s">
        <v>100</v>
      </c>
      <c r="AV1951" s="200" t="s">
        <v>100</v>
      </c>
      <c r="AW1951" s="200" t="s">
        <v>33</v>
      </c>
      <c r="AX1951" s="200" t="s">
        <v>76</v>
      </c>
      <c r="AY1951" s="202" t="s">
        <v>119</v>
      </c>
    </row>
    <row r="1952" spans="2:51" s="194" customFormat="1" x14ac:dyDescent="0.3">
      <c r="B1952" s="195"/>
      <c r="D1952" s="190" t="s">
        <v>171</v>
      </c>
      <c r="E1952" s="196"/>
      <c r="F1952" s="197" t="s">
        <v>242</v>
      </c>
      <c r="H1952" s="196"/>
      <c r="L1952" s="195"/>
      <c r="M1952" s="198"/>
      <c r="T1952" s="199"/>
      <c r="AT1952" s="196" t="s">
        <v>171</v>
      </c>
      <c r="AU1952" s="196" t="s">
        <v>100</v>
      </c>
      <c r="AV1952" s="194" t="s">
        <v>84</v>
      </c>
      <c r="AW1952" s="194" t="s">
        <v>33</v>
      </c>
      <c r="AX1952" s="194" t="s">
        <v>76</v>
      </c>
      <c r="AY1952" s="196" t="s">
        <v>119</v>
      </c>
    </row>
    <row r="1953" spans="2:65" s="194" customFormat="1" x14ac:dyDescent="0.3">
      <c r="B1953" s="195"/>
      <c r="D1953" s="190" t="s">
        <v>171</v>
      </c>
      <c r="E1953" s="196"/>
      <c r="F1953" s="197" t="s">
        <v>418</v>
      </c>
      <c r="H1953" s="196"/>
      <c r="L1953" s="195"/>
      <c r="M1953" s="198"/>
      <c r="T1953" s="199"/>
      <c r="AT1953" s="196" t="s">
        <v>171</v>
      </c>
      <c r="AU1953" s="196" t="s">
        <v>100</v>
      </c>
      <c r="AV1953" s="194" t="s">
        <v>84</v>
      </c>
      <c r="AW1953" s="194" t="s">
        <v>33</v>
      </c>
      <c r="AX1953" s="194" t="s">
        <v>76</v>
      </c>
      <c r="AY1953" s="196" t="s">
        <v>119</v>
      </c>
    </row>
    <row r="1954" spans="2:65" s="194" customFormat="1" x14ac:dyDescent="0.3">
      <c r="B1954" s="195"/>
      <c r="D1954" s="190" t="s">
        <v>171</v>
      </c>
      <c r="E1954" s="196"/>
      <c r="F1954" s="197" t="s">
        <v>409</v>
      </c>
      <c r="H1954" s="196"/>
      <c r="L1954" s="195"/>
      <c r="M1954" s="198"/>
      <c r="T1954" s="199"/>
      <c r="AT1954" s="196" t="s">
        <v>171</v>
      </c>
      <c r="AU1954" s="196" t="s">
        <v>100</v>
      </c>
      <c r="AV1954" s="194" t="s">
        <v>84</v>
      </c>
      <c r="AW1954" s="194" t="s">
        <v>33</v>
      </c>
      <c r="AX1954" s="194" t="s">
        <v>76</v>
      </c>
      <c r="AY1954" s="196" t="s">
        <v>119</v>
      </c>
    </row>
    <row r="1955" spans="2:65" s="200" customFormat="1" x14ac:dyDescent="0.3">
      <c r="B1955" s="201"/>
      <c r="D1955" s="190" t="s">
        <v>171</v>
      </c>
      <c r="E1955" s="202"/>
      <c r="F1955" s="203" t="s">
        <v>410</v>
      </c>
      <c r="H1955" s="204">
        <v>0.16900000000000001</v>
      </c>
      <c r="L1955" s="201"/>
      <c r="M1955" s="205"/>
      <c r="T1955" s="206"/>
      <c r="AT1955" s="202" t="s">
        <v>171</v>
      </c>
      <c r="AU1955" s="202" t="s">
        <v>100</v>
      </c>
      <c r="AV1955" s="200" t="s">
        <v>100</v>
      </c>
      <c r="AW1955" s="200" t="s">
        <v>33</v>
      </c>
      <c r="AX1955" s="200" t="s">
        <v>76</v>
      </c>
      <c r="AY1955" s="202" t="s">
        <v>119</v>
      </c>
    </row>
    <row r="1956" spans="2:65" s="194" customFormat="1" x14ac:dyDescent="0.3">
      <c r="B1956" s="195"/>
      <c r="D1956" s="190" t="s">
        <v>171</v>
      </c>
      <c r="E1956" s="196"/>
      <c r="F1956" s="197" t="s">
        <v>245</v>
      </c>
      <c r="H1956" s="196"/>
      <c r="L1956" s="195"/>
      <c r="M1956" s="198"/>
      <c r="T1956" s="199"/>
      <c r="AT1956" s="196" t="s">
        <v>171</v>
      </c>
      <c r="AU1956" s="196" t="s">
        <v>100</v>
      </c>
      <c r="AV1956" s="194" t="s">
        <v>84</v>
      </c>
      <c r="AW1956" s="194" t="s">
        <v>33</v>
      </c>
      <c r="AX1956" s="194" t="s">
        <v>76</v>
      </c>
      <c r="AY1956" s="196" t="s">
        <v>119</v>
      </c>
    </row>
    <row r="1957" spans="2:65" s="194" customFormat="1" x14ac:dyDescent="0.3">
      <c r="B1957" s="195"/>
      <c r="D1957" s="190" t="s">
        <v>171</v>
      </c>
      <c r="E1957" s="196"/>
      <c r="F1957" s="197" t="s">
        <v>418</v>
      </c>
      <c r="H1957" s="196"/>
      <c r="L1957" s="195"/>
      <c r="M1957" s="198"/>
      <c r="T1957" s="199"/>
      <c r="AT1957" s="196" t="s">
        <v>171</v>
      </c>
      <c r="AU1957" s="196" t="s">
        <v>100</v>
      </c>
      <c r="AV1957" s="194" t="s">
        <v>84</v>
      </c>
      <c r="AW1957" s="194" t="s">
        <v>33</v>
      </c>
      <c r="AX1957" s="194" t="s">
        <v>76</v>
      </c>
      <c r="AY1957" s="196" t="s">
        <v>119</v>
      </c>
    </row>
    <row r="1958" spans="2:65" s="194" customFormat="1" x14ac:dyDescent="0.3">
      <c r="B1958" s="195"/>
      <c r="D1958" s="190" t="s">
        <v>171</v>
      </c>
      <c r="E1958" s="196"/>
      <c r="F1958" s="197" t="s">
        <v>409</v>
      </c>
      <c r="H1958" s="196"/>
      <c r="L1958" s="195"/>
      <c r="M1958" s="198"/>
      <c r="T1958" s="199"/>
      <c r="AT1958" s="196" t="s">
        <v>171</v>
      </c>
      <c r="AU1958" s="196" t="s">
        <v>100</v>
      </c>
      <c r="AV1958" s="194" t="s">
        <v>84</v>
      </c>
      <c r="AW1958" s="194" t="s">
        <v>33</v>
      </c>
      <c r="AX1958" s="194" t="s">
        <v>76</v>
      </c>
      <c r="AY1958" s="196" t="s">
        <v>119</v>
      </c>
    </row>
    <row r="1959" spans="2:65" s="200" customFormat="1" x14ac:dyDescent="0.3">
      <c r="B1959" s="201"/>
      <c r="D1959" s="190" t="s">
        <v>171</v>
      </c>
      <c r="E1959" s="202"/>
      <c r="F1959" s="203" t="s">
        <v>410</v>
      </c>
      <c r="H1959" s="204">
        <v>0.16900000000000001</v>
      </c>
      <c r="L1959" s="201"/>
      <c r="M1959" s="205"/>
      <c r="T1959" s="206"/>
      <c r="AT1959" s="202" t="s">
        <v>171</v>
      </c>
      <c r="AU1959" s="202" t="s">
        <v>100</v>
      </c>
      <c r="AV1959" s="200" t="s">
        <v>100</v>
      </c>
      <c r="AW1959" s="200" t="s">
        <v>33</v>
      </c>
      <c r="AX1959" s="200" t="s">
        <v>76</v>
      </c>
      <c r="AY1959" s="202" t="s">
        <v>119</v>
      </c>
    </row>
    <row r="1960" spans="2:65" s="207" customFormat="1" x14ac:dyDescent="0.3">
      <c r="B1960" s="208"/>
      <c r="D1960" s="190" t="s">
        <v>171</v>
      </c>
      <c r="E1960" s="209"/>
      <c r="F1960" s="210" t="s">
        <v>176</v>
      </c>
      <c r="H1960" s="211">
        <v>1.6019999999999999</v>
      </c>
      <c r="L1960" s="208"/>
      <c r="M1960" s="212"/>
      <c r="T1960" s="213"/>
      <c r="AT1960" s="209" t="s">
        <v>171</v>
      </c>
      <c r="AU1960" s="209" t="s">
        <v>100</v>
      </c>
      <c r="AV1960" s="207" t="s">
        <v>121</v>
      </c>
      <c r="AW1960" s="207" t="s">
        <v>33</v>
      </c>
      <c r="AX1960" s="207" t="s">
        <v>84</v>
      </c>
      <c r="AY1960" s="209" t="s">
        <v>119</v>
      </c>
    </row>
    <row r="1961" spans="2:65" s="102" customFormat="1" ht="16.5" customHeight="1" x14ac:dyDescent="0.3">
      <c r="B1961" s="103"/>
      <c r="C1961" s="179" t="s">
        <v>419</v>
      </c>
      <c r="D1961" s="179" t="s">
        <v>120</v>
      </c>
      <c r="E1961" s="180" t="s">
        <v>420</v>
      </c>
      <c r="F1961" s="181" t="s">
        <v>421</v>
      </c>
      <c r="G1961" s="182" t="s">
        <v>422</v>
      </c>
      <c r="H1961" s="183">
        <v>4.8</v>
      </c>
      <c r="I1961" s="289"/>
      <c r="J1961" s="184">
        <f>ROUND(I1961*H1961,2)</f>
        <v>0</v>
      </c>
      <c r="K1961" s="181" t="s">
        <v>167</v>
      </c>
      <c r="L1961" s="103"/>
      <c r="M1961" s="185"/>
      <c r="N1961" s="186" t="s">
        <v>41</v>
      </c>
      <c r="O1961" s="187">
        <v>0.30000000000000004</v>
      </c>
      <c r="P1961" s="187">
        <f>O1961*H1961</f>
        <v>1.4400000000000002</v>
      </c>
      <c r="Q1961" s="187">
        <v>2.4700000000000004E-3</v>
      </c>
      <c r="R1961" s="187">
        <f>Q1961*H1961</f>
        <v>1.1856000000000002E-2</v>
      </c>
      <c r="S1961" s="187">
        <v>0</v>
      </c>
      <c r="T1961" s="188">
        <f>S1961*H1961</f>
        <v>0</v>
      </c>
      <c r="AR1961" s="94" t="s">
        <v>121</v>
      </c>
      <c r="AT1961" s="94" t="s">
        <v>120</v>
      </c>
      <c r="AU1961" s="94" t="s">
        <v>100</v>
      </c>
      <c r="AY1961" s="94" t="s">
        <v>119</v>
      </c>
      <c r="BE1961" s="189">
        <f>IF(N1961="základní",J1961,0)</f>
        <v>0</v>
      </c>
      <c r="BF1961" s="189">
        <f>IF(N1961="snížená",J1961,0)</f>
        <v>0</v>
      </c>
      <c r="BG1961" s="189">
        <f>IF(N1961="zákl. přenesená",J1961,0)</f>
        <v>0</v>
      </c>
      <c r="BH1961" s="189">
        <f>IF(N1961="sníž. přenesená",J1961,0)</f>
        <v>0</v>
      </c>
      <c r="BI1961" s="189">
        <f>IF(N1961="nulová",J1961,0)</f>
        <v>0</v>
      </c>
      <c r="BJ1961" s="94" t="s">
        <v>84</v>
      </c>
      <c r="BK1961" s="189">
        <f>ROUND(I1961*H1961,2)</f>
        <v>0</v>
      </c>
      <c r="BL1961" s="94" t="s">
        <v>121</v>
      </c>
      <c r="BM1961" s="94" t="s">
        <v>423</v>
      </c>
    </row>
    <row r="1962" spans="2:65" s="102" customFormat="1" x14ac:dyDescent="0.3">
      <c r="B1962" s="103"/>
      <c r="D1962" s="190" t="s">
        <v>169</v>
      </c>
      <c r="F1962" s="191" t="s">
        <v>424</v>
      </c>
      <c r="L1962" s="103"/>
      <c r="M1962" s="192"/>
      <c r="T1962" s="193"/>
      <c r="AT1962" s="94" t="s">
        <v>169</v>
      </c>
      <c r="AU1962" s="94" t="s">
        <v>100</v>
      </c>
    </row>
    <row r="1963" spans="2:65" s="194" customFormat="1" x14ac:dyDescent="0.3">
      <c r="B1963" s="195"/>
      <c r="D1963" s="190" t="s">
        <v>171</v>
      </c>
      <c r="E1963" s="196"/>
      <c r="F1963" s="197" t="s">
        <v>172</v>
      </c>
      <c r="H1963" s="196"/>
      <c r="L1963" s="195"/>
      <c r="M1963" s="198"/>
      <c r="T1963" s="199"/>
      <c r="AT1963" s="196" t="s">
        <v>171</v>
      </c>
      <c r="AU1963" s="196" t="s">
        <v>100</v>
      </c>
      <c r="AV1963" s="194" t="s">
        <v>84</v>
      </c>
      <c r="AW1963" s="194" t="s">
        <v>33</v>
      </c>
      <c r="AX1963" s="194" t="s">
        <v>76</v>
      </c>
      <c r="AY1963" s="196" t="s">
        <v>119</v>
      </c>
    </row>
    <row r="1964" spans="2:65" s="194" customFormat="1" x14ac:dyDescent="0.3">
      <c r="B1964" s="195"/>
      <c r="D1964" s="190" t="s">
        <v>171</v>
      </c>
      <c r="E1964" s="196"/>
      <c r="F1964" s="197" t="s">
        <v>402</v>
      </c>
      <c r="H1964" s="196"/>
      <c r="L1964" s="195"/>
      <c r="M1964" s="198"/>
      <c r="T1964" s="199"/>
      <c r="AT1964" s="196" t="s">
        <v>171</v>
      </c>
      <c r="AU1964" s="196" t="s">
        <v>100</v>
      </c>
      <c r="AV1964" s="194" t="s">
        <v>84</v>
      </c>
      <c r="AW1964" s="194" t="s">
        <v>33</v>
      </c>
      <c r="AX1964" s="194" t="s">
        <v>76</v>
      </c>
      <c r="AY1964" s="196" t="s">
        <v>119</v>
      </c>
    </row>
    <row r="1965" spans="2:65" s="194" customFormat="1" x14ac:dyDescent="0.3">
      <c r="B1965" s="195"/>
      <c r="D1965" s="190" t="s">
        <v>171</v>
      </c>
      <c r="E1965" s="196"/>
      <c r="F1965" s="197" t="s">
        <v>210</v>
      </c>
      <c r="H1965" s="196"/>
      <c r="L1965" s="195"/>
      <c r="M1965" s="198"/>
      <c r="T1965" s="199"/>
      <c r="AT1965" s="196" t="s">
        <v>171</v>
      </c>
      <c r="AU1965" s="196" t="s">
        <v>100</v>
      </c>
      <c r="AV1965" s="194" t="s">
        <v>84</v>
      </c>
      <c r="AW1965" s="194" t="s">
        <v>33</v>
      </c>
      <c r="AX1965" s="194" t="s">
        <v>76</v>
      </c>
      <c r="AY1965" s="196" t="s">
        <v>119</v>
      </c>
    </row>
    <row r="1966" spans="2:65" s="194" customFormat="1" x14ac:dyDescent="0.3">
      <c r="B1966" s="195"/>
      <c r="D1966" s="190" t="s">
        <v>171</v>
      </c>
      <c r="E1966" s="196"/>
      <c r="F1966" s="197" t="s">
        <v>402</v>
      </c>
      <c r="H1966" s="196"/>
      <c r="L1966" s="195"/>
      <c r="M1966" s="198"/>
      <c r="T1966" s="199"/>
      <c r="AT1966" s="196" t="s">
        <v>171</v>
      </c>
      <c r="AU1966" s="196" t="s">
        <v>100</v>
      </c>
      <c r="AV1966" s="194" t="s">
        <v>84</v>
      </c>
      <c r="AW1966" s="194" t="s">
        <v>33</v>
      </c>
      <c r="AX1966" s="194" t="s">
        <v>76</v>
      </c>
      <c r="AY1966" s="196" t="s">
        <v>119</v>
      </c>
    </row>
    <row r="1967" spans="2:65" s="194" customFormat="1" x14ac:dyDescent="0.3">
      <c r="B1967" s="195"/>
      <c r="D1967" s="190" t="s">
        <v>171</v>
      </c>
      <c r="E1967" s="196"/>
      <c r="F1967" s="197" t="s">
        <v>403</v>
      </c>
      <c r="H1967" s="196"/>
      <c r="L1967" s="195"/>
      <c r="M1967" s="198"/>
      <c r="T1967" s="199"/>
      <c r="AT1967" s="196" t="s">
        <v>171</v>
      </c>
      <c r="AU1967" s="196" t="s">
        <v>100</v>
      </c>
      <c r="AV1967" s="194" t="s">
        <v>84</v>
      </c>
      <c r="AW1967" s="194" t="s">
        <v>33</v>
      </c>
      <c r="AX1967" s="194" t="s">
        <v>76</v>
      </c>
      <c r="AY1967" s="196" t="s">
        <v>119</v>
      </c>
    </row>
    <row r="1968" spans="2:65" s="194" customFormat="1" x14ac:dyDescent="0.3">
      <c r="B1968" s="195"/>
      <c r="D1968" s="190" t="s">
        <v>171</v>
      </c>
      <c r="E1968" s="196"/>
      <c r="F1968" s="197" t="s">
        <v>418</v>
      </c>
      <c r="H1968" s="196"/>
      <c r="L1968" s="195"/>
      <c r="M1968" s="198"/>
      <c r="T1968" s="199"/>
      <c r="AT1968" s="196" t="s">
        <v>171</v>
      </c>
      <c r="AU1968" s="196" t="s">
        <v>100</v>
      </c>
      <c r="AV1968" s="194" t="s">
        <v>84</v>
      </c>
      <c r="AW1968" s="194" t="s">
        <v>33</v>
      </c>
      <c r="AX1968" s="194" t="s">
        <v>76</v>
      </c>
      <c r="AY1968" s="196" t="s">
        <v>119</v>
      </c>
    </row>
    <row r="1969" spans="2:51" s="194" customFormat="1" x14ac:dyDescent="0.3">
      <c r="B1969" s="195"/>
      <c r="D1969" s="190" t="s">
        <v>171</v>
      </c>
      <c r="E1969" s="196"/>
      <c r="F1969" s="197" t="s">
        <v>405</v>
      </c>
      <c r="H1969" s="196"/>
      <c r="L1969" s="195"/>
      <c r="M1969" s="198"/>
      <c r="T1969" s="199"/>
      <c r="AT1969" s="196" t="s">
        <v>171</v>
      </c>
      <c r="AU1969" s="196" t="s">
        <v>100</v>
      </c>
      <c r="AV1969" s="194" t="s">
        <v>84</v>
      </c>
      <c r="AW1969" s="194" t="s">
        <v>33</v>
      </c>
      <c r="AX1969" s="194" t="s">
        <v>76</v>
      </c>
      <c r="AY1969" s="196" t="s">
        <v>119</v>
      </c>
    </row>
    <row r="1970" spans="2:51" s="200" customFormat="1" x14ac:dyDescent="0.3">
      <c r="B1970" s="201"/>
      <c r="D1970" s="190" t="s">
        <v>171</v>
      </c>
      <c r="E1970" s="202"/>
      <c r="F1970" s="203" t="s">
        <v>425</v>
      </c>
      <c r="H1970" s="204">
        <v>0.56000000000000005</v>
      </c>
      <c r="L1970" s="201"/>
      <c r="M1970" s="205"/>
      <c r="T1970" s="206"/>
      <c r="AT1970" s="202" t="s">
        <v>171</v>
      </c>
      <c r="AU1970" s="202" t="s">
        <v>100</v>
      </c>
      <c r="AV1970" s="200" t="s">
        <v>100</v>
      </c>
      <c r="AW1970" s="200" t="s">
        <v>33</v>
      </c>
      <c r="AX1970" s="200" t="s">
        <v>76</v>
      </c>
      <c r="AY1970" s="202" t="s">
        <v>119</v>
      </c>
    </row>
    <row r="1971" spans="2:51" s="194" customFormat="1" x14ac:dyDescent="0.3">
      <c r="B1971" s="195"/>
      <c r="D1971" s="190" t="s">
        <v>171</v>
      </c>
      <c r="E1971" s="196"/>
      <c r="F1971" s="197" t="s">
        <v>407</v>
      </c>
      <c r="H1971" s="196"/>
      <c r="L1971" s="195"/>
      <c r="M1971" s="198"/>
      <c r="T1971" s="199"/>
      <c r="AT1971" s="196" t="s">
        <v>171</v>
      </c>
      <c r="AU1971" s="196" t="s">
        <v>100</v>
      </c>
      <c r="AV1971" s="194" t="s">
        <v>84</v>
      </c>
      <c r="AW1971" s="194" t="s">
        <v>33</v>
      </c>
      <c r="AX1971" s="194" t="s">
        <v>76</v>
      </c>
      <c r="AY1971" s="196" t="s">
        <v>119</v>
      </c>
    </row>
    <row r="1972" spans="2:51" s="194" customFormat="1" x14ac:dyDescent="0.3">
      <c r="B1972" s="195"/>
      <c r="D1972" s="190" t="s">
        <v>171</v>
      </c>
      <c r="E1972" s="196"/>
      <c r="F1972" s="197" t="s">
        <v>418</v>
      </c>
      <c r="H1972" s="196"/>
      <c r="L1972" s="195"/>
      <c r="M1972" s="198"/>
      <c r="T1972" s="199"/>
      <c r="AT1972" s="196" t="s">
        <v>171</v>
      </c>
      <c r="AU1972" s="196" t="s">
        <v>100</v>
      </c>
      <c r="AV1972" s="194" t="s">
        <v>84</v>
      </c>
      <c r="AW1972" s="194" t="s">
        <v>33</v>
      </c>
      <c r="AX1972" s="194" t="s">
        <v>76</v>
      </c>
      <c r="AY1972" s="196" t="s">
        <v>119</v>
      </c>
    </row>
    <row r="1973" spans="2:51" s="194" customFormat="1" x14ac:dyDescent="0.3">
      <c r="B1973" s="195"/>
      <c r="D1973" s="190" t="s">
        <v>171</v>
      </c>
      <c r="E1973" s="196"/>
      <c r="F1973" s="197" t="s">
        <v>405</v>
      </c>
      <c r="H1973" s="196"/>
      <c r="L1973" s="195"/>
      <c r="M1973" s="198"/>
      <c r="T1973" s="199"/>
      <c r="AT1973" s="196" t="s">
        <v>171</v>
      </c>
      <c r="AU1973" s="196" t="s">
        <v>100</v>
      </c>
      <c r="AV1973" s="194" t="s">
        <v>84</v>
      </c>
      <c r="AW1973" s="194" t="s">
        <v>33</v>
      </c>
      <c r="AX1973" s="194" t="s">
        <v>76</v>
      </c>
      <c r="AY1973" s="196" t="s">
        <v>119</v>
      </c>
    </row>
    <row r="1974" spans="2:51" s="200" customFormat="1" x14ac:dyDescent="0.3">
      <c r="B1974" s="201"/>
      <c r="D1974" s="190" t="s">
        <v>171</v>
      </c>
      <c r="E1974" s="202"/>
      <c r="F1974" s="203" t="s">
        <v>425</v>
      </c>
      <c r="H1974" s="204">
        <v>0.56000000000000005</v>
      </c>
      <c r="L1974" s="201"/>
      <c r="M1974" s="205"/>
      <c r="T1974" s="206"/>
      <c r="AT1974" s="202" t="s">
        <v>171</v>
      </c>
      <c r="AU1974" s="202" t="s">
        <v>100</v>
      </c>
      <c r="AV1974" s="200" t="s">
        <v>100</v>
      </c>
      <c r="AW1974" s="200" t="s">
        <v>33</v>
      </c>
      <c r="AX1974" s="200" t="s">
        <v>76</v>
      </c>
      <c r="AY1974" s="202" t="s">
        <v>119</v>
      </c>
    </row>
    <row r="1975" spans="2:51" s="194" customFormat="1" x14ac:dyDescent="0.3">
      <c r="B1975" s="195"/>
      <c r="D1975" s="190" t="s">
        <v>171</v>
      </c>
      <c r="E1975" s="196"/>
      <c r="F1975" s="197" t="s">
        <v>408</v>
      </c>
      <c r="H1975" s="196"/>
      <c r="L1975" s="195"/>
      <c r="M1975" s="198"/>
      <c r="T1975" s="199"/>
      <c r="AT1975" s="196" t="s">
        <v>171</v>
      </c>
      <c r="AU1975" s="196" t="s">
        <v>100</v>
      </c>
      <c r="AV1975" s="194" t="s">
        <v>84</v>
      </c>
      <c r="AW1975" s="194" t="s">
        <v>33</v>
      </c>
      <c r="AX1975" s="194" t="s">
        <v>76</v>
      </c>
      <c r="AY1975" s="196" t="s">
        <v>119</v>
      </c>
    </row>
    <row r="1976" spans="2:51" s="194" customFormat="1" x14ac:dyDescent="0.3">
      <c r="B1976" s="195"/>
      <c r="D1976" s="190" t="s">
        <v>171</v>
      </c>
      <c r="E1976" s="196"/>
      <c r="F1976" s="197" t="s">
        <v>418</v>
      </c>
      <c r="H1976" s="196"/>
      <c r="L1976" s="195"/>
      <c r="M1976" s="198"/>
      <c r="T1976" s="199"/>
      <c r="AT1976" s="196" t="s">
        <v>171</v>
      </c>
      <c r="AU1976" s="196" t="s">
        <v>100</v>
      </c>
      <c r="AV1976" s="194" t="s">
        <v>84</v>
      </c>
      <c r="AW1976" s="194" t="s">
        <v>33</v>
      </c>
      <c r="AX1976" s="194" t="s">
        <v>76</v>
      </c>
      <c r="AY1976" s="196" t="s">
        <v>119</v>
      </c>
    </row>
    <row r="1977" spans="2:51" s="194" customFormat="1" x14ac:dyDescent="0.3">
      <c r="B1977" s="195"/>
      <c r="D1977" s="190" t="s">
        <v>171</v>
      </c>
      <c r="E1977" s="196"/>
      <c r="F1977" s="197" t="s">
        <v>405</v>
      </c>
      <c r="H1977" s="196"/>
      <c r="L1977" s="195"/>
      <c r="M1977" s="198"/>
      <c r="T1977" s="199"/>
      <c r="AT1977" s="196" t="s">
        <v>171</v>
      </c>
      <c r="AU1977" s="196" t="s">
        <v>100</v>
      </c>
      <c r="AV1977" s="194" t="s">
        <v>84</v>
      </c>
      <c r="AW1977" s="194" t="s">
        <v>33</v>
      </c>
      <c r="AX1977" s="194" t="s">
        <v>76</v>
      </c>
      <c r="AY1977" s="196" t="s">
        <v>119</v>
      </c>
    </row>
    <row r="1978" spans="2:51" s="200" customFormat="1" x14ac:dyDescent="0.3">
      <c r="B1978" s="201"/>
      <c r="D1978" s="190" t="s">
        <v>171</v>
      </c>
      <c r="E1978" s="202"/>
      <c r="F1978" s="203" t="s">
        <v>425</v>
      </c>
      <c r="H1978" s="204">
        <v>0.56000000000000005</v>
      </c>
      <c r="L1978" s="201"/>
      <c r="M1978" s="205"/>
      <c r="T1978" s="206"/>
      <c r="AT1978" s="202" t="s">
        <v>171</v>
      </c>
      <c r="AU1978" s="202" t="s">
        <v>100</v>
      </c>
      <c r="AV1978" s="200" t="s">
        <v>100</v>
      </c>
      <c r="AW1978" s="200" t="s">
        <v>33</v>
      </c>
      <c r="AX1978" s="200" t="s">
        <v>76</v>
      </c>
      <c r="AY1978" s="202" t="s">
        <v>119</v>
      </c>
    </row>
    <row r="1979" spans="2:51" s="194" customFormat="1" x14ac:dyDescent="0.3">
      <c r="B1979" s="195"/>
      <c r="D1979" s="190" t="s">
        <v>171</v>
      </c>
      <c r="E1979" s="196"/>
      <c r="F1979" s="197" t="s">
        <v>228</v>
      </c>
      <c r="H1979" s="196"/>
      <c r="L1979" s="195"/>
      <c r="M1979" s="198"/>
      <c r="T1979" s="199"/>
      <c r="AT1979" s="196" t="s">
        <v>171</v>
      </c>
      <c r="AU1979" s="196" t="s">
        <v>100</v>
      </c>
      <c r="AV1979" s="194" t="s">
        <v>84</v>
      </c>
      <c r="AW1979" s="194" t="s">
        <v>33</v>
      </c>
      <c r="AX1979" s="194" t="s">
        <v>76</v>
      </c>
      <c r="AY1979" s="196" t="s">
        <v>119</v>
      </c>
    </row>
    <row r="1980" spans="2:51" s="194" customFormat="1" x14ac:dyDescent="0.3">
      <c r="B1980" s="195"/>
      <c r="D1980" s="190" t="s">
        <v>171</v>
      </c>
      <c r="E1980" s="196"/>
      <c r="F1980" s="197" t="s">
        <v>402</v>
      </c>
      <c r="H1980" s="196"/>
      <c r="L1980" s="195"/>
      <c r="M1980" s="198"/>
      <c r="T1980" s="199"/>
      <c r="AT1980" s="196" t="s">
        <v>171</v>
      </c>
      <c r="AU1980" s="196" t="s">
        <v>100</v>
      </c>
      <c r="AV1980" s="194" t="s">
        <v>84</v>
      </c>
      <c r="AW1980" s="194" t="s">
        <v>33</v>
      </c>
      <c r="AX1980" s="194" t="s">
        <v>76</v>
      </c>
      <c r="AY1980" s="196" t="s">
        <v>119</v>
      </c>
    </row>
    <row r="1981" spans="2:51" s="194" customFormat="1" x14ac:dyDescent="0.3">
      <c r="B1981" s="195"/>
      <c r="D1981" s="190" t="s">
        <v>171</v>
      </c>
      <c r="E1981" s="196"/>
      <c r="F1981" s="197" t="s">
        <v>418</v>
      </c>
      <c r="H1981" s="196"/>
      <c r="L1981" s="195"/>
      <c r="M1981" s="198"/>
      <c r="T1981" s="199"/>
      <c r="AT1981" s="196" t="s">
        <v>171</v>
      </c>
      <c r="AU1981" s="196" t="s">
        <v>100</v>
      </c>
      <c r="AV1981" s="194" t="s">
        <v>84</v>
      </c>
      <c r="AW1981" s="194" t="s">
        <v>33</v>
      </c>
      <c r="AX1981" s="194" t="s">
        <v>76</v>
      </c>
      <c r="AY1981" s="196" t="s">
        <v>119</v>
      </c>
    </row>
    <row r="1982" spans="2:51" s="194" customFormat="1" x14ac:dyDescent="0.3">
      <c r="B1982" s="195"/>
      <c r="D1982" s="190" t="s">
        <v>171</v>
      </c>
      <c r="E1982" s="196"/>
      <c r="F1982" s="197" t="s">
        <v>409</v>
      </c>
      <c r="H1982" s="196"/>
      <c r="L1982" s="195"/>
      <c r="M1982" s="198"/>
      <c r="T1982" s="199"/>
      <c r="AT1982" s="196" t="s">
        <v>171</v>
      </c>
      <c r="AU1982" s="196" t="s">
        <v>100</v>
      </c>
      <c r="AV1982" s="194" t="s">
        <v>84</v>
      </c>
      <c r="AW1982" s="194" t="s">
        <v>33</v>
      </c>
      <c r="AX1982" s="194" t="s">
        <v>76</v>
      </c>
      <c r="AY1982" s="196" t="s">
        <v>119</v>
      </c>
    </row>
    <row r="1983" spans="2:51" s="200" customFormat="1" x14ac:dyDescent="0.3">
      <c r="B1983" s="201"/>
      <c r="D1983" s="190" t="s">
        <v>171</v>
      </c>
      <c r="E1983" s="202"/>
      <c r="F1983" s="203" t="s">
        <v>426</v>
      </c>
      <c r="H1983" s="204">
        <v>0.52</v>
      </c>
      <c r="L1983" s="201"/>
      <c r="M1983" s="205"/>
      <c r="T1983" s="206"/>
      <c r="AT1983" s="202" t="s">
        <v>171</v>
      </c>
      <c r="AU1983" s="202" t="s">
        <v>100</v>
      </c>
      <c r="AV1983" s="200" t="s">
        <v>100</v>
      </c>
      <c r="AW1983" s="200" t="s">
        <v>33</v>
      </c>
      <c r="AX1983" s="200" t="s">
        <v>76</v>
      </c>
      <c r="AY1983" s="202" t="s">
        <v>119</v>
      </c>
    </row>
    <row r="1984" spans="2:51" s="194" customFormat="1" x14ac:dyDescent="0.3">
      <c r="B1984" s="195"/>
      <c r="D1984" s="190" t="s">
        <v>171</v>
      </c>
      <c r="E1984" s="196"/>
      <c r="F1984" s="197" t="s">
        <v>233</v>
      </c>
      <c r="H1984" s="196"/>
      <c r="L1984" s="195"/>
      <c r="M1984" s="198"/>
      <c r="T1984" s="199"/>
      <c r="AT1984" s="196" t="s">
        <v>171</v>
      </c>
      <c r="AU1984" s="196" t="s">
        <v>100</v>
      </c>
      <c r="AV1984" s="194" t="s">
        <v>84</v>
      </c>
      <c r="AW1984" s="194" t="s">
        <v>33</v>
      </c>
      <c r="AX1984" s="194" t="s">
        <v>76</v>
      </c>
      <c r="AY1984" s="196" t="s">
        <v>119</v>
      </c>
    </row>
    <row r="1985" spans="2:51" s="194" customFormat="1" x14ac:dyDescent="0.3">
      <c r="B1985" s="195"/>
      <c r="D1985" s="190" t="s">
        <v>171</v>
      </c>
      <c r="E1985" s="196"/>
      <c r="F1985" s="197" t="s">
        <v>418</v>
      </c>
      <c r="H1985" s="196"/>
      <c r="L1985" s="195"/>
      <c r="M1985" s="198"/>
      <c r="T1985" s="199"/>
      <c r="AT1985" s="196" t="s">
        <v>171</v>
      </c>
      <c r="AU1985" s="196" t="s">
        <v>100</v>
      </c>
      <c r="AV1985" s="194" t="s">
        <v>84</v>
      </c>
      <c r="AW1985" s="194" t="s">
        <v>33</v>
      </c>
      <c r="AX1985" s="194" t="s">
        <v>76</v>
      </c>
      <c r="AY1985" s="196" t="s">
        <v>119</v>
      </c>
    </row>
    <row r="1986" spans="2:51" s="194" customFormat="1" x14ac:dyDescent="0.3">
      <c r="B1986" s="195"/>
      <c r="D1986" s="190" t="s">
        <v>171</v>
      </c>
      <c r="E1986" s="196"/>
      <c r="F1986" s="197" t="s">
        <v>409</v>
      </c>
      <c r="H1986" s="196"/>
      <c r="L1986" s="195"/>
      <c r="M1986" s="198"/>
      <c r="T1986" s="199"/>
      <c r="AT1986" s="196" t="s">
        <v>171</v>
      </c>
      <c r="AU1986" s="196" t="s">
        <v>100</v>
      </c>
      <c r="AV1986" s="194" t="s">
        <v>84</v>
      </c>
      <c r="AW1986" s="194" t="s">
        <v>33</v>
      </c>
      <c r="AX1986" s="194" t="s">
        <v>76</v>
      </c>
      <c r="AY1986" s="196" t="s">
        <v>119</v>
      </c>
    </row>
    <row r="1987" spans="2:51" s="200" customFormat="1" x14ac:dyDescent="0.3">
      <c r="B1987" s="201"/>
      <c r="D1987" s="190" t="s">
        <v>171</v>
      </c>
      <c r="E1987" s="202"/>
      <c r="F1987" s="203" t="s">
        <v>426</v>
      </c>
      <c r="H1987" s="204">
        <v>0.52</v>
      </c>
      <c r="L1987" s="201"/>
      <c r="M1987" s="205"/>
      <c r="T1987" s="206"/>
      <c r="AT1987" s="202" t="s">
        <v>171</v>
      </c>
      <c r="AU1987" s="202" t="s">
        <v>100</v>
      </c>
      <c r="AV1987" s="200" t="s">
        <v>100</v>
      </c>
      <c r="AW1987" s="200" t="s">
        <v>33</v>
      </c>
      <c r="AX1987" s="200" t="s">
        <v>76</v>
      </c>
      <c r="AY1987" s="202" t="s">
        <v>119</v>
      </c>
    </row>
    <row r="1988" spans="2:51" s="194" customFormat="1" x14ac:dyDescent="0.3">
      <c r="B1988" s="195"/>
      <c r="D1988" s="190" t="s">
        <v>171</v>
      </c>
      <c r="E1988" s="196"/>
      <c r="F1988" s="197" t="s">
        <v>236</v>
      </c>
      <c r="H1988" s="196"/>
      <c r="L1988" s="195"/>
      <c r="M1988" s="198"/>
      <c r="T1988" s="199"/>
      <c r="AT1988" s="196" t="s">
        <v>171</v>
      </c>
      <c r="AU1988" s="196" t="s">
        <v>100</v>
      </c>
      <c r="AV1988" s="194" t="s">
        <v>84</v>
      </c>
      <c r="AW1988" s="194" t="s">
        <v>33</v>
      </c>
      <c r="AX1988" s="194" t="s">
        <v>76</v>
      </c>
      <c r="AY1988" s="196" t="s">
        <v>119</v>
      </c>
    </row>
    <row r="1989" spans="2:51" s="194" customFormat="1" x14ac:dyDescent="0.3">
      <c r="B1989" s="195"/>
      <c r="D1989" s="190" t="s">
        <v>171</v>
      </c>
      <c r="E1989" s="196"/>
      <c r="F1989" s="197" t="s">
        <v>418</v>
      </c>
      <c r="H1989" s="196"/>
      <c r="L1989" s="195"/>
      <c r="M1989" s="198"/>
      <c r="T1989" s="199"/>
      <c r="AT1989" s="196" t="s">
        <v>171</v>
      </c>
      <c r="AU1989" s="196" t="s">
        <v>100</v>
      </c>
      <c r="AV1989" s="194" t="s">
        <v>84</v>
      </c>
      <c r="AW1989" s="194" t="s">
        <v>33</v>
      </c>
      <c r="AX1989" s="194" t="s">
        <v>76</v>
      </c>
      <c r="AY1989" s="196" t="s">
        <v>119</v>
      </c>
    </row>
    <row r="1990" spans="2:51" s="194" customFormat="1" x14ac:dyDescent="0.3">
      <c r="B1990" s="195"/>
      <c r="D1990" s="190" t="s">
        <v>171</v>
      </c>
      <c r="E1990" s="196"/>
      <c r="F1990" s="197" t="s">
        <v>409</v>
      </c>
      <c r="H1990" s="196"/>
      <c r="L1990" s="195"/>
      <c r="M1990" s="198"/>
      <c r="T1990" s="199"/>
      <c r="AT1990" s="196" t="s">
        <v>171</v>
      </c>
      <c r="AU1990" s="196" t="s">
        <v>100</v>
      </c>
      <c r="AV1990" s="194" t="s">
        <v>84</v>
      </c>
      <c r="AW1990" s="194" t="s">
        <v>33</v>
      </c>
      <c r="AX1990" s="194" t="s">
        <v>76</v>
      </c>
      <c r="AY1990" s="196" t="s">
        <v>119</v>
      </c>
    </row>
    <row r="1991" spans="2:51" s="200" customFormat="1" x14ac:dyDescent="0.3">
      <c r="B1991" s="201"/>
      <c r="D1991" s="190" t="s">
        <v>171</v>
      </c>
      <c r="E1991" s="202"/>
      <c r="F1991" s="203" t="s">
        <v>426</v>
      </c>
      <c r="H1991" s="204">
        <v>0.52</v>
      </c>
      <c r="L1991" s="201"/>
      <c r="M1991" s="205"/>
      <c r="T1991" s="206"/>
      <c r="AT1991" s="202" t="s">
        <v>171</v>
      </c>
      <c r="AU1991" s="202" t="s">
        <v>100</v>
      </c>
      <c r="AV1991" s="200" t="s">
        <v>100</v>
      </c>
      <c r="AW1991" s="200" t="s">
        <v>33</v>
      </c>
      <c r="AX1991" s="200" t="s">
        <v>76</v>
      </c>
      <c r="AY1991" s="202" t="s">
        <v>119</v>
      </c>
    </row>
    <row r="1992" spans="2:51" s="194" customFormat="1" x14ac:dyDescent="0.3">
      <c r="B1992" s="195"/>
      <c r="D1992" s="190" t="s">
        <v>171</v>
      </c>
      <c r="E1992" s="196"/>
      <c r="F1992" s="197" t="s">
        <v>239</v>
      </c>
      <c r="H1992" s="196"/>
      <c r="L1992" s="195"/>
      <c r="M1992" s="198"/>
      <c r="T1992" s="199"/>
      <c r="AT1992" s="196" t="s">
        <v>171</v>
      </c>
      <c r="AU1992" s="196" t="s">
        <v>100</v>
      </c>
      <c r="AV1992" s="194" t="s">
        <v>84</v>
      </c>
      <c r="AW1992" s="194" t="s">
        <v>33</v>
      </c>
      <c r="AX1992" s="194" t="s">
        <v>76</v>
      </c>
      <c r="AY1992" s="196" t="s">
        <v>119</v>
      </c>
    </row>
    <row r="1993" spans="2:51" s="194" customFormat="1" x14ac:dyDescent="0.3">
      <c r="B1993" s="195"/>
      <c r="D1993" s="190" t="s">
        <v>171</v>
      </c>
      <c r="E1993" s="196"/>
      <c r="F1993" s="197" t="s">
        <v>418</v>
      </c>
      <c r="H1993" s="196"/>
      <c r="L1993" s="195"/>
      <c r="M1993" s="198"/>
      <c r="T1993" s="199"/>
      <c r="AT1993" s="196" t="s">
        <v>171</v>
      </c>
      <c r="AU1993" s="196" t="s">
        <v>100</v>
      </c>
      <c r="AV1993" s="194" t="s">
        <v>84</v>
      </c>
      <c r="AW1993" s="194" t="s">
        <v>33</v>
      </c>
      <c r="AX1993" s="194" t="s">
        <v>76</v>
      </c>
      <c r="AY1993" s="196" t="s">
        <v>119</v>
      </c>
    </row>
    <row r="1994" spans="2:51" s="194" customFormat="1" x14ac:dyDescent="0.3">
      <c r="B1994" s="195"/>
      <c r="D1994" s="190" t="s">
        <v>171</v>
      </c>
      <c r="E1994" s="196"/>
      <c r="F1994" s="197" t="s">
        <v>409</v>
      </c>
      <c r="H1994" s="196"/>
      <c r="L1994" s="195"/>
      <c r="M1994" s="198"/>
      <c r="T1994" s="199"/>
      <c r="AT1994" s="196" t="s">
        <v>171</v>
      </c>
      <c r="AU1994" s="196" t="s">
        <v>100</v>
      </c>
      <c r="AV1994" s="194" t="s">
        <v>84</v>
      </c>
      <c r="AW1994" s="194" t="s">
        <v>33</v>
      </c>
      <c r="AX1994" s="194" t="s">
        <v>76</v>
      </c>
      <c r="AY1994" s="196" t="s">
        <v>119</v>
      </c>
    </row>
    <row r="1995" spans="2:51" s="200" customFormat="1" x14ac:dyDescent="0.3">
      <c r="B1995" s="201"/>
      <c r="D1995" s="190" t="s">
        <v>171</v>
      </c>
      <c r="E1995" s="202"/>
      <c r="F1995" s="203" t="s">
        <v>426</v>
      </c>
      <c r="H1995" s="204">
        <v>0.52</v>
      </c>
      <c r="L1995" s="201"/>
      <c r="M1995" s="205"/>
      <c r="T1995" s="206"/>
      <c r="AT1995" s="202" t="s">
        <v>171</v>
      </c>
      <c r="AU1995" s="202" t="s">
        <v>100</v>
      </c>
      <c r="AV1995" s="200" t="s">
        <v>100</v>
      </c>
      <c r="AW1995" s="200" t="s">
        <v>33</v>
      </c>
      <c r="AX1995" s="200" t="s">
        <v>76</v>
      </c>
      <c r="AY1995" s="202" t="s">
        <v>119</v>
      </c>
    </row>
    <row r="1996" spans="2:51" s="194" customFormat="1" x14ac:dyDescent="0.3">
      <c r="B1996" s="195"/>
      <c r="D1996" s="190" t="s">
        <v>171</v>
      </c>
      <c r="E1996" s="196"/>
      <c r="F1996" s="197" t="s">
        <v>242</v>
      </c>
      <c r="H1996" s="196"/>
      <c r="L1996" s="195"/>
      <c r="M1996" s="198"/>
      <c r="T1996" s="199"/>
      <c r="AT1996" s="196" t="s">
        <v>171</v>
      </c>
      <c r="AU1996" s="196" t="s">
        <v>100</v>
      </c>
      <c r="AV1996" s="194" t="s">
        <v>84</v>
      </c>
      <c r="AW1996" s="194" t="s">
        <v>33</v>
      </c>
      <c r="AX1996" s="194" t="s">
        <v>76</v>
      </c>
      <c r="AY1996" s="196" t="s">
        <v>119</v>
      </c>
    </row>
    <row r="1997" spans="2:51" s="194" customFormat="1" x14ac:dyDescent="0.3">
      <c r="B1997" s="195"/>
      <c r="D1997" s="190" t="s">
        <v>171</v>
      </c>
      <c r="E1997" s="196"/>
      <c r="F1997" s="197" t="s">
        <v>418</v>
      </c>
      <c r="H1997" s="196"/>
      <c r="L1997" s="195"/>
      <c r="M1997" s="198"/>
      <c r="T1997" s="199"/>
      <c r="AT1997" s="196" t="s">
        <v>171</v>
      </c>
      <c r="AU1997" s="196" t="s">
        <v>100</v>
      </c>
      <c r="AV1997" s="194" t="s">
        <v>84</v>
      </c>
      <c r="AW1997" s="194" t="s">
        <v>33</v>
      </c>
      <c r="AX1997" s="194" t="s">
        <v>76</v>
      </c>
      <c r="AY1997" s="196" t="s">
        <v>119</v>
      </c>
    </row>
    <row r="1998" spans="2:51" s="194" customFormat="1" x14ac:dyDescent="0.3">
      <c r="B1998" s="195"/>
      <c r="D1998" s="190" t="s">
        <v>171</v>
      </c>
      <c r="E1998" s="196"/>
      <c r="F1998" s="197" t="s">
        <v>409</v>
      </c>
      <c r="H1998" s="196"/>
      <c r="L1998" s="195"/>
      <c r="M1998" s="198"/>
      <c r="T1998" s="199"/>
      <c r="AT1998" s="196" t="s">
        <v>171</v>
      </c>
      <c r="AU1998" s="196" t="s">
        <v>100</v>
      </c>
      <c r="AV1998" s="194" t="s">
        <v>84</v>
      </c>
      <c r="AW1998" s="194" t="s">
        <v>33</v>
      </c>
      <c r="AX1998" s="194" t="s">
        <v>76</v>
      </c>
      <c r="AY1998" s="196" t="s">
        <v>119</v>
      </c>
    </row>
    <row r="1999" spans="2:51" s="200" customFormat="1" x14ac:dyDescent="0.3">
      <c r="B1999" s="201"/>
      <c r="D1999" s="190" t="s">
        <v>171</v>
      </c>
      <c r="E1999" s="202"/>
      <c r="F1999" s="203" t="s">
        <v>426</v>
      </c>
      <c r="H1999" s="204">
        <v>0.52</v>
      </c>
      <c r="L1999" s="201"/>
      <c r="M1999" s="205"/>
      <c r="T1999" s="206"/>
      <c r="AT1999" s="202" t="s">
        <v>171</v>
      </c>
      <c r="AU1999" s="202" t="s">
        <v>100</v>
      </c>
      <c r="AV1999" s="200" t="s">
        <v>100</v>
      </c>
      <c r="AW1999" s="200" t="s">
        <v>33</v>
      </c>
      <c r="AX1999" s="200" t="s">
        <v>76</v>
      </c>
      <c r="AY1999" s="202" t="s">
        <v>119</v>
      </c>
    </row>
    <row r="2000" spans="2:51" s="194" customFormat="1" x14ac:dyDescent="0.3">
      <c r="B2000" s="195"/>
      <c r="D2000" s="190" t="s">
        <v>171</v>
      </c>
      <c r="E2000" s="196"/>
      <c r="F2000" s="197" t="s">
        <v>245</v>
      </c>
      <c r="H2000" s="196"/>
      <c r="L2000" s="195"/>
      <c r="M2000" s="198"/>
      <c r="T2000" s="199"/>
      <c r="AT2000" s="196" t="s">
        <v>171</v>
      </c>
      <c r="AU2000" s="196" t="s">
        <v>100</v>
      </c>
      <c r="AV2000" s="194" t="s">
        <v>84</v>
      </c>
      <c r="AW2000" s="194" t="s">
        <v>33</v>
      </c>
      <c r="AX2000" s="194" t="s">
        <v>76</v>
      </c>
      <c r="AY2000" s="196" t="s">
        <v>119</v>
      </c>
    </row>
    <row r="2001" spans="2:65" s="194" customFormat="1" x14ac:dyDescent="0.3">
      <c r="B2001" s="195"/>
      <c r="D2001" s="190" t="s">
        <v>171</v>
      </c>
      <c r="E2001" s="196"/>
      <c r="F2001" s="197" t="s">
        <v>418</v>
      </c>
      <c r="H2001" s="196"/>
      <c r="L2001" s="195"/>
      <c r="M2001" s="198"/>
      <c r="T2001" s="199"/>
      <c r="AT2001" s="196" t="s">
        <v>171</v>
      </c>
      <c r="AU2001" s="196" t="s">
        <v>100</v>
      </c>
      <c r="AV2001" s="194" t="s">
        <v>84</v>
      </c>
      <c r="AW2001" s="194" t="s">
        <v>33</v>
      </c>
      <c r="AX2001" s="194" t="s">
        <v>76</v>
      </c>
      <c r="AY2001" s="196" t="s">
        <v>119</v>
      </c>
    </row>
    <row r="2002" spans="2:65" s="194" customFormat="1" x14ac:dyDescent="0.3">
      <c r="B2002" s="195"/>
      <c r="D2002" s="190" t="s">
        <v>171</v>
      </c>
      <c r="E2002" s="196"/>
      <c r="F2002" s="197" t="s">
        <v>409</v>
      </c>
      <c r="H2002" s="196"/>
      <c r="L2002" s="195"/>
      <c r="M2002" s="198"/>
      <c r="T2002" s="199"/>
      <c r="AT2002" s="196" t="s">
        <v>171</v>
      </c>
      <c r="AU2002" s="196" t="s">
        <v>100</v>
      </c>
      <c r="AV2002" s="194" t="s">
        <v>84</v>
      </c>
      <c r="AW2002" s="194" t="s">
        <v>33</v>
      </c>
      <c r="AX2002" s="194" t="s">
        <v>76</v>
      </c>
      <c r="AY2002" s="196" t="s">
        <v>119</v>
      </c>
    </row>
    <row r="2003" spans="2:65" s="200" customFormat="1" x14ac:dyDescent="0.3">
      <c r="B2003" s="201"/>
      <c r="D2003" s="190" t="s">
        <v>171</v>
      </c>
      <c r="E2003" s="202"/>
      <c r="F2003" s="203" t="s">
        <v>426</v>
      </c>
      <c r="H2003" s="204">
        <v>0.52</v>
      </c>
      <c r="L2003" s="201"/>
      <c r="M2003" s="205"/>
      <c r="T2003" s="206"/>
      <c r="AT2003" s="202" t="s">
        <v>171</v>
      </c>
      <c r="AU2003" s="202" t="s">
        <v>100</v>
      </c>
      <c r="AV2003" s="200" t="s">
        <v>100</v>
      </c>
      <c r="AW2003" s="200" t="s">
        <v>33</v>
      </c>
      <c r="AX2003" s="200" t="s">
        <v>76</v>
      </c>
      <c r="AY2003" s="202" t="s">
        <v>119</v>
      </c>
    </row>
    <row r="2004" spans="2:65" s="207" customFormat="1" x14ac:dyDescent="0.3">
      <c r="B2004" s="208"/>
      <c r="D2004" s="190" t="s">
        <v>171</v>
      </c>
      <c r="E2004" s="209"/>
      <c r="F2004" s="210" t="s">
        <v>176</v>
      </c>
      <c r="H2004" s="211">
        <v>4.8</v>
      </c>
      <c r="L2004" s="208"/>
      <c r="M2004" s="212"/>
      <c r="T2004" s="213"/>
      <c r="AT2004" s="209" t="s">
        <v>171</v>
      </c>
      <c r="AU2004" s="209" t="s">
        <v>100</v>
      </c>
      <c r="AV2004" s="207" t="s">
        <v>121</v>
      </c>
      <c r="AW2004" s="207" t="s">
        <v>33</v>
      </c>
      <c r="AX2004" s="207" t="s">
        <v>84</v>
      </c>
      <c r="AY2004" s="209" t="s">
        <v>119</v>
      </c>
    </row>
    <row r="2005" spans="2:65" s="102" customFormat="1" ht="16.5" customHeight="1" x14ac:dyDescent="0.3">
      <c r="B2005" s="103"/>
      <c r="C2005" s="179" t="s">
        <v>427</v>
      </c>
      <c r="D2005" s="179" t="s">
        <v>120</v>
      </c>
      <c r="E2005" s="180" t="s">
        <v>428</v>
      </c>
      <c r="F2005" s="181" t="s">
        <v>429</v>
      </c>
      <c r="G2005" s="182" t="s">
        <v>422</v>
      </c>
      <c r="H2005" s="183">
        <v>4.8</v>
      </c>
      <c r="I2005" s="289"/>
      <c r="J2005" s="184">
        <f>ROUND(I2005*H2005,2)</f>
        <v>0</v>
      </c>
      <c r="K2005" s="181" t="s">
        <v>167</v>
      </c>
      <c r="L2005" s="103"/>
      <c r="M2005" s="185"/>
      <c r="N2005" s="186" t="s">
        <v>41</v>
      </c>
      <c r="O2005" s="187">
        <v>0.152</v>
      </c>
      <c r="P2005" s="187">
        <f>O2005*H2005</f>
        <v>0.72959999999999992</v>
      </c>
      <c r="Q2005" s="187">
        <v>0</v>
      </c>
      <c r="R2005" s="187">
        <f>Q2005*H2005</f>
        <v>0</v>
      </c>
      <c r="S2005" s="187">
        <v>0</v>
      </c>
      <c r="T2005" s="188">
        <f>S2005*H2005</f>
        <v>0</v>
      </c>
      <c r="AR2005" s="94" t="s">
        <v>121</v>
      </c>
      <c r="AT2005" s="94" t="s">
        <v>120</v>
      </c>
      <c r="AU2005" s="94" t="s">
        <v>100</v>
      </c>
      <c r="AY2005" s="94" t="s">
        <v>119</v>
      </c>
      <c r="BE2005" s="189">
        <f>IF(N2005="základní",J2005,0)</f>
        <v>0</v>
      </c>
      <c r="BF2005" s="189">
        <f>IF(N2005="snížená",J2005,0)</f>
        <v>0</v>
      </c>
      <c r="BG2005" s="189">
        <f>IF(N2005="zákl. přenesená",J2005,0)</f>
        <v>0</v>
      </c>
      <c r="BH2005" s="189">
        <f>IF(N2005="sníž. přenesená",J2005,0)</f>
        <v>0</v>
      </c>
      <c r="BI2005" s="189">
        <f>IF(N2005="nulová",J2005,0)</f>
        <v>0</v>
      </c>
      <c r="BJ2005" s="94" t="s">
        <v>84</v>
      </c>
      <c r="BK2005" s="189">
        <f>ROUND(I2005*H2005,2)</f>
        <v>0</v>
      </c>
      <c r="BL2005" s="94" t="s">
        <v>121</v>
      </c>
      <c r="BM2005" s="94" t="s">
        <v>430</v>
      </c>
    </row>
    <row r="2006" spans="2:65" s="102" customFormat="1" x14ac:dyDescent="0.3">
      <c r="B2006" s="103"/>
      <c r="D2006" s="190" t="s">
        <v>169</v>
      </c>
      <c r="F2006" s="191" t="s">
        <v>431</v>
      </c>
      <c r="L2006" s="103"/>
      <c r="M2006" s="192"/>
      <c r="T2006" s="193"/>
      <c r="AT2006" s="94" t="s">
        <v>169</v>
      </c>
      <c r="AU2006" s="94" t="s">
        <v>100</v>
      </c>
    </row>
    <row r="2007" spans="2:65" s="194" customFormat="1" x14ac:dyDescent="0.3">
      <c r="B2007" s="195"/>
      <c r="D2007" s="190" t="s">
        <v>171</v>
      </c>
      <c r="E2007" s="196"/>
      <c r="F2007" s="197" t="s">
        <v>172</v>
      </c>
      <c r="H2007" s="196"/>
      <c r="L2007" s="195"/>
      <c r="M2007" s="198"/>
      <c r="T2007" s="199"/>
      <c r="AT2007" s="196" t="s">
        <v>171</v>
      </c>
      <c r="AU2007" s="196" t="s">
        <v>100</v>
      </c>
      <c r="AV2007" s="194" t="s">
        <v>84</v>
      </c>
      <c r="AW2007" s="194" t="s">
        <v>33</v>
      </c>
      <c r="AX2007" s="194" t="s">
        <v>76</v>
      </c>
      <c r="AY2007" s="196" t="s">
        <v>119</v>
      </c>
    </row>
    <row r="2008" spans="2:65" s="194" customFormat="1" x14ac:dyDescent="0.3">
      <c r="B2008" s="195"/>
      <c r="D2008" s="190" t="s">
        <v>171</v>
      </c>
      <c r="E2008" s="196"/>
      <c r="F2008" s="197" t="s">
        <v>402</v>
      </c>
      <c r="H2008" s="196"/>
      <c r="L2008" s="195"/>
      <c r="M2008" s="198"/>
      <c r="T2008" s="199"/>
      <c r="AT2008" s="196" t="s">
        <v>171</v>
      </c>
      <c r="AU2008" s="196" t="s">
        <v>100</v>
      </c>
      <c r="AV2008" s="194" t="s">
        <v>84</v>
      </c>
      <c r="AW2008" s="194" t="s">
        <v>33</v>
      </c>
      <c r="AX2008" s="194" t="s">
        <v>76</v>
      </c>
      <c r="AY2008" s="196" t="s">
        <v>119</v>
      </c>
    </row>
    <row r="2009" spans="2:65" s="194" customFormat="1" x14ac:dyDescent="0.3">
      <c r="B2009" s="195"/>
      <c r="D2009" s="190" t="s">
        <v>171</v>
      </c>
      <c r="E2009" s="196"/>
      <c r="F2009" s="197" t="s">
        <v>210</v>
      </c>
      <c r="H2009" s="196"/>
      <c r="L2009" s="195"/>
      <c r="M2009" s="198"/>
      <c r="T2009" s="199"/>
      <c r="AT2009" s="196" t="s">
        <v>171</v>
      </c>
      <c r="AU2009" s="196" t="s">
        <v>100</v>
      </c>
      <c r="AV2009" s="194" t="s">
        <v>84</v>
      </c>
      <c r="AW2009" s="194" t="s">
        <v>33</v>
      </c>
      <c r="AX2009" s="194" t="s">
        <v>76</v>
      </c>
      <c r="AY2009" s="196" t="s">
        <v>119</v>
      </c>
    </row>
    <row r="2010" spans="2:65" s="194" customFormat="1" x14ac:dyDescent="0.3">
      <c r="B2010" s="195"/>
      <c r="D2010" s="190" t="s">
        <v>171</v>
      </c>
      <c r="E2010" s="196"/>
      <c r="F2010" s="197" t="s">
        <v>402</v>
      </c>
      <c r="H2010" s="196"/>
      <c r="L2010" s="195"/>
      <c r="M2010" s="198"/>
      <c r="T2010" s="199"/>
      <c r="AT2010" s="196" t="s">
        <v>171</v>
      </c>
      <c r="AU2010" s="196" t="s">
        <v>100</v>
      </c>
      <c r="AV2010" s="194" t="s">
        <v>84</v>
      </c>
      <c r="AW2010" s="194" t="s">
        <v>33</v>
      </c>
      <c r="AX2010" s="194" t="s">
        <v>76</v>
      </c>
      <c r="AY2010" s="196" t="s">
        <v>119</v>
      </c>
    </row>
    <row r="2011" spans="2:65" s="194" customFormat="1" x14ac:dyDescent="0.3">
      <c r="B2011" s="195"/>
      <c r="D2011" s="190" t="s">
        <v>171</v>
      </c>
      <c r="E2011" s="196"/>
      <c r="F2011" s="197" t="s">
        <v>403</v>
      </c>
      <c r="H2011" s="196"/>
      <c r="L2011" s="195"/>
      <c r="M2011" s="198"/>
      <c r="T2011" s="199"/>
      <c r="AT2011" s="196" t="s">
        <v>171</v>
      </c>
      <c r="AU2011" s="196" t="s">
        <v>100</v>
      </c>
      <c r="AV2011" s="194" t="s">
        <v>84</v>
      </c>
      <c r="AW2011" s="194" t="s">
        <v>33</v>
      </c>
      <c r="AX2011" s="194" t="s">
        <v>76</v>
      </c>
      <c r="AY2011" s="196" t="s">
        <v>119</v>
      </c>
    </row>
    <row r="2012" spans="2:65" s="194" customFormat="1" x14ac:dyDescent="0.3">
      <c r="B2012" s="195"/>
      <c r="D2012" s="190" t="s">
        <v>171</v>
      </c>
      <c r="E2012" s="196"/>
      <c r="F2012" s="197" t="s">
        <v>418</v>
      </c>
      <c r="H2012" s="196"/>
      <c r="L2012" s="195"/>
      <c r="M2012" s="198"/>
      <c r="T2012" s="199"/>
      <c r="AT2012" s="196" t="s">
        <v>171</v>
      </c>
      <c r="AU2012" s="196" t="s">
        <v>100</v>
      </c>
      <c r="AV2012" s="194" t="s">
        <v>84</v>
      </c>
      <c r="AW2012" s="194" t="s">
        <v>33</v>
      </c>
      <c r="AX2012" s="194" t="s">
        <v>76</v>
      </c>
      <c r="AY2012" s="196" t="s">
        <v>119</v>
      </c>
    </row>
    <row r="2013" spans="2:65" s="194" customFormat="1" x14ac:dyDescent="0.3">
      <c r="B2013" s="195"/>
      <c r="D2013" s="190" t="s">
        <v>171</v>
      </c>
      <c r="E2013" s="196"/>
      <c r="F2013" s="197" t="s">
        <v>405</v>
      </c>
      <c r="H2013" s="196"/>
      <c r="L2013" s="195"/>
      <c r="M2013" s="198"/>
      <c r="T2013" s="199"/>
      <c r="AT2013" s="196" t="s">
        <v>171</v>
      </c>
      <c r="AU2013" s="196" t="s">
        <v>100</v>
      </c>
      <c r="AV2013" s="194" t="s">
        <v>84</v>
      </c>
      <c r="AW2013" s="194" t="s">
        <v>33</v>
      </c>
      <c r="AX2013" s="194" t="s">
        <v>76</v>
      </c>
      <c r="AY2013" s="196" t="s">
        <v>119</v>
      </c>
    </row>
    <row r="2014" spans="2:65" s="200" customFormat="1" x14ac:dyDescent="0.3">
      <c r="B2014" s="201"/>
      <c r="D2014" s="190" t="s">
        <v>171</v>
      </c>
      <c r="E2014" s="202"/>
      <c r="F2014" s="203" t="s">
        <v>425</v>
      </c>
      <c r="H2014" s="204">
        <v>0.56000000000000005</v>
      </c>
      <c r="L2014" s="201"/>
      <c r="M2014" s="205"/>
      <c r="T2014" s="206"/>
      <c r="AT2014" s="202" t="s">
        <v>171</v>
      </c>
      <c r="AU2014" s="202" t="s">
        <v>100</v>
      </c>
      <c r="AV2014" s="200" t="s">
        <v>100</v>
      </c>
      <c r="AW2014" s="200" t="s">
        <v>33</v>
      </c>
      <c r="AX2014" s="200" t="s">
        <v>76</v>
      </c>
      <c r="AY2014" s="202" t="s">
        <v>119</v>
      </c>
    </row>
    <row r="2015" spans="2:65" s="194" customFormat="1" x14ac:dyDescent="0.3">
      <c r="B2015" s="195"/>
      <c r="D2015" s="190" t="s">
        <v>171</v>
      </c>
      <c r="E2015" s="196"/>
      <c r="F2015" s="197" t="s">
        <v>407</v>
      </c>
      <c r="H2015" s="196"/>
      <c r="L2015" s="195"/>
      <c r="M2015" s="198"/>
      <c r="T2015" s="199"/>
      <c r="AT2015" s="196" t="s">
        <v>171</v>
      </c>
      <c r="AU2015" s="196" t="s">
        <v>100</v>
      </c>
      <c r="AV2015" s="194" t="s">
        <v>84</v>
      </c>
      <c r="AW2015" s="194" t="s">
        <v>33</v>
      </c>
      <c r="AX2015" s="194" t="s">
        <v>76</v>
      </c>
      <c r="AY2015" s="196" t="s">
        <v>119</v>
      </c>
    </row>
    <row r="2016" spans="2:65" s="194" customFormat="1" x14ac:dyDescent="0.3">
      <c r="B2016" s="195"/>
      <c r="D2016" s="190" t="s">
        <v>171</v>
      </c>
      <c r="E2016" s="196"/>
      <c r="F2016" s="197" t="s">
        <v>418</v>
      </c>
      <c r="H2016" s="196"/>
      <c r="L2016" s="195"/>
      <c r="M2016" s="198"/>
      <c r="T2016" s="199"/>
      <c r="AT2016" s="196" t="s">
        <v>171</v>
      </c>
      <c r="AU2016" s="196" t="s">
        <v>100</v>
      </c>
      <c r="AV2016" s="194" t="s">
        <v>84</v>
      </c>
      <c r="AW2016" s="194" t="s">
        <v>33</v>
      </c>
      <c r="AX2016" s="194" t="s">
        <v>76</v>
      </c>
      <c r="AY2016" s="196" t="s">
        <v>119</v>
      </c>
    </row>
    <row r="2017" spans="2:51" s="194" customFormat="1" x14ac:dyDescent="0.3">
      <c r="B2017" s="195"/>
      <c r="D2017" s="190" t="s">
        <v>171</v>
      </c>
      <c r="E2017" s="196"/>
      <c r="F2017" s="197" t="s">
        <v>405</v>
      </c>
      <c r="H2017" s="196"/>
      <c r="L2017" s="195"/>
      <c r="M2017" s="198"/>
      <c r="T2017" s="199"/>
      <c r="AT2017" s="196" t="s">
        <v>171</v>
      </c>
      <c r="AU2017" s="196" t="s">
        <v>100</v>
      </c>
      <c r="AV2017" s="194" t="s">
        <v>84</v>
      </c>
      <c r="AW2017" s="194" t="s">
        <v>33</v>
      </c>
      <c r="AX2017" s="194" t="s">
        <v>76</v>
      </c>
      <c r="AY2017" s="196" t="s">
        <v>119</v>
      </c>
    </row>
    <row r="2018" spans="2:51" s="200" customFormat="1" x14ac:dyDescent="0.3">
      <c r="B2018" s="201"/>
      <c r="D2018" s="190" t="s">
        <v>171</v>
      </c>
      <c r="E2018" s="202"/>
      <c r="F2018" s="203" t="s">
        <v>425</v>
      </c>
      <c r="H2018" s="204">
        <v>0.56000000000000005</v>
      </c>
      <c r="L2018" s="201"/>
      <c r="M2018" s="205"/>
      <c r="T2018" s="206"/>
      <c r="AT2018" s="202" t="s">
        <v>171</v>
      </c>
      <c r="AU2018" s="202" t="s">
        <v>100</v>
      </c>
      <c r="AV2018" s="200" t="s">
        <v>100</v>
      </c>
      <c r="AW2018" s="200" t="s">
        <v>33</v>
      </c>
      <c r="AX2018" s="200" t="s">
        <v>76</v>
      </c>
      <c r="AY2018" s="202" t="s">
        <v>119</v>
      </c>
    </row>
    <row r="2019" spans="2:51" s="194" customFormat="1" x14ac:dyDescent="0.3">
      <c r="B2019" s="195"/>
      <c r="D2019" s="190" t="s">
        <v>171</v>
      </c>
      <c r="E2019" s="196"/>
      <c r="F2019" s="197" t="s">
        <v>408</v>
      </c>
      <c r="H2019" s="196"/>
      <c r="L2019" s="195"/>
      <c r="M2019" s="198"/>
      <c r="T2019" s="199"/>
      <c r="AT2019" s="196" t="s">
        <v>171</v>
      </c>
      <c r="AU2019" s="196" t="s">
        <v>100</v>
      </c>
      <c r="AV2019" s="194" t="s">
        <v>84</v>
      </c>
      <c r="AW2019" s="194" t="s">
        <v>33</v>
      </c>
      <c r="AX2019" s="194" t="s">
        <v>76</v>
      </c>
      <c r="AY2019" s="196" t="s">
        <v>119</v>
      </c>
    </row>
    <row r="2020" spans="2:51" s="194" customFormat="1" x14ac:dyDescent="0.3">
      <c r="B2020" s="195"/>
      <c r="D2020" s="190" t="s">
        <v>171</v>
      </c>
      <c r="E2020" s="196"/>
      <c r="F2020" s="197" t="s">
        <v>418</v>
      </c>
      <c r="H2020" s="196"/>
      <c r="L2020" s="195"/>
      <c r="M2020" s="198"/>
      <c r="T2020" s="199"/>
      <c r="AT2020" s="196" t="s">
        <v>171</v>
      </c>
      <c r="AU2020" s="196" t="s">
        <v>100</v>
      </c>
      <c r="AV2020" s="194" t="s">
        <v>84</v>
      </c>
      <c r="AW2020" s="194" t="s">
        <v>33</v>
      </c>
      <c r="AX2020" s="194" t="s">
        <v>76</v>
      </c>
      <c r="AY2020" s="196" t="s">
        <v>119</v>
      </c>
    </row>
    <row r="2021" spans="2:51" s="194" customFormat="1" x14ac:dyDescent="0.3">
      <c r="B2021" s="195"/>
      <c r="D2021" s="190" t="s">
        <v>171</v>
      </c>
      <c r="E2021" s="196"/>
      <c r="F2021" s="197" t="s">
        <v>405</v>
      </c>
      <c r="H2021" s="196"/>
      <c r="L2021" s="195"/>
      <c r="M2021" s="198"/>
      <c r="T2021" s="199"/>
      <c r="AT2021" s="196" t="s">
        <v>171</v>
      </c>
      <c r="AU2021" s="196" t="s">
        <v>100</v>
      </c>
      <c r="AV2021" s="194" t="s">
        <v>84</v>
      </c>
      <c r="AW2021" s="194" t="s">
        <v>33</v>
      </c>
      <c r="AX2021" s="194" t="s">
        <v>76</v>
      </c>
      <c r="AY2021" s="196" t="s">
        <v>119</v>
      </c>
    </row>
    <row r="2022" spans="2:51" s="200" customFormat="1" x14ac:dyDescent="0.3">
      <c r="B2022" s="201"/>
      <c r="D2022" s="190" t="s">
        <v>171</v>
      </c>
      <c r="E2022" s="202"/>
      <c r="F2022" s="203" t="s">
        <v>425</v>
      </c>
      <c r="H2022" s="204">
        <v>0.56000000000000005</v>
      </c>
      <c r="L2022" s="201"/>
      <c r="M2022" s="205"/>
      <c r="T2022" s="206"/>
      <c r="AT2022" s="202" t="s">
        <v>171</v>
      </c>
      <c r="AU2022" s="202" t="s">
        <v>100</v>
      </c>
      <c r="AV2022" s="200" t="s">
        <v>100</v>
      </c>
      <c r="AW2022" s="200" t="s">
        <v>33</v>
      </c>
      <c r="AX2022" s="200" t="s">
        <v>76</v>
      </c>
      <c r="AY2022" s="202" t="s">
        <v>119</v>
      </c>
    </row>
    <row r="2023" spans="2:51" s="194" customFormat="1" x14ac:dyDescent="0.3">
      <c r="B2023" s="195"/>
      <c r="D2023" s="190" t="s">
        <v>171</v>
      </c>
      <c r="E2023" s="196"/>
      <c r="F2023" s="197" t="s">
        <v>228</v>
      </c>
      <c r="H2023" s="196"/>
      <c r="L2023" s="195"/>
      <c r="M2023" s="198"/>
      <c r="T2023" s="199"/>
      <c r="AT2023" s="196" t="s">
        <v>171</v>
      </c>
      <c r="AU2023" s="196" t="s">
        <v>100</v>
      </c>
      <c r="AV2023" s="194" t="s">
        <v>84</v>
      </c>
      <c r="AW2023" s="194" t="s">
        <v>33</v>
      </c>
      <c r="AX2023" s="194" t="s">
        <v>76</v>
      </c>
      <c r="AY2023" s="196" t="s">
        <v>119</v>
      </c>
    </row>
    <row r="2024" spans="2:51" s="194" customFormat="1" x14ac:dyDescent="0.3">
      <c r="B2024" s="195"/>
      <c r="D2024" s="190" t="s">
        <v>171</v>
      </c>
      <c r="E2024" s="196"/>
      <c r="F2024" s="197" t="s">
        <v>402</v>
      </c>
      <c r="H2024" s="196"/>
      <c r="L2024" s="195"/>
      <c r="M2024" s="198"/>
      <c r="T2024" s="199"/>
      <c r="AT2024" s="196" t="s">
        <v>171</v>
      </c>
      <c r="AU2024" s="196" t="s">
        <v>100</v>
      </c>
      <c r="AV2024" s="194" t="s">
        <v>84</v>
      </c>
      <c r="AW2024" s="194" t="s">
        <v>33</v>
      </c>
      <c r="AX2024" s="194" t="s">
        <v>76</v>
      </c>
      <c r="AY2024" s="196" t="s">
        <v>119</v>
      </c>
    </row>
    <row r="2025" spans="2:51" s="194" customFormat="1" x14ac:dyDescent="0.3">
      <c r="B2025" s="195"/>
      <c r="D2025" s="190" t="s">
        <v>171</v>
      </c>
      <c r="E2025" s="196"/>
      <c r="F2025" s="197" t="s">
        <v>418</v>
      </c>
      <c r="H2025" s="196"/>
      <c r="L2025" s="195"/>
      <c r="M2025" s="198"/>
      <c r="T2025" s="199"/>
      <c r="AT2025" s="196" t="s">
        <v>171</v>
      </c>
      <c r="AU2025" s="196" t="s">
        <v>100</v>
      </c>
      <c r="AV2025" s="194" t="s">
        <v>84</v>
      </c>
      <c r="AW2025" s="194" t="s">
        <v>33</v>
      </c>
      <c r="AX2025" s="194" t="s">
        <v>76</v>
      </c>
      <c r="AY2025" s="196" t="s">
        <v>119</v>
      </c>
    </row>
    <row r="2026" spans="2:51" s="194" customFormat="1" x14ac:dyDescent="0.3">
      <c r="B2026" s="195"/>
      <c r="D2026" s="190" t="s">
        <v>171</v>
      </c>
      <c r="E2026" s="196"/>
      <c r="F2026" s="197" t="s">
        <v>409</v>
      </c>
      <c r="H2026" s="196"/>
      <c r="L2026" s="195"/>
      <c r="M2026" s="198"/>
      <c r="T2026" s="199"/>
      <c r="AT2026" s="196" t="s">
        <v>171</v>
      </c>
      <c r="AU2026" s="196" t="s">
        <v>100</v>
      </c>
      <c r="AV2026" s="194" t="s">
        <v>84</v>
      </c>
      <c r="AW2026" s="194" t="s">
        <v>33</v>
      </c>
      <c r="AX2026" s="194" t="s">
        <v>76</v>
      </c>
      <c r="AY2026" s="196" t="s">
        <v>119</v>
      </c>
    </row>
    <row r="2027" spans="2:51" s="200" customFormat="1" x14ac:dyDescent="0.3">
      <c r="B2027" s="201"/>
      <c r="D2027" s="190" t="s">
        <v>171</v>
      </c>
      <c r="E2027" s="202"/>
      <c r="F2027" s="203" t="s">
        <v>426</v>
      </c>
      <c r="H2027" s="204">
        <v>0.52</v>
      </c>
      <c r="L2027" s="201"/>
      <c r="M2027" s="205"/>
      <c r="T2027" s="206"/>
      <c r="AT2027" s="202" t="s">
        <v>171</v>
      </c>
      <c r="AU2027" s="202" t="s">
        <v>100</v>
      </c>
      <c r="AV2027" s="200" t="s">
        <v>100</v>
      </c>
      <c r="AW2027" s="200" t="s">
        <v>33</v>
      </c>
      <c r="AX2027" s="200" t="s">
        <v>76</v>
      </c>
      <c r="AY2027" s="202" t="s">
        <v>119</v>
      </c>
    </row>
    <row r="2028" spans="2:51" s="194" customFormat="1" x14ac:dyDescent="0.3">
      <c r="B2028" s="195"/>
      <c r="D2028" s="190" t="s">
        <v>171</v>
      </c>
      <c r="E2028" s="196"/>
      <c r="F2028" s="197" t="s">
        <v>233</v>
      </c>
      <c r="H2028" s="196"/>
      <c r="L2028" s="195"/>
      <c r="M2028" s="198"/>
      <c r="T2028" s="199"/>
      <c r="AT2028" s="196" t="s">
        <v>171</v>
      </c>
      <c r="AU2028" s="196" t="s">
        <v>100</v>
      </c>
      <c r="AV2028" s="194" t="s">
        <v>84</v>
      </c>
      <c r="AW2028" s="194" t="s">
        <v>33</v>
      </c>
      <c r="AX2028" s="194" t="s">
        <v>76</v>
      </c>
      <c r="AY2028" s="196" t="s">
        <v>119</v>
      </c>
    </row>
    <row r="2029" spans="2:51" s="194" customFormat="1" x14ac:dyDescent="0.3">
      <c r="B2029" s="195"/>
      <c r="D2029" s="190" t="s">
        <v>171</v>
      </c>
      <c r="E2029" s="196"/>
      <c r="F2029" s="197" t="s">
        <v>418</v>
      </c>
      <c r="H2029" s="196"/>
      <c r="L2029" s="195"/>
      <c r="M2029" s="198"/>
      <c r="T2029" s="199"/>
      <c r="AT2029" s="196" t="s">
        <v>171</v>
      </c>
      <c r="AU2029" s="196" t="s">
        <v>100</v>
      </c>
      <c r="AV2029" s="194" t="s">
        <v>84</v>
      </c>
      <c r="AW2029" s="194" t="s">
        <v>33</v>
      </c>
      <c r="AX2029" s="194" t="s">
        <v>76</v>
      </c>
      <c r="AY2029" s="196" t="s">
        <v>119</v>
      </c>
    </row>
    <row r="2030" spans="2:51" s="194" customFormat="1" x14ac:dyDescent="0.3">
      <c r="B2030" s="195"/>
      <c r="D2030" s="190" t="s">
        <v>171</v>
      </c>
      <c r="E2030" s="196"/>
      <c r="F2030" s="197" t="s">
        <v>409</v>
      </c>
      <c r="H2030" s="196"/>
      <c r="L2030" s="195"/>
      <c r="M2030" s="198"/>
      <c r="T2030" s="199"/>
      <c r="AT2030" s="196" t="s">
        <v>171</v>
      </c>
      <c r="AU2030" s="196" t="s">
        <v>100</v>
      </c>
      <c r="AV2030" s="194" t="s">
        <v>84</v>
      </c>
      <c r="AW2030" s="194" t="s">
        <v>33</v>
      </c>
      <c r="AX2030" s="194" t="s">
        <v>76</v>
      </c>
      <c r="AY2030" s="196" t="s">
        <v>119</v>
      </c>
    </row>
    <row r="2031" spans="2:51" s="200" customFormat="1" x14ac:dyDescent="0.3">
      <c r="B2031" s="201"/>
      <c r="D2031" s="190" t="s">
        <v>171</v>
      </c>
      <c r="E2031" s="202"/>
      <c r="F2031" s="203" t="s">
        <v>426</v>
      </c>
      <c r="H2031" s="204">
        <v>0.52</v>
      </c>
      <c r="L2031" s="201"/>
      <c r="M2031" s="205"/>
      <c r="T2031" s="206"/>
      <c r="AT2031" s="202" t="s">
        <v>171</v>
      </c>
      <c r="AU2031" s="202" t="s">
        <v>100</v>
      </c>
      <c r="AV2031" s="200" t="s">
        <v>100</v>
      </c>
      <c r="AW2031" s="200" t="s">
        <v>33</v>
      </c>
      <c r="AX2031" s="200" t="s">
        <v>76</v>
      </c>
      <c r="AY2031" s="202" t="s">
        <v>119</v>
      </c>
    </row>
    <row r="2032" spans="2:51" s="194" customFormat="1" x14ac:dyDescent="0.3">
      <c r="B2032" s="195"/>
      <c r="D2032" s="190" t="s">
        <v>171</v>
      </c>
      <c r="E2032" s="196"/>
      <c r="F2032" s="197" t="s">
        <v>236</v>
      </c>
      <c r="H2032" s="196"/>
      <c r="L2032" s="195"/>
      <c r="M2032" s="198"/>
      <c r="T2032" s="199"/>
      <c r="AT2032" s="196" t="s">
        <v>171</v>
      </c>
      <c r="AU2032" s="196" t="s">
        <v>100</v>
      </c>
      <c r="AV2032" s="194" t="s">
        <v>84</v>
      </c>
      <c r="AW2032" s="194" t="s">
        <v>33</v>
      </c>
      <c r="AX2032" s="194" t="s">
        <v>76</v>
      </c>
      <c r="AY2032" s="196" t="s">
        <v>119</v>
      </c>
    </row>
    <row r="2033" spans="2:51" s="194" customFormat="1" x14ac:dyDescent="0.3">
      <c r="B2033" s="195"/>
      <c r="D2033" s="190" t="s">
        <v>171</v>
      </c>
      <c r="E2033" s="196"/>
      <c r="F2033" s="197" t="s">
        <v>418</v>
      </c>
      <c r="H2033" s="196"/>
      <c r="L2033" s="195"/>
      <c r="M2033" s="198"/>
      <c r="T2033" s="199"/>
      <c r="AT2033" s="196" t="s">
        <v>171</v>
      </c>
      <c r="AU2033" s="196" t="s">
        <v>100</v>
      </c>
      <c r="AV2033" s="194" t="s">
        <v>84</v>
      </c>
      <c r="AW2033" s="194" t="s">
        <v>33</v>
      </c>
      <c r="AX2033" s="194" t="s">
        <v>76</v>
      </c>
      <c r="AY2033" s="196" t="s">
        <v>119</v>
      </c>
    </row>
    <row r="2034" spans="2:51" s="194" customFormat="1" x14ac:dyDescent="0.3">
      <c r="B2034" s="195"/>
      <c r="D2034" s="190" t="s">
        <v>171</v>
      </c>
      <c r="E2034" s="196"/>
      <c r="F2034" s="197" t="s">
        <v>409</v>
      </c>
      <c r="H2034" s="196"/>
      <c r="L2034" s="195"/>
      <c r="M2034" s="198"/>
      <c r="T2034" s="199"/>
      <c r="AT2034" s="196" t="s">
        <v>171</v>
      </c>
      <c r="AU2034" s="196" t="s">
        <v>100</v>
      </c>
      <c r="AV2034" s="194" t="s">
        <v>84</v>
      </c>
      <c r="AW2034" s="194" t="s">
        <v>33</v>
      </c>
      <c r="AX2034" s="194" t="s">
        <v>76</v>
      </c>
      <c r="AY2034" s="196" t="s">
        <v>119</v>
      </c>
    </row>
    <row r="2035" spans="2:51" s="200" customFormat="1" x14ac:dyDescent="0.3">
      <c r="B2035" s="201"/>
      <c r="D2035" s="190" t="s">
        <v>171</v>
      </c>
      <c r="E2035" s="202"/>
      <c r="F2035" s="203" t="s">
        <v>426</v>
      </c>
      <c r="H2035" s="204">
        <v>0.52</v>
      </c>
      <c r="L2035" s="201"/>
      <c r="M2035" s="205"/>
      <c r="T2035" s="206"/>
      <c r="AT2035" s="202" t="s">
        <v>171</v>
      </c>
      <c r="AU2035" s="202" t="s">
        <v>100</v>
      </c>
      <c r="AV2035" s="200" t="s">
        <v>100</v>
      </c>
      <c r="AW2035" s="200" t="s">
        <v>33</v>
      </c>
      <c r="AX2035" s="200" t="s">
        <v>76</v>
      </c>
      <c r="AY2035" s="202" t="s">
        <v>119</v>
      </c>
    </row>
    <row r="2036" spans="2:51" s="194" customFormat="1" x14ac:dyDescent="0.3">
      <c r="B2036" s="195"/>
      <c r="D2036" s="190" t="s">
        <v>171</v>
      </c>
      <c r="E2036" s="196"/>
      <c r="F2036" s="197" t="s">
        <v>239</v>
      </c>
      <c r="H2036" s="196"/>
      <c r="L2036" s="195"/>
      <c r="M2036" s="198"/>
      <c r="T2036" s="199"/>
      <c r="AT2036" s="196" t="s">
        <v>171</v>
      </c>
      <c r="AU2036" s="196" t="s">
        <v>100</v>
      </c>
      <c r="AV2036" s="194" t="s">
        <v>84</v>
      </c>
      <c r="AW2036" s="194" t="s">
        <v>33</v>
      </c>
      <c r="AX2036" s="194" t="s">
        <v>76</v>
      </c>
      <c r="AY2036" s="196" t="s">
        <v>119</v>
      </c>
    </row>
    <row r="2037" spans="2:51" s="194" customFormat="1" x14ac:dyDescent="0.3">
      <c r="B2037" s="195"/>
      <c r="D2037" s="190" t="s">
        <v>171</v>
      </c>
      <c r="E2037" s="196"/>
      <c r="F2037" s="197" t="s">
        <v>418</v>
      </c>
      <c r="H2037" s="196"/>
      <c r="L2037" s="195"/>
      <c r="M2037" s="198"/>
      <c r="T2037" s="199"/>
      <c r="AT2037" s="196" t="s">
        <v>171</v>
      </c>
      <c r="AU2037" s="196" t="s">
        <v>100</v>
      </c>
      <c r="AV2037" s="194" t="s">
        <v>84</v>
      </c>
      <c r="AW2037" s="194" t="s">
        <v>33</v>
      </c>
      <c r="AX2037" s="194" t="s">
        <v>76</v>
      </c>
      <c r="AY2037" s="196" t="s">
        <v>119</v>
      </c>
    </row>
    <row r="2038" spans="2:51" s="194" customFormat="1" x14ac:dyDescent="0.3">
      <c r="B2038" s="195"/>
      <c r="D2038" s="190" t="s">
        <v>171</v>
      </c>
      <c r="E2038" s="196"/>
      <c r="F2038" s="197" t="s">
        <v>409</v>
      </c>
      <c r="H2038" s="196"/>
      <c r="L2038" s="195"/>
      <c r="M2038" s="198"/>
      <c r="T2038" s="199"/>
      <c r="AT2038" s="196" t="s">
        <v>171</v>
      </c>
      <c r="AU2038" s="196" t="s">
        <v>100</v>
      </c>
      <c r="AV2038" s="194" t="s">
        <v>84</v>
      </c>
      <c r="AW2038" s="194" t="s">
        <v>33</v>
      </c>
      <c r="AX2038" s="194" t="s">
        <v>76</v>
      </c>
      <c r="AY2038" s="196" t="s">
        <v>119</v>
      </c>
    </row>
    <row r="2039" spans="2:51" s="200" customFormat="1" x14ac:dyDescent="0.3">
      <c r="B2039" s="201"/>
      <c r="D2039" s="190" t="s">
        <v>171</v>
      </c>
      <c r="E2039" s="202"/>
      <c r="F2039" s="203" t="s">
        <v>426</v>
      </c>
      <c r="H2039" s="204">
        <v>0.52</v>
      </c>
      <c r="L2039" s="201"/>
      <c r="M2039" s="205"/>
      <c r="T2039" s="206"/>
      <c r="AT2039" s="202" t="s">
        <v>171</v>
      </c>
      <c r="AU2039" s="202" t="s">
        <v>100</v>
      </c>
      <c r="AV2039" s="200" t="s">
        <v>100</v>
      </c>
      <c r="AW2039" s="200" t="s">
        <v>33</v>
      </c>
      <c r="AX2039" s="200" t="s">
        <v>76</v>
      </c>
      <c r="AY2039" s="202" t="s">
        <v>119</v>
      </c>
    </row>
    <row r="2040" spans="2:51" s="194" customFormat="1" x14ac:dyDescent="0.3">
      <c r="B2040" s="195"/>
      <c r="D2040" s="190" t="s">
        <v>171</v>
      </c>
      <c r="E2040" s="196"/>
      <c r="F2040" s="197" t="s">
        <v>242</v>
      </c>
      <c r="H2040" s="196"/>
      <c r="L2040" s="195"/>
      <c r="M2040" s="198"/>
      <c r="T2040" s="199"/>
      <c r="AT2040" s="196" t="s">
        <v>171</v>
      </c>
      <c r="AU2040" s="196" t="s">
        <v>100</v>
      </c>
      <c r="AV2040" s="194" t="s">
        <v>84</v>
      </c>
      <c r="AW2040" s="194" t="s">
        <v>33</v>
      </c>
      <c r="AX2040" s="194" t="s">
        <v>76</v>
      </c>
      <c r="AY2040" s="196" t="s">
        <v>119</v>
      </c>
    </row>
    <row r="2041" spans="2:51" s="194" customFormat="1" x14ac:dyDescent="0.3">
      <c r="B2041" s="195"/>
      <c r="D2041" s="190" t="s">
        <v>171</v>
      </c>
      <c r="E2041" s="196"/>
      <c r="F2041" s="197" t="s">
        <v>418</v>
      </c>
      <c r="H2041" s="196"/>
      <c r="L2041" s="195"/>
      <c r="M2041" s="198"/>
      <c r="T2041" s="199"/>
      <c r="AT2041" s="196" t="s">
        <v>171</v>
      </c>
      <c r="AU2041" s="196" t="s">
        <v>100</v>
      </c>
      <c r="AV2041" s="194" t="s">
        <v>84</v>
      </c>
      <c r="AW2041" s="194" t="s">
        <v>33</v>
      </c>
      <c r="AX2041" s="194" t="s">
        <v>76</v>
      </c>
      <c r="AY2041" s="196" t="s">
        <v>119</v>
      </c>
    </row>
    <row r="2042" spans="2:51" s="194" customFormat="1" x14ac:dyDescent="0.3">
      <c r="B2042" s="195"/>
      <c r="D2042" s="190" t="s">
        <v>171</v>
      </c>
      <c r="E2042" s="196"/>
      <c r="F2042" s="197" t="s">
        <v>409</v>
      </c>
      <c r="H2042" s="196"/>
      <c r="L2042" s="195"/>
      <c r="M2042" s="198"/>
      <c r="T2042" s="199"/>
      <c r="AT2042" s="196" t="s">
        <v>171</v>
      </c>
      <c r="AU2042" s="196" t="s">
        <v>100</v>
      </c>
      <c r="AV2042" s="194" t="s">
        <v>84</v>
      </c>
      <c r="AW2042" s="194" t="s">
        <v>33</v>
      </c>
      <c r="AX2042" s="194" t="s">
        <v>76</v>
      </c>
      <c r="AY2042" s="196" t="s">
        <v>119</v>
      </c>
    </row>
    <row r="2043" spans="2:51" s="200" customFormat="1" x14ac:dyDescent="0.3">
      <c r="B2043" s="201"/>
      <c r="D2043" s="190" t="s">
        <v>171</v>
      </c>
      <c r="E2043" s="202"/>
      <c r="F2043" s="203" t="s">
        <v>426</v>
      </c>
      <c r="H2043" s="204">
        <v>0.52</v>
      </c>
      <c r="L2043" s="201"/>
      <c r="M2043" s="205"/>
      <c r="T2043" s="206"/>
      <c r="AT2043" s="202" t="s">
        <v>171</v>
      </c>
      <c r="AU2043" s="202" t="s">
        <v>100</v>
      </c>
      <c r="AV2043" s="200" t="s">
        <v>100</v>
      </c>
      <c r="AW2043" s="200" t="s">
        <v>33</v>
      </c>
      <c r="AX2043" s="200" t="s">
        <v>76</v>
      </c>
      <c r="AY2043" s="202" t="s">
        <v>119</v>
      </c>
    </row>
    <row r="2044" spans="2:51" s="194" customFormat="1" x14ac:dyDescent="0.3">
      <c r="B2044" s="195"/>
      <c r="D2044" s="190" t="s">
        <v>171</v>
      </c>
      <c r="E2044" s="196"/>
      <c r="F2044" s="197" t="s">
        <v>245</v>
      </c>
      <c r="H2044" s="196"/>
      <c r="L2044" s="195"/>
      <c r="M2044" s="198"/>
      <c r="T2044" s="199"/>
      <c r="AT2044" s="196" t="s">
        <v>171</v>
      </c>
      <c r="AU2044" s="196" t="s">
        <v>100</v>
      </c>
      <c r="AV2044" s="194" t="s">
        <v>84</v>
      </c>
      <c r="AW2044" s="194" t="s">
        <v>33</v>
      </c>
      <c r="AX2044" s="194" t="s">
        <v>76</v>
      </c>
      <c r="AY2044" s="196" t="s">
        <v>119</v>
      </c>
    </row>
    <row r="2045" spans="2:51" s="194" customFormat="1" x14ac:dyDescent="0.3">
      <c r="B2045" s="195"/>
      <c r="D2045" s="190" t="s">
        <v>171</v>
      </c>
      <c r="E2045" s="196"/>
      <c r="F2045" s="197" t="s">
        <v>418</v>
      </c>
      <c r="H2045" s="196"/>
      <c r="L2045" s="195"/>
      <c r="M2045" s="198"/>
      <c r="T2045" s="199"/>
      <c r="AT2045" s="196" t="s">
        <v>171</v>
      </c>
      <c r="AU2045" s="196" t="s">
        <v>100</v>
      </c>
      <c r="AV2045" s="194" t="s">
        <v>84</v>
      </c>
      <c r="AW2045" s="194" t="s">
        <v>33</v>
      </c>
      <c r="AX2045" s="194" t="s">
        <v>76</v>
      </c>
      <c r="AY2045" s="196" t="s">
        <v>119</v>
      </c>
    </row>
    <row r="2046" spans="2:51" s="194" customFormat="1" x14ac:dyDescent="0.3">
      <c r="B2046" s="195"/>
      <c r="D2046" s="190" t="s">
        <v>171</v>
      </c>
      <c r="E2046" s="196"/>
      <c r="F2046" s="197" t="s">
        <v>409</v>
      </c>
      <c r="H2046" s="196"/>
      <c r="L2046" s="195"/>
      <c r="M2046" s="198"/>
      <c r="T2046" s="199"/>
      <c r="AT2046" s="196" t="s">
        <v>171</v>
      </c>
      <c r="AU2046" s="196" t="s">
        <v>100</v>
      </c>
      <c r="AV2046" s="194" t="s">
        <v>84</v>
      </c>
      <c r="AW2046" s="194" t="s">
        <v>33</v>
      </c>
      <c r="AX2046" s="194" t="s">
        <v>76</v>
      </c>
      <c r="AY2046" s="196" t="s">
        <v>119</v>
      </c>
    </row>
    <row r="2047" spans="2:51" s="200" customFormat="1" x14ac:dyDescent="0.3">
      <c r="B2047" s="201"/>
      <c r="D2047" s="190" t="s">
        <v>171</v>
      </c>
      <c r="E2047" s="202"/>
      <c r="F2047" s="203" t="s">
        <v>426</v>
      </c>
      <c r="H2047" s="204">
        <v>0.52</v>
      </c>
      <c r="L2047" s="201"/>
      <c r="M2047" s="205"/>
      <c r="T2047" s="206"/>
      <c r="AT2047" s="202" t="s">
        <v>171</v>
      </c>
      <c r="AU2047" s="202" t="s">
        <v>100</v>
      </c>
      <c r="AV2047" s="200" t="s">
        <v>100</v>
      </c>
      <c r="AW2047" s="200" t="s">
        <v>33</v>
      </c>
      <c r="AX2047" s="200" t="s">
        <v>76</v>
      </c>
      <c r="AY2047" s="202" t="s">
        <v>119</v>
      </c>
    </row>
    <row r="2048" spans="2:51" s="207" customFormat="1" x14ac:dyDescent="0.3">
      <c r="B2048" s="208"/>
      <c r="D2048" s="190" t="s">
        <v>171</v>
      </c>
      <c r="E2048" s="209"/>
      <c r="F2048" s="210" t="s">
        <v>176</v>
      </c>
      <c r="H2048" s="211">
        <v>4.8</v>
      </c>
      <c r="L2048" s="208"/>
      <c r="M2048" s="212"/>
      <c r="T2048" s="213"/>
      <c r="AT2048" s="209" t="s">
        <v>171</v>
      </c>
      <c r="AU2048" s="209" t="s">
        <v>100</v>
      </c>
      <c r="AV2048" s="207" t="s">
        <v>121</v>
      </c>
      <c r="AW2048" s="207" t="s">
        <v>33</v>
      </c>
      <c r="AX2048" s="207" t="s">
        <v>84</v>
      </c>
      <c r="AY2048" s="209" t="s">
        <v>119</v>
      </c>
    </row>
    <row r="2049" spans="2:65" s="167" customFormat="1" ht="29.85" customHeight="1" x14ac:dyDescent="0.35">
      <c r="B2049" s="168"/>
      <c r="D2049" s="169" t="s">
        <v>75</v>
      </c>
      <c r="E2049" s="177" t="s">
        <v>122</v>
      </c>
      <c r="F2049" s="177" t="s">
        <v>432</v>
      </c>
      <c r="J2049" s="178">
        <f>BK2049</f>
        <v>0</v>
      </c>
      <c r="L2049" s="168"/>
      <c r="M2049" s="172"/>
      <c r="P2049" s="173">
        <f>SUM(P2050:P2188)</f>
        <v>84.911045000000001</v>
      </c>
      <c r="R2049" s="173">
        <f>SUM(R2050:R2188)</f>
        <v>0</v>
      </c>
      <c r="T2049" s="174">
        <f>SUM(T2050:T2188)</f>
        <v>15.499000000000001</v>
      </c>
      <c r="AR2049" s="169" t="s">
        <v>84</v>
      </c>
      <c r="AT2049" s="175" t="s">
        <v>75</v>
      </c>
      <c r="AU2049" s="175" t="s">
        <v>84</v>
      </c>
      <c r="AY2049" s="169" t="s">
        <v>119</v>
      </c>
      <c r="BK2049" s="176">
        <f>SUM(BK2050:BK2188)</f>
        <v>0</v>
      </c>
    </row>
    <row r="2050" spans="2:65" s="102" customFormat="1" ht="25.5" customHeight="1" x14ac:dyDescent="0.3">
      <c r="B2050" s="103"/>
      <c r="C2050" s="179" t="s">
        <v>433</v>
      </c>
      <c r="D2050" s="179" t="s">
        <v>120</v>
      </c>
      <c r="E2050" s="180" t="s">
        <v>434</v>
      </c>
      <c r="F2050" s="181" t="s">
        <v>435</v>
      </c>
      <c r="G2050" s="182" t="s">
        <v>196</v>
      </c>
      <c r="H2050" s="183">
        <v>7.0449999999999999</v>
      </c>
      <c r="I2050" s="289"/>
      <c r="J2050" s="184">
        <f>ROUND(I2050*H2050,2)</f>
        <v>0</v>
      </c>
      <c r="K2050" s="181" t="s">
        <v>167</v>
      </c>
      <c r="L2050" s="103"/>
      <c r="M2050" s="185"/>
      <c r="N2050" s="186" t="s">
        <v>41</v>
      </c>
      <c r="O2050" s="187">
        <v>7.8010000000000002</v>
      </c>
      <c r="P2050" s="187">
        <f>O2050*H2050</f>
        <v>54.958044999999998</v>
      </c>
      <c r="Q2050" s="187">
        <v>0</v>
      </c>
      <c r="R2050" s="187">
        <f>Q2050*H2050</f>
        <v>0</v>
      </c>
      <c r="S2050" s="187">
        <v>2.2000000000000002</v>
      </c>
      <c r="T2050" s="188">
        <f>S2050*H2050</f>
        <v>15.499000000000001</v>
      </c>
      <c r="AR2050" s="94" t="s">
        <v>121</v>
      </c>
      <c r="AT2050" s="94" t="s">
        <v>120</v>
      </c>
      <c r="AU2050" s="94" t="s">
        <v>100</v>
      </c>
      <c r="AY2050" s="94" t="s">
        <v>119</v>
      </c>
      <c r="BE2050" s="189">
        <f>IF(N2050="základní",J2050,0)</f>
        <v>0</v>
      </c>
      <c r="BF2050" s="189">
        <f>IF(N2050="snížená",J2050,0)</f>
        <v>0</v>
      </c>
      <c r="BG2050" s="189">
        <f>IF(N2050="zákl. přenesená",J2050,0)</f>
        <v>0</v>
      </c>
      <c r="BH2050" s="189">
        <f>IF(N2050="sníž. přenesená",J2050,0)</f>
        <v>0</v>
      </c>
      <c r="BI2050" s="189">
        <f>IF(N2050="nulová",J2050,0)</f>
        <v>0</v>
      </c>
      <c r="BJ2050" s="94" t="s">
        <v>84</v>
      </c>
      <c r="BK2050" s="189">
        <f>ROUND(I2050*H2050,2)</f>
        <v>0</v>
      </c>
      <c r="BL2050" s="94" t="s">
        <v>121</v>
      </c>
      <c r="BM2050" s="94" t="s">
        <v>436</v>
      </c>
    </row>
    <row r="2051" spans="2:65" s="102" customFormat="1" ht="24" x14ac:dyDescent="0.3">
      <c r="B2051" s="103"/>
      <c r="D2051" s="190" t="s">
        <v>169</v>
      </c>
      <c r="F2051" s="191" t="s">
        <v>437</v>
      </c>
      <c r="L2051" s="103"/>
      <c r="M2051" s="192"/>
      <c r="T2051" s="193"/>
      <c r="AT2051" s="94" t="s">
        <v>169</v>
      </c>
      <c r="AU2051" s="94" t="s">
        <v>100</v>
      </c>
    </row>
    <row r="2052" spans="2:65" s="102" customFormat="1" ht="36" x14ac:dyDescent="0.3">
      <c r="B2052" s="103"/>
      <c r="D2052" s="190" t="s">
        <v>188</v>
      </c>
      <c r="F2052" s="214" t="s">
        <v>438</v>
      </c>
      <c r="L2052" s="103"/>
      <c r="M2052" s="192"/>
      <c r="T2052" s="193"/>
      <c r="AT2052" s="94" t="s">
        <v>188</v>
      </c>
      <c r="AU2052" s="94" t="s">
        <v>100</v>
      </c>
    </row>
    <row r="2053" spans="2:65" s="194" customFormat="1" x14ac:dyDescent="0.3">
      <c r="B2053" s="195"/>
      <c r="D2053" s="190" t="s">
        <v>171</v>
      </c>
      <c r="E2053" s="196"/>
      <c r="F2053" s="197" t="s">
        <v>172</v>
      </c>
      <c r="H2053" s="196"/>
      <c r="L2053" s="195"/>
      <c r="M2053" s="198"/>
      <c r="T2053" s="199"/>
      <c r="AT2053" s="196" t="s">
        <v>171</v>
      </c>
      <c r="AU2053" s="196" t="s">
        <v>100</v>
      </c>
      <c r="AV2053" s="194" t="s">
        <v>84</v>
      </c>
      <c r="AW2053" s="194" t="s">
        <v>33</v>
      </c>
      <c r="AX2053" s="194" t="s">
        <v>76</v>
      </c>
      <c r="AY2053" s="196" t="s">
        <v>119</v>
      </c>
    </row>
    <row r="2054" spans="2:65" s="194" customFormat="1" x14ac:dyDescent="0.3">
      <c r="B2054" s="195"/>
      <c r="D2054" s="190" t="s">
        <v>171</v>
      </c>
      <c r="E2054" s="196"/>
      <c r="F2054" s="197" t="s">
        <v>439</v>
      </c>
      <c r="H2054" s="196"/>
      <c r="L2054" s="195"/>
      <c r="M2054" s="198"/>
      <c r="T2054" s="199"/>
      <c r="AT2054" s="196" t="s">
        <v>171</v>
      </c>
      <c r="AU2054" s="196" t="s">
        <v>100</v>
      </c>
      <c r="AV2054" s="194" t="s">
        <v>84</v>
      </c>
      <c r="AW2054" s="194" t="s">
        <v>33</v>
      </c>
      <c r="AX2054" s="194" t="s">
        <v>76</v>
      </c>
      <c r="AY2054" s="196" t="s">
        <v>119</v>
      </c>
    </row>
    <row r="2055" spans="2:65" s="194" customFormat="1" x14ac:dyDescent="0.3">
      <c r="B2055" s="195"/>
      <c r="D2055" s="190" t="s">
        <v>171</v>
      </c>
      <c r="E2055" s="196"/>
      <c r="F2055" s="197" t="s">
        <v>440</v>
      </c>
      <c r="H2055" s="196"/>
      <c r="L2055" s="195"/>
      <c r="M2055" s="198"/>
      <c r="T2055" s="199"/>
      <c r="AT2055" s="196" t="s">
        <v>171</v>
      </c>
      <c r="AU2055" s="196" t="s">
        <v>100</v>
      </c>
      <c r="AV2055" s="194" t="s">
        <v>84</v>
      </c>
      <c r="AW2055" s="194" t="s">
        <v>33</v>
      </c>
      <c r="AX2055" s="194" t="s">
        <v>76</v>
      </c>
      <c r="AY2055" s="196" t="s">
        <v>119</v>
      </c>
    </row>
    <row r="2056" spans="2:65" s="194" customFormat="1" x14ac:dyDescent="0.3">
      <c r="B2056" s="195"/>
      <c r="D2056" s="190" t="s">
        <v>171</v>
      </c>
      <c r="E2056" s="196"/>
      <c r="F2056" s="197" t="s">
        <v>441</v>
      </c>
      <c r="H2056" s="196"/>
      <c r="L2056" s="195"/>
      <c r="M2056" s="198"/>
      <c r="T2056" s="199"/>
      <c r="AT2056" s="196" t="s">
        <v>171</v>
      </c>
      <c r="AU2056" s="196" t="s">
        <v>100</v>
      </c>
      <c r="AV2056" s="194" t="s">
        <v>84</v>
      </c>
      <c r="AW2056" s="194" t="s">
        <v>33</v>
      </c>
      <c r="AX2056" s="194" t="s">
        <v>76</v>
      </c>
      <c r="AY2056" s="196" t="s">
        <v>119</v>
      </c>
    </row>
    <row r="2057" spans="2:65" s="200" customFormat="1" x14ac:dyDescent="0.3">
      <c r="B2057" s="201"/>
      <c r="D2057" s="190" t="s">
        <v>171</v>
      </c>
      <c r="E2057" s="202"/>
      <c r="F2057" s="203" t="s">
        <v>442</v>
      </c>
      <c r="H2057" s="204">
        <v>7.0449999999999999</v>
      </c>
      <c r="L2057" s="201"/>
      <c r="M2057" s="205"/>
      <c r="T2057" s="206"/>
      <c r="AT2057" s="202" t="s">
        <v>171</v>
      </c>
      <c r="AU2057" s="202" t="s">
        <v>100</v>
      </c>
      <c r="AV2057" s="200" t="s">
        <v>100</v>
      </c>
      <c r="AW2057" s="200" t="s">
        <v>33</v>
      </c>
      <c r="AX2057" s="200" t="s">
        <v>76</v>
      </c>
      <c r="AY2057" s="202" t="s">
        <v>119</v>
      </c>
    </row>
    <row r="2058" spans="2:65" s="207" customFormat="1" x14ac:dyDescent="0.3">
      <c r="B2058" s="208"/>
      <c r="D2058" s="190" t="s">
        <v>171</v>
      </c>
      <c r="E2058" s="209"/>
      <c r="F2058" s="210" t="s">
        <v>176</v>
      </c>
      <c r="H2058" s="211">
        <v>7.0449999999999999</v>
      </c>
      <c r="L2058" s="208"/>
      <c r="M2058" s="212"/>
      <c r="T2058" s="213"/>
      <c r="AT2058" s="209" t="s">
        <v>171</v>
      </c>
      <c r="AU2058" s="209" t="s">
        <v>100</v>
      </c>
      <c r="AV2058" s="207" t="s">
        <v>121</v>
      </c>
      <c r="AW2058" s="207" t="s">
        <v>33</v>
      </c>
      <c r="AX2058" s="207" t="s">
        <v>84</v>
      </c>
      <c r="AY2058" s="209" t="s">
        <v>119</v>
      </c>
    </row>
    <row r="2059" spans="2:65" s="102" customFormat="1" ht="16.5" customHeight="1" x14ac:dyDescent="0.3">
      <c r="B2059" s="103"/>
      <c r="C2059" s="179" t="s">
        <v>443</v>
      </c>
      <c r="D2059" s="179" t="s">
        <v>120</v>
      </c>
      <c r="E2059" s="180" t="s">
        <v>444</v>
      </c>
      <c r="F2059" s="181" t="s">
        <v>445</v>
      </c>
      <c r="G2059" s="182" t="s">
        <v>185</v>
      </c>
      <c r="H2059" s="183">
        <v>194.5</v>
      </c>
      <c r="I2059" s="289"/>
      <c r="J2059" s="184">
        <f>ROUND(I2059*H2059,2)</f>
        <v>0</v>
      </c>
      <c r="K2059" s="181" t="s">
        <v>167</v>
      </c>
      <c r="L2059" s="103"/>
      <c r="M2059" s="185"/>
      <c r="N2059" s="186" t="s">
        <v>41</v>
      </c>
      <c r="O2059" s="187">
        <v>6.9000000000000006E-2</v>
      </c>
      <c r="P2059" s="187">
        <f>O2059*H2059</f>
        <v>13.420500000000001</v>
      </c>
      <c r="Q2059" s="187">
        <v>0</v>
      </c>
      <c r="R2059" s="187">
        <f>Q2059*H2059</f>
        <v>0</v>
      </c>
      <c r="S2059" s="187">
        <v>0</v>
      </c>
      <c r="T2059" s="188">
        <f>S2059*H2059</f>
        <v>0</v>
      </c>
      <c r="AR2059" s="94" t="s">
        <v>121</v>
      </c>
      <c r="AT2059" s="94" t="s">
        <v>120</v>
      </c>
      <c r="AU2059" s="94" t="s">
        <v>100</v>
      </c>
      <c r="AY2059" s="94" t="s">
        <v>119</v>
      </c>
      <c r="BE2059" s="189">
        <f>IF(N2059="základní",J2059,0)</f>
        <v>0</v>
      </c>
      <c r="BF2059" s="189">
        <f>IF(N2059="snížená",J2059,0)</f>
        <v>0</v>
      </c>
      <c r="BG2059" s="189">
        <f>IF(N2059="zákl. přenesená",J2059,0)</f>
        <v>0</v>
      </c>
      <c r="BH2059" s="189">
        <f>IF(N2059="sníž. přenesená",J2059,0)</f>
        <v>0</v>
      </c>
      <c r="BI2059" s="189">
        <f>IF(N2059="nulová",J2059,0)</f>
        <v>0</v>
      </c>
      <c r="BJ2059" s="94" t="s">
        <v>84</v>
      </c>
      <c r="BK2059" s="189">
        <f>ROUND(I2059*H2059,2)</f>
        <v>0</v>
      </c>
      <c r="BL2059" s="94" t="s">
        <v>121</v>
      </c>
      <c r="BM2059" s="94" t="s">
        <v>446</v>
      </c>
    </row>
    <row r="2060" spans="2:65" s="102" customFormat="1" x14ac:dyDescent="0.3">
      <c r="B2060" s="103"/>
      <c r="D2060" s="190" t="s">
        <v>169</v>
      </c>
      <c r="F2060" s="191" t="s">
        <v>447</v>
      </c>
      <c r="L2060" s="103"/>
      <c r="M2060" s="192"/>
      <c r="T2060" s="193"/>
      <c r="AT2060" s="94" t="s">
        <v>169</v>
      </c>
      <c r="AU2060" s="94" t="s">
        <v>100</v>
      </c>
    </row>
    <row r="2061" spans="2:65" s="194" customFormat="1" x14ac:dyDescent="0.3">
      <c r="B2061" s="195"/>
      <c r="D2061" s="190" t="s">
        <v>171</v>
      </c>
      <c r="E2061" s="196"/>
      <c r="F2061" s="197" t="s">
        <v>172</v>
      </c>
      <c r="H2061" s="196"/>
      <c r="L2061" s="195"/>
      <c r="M2061" s="198"/>
      <c r="T2061" s="199"/>
      <c r="AT2061" s="196" t="s">
        <v>171</v>
      </c>
      <c r="AU2061" s="196" t="s">
        <v>100</v>
      </c>
      <c r="AV2061" s="194" t="s">
        <v>84</v>
      </c>
      <c r="AW2061" s="194" t="s">
        <v>33</v>
      </c>
      <c r="AX2061" s="194" t="s">
        <v>76</v>
      </c>
      <c r="AY2061" s="196" t="s">
        <v>119</v>
      </c>
    </row>
    <row r="2062" spans="2:65" s="194" customFormat="1" x14ac:dyDescent="0.3">
      <c r="B2062" s="195"/>
      <c r="D2062" s="190" t="s">
        <v>171</v>
      </c>
      <c r="E2062" s="196"/>
      <c r="F2062" s="197" t="s">
        <v>448</v>
      </c>
      <c r="H2062" s="196"/>
      <c r="L2062" s="195"/>
      <c r="M2062" s="198"/>
      <c r="T2062" s="199"/>
      <c r="AT2062" s="196" t="s">
        <v>171</v>
      </c>
      <c r="AU2062" s="196" t="s">
        <v>100</v>
      </c>
      <c r="AV2062" s="194" t="s">
        <v>84</v>
      </c>
      <c r="AW2062" s="194" t="s">
        <v>33</v>
      </c>
      <c r="AX2062" s="194" t="s">
        <v>76</v>
      </c>
      <c r="AY2062" s="196" t="s">
        <v>119</v>
      </c>
    </row>
    <row r="2063" spans="2:65" s="194" customFormat="1" x14ac:dyDescent="0.3">
      <c r="B2063" s="195"/>
      <c r="D2063" s="190" t="s">
        <v>171</v>
      </c>
      <c r="E2063" s="196"/>
      <c r="F2063" s="197" t="s">
        <v>449</v>
      </c>
      <c r="H2063" s="196"/>
      <c r="L2063" s="195"/>
      <c r="M2063" s="198"/>
      <c r="T2063" s="199"/>
      <c r="AT2063" s="196" t="s">
        <v>171</v>
      </c>
      <c r="AU2063" s="196" t="s">
        <v>100</v>
      </c>
      <c r="AV2063" s="194" t="s">
        <v>84</v>
      </c>
      <c r="AW2063" s="194" t="s">
        <v>33</v>
      </c>
      <c r="AX2063" s="194" t="s">
        <v>76</v>
      </c>
      <c r="AY2063" s="196" t="s">
        <v>119</v>
      </c>
    </row>
    <row r="2064" spans="2:65" s="194" customFormat="1" x14ac:dyDescent="0.3">
      <c r="B2064" s="195"/>
      <c r="D2064" s="190" t="s">
        <v>171</v>
      </c>
      <c r="E2064" s="196"/>
      <c r="F2064" s="197" t="s">
        <v>228</v>
      </c>
      <c r="H2064" s="196"/>
      <c r="L2064" s="195"/>
      <c r="M2064" s="198"/>
      <c r="T2064" s="199"/>
      <c r="AT2064" s="196" t="s">
        <v>171</v>
      </c>
      <c r="AU2064" s="196" t="s">
        <v>100</v>
      </c>
      <c r="AV2064" s="194" t="s">
        <v>84</v>
      </c>
      <c r="AW2064" s="194" t="s">
        <v>33</v>
      </c>
      <c r="AX2064" s="194" t="s">
        <v>76</v>
      </c>
      <c r="AY2064" s="196" t="s">
        <v>119</v>
      </c>
    </row>
    <row r="2065" spans="2:51" s="194" customFormat="1" x14ac:dyDescent="0.3">
      <c r="B2065" s="195"/>
      <c r="D2065" s="190" t="s">
        <v>171</v>
      </c>
      <c r="E2065" s="196"/>
      <c r="F2065" s="197" t="s">
        <v>450</v>
      </c>
      <c r="H2065" s="196"/>
      <c r="L2065" s="195"/>
      <c r="M2065" s="198"/>
      <c r="T2065" s="199"/>
      <c r="AT2065" s="196" t="s">
        <v>171</v>
      </c>
      <c r="AU2065" s="196" t="s">
        <v>100</v>
      </c>
      <c r="AV2065" s="194" t="s">
        <v>84</v>
      </c>
      <c r="AW2065" s="194" t="s">
        <v>33</v>
      </c>
      <c r="AX2065" s="194" t="s">
        <v>76</v>
      </c>
      <c r="AY2065" s="196" t="s">
        <v>119</v>
      </c>
    </row>
    <row r="2066" spans="2:51" s="194" customFormat="1" x14ac:dyDescent="0.3">
      <c r="B2066" s="195"/>
      <c r="D2066" s="190" t="s">
        <v>171</v>
      </c>
      <c r="E2066" s="196"/>
      <c r="F2066" s="197" t="s">
        <v>451</v>
      </c>
      <c r="H2066" s="196"/>
      <c r="L2066" s="195"/>
      <c r="M2066" s="198"/>
      <c r="T2066" s="199"/>
      <c r="AT2066" s="196" t="s">
        <v>171</v>
      </c>
      <c r="AU2066" s="196" t="s">
        <v>100</v>
      </c>
      <c r="AV2066" s="194" t="s">
        <v>84</v>
      </c>
      <c r="AW2066" s="194" t="s">
        <v>33</v>
      </c>
      <c r="AX2066" s="194" t="s">
        <v>76</v>
      </c>
      <c r="AY2066" s="196" t="s">
        <v>119</v>
      </c>
    </row>
    <row r="2067" spans="2:51" s="200" customFormat="1" x14ac:dyDescent="0.3">
      <c r="B2067" s="201"/>
      <c r="D2067" s="190" t="s">
        <v>171</v>
      </c>
      <c r="E2067" s="202"/>
      <c r="F2067" s="203" t="s">
        <v>452</v>
      </c>
      <c r="H2067" s="204">
        <v>10.3</v>
      </c>
      <c r="L2067" s="201"/>
      <c r="M2067" s="205"/>
      <c r="T2067" s="206"/>
      <c r="AT2067" s="202" t="s">
        <v>171</v>
      </c>
      <c r="AU2067" s="202" t="s">
        <v>100</v>
      </c>
      <c r="AV2067" s="200" t="s">
        <v>100</v>
      </c>
      <c r="AW2067" s="200" t="s">
        <v>33</v>
      </c>
      <c r="AX2067" s="200" t="s">
        <v>76</v>
      </c>
      <c r="AY2067" s="202" t="s">
        <v>119</v>
      </c>
    </row>
    <row r="2068" spans="2:51" s="194" customFormat="1" x14ac:dyDescent="0.3">
      <c r="B2068" s="195"/>
      <c r="D2068" s="190" t="s">
        <v>171</v>
      </c>
      <c r="E2068" s="196"/>
      <c r="F2068" s="197" t="s">
        <v>233</v>
      </c>
      <c r="H2068" s="196"/>
      <c r="L2068" s="195"/>
      <c r="M2068" s="198"/>
      <c r="T2068" s="199"/>
      <c r="AT2068" s="196" t="s">
        <v>171</v>
      </c>
      <c r="AU2068" s="196" t="s">
        <v>100</v>
      </c>
      <c r="AV2068" s="194" t="s">
        <v>84</v>
      </c>
      <c r="AW2068" s="194" t="s">
        <v>33</v>
      </c>
      <c r="AX2068" s="194" t="s">
        <v>76</v>
      </c>
      <c r="AY2068" s="196" t="s">
        <v>119</v>
      </c>
    </row>
    <row r="2069" spans="2:51" s="194" customFormat="1" x14ac:dyDescent="0.3">
      <c r="B2069" s="195"/>
      <c r="D2069" s="190" t="s">
        <v>171</v>
      </c>
      <c r="E2069" s="196"/>
      <c r="F2069" s="197" t="s">
        <v>450</v>
      </c>
      <c r="H2069" s="196"/>
      <c r="L2069" s="195"/>
      <c r="M2069" s="198"/>
      <c r="T2069" s="199"/>
      <c r="AT2069" s="196" t="s">
        <v>171</v>
      </c>
      <c r="AU2069" s="196" t="s">
        <v>100</v>
      </c>
      <c r="AV2069" s="194" t="s">
        <v>84</v>
      </c>
      <c r="AW2069" s="194" t="s">
        <v>33</v>
      </c>
      <c r="AX2069" s="194" t="s">
        <v>76</v>
      </c>
      <c r="AY2069" s="196" t="s">
        <v>119</v>
      </c>
    </row>
    <row r="2070" spans="2:51" s="194" customFormat="1" x14ac:dyDescent="0.3">
      <c r="B2070" s="195"/>
      <c r="D2070" s="190" t="s">
        <v>171</v>
      </c>
      <c r="E2070" s="196"/>
      <c r="F2070" s="197" t="s">
        <v>453</v>
      </c>
      <c r="H2070" s="196"/>
      <c r="L2070" s="195"/>
      <c r="M2070" s="198"/>
      <c r="T2070" s="199"/>
      <c r="AT2070" s="196" t="s">
        <v>171</v>
      </c>
      <c r="AU2070" s="196" t="s">
        <v>100</v>
      </c>
      <c r="AV2070" s="194" t="s">
        <v>84</v>
      </c>
      <c r="AW2070" s="194" t="s">
        <v>33</v>
      </c>
      <c r="AX2070" s="194" t="s">
        <v>76</v>
      </c>
      <c r="AY2070" s="196" t="s">
        <v>119</v>
      </c>
    </row>
    <row r="2071" spans="2:51" s="200" customFormat="1" x14ac:dyDescent="0.3">
      <c r="B2071" s="201"/>
      <c r="D2071" s="190" t="s">
        <v>171</v>
      </c>
      <c r="E2071" s="202"/>
      <c r="F2071" s="203" t="s">
        <v>454</v>
      </c>
      <c r="H2071" s="204">
        <v>10.9</v>
      </c>
      <c r="L2071" s="201"/>
      <c r="M2071" s="205"/>
      <c r="T2071" s="206"/>
      <c r="AT2071" s="202" t="s">
        <v>171</v>
      </c>
      <c r="AU2071" s="202" t="s">
        <v>100</v>
      </c>
      <c r="AV2071" s="200" t="s">
        <v>100</v>
      </c>
      <c r="AW2071" s="200" t="s">
        <v>33</v>
      </c>
      <c r="AX2071" s="200" t="s">
        <v>76</v>
      </c>
      <c r="AY2071" s="202" t="s">
        <v>119</v>
      </c>
    </row>
    <row r="2072" spans="2:51" s="194" customFormat="1" x14ac:dyDescent="0.3">
      <c r="B2072" s="195"/>
      <c r="D2072" s="190" t="s">
        <v>171</v>
      </c>
      <c r="E2072" s="196"/>
      <c r="F2072" s="197" t="s">
        <v>236</v>
      </c>
      <c r="H2072" s="196"/>
      <c r="L2072" s="195"/>
      <c r="M2072" s="198"/>
      <c r="T2072" s="199"/>
      <c r="AT2072" s="196" t="s">
        <v>171</v>
      </c>
      <c r="AU2072" s="196" t="s">
        <v>100</v>
      </c>
      <c r="AV2072" s="194" t="s">
        <v>84</v>
      </c>
      <c r="AW2072" s="194" t="s">
        <v>33</v>
      </c>
      <c r="AX2072" s="194" t="s">
        <v>76</v>
      </c>
      <c r="AY2072" s="196" t="s">
        <v>119</v>
      </c>
    </row>
    <row r="2073" spans="2:51" s="194" customFormat="1" x14ac:dyDescent="0.3">
      <c r="B2073" s="195"/>
      <c r="D2073" s="190" t="s">
        <v>171</v>
      </c>
      <c r="E2073" s="196"/>
      <c r="F2073" s="197" t="s">
        <v>450</v>
      </c>
      <c r="H2073" s="196"/>
      <c r="L2073" s="195"/>
      <c r="M2073" s="198"/>
      <c r="T2073" s="199"/>
      <c r="AT2073" s="196" t="s">
        <v>171</v>
      </c>
      <c r="AU2073" s="196" t="s">
        <v>100</v>
      </c>
      <c r="AV2073" s="194" t="s">
        <v>84</v>
      </c>
      <c r="AW2073" s="194" t="s">
        <v>33</v>
      </c>
      <c r="AX2073" s="194" t="s">
        <v>76</v>
      </c>
      <c r="AY2073" s="196" t="s">
        <v>119</v>
      </c>
    </row>
    <row r="2074" spans="2:51" s="194" customFormat="1" x14ac:dyDescent="0.3">
      <c r="B2074" s="195"/>
      <c r="D2074" s="190" t="s">
        <v>171</v>
      </c>
      <c r="E2074" s="196"/>
      <c r="F2074" s="197" t="s">
        <v>455</v>
      </c>
      <c r="H2074" s="196"/>
      <c r="L2074" s="195"/>
      <c r="M2074" s="198"/>
      <c r="T2074" s="199"/>
      <c r="AT2074" s="196" t="s">
        <v>171</v>
      </c>
      <c r="AU2074" s="196" t="s">
        <v>100</v>
      </c>
      <c r="AV2074" s="194" t="s">
        <v>84</v>
      </c>
      <c r="AW2074" s="194" t="s">
        <v>33</v>
      </c>
      <c r="AX2074" s="194" t="s">
        <v>76</v>
      </c>
      <c r="AY2074" s="196" t="s">
        <v>119</v>
      </c>
    </row>
    <row r="2075" spans="2:51" s="200" customFormat="1" x14ac:dyDescent="0.3">
      <c r="B2075" s="201"/>
      <c r="D2075" s="190" t="s">
        <v>171</v>
      </c>
      <c r="E2075" s="202"/>
      <c r="F2075" s="203" t="s">
        <v>456</v>
      </c>
      <c r="H2075" s="204">
        <v>9</v>
      </c>
      <c r="L2075" s="201"/>
      <c r="M2075" s="205"/>
      <c r="T2075" s="206"/>
      <c r="AT2075" s="202" t="s">
        <v>171</v>
      </c>
      <c r="AU2075" s="202" t="s">
        <v>100</v>
      </c>
      <c r="AV2075" s="200" t="s">
        <v>100</v>
      </c>
      <c r="AW2075" s="200" t="s">
        <v>33</v>
      </c>
      <c r="AX2075" s="200" t="s">
        <v>76</v>
      </c>
      <c r="AY2075" s="202" t="s">
        <v>119</v>
      </c>
    </row>
    <row r="2076" spans="2:51" s="194" customFormat="1" x14ac:dyDescent="0.3">
      <c r="B2076" s="195"/>
      <c r="D2076" s="190" t="s">
        <v>171</v>
      </c>
      <c r="E2076" s="196"/>
      <c r="F2076" s="197" t="s">
        <v>239</v>
      </c>
      <c r="H2076" s="196"/>
      <c r="L2076" s="195"/>
      <c r="M2076" s="198"/>
      <c r="T2076" s="199"/>
      <c r="AT2076" s="196" t="s">
        <v>171</v>
      </c>
      <c r="AU2076" s="196" t="s">
        <v>100</v>
      </c>
      <c r="AV2076" s="194" t="s">
        <v>84</v>
      </c>
      <c r="AW2076" s="194" t="s">
        <v>33</v>
      </c>
      <c r="AX2076" s="194" t="s">
        <v>76</v>
      </c>
      <c r="AY2076" s="196" t="s">
        <v>119</v>
      </c>
    </row>
    <row r="2077" spans="2:51" s="194" customFormat="1" x14ac:dyDescent="0.3">
      <c r="B2077" s="195"/>
      <c r="D2077" s="190" t="s">
        <v>171</v>
      </c>
      <c r="E2077" s="196"/>
      <c r="F2077" s="197" t="s">
        <v>450</v>
      </c>
      <c r="H2077" s="196"/>
      <c r="L2077" s="195"/>
      <c r="M2077" s="198"/>
      <c r="T2077" s="199"/>
      <c r="AT2077" s="196" t="s">
        <v>171</v>
      </c>
      <c r="AU2077" s="196" t="s">
        <v>100</v>
      </c>
      <c r="AV2077" s="194" t="s">
        <v>84</v>
      </c>
      <c r="AW2077" s="194" t="s">
        <v>33</v>
      </c>
      <c r="AX2077" s="194" t="s">
        <v>76</v>
      </c>
      <c r="AY2077" s="196" t="s">
        <v>119</v>
      </c>
    </row>
    <row r="2078" spans="2:51" s="194" customFormat="1" x14ac:dyDescent="0.3">
      <c r="B2078" s="195"/>
      <c r="D2078" s="190" t="s">
        <v>171</v>
      </c>
      <c r="E2078" s="196"/>
      <c r="F2078" s="197" t="s">
        <v>457</v>
      </c>
      <c r="H2078" s="196"/>
      <c r="L2078" s="195"/>
      <c r="M2078" s="198"/>
      <c r="T2078" s="199"/>
      <c r="AT2078" s="196" t="s">
        <v>171</v>
      </c>
      <c r="AU2078" s="196" t="s">
        <v>100</v>
      </c>
      <c r="AV2078" s="194" t="s">
        <v>84</v>
      </c>
      <c r="AW2078" s="194" t="s">
        <v>33</v>
      </c>
      <c r="AX2078" s="194" t="s">
        <v>76</v>
      </c>
      <c r="AY2078" s="196" t="s">
        <v>119</v>
      </c>
    </row>
    <row r="2079" spans="2:51" s="200" customFormat="1" x14ac:dyDescent="0.3">
      <c r="B2079" s="201"/>
      <c r="D2079" s="190" t="s">
        <v>171</v>
      </c>
      <c r="E2079" s="202"/>
      <c r="F2079" s="203" t="s">
        <v>458</v>
      </c>
      <c r="H2079" s="204">
        <v>9.9</v>
      </c>
      <c r="L2079" s="201"/>
      <c r="M2079" s="205"/>
      <c r="T2079" s="206"/>
      <c r="AT2079" s="202" t="s">
        <v>171</v>
      </c>
      <c r="AU2079" s="202" t="s">
        <v>100</v>
      </c>
      <c r="AV2079" s="200" t="s">
        <v>100</v>
      </c>
      <c r="AW2079" s="200" t="s">
        <v>33</v>
      </c>
      <c r="AX2079" s="200" t="s">
        <v>76</v>
      </c>
      <c r="AY2079" s="202" t="s">
        <v>119</v>
      </c>
    </row>
    <row r="2080" spans="2:51" s="215" customFormat="1" x14ac:dyDescent="0.3">
      <c r="B2080" s="216"/>
      <c r="D2080" s="190" t="s">
        <v>171</v>
      </c>
      <c r="E2080" s="217"/>
      <c r="F2080" s="218" t="s">
        <v>219</v>
      </c>
      <c r="H2080" s="219">
        <v>40.1</v>
      </c>
      <c r="L2080" s="216"/>
      <c r="M2080" s="220"/>
      <c r="T2080" s="221"/>
      <c r="AT2080" s="217" t="s">
        <v>171</v>
      </c>
      <c r="AU2080" s="217" t="s">
        <v>100</v>
      </c>
      <c r="AV2080" s="215" t="s">
        <v>122</v>
      </c>
      <c r="AW2080" s="215" t="s">
        <v>33</v>
      </c>
      <c r="AX2080" s="215" t="s">
        <v>76</v>
      </c>
      <c r="AY2080" s="217" t="s">
        <v>119</v>
      </c>
    </row>
    <row r="2081" spans="2:51" s="194" customFormat="1" x14ac:dyDescent="0.3">
      <c r="B2081" s="195"/>
      <c r="D2081" s="190" t="s">
        <v>171</v>
      </c>
      <c r="E2081" s="196"/>
      <c r="F2081" s="197" t="s">
        <v>459</v>
      </c>
      <c r="H2081" s="196"/>
      <c r="L2081" s="195"/>
      <c r="M2081" s="198"/>
      <c r="T2081" s="199"/>
      <c r="AT2081" s="196" t="s">
        <v>171</v>
      </c>
      <c r="AU2081" s="196" t="s">
        <v>100</v>
      </c>
      <c r="AV2081" s="194" t="s">
        <v>84</v>
      </c>
      <c r="AW2081" s="194" t="s">
        <v>33</v>
      </c>
      <c r="AX2081" s="194" t="s">
        <v>76</v>
      </c>
      <c r="AY2081" s="196" t="s">
        <v>119</v>
      </c>
    </row>
    <row r="2082" spans="2:51" s="194" customFormat="1" x14ac:dyDescent="0.3">
      <c r="B2082" s="195"/>
      <c r="D2082" s="190" t="s">
        <v>171</v>
      </c>
      <c r="E2082" s="196"/>
      <c r="F2082" s="197" t="s">
        <v>242</v>
      </c>
      <c r="H2082" s="196"/>
      <c r="L2082" s="195"/>
      <c r="M2082" s="198"/>
      <c r="T2082" s="199"/>
      <c r="AT2082" s="196" t="s">
        <v>171</v>
      </c>
      <c r="AU2082" s="196" t="s">
        <v>100</v>
      </c>
      <c r="AV2082" s="194" t="s">
        <v>84</v>
      </c>
      <c r="AW2082" s="194" t="s">
        <v>33</v>
      </c>
      <c r="AX2082" s="194" t="s">
        <v>76</v>
      </c>
      <c r="AY2082" s="196" t="s">
        <v>119</v>
      </c>
    </row>
    <row r="2083" spans="2:51" s="194" customFormat="1" x14ac:dyDescent="0.3">
      <c r="B2083" s="195"/>
      <c r="D2083" s="190" t="s">
        <v>171</v>
      </c>
      <c r="E2083" s="196"/>
      <c r="F2083" s="197" t="s">
        <v>450</v>
      </c>
      <c r="H2083" s="196"/>
      <c r="L2083" s="195"/>
      <c r="M2083" s="198"/>
      <c r="T2083" s="199"/>
      <c r="AT2083" s="196" t="s">
        <v>171</v>
      </c>
      <c r="AU2083" s="196" t="s">
        <v>100</v>
      </c>
      <c r="AV2083" s="194" t="s">
        <v>84</v>
      </c>
      <c r="AW2083" s="194" t="s">
        <v>33</v>
      </c>
      <c r="AX2083" s="194" t="s">
        <v>76</v>
      </c>
      <c r="AY2083" s="196" t="s">
        <v>119</v>
      </c>
    </row>
    <row r="2084" spans="2:51" s="194" customFormat="1" x14ac:dyDescent="0.3">
      <c r="B2084" s="195"/>
      <c r="D2084" s="190" t="s">
        <v>171</v>
      </c>
      <c r="E2084" s="196"/>
      <c r="F2084" s="197" t="s">
        <v>460</v>
      </c>
      <c r="H2084" s="196"/>
      <c r="L2084" s="195"/>
      <c r="M2084" s="198"/>
      <c r="T2084" s="199"/>
      <c r="AT2084" s="196" t="s">
        <v>171</v>
      </c>
      <c r="AU2084" s="196" t="s">
        <v>100</v>
      </c>
      <c r="AV2084" s="194" t="s">
        <v>84</v>
      </c>
      <c r="AW2084" s="194" t="s">
        <v>33</v>
      </c>
      <c r="AX2084" s="194" t="s">
        <v>76</v>
      </c>
      <c r="AY2084" s="196" t="s">
        <v>119</v>
      </c>
    </row>
    <row r="2085" spans="2:51" s="200" customFormat="1" x14ac:dyDescent="0.3">
      <c r="B2085" s="201"/>
      <c r="D2085" s="190" t="s">
        <v>171</v>
      </c>
      <c r="E2085" s="202"/>
      <c r="F2085" s="203" t="s">
        <v>461</v>
      </c>
      <c r="H2085" s="204">
        <v>11.9</v>
      </c>
      <c r="L2085" s="201"/>
      <c r="M2085" s="205"/>
      <c r="T2085" s="206"/>
      <c r="AT2085" s="202" t="s">
        <v>171</v>
      </c>
      <c r="AU2085" s="202" t="s">
        <v>100</v>
      </c>
      <c r="AV2085" s="200" t="s">
        <v>100</v>
      </c>
      <c r="AW2085" s="200" t="s">
        <v>33</v>
      </c>
      <c r="AX2085" s="200" t="s">
        <v>76</v>
      </c>
      <c r="AY2085" s="202" t="s">
        <v>119</v>
      </c>
    </row>
    <row r="2086" spans="2:51" s="194" customFormat="1" x14ac:dyDescent="0.3">
      <c r="B2086" s="195"/>
      <c r="D2086" s="190" t="s">
        <v>171</v>
      </c>
      <c r="E2086" s="196"/>
      <c r="F2086" s="197" t="s">
        <v>242</v>
      </c>
      <c r="H2086" s="196"/>
      <c r="L2086" s="195"/>
      <c r="M2086" s="198"/>
      <c r="T2086" s="199"/>
      <c r="AT2086" s="196" t="s">
        <v>171</v>
      </c>
      <c r="AU2086" s="196" t="s">
        <v>100</v>
      </c>
      <c r="AV2086" s="194" t="s">
        <v>84</v>
      </c>
      <c r="AW2086" s="194" t="s">
        <v>33</v>
      </c>
      <c r="AX2086" s="194" t="s">
        <v>76</v>
      </c>
      <c r="AY2086" s="196" t="s">
        <v>119</v>
      </c>
    </row>
    <row r="2087" spans="2:51" s="194" customFormat="1" x14ac:dyDescent="0.3">
      <c r="B2087" s="195"/>
      <c r="D2087" s="190" t="s">
        <v>171</v>
      </c>
      <c r="E2087" s="196"/>
      <c r="F2087" s="197" t="s">
        <v>450</v>
      </c>
      <c r="H2087" s="196"/>
      <c r="L2087" s="195"/>
      <c r="M2087" s="198"/>
      <c r="T2087" s="199"/>
      <c r="AT2087" s="196" t="s">
        <v>171</v>
      </c>
      <c r="AU2087" s="196" t="s">
        <v>100</v>
      </c>
      <c r="AV2087" s="194" t="s">
        <v>84</v>
      </c>
      <c r="AW2087" s="194" t="s">
        <v>33</v>
      </c>
      <c r="AX2087" s="194" t="s">
        <v>76</v>
      </c>
      <c r="AY2087" s="196" t="s">
        <v>119</v>
      </c>
    </row>
    <row r="2088" spans="2:51" s="194" customFormat="1" x14ac:dyDescent="0.3">
      <c r="B2088" s="195"/>
      <c r="D2088" s="190" t="s">
        <v>171</v>
      </c>
      <c r="E2088" s="196"/>
      <c r="F2088" s="197" t="s">
        <v>462</v>
      </c>
      <c r="H2088" s="196"/>
      <c r="L2088" s="195"/>
      <c r="M2088" s="198"/>
      <c r="T2088" s="199"/>
      <c r="AT2088" s="196" t="s">
        <v>171</v>
      </c>
      <c r="AU2088" s="196" t="s">
        <v>100</v>
      </c>
      <c r="AV2088" s="194" t="s">
        <v>84</v>
      </c>
      <c r="AW2088" s="194" t="s">
        <v>33</v>
      </c>
      <c r="AX2088" s="194" t="s">
        <v>76</v>
      </c>
      <c r="AY2088" s="196" t="s">
        <v>119</v>
      </c>
    </row>
    <row r="2089" spans="2:51" s="200" customFormat="1" x14ac:dyDescent="0.3">
      <c r="B2089" s="201"/>
      <c r="D2089" s="190" t="s">
        <v>171</v>
      </c>
      <c r="E2089" s="202"/>
      <c r="F2089" s="203" t="s">
        <v>463</v>
      </c>
      <c r="H2089" s="204">
        <v>12</v>
      </c>
      <c r="L2089" s="201"/>
      <c r="M2089" s="205"/>
      <c r="T2089" s="206"/>
      <c r="AT2089" s="202" t="s">
        <v>171</v>
      </c>
      <c r="AU2089" s="202" t="s">
        <v>100</v>
      </c>
      <c r="AV2089" s="200" t="s">
        <v>100</v>
      </c>
      <c r="AW2089" s="200" t="s">
        <v>33</v>
      </c>
      <c r="AX2089" s="200" t="s">
        <v>76</v>
      </c>
      <c r="AY2089" s="202" t="s">
        <v>119</v>
      </c>
    </row>
    <row r="2090" spans="2:51" s="215" customFormat="1" x14ac:dyDescent="0.3">
      <c r="B2090" s="216"/>
      <c r="D2090" s="190" t="s">
        <v>171</v>
      </c>
      <c r="E2090" s="217"/>
      <c r="F2090" s="218" t="s">
        <v>219</v>
      </c>
      <c r="H2090" s="219">
        <v>23.9</v>
      </c>
      <c r="L2090" s="216"/>
      <c r="M2090" s="220"/>
      <c r="T2090" s="221"/>
      <c r="AT2090" s="217" t="s">
        <v>171</v>
      </c>
      <c r="AU2090" s="217" t="s">
        <v>100</v>
      </c>
      <c r="AV2090" s="215" t="s">
        <v>122</v>
      </c>
      <c r="AW2090" s="215" t="s">
        <v>33</v>
      </c>
      <c r="AX2090" s="215" t="s">
        <v>76</v>
      </c>
      <c r="AY2090" s="217" t="s">
        <v>119</v>
      </c>
    </row>
    <row r="2091" spans="2:51" s="194" customFormat="1" x14ac:dyDescent="0.3">
      <c r="B2091" s="195"/>
      <c r="D2091" s="190" t="s">
        <v>171</v>
      </c>
      <c r="E2091" s="196"/>
      <c r="F2091" s="197" t="s">
        <v>248</v>
      </c>
      <c r="H2091" s="196"/>
      <c r="L2091" s="195"/>
      <c r="M2091" s="198"/>
      <c r="T2091" s="199"/>
      <c r="AT2091" s="196" t="s">
        <v>171</v>
      </c>
      <c r="AU2091" s="196" t="s">
        <v>100</v>
      </c>
      <c r="AV2091" s="194" t="s">
        <v>84</v>
      </c>
      <c r="AW2091" s="194" t="s">
        <v>33</v>
      </c>
      <c r="AX2091" s="194" t="s">
        <v>76</v>
      </c>
      <c r="AY2091" s="196" t="s">
        <v>119</v>
      </c>
    </row>
    <row r="2092" spans="2:51" s="194" customFormat="1" x14ac:dyDescent="0.3">
      <c r="B2092" s="195"/>
      <c r="D2092" s="190" t="s">
        <v>171</v>
      </c>
      <c r="E2092" s="196"/>
      <c r="F2092" s="197" t="s">
        <v>450</v>
      </c>
      <c r="H2092" s="196"/>
      <c r="L2092" s="195"/>
      <c r="M2092" s="198"/>
      <c r="T2092" s="199"/>
      <c r="AT2092" s="196" t="s">
        <v>171</v>
      </c>
      <c r="AU2092" s="196" t="s">
        <v>100</v>
      </c>
      <c r="AV2092" s="194" t="s">
        <v>84</v>
      </c>
      <c r="AW2092" s="194" t="s">
        <v>33</v>
      </c>
      <c r="AX2092" s="194" t="s">
        <v>76</v>
      </c>
      <c r="AY2092" s="196" t="s">
        <v>119</v>
      </c>
    </row>
    <row r="2093" spans="2:51" s="194" customFormat="1" x14ac:dyDescent="0.3">
      <c r="B2093" s="195"/>
      <c r="D2093" s="190" t="s">
        <v>171</v>
      </c>
      <c r="E2093" s="196"/>
      <c r="F2093" s="197" t="s">
        <v>390</v>
      </c>
      <c r="H2093" s="196"/>
      <c r="L2093" s="195"/>
      <c r="M2093" s="198"/>
      <c r="T2093" s="199"/>
      <c r="AT2093" s="196" t="s">
        <v>171</v>
      </c>
      <c r="AU2093" s="196" t="s">
        <v>100</v>
      </c>
      <c r="AV2093" s="194" t="s">
        <v>84</v>
      </c>
      <c r="AW2093" s="194" t="s">
        <v>33</v>
      </c>
      <c r="AX2093" s="194" t="s">
        <v>76</v>
      </c>
      <c r="AY2093" s="196" t="s">
        <v>119</v>
      </c>
    </row>
    <row r="2094" spans="2:51" s="200" customFormat="1" x14ac:dyDescent="0.3">
      <c r="B2094" s="201"/>
      <c r="D2094" s="190" t="s">
        <v>171</v>
      </c>
      <c r="E2094" s="202"/>
      <c r="F2094" s="203" t="s">
        <v>464</v>
      </c>
      <c r="H2094" s="204">
        <v>2</v>
      </c>
      <c r="L2094" s="201"/>
      <c r="M2094" s="205"/>
      <c r="T2094" s="206"/>
      <c r="AT2094" s="202" t="s">
        <v>171</v>
      </c>
      <c r="AU2094" s="202" t="s">
        <v>100</v>
      </c>
      <c r="AV2094" s="200" t="s">
        <v>100</v>
      </c>
      <c r="AW2094" s="200" t="s">
        <v>33</v>
      </c>
      <c r="AX2094" s="200" t="s">
        <v>76</v>
      </c>
      <c r="AY2094" s="202" t="s">
        <v>119</v>
      </c>
    </row>
    <row r="2095" spans="2:51" s="194" customFormat="1" x14ac:dyDescent="0.3">
      <c r="B2095" s="195"/>
      <c r="D2095" s="190" t="s">
        <v>171</v>
      </c>
      <c r="E2095" s="196"/>
      <c r="F2095" s="197" t="s">
        <v>251</v>
      </c>
      <c r="H2095" s="196"/>
      <c r="L2095" s="195"/>
      <c r="M2095" s="198"/>
      <c r="T2095" s="199"/>
      <c r="AT2095" s="196" t="s">
        <v>171</v>
      </c>
      <c r="AU2095" s="196" t="s">
        <v>100</v>
      </c>
      <c r="AV2095" s="194" t="s">
        <v>84</v>
      </c>
      <c r="AW2095" s="194" t="s">
        <v>33</v>
      </c>
      <c r="AX2095" s="194" t="s">
        <v>76</v>
      </c>
      <c r="AY2095" s="196" t="s">
        <v>119</v>
      </c>
    </row>
    <row r="2096" spans="2:51" s="194" customFormat="1" x14ac:dyDescent="0.3">
      <c r="B2096" s="195"/>
      <c r="D2096" s="190" t="s">
        <v>171</v>
      </c>
      <c r="E2096" s="196"/>
      <c r="F2096" s="197" t="s">
        <v>450</v>
      </c>
      <c r="H2096" s="196"/>
      <c r="L2096" s="195"/>
      <c r="M2096" s="198"/>
      <c r="T2096" s="199"/>
      <c r="AT2096" s="196" t="s">
        <v>171</v>
      </c>
      <c r="AU2096" s="196" t="s">
        <v>100</v>
      </c>
      <c r="AV2096" s="194" t="s">
        <v>84</v>
      </c>
      <c r="AW2096" s="194" t="s">
        <v>33</v>
      </c>
      <c r="AX2096" s="194" t="s">
        <v>76</v>
      </c>
      <c r="AY2096" s="196" t="s">
        <v>119</v>
      </c>
    </row>
    <row r="2097" spans="2:51" s="194" customFormat="1" x14ac:dyDescent="0.3">
      <c r="B2097" s="195"/>
      <c r="D2097" s="190" t="s">
        <v>171</v>
      </c>
      <c r="E2097" s="196"/>
      <c r="F2097" s="197" t="s">
        <v>390</v>
      </c>
      <c r="H2097" s="196"/>
      <c r="L2097" s="195"/>
      <c r="M2097" s="198"/>
      <c r="T2097" s="199"/>
      <c r="AT2097" s="196" t="s">
        <v>171</v>
      </c>
      <c r="AU2097" s="196" t="s">
        <v>100</v>
      </c>
      <c r="AV2097" s="194" t="s">
        <v>84</v>
      </c>
      <c r="AW2097" s="194" t="s">
        <v>33</v>
      </c>
      <c r="AX2097" s="194" t="s">
        <v>76</v>
      </c>
      <c r="AY2097" s="196" t="s">
        <v>119</v>
      </c>
    </row>
    <row r="2098" spans="2:51" s="200" customFormat="1" x14ac:dyDescent="0.3">
      <c r="B2098" s="201"/>
      <c r="D2098" s="190" t="s">
        <v>171</v>
      </c>
      <c r="E2098" s="202"/>
      <c r="F2098" s="203" t="s">
        <v>464</v>
      </c>
      <c r="H2098" s="204">
        <v>2</v>
      </c>
      <c r="L2098" s="201"/>
      <c r="M2098" s="205"/>
      <c r="T2098" s="206"/>
      <c r="AT2098" s="202" t="s">
        <v>171</v>
      </c>
      <c r="AU2098" s="202" t="s">
        <v>100</v>
      </c>
      <c r="AV2098" s="200" t="s">
        <v>100</v>
      </c>
      <c r="AW2098" s="200" t="s">
        <v>33</v>
      </c>
      <c r="AX2098" s="200" t="s">
        <v>76</v>
      </c>
      <c r="AY2098" s="202" t="s">
        <v>119</v>
      </c>
    </row>
    <row r="2099" spans="2:51" s="194" customFormat="1" x14ac:dyDescent="0.3">
      <c r="B2099" s="195"/>
      <c r="D2099" s="190" t="s">
        <v>171</v>
      </c>
      <c r="E2099" s="196"/>
      <c r="F2099" s="197" t="s">
        <v>252</v>
      </c>
      <c r="H2099" s="196"/>
      <c r="L2099" s="195"/>
      <c r="M2099" s="198"/>
      <c r="T2099" s="199"/>
      <c r="AT2099" s="196" t="s">
        <v>171</v>
      </c>
      <c r="AU2099" s="196" t="s">
        <v>100</v>
      </c>
      <c r="AV2099" s="194" t="s">
        <v>84</v>
      </c>
      <c r="AW2099" s="194" t="s">
        <v>33</v>
      </c>
      <c r="AX2099" s="194" t="s">
        <v>76</v>
      </c>
      <c r="AY2099" s="196" t="s">
        <v>119</v>
      </c>
    </row>
    <row r="2100" spans="2:51" s="194" customFormat="1" x14ac:dyDescent="0.3">
      <c r="B2100" s="195"/>
      <c r="D2100" s="190" t="s">
        <v>171</v>
      </c>
      <c r="E2100" s="196"/>
      <c r="F2100" s="197" t="s">
        <v>450</v>
      </c>
      <c r="H2100" s="196"/>
      <c r="L2100" s="195"/>
      <c r="M2100" s="198"/>
      <c r="T2100" s="199"/>
      <c r="AT2100" s="196" t="s">
        <v>171</v>
      </c>
      <c r="AU2100" s="196" t="s">
        <v>100</v>
      </c>
      <c r="AV2100" s="194" t="s">
        <v>84</v>
      </c>
      <c r="AW2100" s="194" t="s">
        <v>33</v>
      </c>
      <c r="AX2100" s="194" t="s">
        <v>76</v>
      </c>
      <c r="AY2100" s="196" t="s">
        <v>119</v>
      </c>
    </row>
    <row r="2101" spans="2:51" s="194" customFormat="1" x14ac:dyDescent="0.3">
      <c r="B2101" s="195"/>
      <c r="D2101" s="190" t="s">
        <v>171</v>
      </c>
      <c r="E2101" s="196"/>
      <c r="F2101" s="197" t="s">
        <v>390</v>
      </c>
      <c r="H2101" s="196"/>
      <c r="L2101" s="195"/>
      <c r="M2101" s="198"/>
      <c r="T2101" s="199"/>
      <c r="AT2101" s="196" t="s">
        <v>171</v>
      </c>
      <c r="AU2101" s="196" t="s">
        <v>100</v>
      </c>
      <c r="AV2101" s="194" t="s">
        <v>84</v>
      </c>
      <c r="AW2101" s="194" t="s">
        <v>33</v>
      </c>
      <c r="AX2101" s="194" t="s">
        <v>76</v>
      </c>
      <c r="AY2101" s="196" t="s">
        <v>119</v>
      </c>
    </row>
    <row r="2102" spans="2:51" s="200" customFormat="1" x14ac:dyDescent="0.3">
      <c r="B2102" s="201"/>
      <c r="D2102" s="190" t="s">
        <v>171</v>
      </c>
      <c r="E2102" s="202"/>
      <c r="F2102" s="203" t="s">
        <v>464</v>
      </c>
      <c r="H2102" s="204">
        <v>2</v>
      </c>
      <c r="L2102" s="201"/>
      <c r="M2102" s="205"/>
      <c r="T2102" s="206"/>
      <c r="AT2102" s="202" t="s">
        <v>171</v>
      </c>
      <c r="AU2102" s="202" t="s">
        <v>100</v>
      </c>
      <c r="AV2102" s="200" t="s">
        <v>100</v>
      </c>
      <c r="AW2102" s="200" t="s">
        <v>33</v>
      </c>
      <c r="AX2102" s="200" t="s">
        <v>76</v>
      </c>
      <c r="AY2102" s="202" t="s">
        <v>119</v>
      </c>
    </row>
    <row r="2103" spans="2:51" s="194" customFormat="1" x14ac:dyDescent="0.3">
      <c r="B2103" s="195"/>
      <c r="D2103" s="190" t="s">
        <v>171</v>
      </c>
      <c r="E2103" s="196"/>
      <c r="F2103" s="197" t="s">
        <v>253</v>
      </c>
      <c r="H2103" s="196"/>
      <c r="L2103" s="195"/>
      <c r="M2103" s="198"/>
      <c r="T2103" s="199"/>
      <c r="AT2103" s="196" t="s">
        <v>171</v>
      </c>
      <c r="AU2103" s="196" t="s">
        <v>100</v>
      </c>
      <c r="AV2103" s="194" t="s">
        <v>84</v>
      </c>
      <c r="AW2103" s="194" t="s">
        <v>33</v>
      </c>
      <c r="AX2103" s="194" t="s">
        <v>76</v>
      </c>
      <c r="AY2103" s="196" t="s">
        <v>119</v>
      </c>
    </row>
    <row r="2104" spans="2:51" s="194" customFormat="1" x14ac:dyDescent="0.3">
      <c r="B2104" s="195"/>
      <c r="D2104" s="190" t="s">
        <v>171</v>
      </c>
      <c r="E2104" s="196"/>
      <c r="F2104" s="197" t="s">
        <v>450</v>
      </c>
      <c r="H2104" s="196"/>
      <c r="L2104" s="195"/>
      <c r="M2104" s="198"/>
      <c r="T2104" s="199"/>
      <c r="AT2104" s="196" t="s">
        <v>171</v>
      </c>
      <c r="AU2104" s="196" t="s">
        <v>100</v>
      </c>
      <c r="AV2104" s="194" t="s">
        <v>84</v>
      </c>
      <c r="AW2104" s="194" t="s">
        <v>33</v>
      </c>
      <c r="AX2104" s="194" t="s">
        <v>76</v>
      </c>
      <c r="AY2104" s="196" t="s">
        <v>119</v>
      </c>
    </row>
    <row r="2105" spans="2:51" s="194" customFormat="1" x14ac:dyDescent="0.3">
      <c r="B2105" s="195"/>
      <c r="D2105" s="190" t="s">
        <v>171</v>
      </c>
      <c r="E2105" s="196"/>
      <c r="F2105" s="197" t="s">
        <v>390</v>
      </c>
      <c r="H2105" s="196"/>
      <c r="L2105" s="195"/>
      <c r="M2105" s="198"/>
      <c r="T2105" s="199"/>
      <c r="AT2105" s="196" t="s">
        <v>171</v>
      </c>
      <c r="AU2105" s="196" t="s">
        <v>100</v>
      </c>
      <c r="AV2105" s="194" t="s">
        <v>84</v>
      </c>
      <c r="AW2105" s="194" t="s">
        <v>33</v>
      </c>
      <c r="AX2105" s="194" t="s">
        <v>76</v>
      </c>
      <c r="AY2105" s="196" t="s">
        <v>119</v>
      </c>
    </row>
    <row r="2106" spans="2:51" s="200" customFormat="1" x14ac:dyDescent="0.3">
      <c r="B2106" s="201"/>
      <c r="D2106" s="190" t="s">
        <v>171</v>
      </c>
      <c r="E2106" s="202"/>
      <c r="F2106" s="203" t="s">
        <v>464</v>
      </c>
      <c r="H2106" s="204">
        <v>2</v>
      </c>
      <c r="L2106" s="201"/>
      <c r="M2106" s="205"/>
      <c r="T2106" s="206"/>
      <c r="AT2106" s="202" t="s">
        <v>171</v>
      </c>
      <c r="AU2106" s="202" t="s">
        <v>100</v>
      </c>
      <c r="AV2106" s="200" t="s">
        <v>100</v>
      </c>
      <c r="AW2106" s="200" t="s">
        <v>33</v>
      </c>
      <c r="AX2106" s="200" t="s">
        <v>76</v>
      </c>
      <c r="AY2106" s="202" t="s">
        <v>119</v>
      </c>
    </row>
    <row r="2107" spans="2:51" s="215" customFormat="1" x14ac:dyDescent="0.3">
      <c r="B2107" s="216"/>
      <c r="D2107" s="190" t="s">
        <v>171</v>
      </c>
      <c r="E2107" s="217"/>
      <c r="F2107" s="218" t="s">
        <v>219</v>
      </c>
      <c r="H2107" s="219">
        <v>8</v>
      </c>
      <c r="L2107" s="216"/>
      <c r="M2107" s="220"/>
      <c r="T2107" s="221"/>
      <c r="AT2107" s="217" t="s">
        <v>171</v>
      </c>
      <c r="AU2107" s="217" t="s">
        <v>100</v>
      </c>
      <c r="AV2107" s="215" t="s">
        <v>122</v>
      </c>
      <c r="AW2107" s="215" t="s">
        <v>33</v>
      </c>
      <c r="AX2107" s="215" t="s">
        <v>76</v>
      </c>
      <c r="AY2107" s="217" t="s">
        <v>119</v>
      </c>
    </row>
    <row r="2108" spans="2:51" s="194" customFormat="1" x14ac:dyDescent="0.3">
      <c r="B2108" s="195"/>
      <c r="D2108" s="190" t="s">
        <v>171</v>
      </c>
      <c r="E2108" s="196"/>
      <c r="F2108" s="197" t="s">
        <v>459</v>
      </c>
      <c r="H2108" s="196"/>
      <c r="L2108" s="195"/>
      <c r="M2108" s="198"/>
      <c r="T2108" s="199"/>
      <c r="AT2108" s="196" t="s">
        <v>171</v>
      </c>
      <c r="AU2108" s="196" t="s">
        <v>100</v>
      </c>
      <c r="AV2108" s="194" t="s">
        <v>84</v>
      </c>
      <c r="AW2108" s="194" t="s">
        <v>33</v>
      </c>
      <c r="AX2108" s="194" t="s">
        <v>76</v>
      </c>
      <c r="AY2108" s="196" t="s">
        <v>119</v>
      </c>
    </row>
    <row r="2109" spans="2:51" s="194" customFormat="1" x14ac:dyDescent="0.3">
      <c r="B2109" s="195"/>
      <c r="D2109" s="190" t="s">
        <v>171</v>
      </c>
      <c r="E2109" s="196"/>
      <c r="F2109" s="197" t="s">
        <v>465</v>
      </c>
      <c r="H2109" s="196"/>
      <c r="L2109" s="195"/>
      <c r="M2109" s="198"/>
      <c r="T2109" s="199"/>
      <c r="AT2109" s="196" t="s">
        <v>171</v>
      </c>
      <c r="AU2109" s="196" t="s">
        <v>100</v>
      </c>
      <c r="AV2109" s="194" t="s">
        <v>84</v>
      </c>
      <c r="AW2109" s="194" t="s">
        <v>33</v>
      </c>
      <c r="AX2109" s="194" t="s">
        <v>76</v>
      </c>
      <c r="AY2109" s="196" t="s">
        <v>119</v>
      </c>
    </row>
    <row r="2110" spans="2:51" s="194" customFormat="1" x14ac:dyDescent="0.3">
      <c r="B2110" s="195"/>
      <c r="D2110" s="190" t="s">
        <v>171</v>
      </c>
      <c r="E2110" s="196"/>
      <c r="F2110" s="197" t="s">
        <v>466</v>
      </c>
      <c r="H2110" s="196"/>
      <c r="L2110" s="195"/>
      <c r="M2110" s="198"/>
      <c r="T2110" s="199"/>
      <c r="AT2110" s="196" t="s">
        <v>171</v>
      </c>
      <c r="AU2110" s="196" t="s">
        <v>100</v>
      </c>
      <c r="AV2110" s="194" t="s">
        <v>84</v>
      </c>
      <c r="AW2110" s="194" t="s">
        <v>33</v>
      </c>
      <c r="AX2110" s="194" t="s">
        <v>76</v>
      </c>
      <c r="AY2110" s="196" t="s">
        <v>119</v>
      </c>
    </row>
    <row r="2111" spans="2:51" s="194" customFormat="1" x14ac:dyDescent="0.3">
      <c r="B2111" s="195"/>
      <c r="D2111" s="190" t="s">
        <v>171</v>
      </c>
      <c r="E2111" s="196"/>
      <c r="F2111" s="197" t="s">
        <v>467</v>
      </c>
      <c r="H2111" s="196"/>
      <c r="L2111" s="195"/>
      <c r="M2111" s="198"/>
      <c r="T2111" s="199"/>
      <c r="AT2111" s="196" t="s">
        <v>171</v>
      </c>
      <c r="AU2111" s="196" t="s">
        <v>100</v>
      </c>
      <c r="AV2111" s="194" t="s">
        <v>84</v>
      </c>
      <c r="AW2111" s="194" t="s">
        <v>33</v>
      </c>
      <c r="AX2111" s="194" t="s">
        <v>76</v>
      </c>
      <c r="AY2111" s="196" t="s">
        <v>119</v>
      </c>
    </row>
    <row r="2112" spans="2:51" s="200" customFormat="1" x14ac:dyDescent="0.3">
      <c r="B2112" s="201"/>
      <c r="D2112" s="190" t="s">
        <v>171</v>
      </c>
      <c r="E2112" s="202"/>
      <c r="F2112" s="203" t="s">
        <v>468</v>
      </c>
      <c r="H2112" s="204">
        <v>28.55</v>
      </c>
      <c r="L2112" s="201"/>
      <c r="M2112" s="205"/>
      <c r="T2112" s="206"/>
      <c r="AT2112" s="202" t="s">
        <v>171</v>
      </c>
      <c r="AU2112" s="202" t="s">
        <v>100</v>
      </c>
      <c r="AV2112" s="200" t="s">
        <v>100</v>
      </c>
      <c r="AW2112" s="200" t="s">
        <v>33</v>
      </c>
      <c r="AX2112" s="200" t="s">
        <v>76</v>
      </c>
      <c r="AY2112" s="202" t="s">
        <v>119</v>
      </c>
    </row>
    <row r="2113" spans="2:65" s="194" customFormat="1" x14ac:dyDescent="0.3">
      <c r="B2113" s="195"/>
      <c r="D2113" s="190" t="s">
        <v>171</v>
      </c>
      <c r="E2113" s="196"/>
      <c r="F2113" s="197" t="s">
        <v>449</v>
      </c>
      <c r="H2113" s="196"/>
      <c r="L2113" s="195"/>
      <c r="M2113" s="198"/>
      <c r="T2113" s="199"/>
      <c r="AT2113" s="196" t="s">
        <v>171</v>
      </c>
      <c r="AU2113" s="196" t="s">
        <v>100</v>
      </c>
      <c r="AV2113" s="194" t="s">
        <v>84</v>
      </c>
      <c r="AW2113" s="194" t="s">
        <v>33</v>
      </c>
      <c r="AX2113" s="194" t="s">
        <v>76</v>
      </c>
      <c r="AY2113" s="196" t="s">
        <v>119</v>
      </c>
    </row>
    <row r="2114" spans="2:65" s="194" customFormat="1" x14ac:dyDescent="0.3">
      <c r="B2114" s="195"/>
      <c r="D2114" s="190" t="s">
        <v>171</v>
      </c>
      <c r="E2114" s="196"/>
      <c r="F2114" s="197" t="s">
        <v>220</v>
      </c>
      <c r="H2114" s="196"/>
      <c r="L2114" s="195"/>
      <c r="M2114" s="198"/>
      <c r="T2114" s="199"/>
      <c r="AT2114" s="196" t="s">
        <v>171</v>
      </c>
      <c r="AU2114" s="196" t="s">
        <v>100</v>
      </c>
      <c r="AV2114" s="194" t="s">
        <v>84</v>
      </c>
      <c r="AW2114" s="194" t="s">
        <v>33</v>
      </c>
      <c r="AX2114" s="194" t="s">
        <v>76</v>
      </c>
      <c r="AY2114" s="196" t="s">
        <v>119</v>
      </c>
    </row>
    <row r="2115" spans="2:65" s="194" customFormat="1" x14ac:dyDescent="0.3">
      <c r="B2115" s="195"/>
      <c r="D2115" s="190" t="s">
        <v>171</v>
      </c>
      <c r="E2115" s="196"/>
      <c r="F2115" s="197" t="s">
        <v>466</v>
      </c>
      <c r="H2115" s="196"/>
      <c r="L2115" s="195"/>
      <c r="M2115" s="198"/>
      <c r="T2115" s="199"/>
      <c r="AT2115" s="196" t="s">
        <v>171</v>
      </c>
      <c r="AU2115" s="196" t="s">
        <v>100</v>
      </c>
      <c r="AV2115" s="194" t="s">
        <v>84</v>
      </c>
      <c r="AW2115" s="194" t="s">
        <v>33</v>
      </c>
      <c r="AX2115" s="194" t="s">
        <v>76</v>
      </c>
      <c r="AY2115" s="196" t="s">
        <v>119</v>
      </c>
    </row>
    <row r="2116" spans="2:65" s="194" customFormat="1" x14ac:dyDescent="0.3">
      <c r="B2116" s="195"/>
      <c r="D2116" s="190" t="s">
        <v>171</v>
      </c>
      <c r="E2116" s="196"/>
      <c r="F2116" s="197" t="s">
        <v>469</v>
      </c>
      <c r="H2116" s="196"/>
      <c r="L2116" s="195"/>
      <c r="M2116" s="198"/>
      <c r="T2116" s="199"/>
      <c r="AT2116" s="196" t="s">
        <v>171</v>
      </c>
      <c r="AU2116" s="196" t="s">
        <v>100</v>
      </c>
      <c r="AV2116" s="194" t="s">
        <v>84</v>
      </c>
      <c r="AW2116" s="194" t="s">
        <v>33</v>
      </c>
      <c r="AX2116" s="194" t="s">
        <v>76</v>
      </c>
      <c r="AY2116" s="196" t="s">
        <v>119</v>
      </c>
    </row>
    <row r="2117" spans="2:65" s="200" customFormat="1" x14ac:dyDescent="0.3">
      <c r="B2117" s="201"/>
      <c r="D2117" s="190" t="s">
        <v>171</v>
      </c>
      <c r="E2117" s="202"/>
      <c r="F2117" s="203" t="s">
        <v>470</v>
      </c>
      <c r="H2117" s="204">
        <v>82.35</v>
      </c>
      <c r="L2117" s="201"/>
      <c r="M2117" s="205"/>
      <c r="T2117" s="206"/>
      <c r="AT2117" s="202" t="s">
        <v>171</v>
      </c>
      <c r="AU2117" s="202" t="s">
        <v>100</v>
      </c>
      <c r="AV2117" s="200" t="s">
        <v>100</v>
      </c>
      <c r="AW2117" s="200" t="s">
        <v>33</v>
      </c>
      <c r="AX2117" s="200" t="s">
        <v>76</v>
      </c>
      <c r="AY2117" s="202" t="s">
        <v>119</v>
      </c>
    </row>
    <row r="2118" spans="2:65" s="194" customFormat="1" x14ac:dyDescent="0.3">
      <c r="B2118" s="195"/>
      <c r="D2118" s="190" t="s">
        <v>171</v>
      </c>
      <c r="E2118" s="196"/>
      <c r="F2118" s="197" t="s">
        <v>449</v>
      </c>
      <c r="H2118" s="196"/>
      <c r="L2118" s="195"/>
      <c r="M2118" s="198"/>
      <c r="T2118" s="199"/>
      <c r="AT2118" s="196" t="s">
        <v>171</v>
      </c>
      <c r="AU2118" s="196" t="s">
        <v>100</v>
      </c>
      <c r="AV2118" s="194" t="s">
        <v>84</v>
      </c>
      <c r="AW2118" s="194" t="s">
        <v>33</v>
      </c>
      <c r="AX2118" s="194" t="s">
        <v>76</v>
      </c>
      <c r="AY2118" s="196" t="s">
        <v>119</v>
      </c>
    </row>
    <row r="2119" spans="2:65" s="194" customFormat="1" x14ac:dyDescent="0.3">
      <c r="B2119" s="195"/>
      <c r="D2119" s="190" t="s">
        <v>171</v>
      </c>
      <c r="E2119" s="196"/>
      <c r="F2119" s="197" t="s">
        <v>471</v>
      </c>
      <c r="H2119" s="196"/>
      <c r="L2119" s="195"/>
      <c r="M2119" s="198"/>
      <c r="T2119" s="199"/>
      <c r="AT2119" s="196" t="s">
        <v>171</v>
      </c>
      <c r="AU2119" s="196" t="s">
        <v>100</v>
      </c>
      <c r="AV2119" s="194" t="s">
        <v>84</v>
      </c>
      <c r="AW2119" s="194" t="s">
        <v>33</v>
      </c>
      <c r="AX2119" s="194" t="s">
        <v>76</v>
      </c>
      <c r="AY2119" s="196" t="s">
        <v>119</v>
      </c>
    </row>
    <row r="2120" spans="2:65" s="194" customFormat="1" x14ac:dyDescent="0.3">
      <c r="B2120" s="195"/>
      <c r="D2120" s="190" t="s">
        <v>171</v>
      </c>
      <c r="E2120" s="196"/>
      <c r="F2120" s="197" t="s">
        <v>472</v>
      </c>
      <c r="H2120" s="196"/>
      <c r="L2120" s="195"/>
      <c r="M2120" s="198"/>
      <c r="T2120" s="199"/>
      <c r="AT2120" s="196" t="s">
        <v>171</v>
      </c>
      <c r="AU2120" s="196" t="s">
        <v>100</v>
      </c>
      <c r="AV2120" s="194" t="s">
        <v>84</v>
      </c>
      <c r="AW2120" s="194" t="s">
        <v>33</v>
      </c>
      <c r="AX2120" s="194" t="s">
        <v>76</v>
      </c>
      <c r="AY2120" s="196" t="s">
        <v>119</v>
      </c>
    </row>
    <row r="2121" spans="2:65" s="194" customFormat="1" x14ac:dyDescent="0.3">
      <c r="B2121" s="195"/>
      <c r="D2121" s="190" t="s">
        <v>171</v>
      </c>
      <c r="E2121" s="196"/>
      <c r="F2121" s="197" t="s">
        <v>473</v>
      </c>
      <c r="H2121" s="196"/>
      <c r="L2121" s="195"/>
      <c r="M2121" s="198"/>
      <c r="T2121" s="199"/>
      <c r="AT2121" s="196" t="s">
        <v>171</v>
      </c>
      <c r="AU2121" s="196" t="s">
        <v>100</v>
      </c>
      <c r="AV2121" s="194" t="s">
        <v>84</v>
      </c>
      <c r="AW2121" s="194" t="s">
        <v>33</v>
      </c>
      <c r="AX2121" s="194" t="s">
        <v>76</v>
      </c>
      <c r="AY2121" s="196" t="s">
        <v>119</v>
      </c>
    </row>
    <row r="2122" spans="2:65" s="200" customFormat="1" x14ac:dyDescent="0.3">
      <c r="B2122" s="201"/>
      <c r="D2122" s="190" t="s">
        <v>171</v>
      </c>
      <c r="E2122" s="202"/>
      <c r="F2122" s="203" t="s">
        <v>474</v>
      </c>
      <c r="H2122" s="204">
        <v>11.6</v>
      </c>
      <c r="L2122" s="201"/>
      <c r="M2122" s="205"/>
      <c r="T2122" s="206"/>
      <c r="AT2122" s="202" t="s">
        <v>171</v>
      </c>
      <c r="AU2122" s="202" t="s">
        <v>100</v>
      </c>
      <c r="AV2122" s="200" t="s">
        <v>100</v>
      </c>
      <c r="AW2122" s="200" t="s">
        <v>33</v>
      </c>
      <c r="AX2122" s="200" t="s">
        <v>76</v>
      </c>
      <c r="AY2122" s="202" t="s">
        <v>119</v>
      </c>
    </row>
    <row r="2123" spans="2:65" s="207" customFormat="1" x14ac:dyDescent="0.3">
      <c r="B2123" s="208"/>
      <c r="D2123" s="190" t="s">
        <v>171</v>
      </c>
      <c r="E2123" s="209"/>
      <c r="F2123" s="210" t="s">
        <v>176</v>
      </c>
      <c r="H2123" s="211">
        <v>194.5</v>
      </c>
      <c r="L2123" s="208"/>
      <c r="M2123" s="212"/>
      <c r="T2123" s="213"/>
      <c r="AT2123" s="209" t="s">
        <v>171</v>
      </c>
      <c r="AU2123" s="209" t="s">
        <v>100</v>
      </c>
      <c r="AV2123" s="207" t="s">
        <v>121</v>
      </c>
      <c r="AW2123" s="207" t="s">
        <v>33</v>
      </c>
      <c r="AX2123" s="207" t="s">
        <v>84</v>
      </c>
      <c r="AY2123" s="209" t="s">
        <v>119</v>
      </c>
    </row>
    <row r="2124" spans="2:65" s="102" customFormat="1" ht="16.5" customHeight="1" x14ac:dyDescent="0.3">
      <c r="B2124" s="103"/>
      <c r="C2124" s="179" t="s">
        <v>475</v>
      </c>
      <c r="D2124" s="179" t="s">
        <v>120</v>
      </c>
      <c r="E2124" s="180" t="s">
        <v>476</v>
      </c>
      <c r="F2124" s="181" t="s">
        <v>477</v>
      </c>
      <c r="G2124" s="182" t="s">
        <v>185</v>
      </c>
      <c r="H2124" s="183">
        <v>194.5</v>
      </c>
      <c r="I2124" s="289"/>
      <c r="J2124" s="184">
        <f>ROUND(I2124*H2124,2)</f>
        <v>0</v>
      </c>
      <c r="K2124" s="181" t="s">
        <v>167</v>
      </c>
      <c r="L2124" s="103"/>
      <c r="M2124" s="185"/>
      <c r="N2124" s="186" t="s">
        <v>41</v>
      </c>
      <c r="O2124" s="187">
        <v>8.5000000000000006E-2</v>
      </c>
      <c r="P2124" s="187">
        <f>O2124*H2124</f>
        <v>16.532500000000002</v>
      </c>
      <c r="Q2124" s="187">
        <v>0</v>
      </c>
      <c r="R2124" s="187">
        <f>Q2124*H2124</f>
        <v>0</v>
      </c>
      <c r="S2124" s="187">
        <v>0</v>
      </c>
      <c r="T2124" s="188">
        <f>S2124*H2124</f>
        <v>0</v>
      </c>
      <c r="AR2124" s="94" t="s">
        <v>121</v>
      </c>
      <c r="AT2124" s="94" t="s">
        <v>120</v>
      </c>
      <c r="AU2124" s="94" t="s">
        <v>100</v>
      </c>
      <c r="AY2124" s="94" t="s">
        <v>119</v>
      </c>
      <c r="BE2124" s="189">
        <f>IF(N2124="základní",J2124,0)</f>
        <v>0</v>
      </c>
      <c r="BF2124" s="189">
        <f>IF(N2124="snížená",J2124,0)</f>
        <v>0</v>
      </c>
      <c r="BG2124" s="189">
        <f>IF(N2124="zákl. přenesená",J2124,0)</f>
        <v>0</v>
      </c>
      <c r="BH2124" s="189">
        <f>IF(N2124="sníž. přenesená",J2124,0)</f>
        <v>0</v>
      </c>
      <c r="BI2124" s="189">
        <f>IF(N2124="nulová",J2124,0)</f>
        <v>0</v>
      </c>
      <c r="BJ2124" s="94" t="s">
        <v>84</v>
      </c>
      <c r="BK2124" s="189">
        <f>ROUND(I2124*H2124,2)</f>
        <v>0</v>
      </c>
      <c r="BL2124" s="94" t="s">
        <v>121</v>
      </c>
      <c r="BM2124" s="94" t="s">
        <v>478</v>
      </c>
    </row>
    <row r="2125" spans="2:65" s="102" customFormat="1" x14ac:dyDescent="0.3">
      <c r="B2125" s="103"/>
      <c r="D2125" s="190" t="s">
        <v>169</v>
      </c>
      <c r="F2125" s="191" t="s">
        <v>479</v>
      </c>
      <c r="L2125" s="103"/>
      <c r="M2125" s="192"/>
      <c r="T2125" s="193"/>
      <c r="AT2125" s="94" t="s">
        <v>169</v>
      </c>
      <c r="AU2125" s="94" t="s">
        <v>100</v>
      </c>
    </row>
    <row r="2126" spans="2:65" s="194" customFormat="1" x14ac:dyDescent="0.3">
      <c r="B2126" s="195"/>
      <c r="D2126" s="190" t="s">
        <v>171</v>
      </c>
      <c r="E2126" s="196"/>
      <c r="F2126" s="197" t="s">
        <v>172</v>
      </c>
      <c r="H2126" s="196"/>
      <c r="L2126" s="195"/>
      <c r="M2126" s="198"/>
      <c r="T2126" s="199"/>
      <c r="AT2126" s="196" t="s">
        <v>171</v>
      </c>
      <c r="AU2126" s="196" t="s">
        <v>100</v>
      </c>
      <c r="AV2126" s="194" t="s">
        <v>84</v>
      </c>
      <c r="AW2126" s="194" t="s">
        <v>33</v>
      </c>
      <c r="AX2126" s="194" t="s">
        <v>76</v>
      </c>
      <c r="AY2126" s="196" t="s">
        <v>119</v>
      </c>
    </row>
    <row r="2127" spans="2:65" s="194" customFormat="1" x14ac:dyDescent="0.3">
      <c r="B2127" s="195"/>
      <c r="D2127" s="190" t="s">
        <v>171</v>
      </c>
      <c r="E2127" s="196"/>
      <c r="F2127" s="197" t="s">
        <v>448</v>
      </c>
      <c r="H2127" s="196"/>
      <c r="L2127" s="195"/>
      <c r="M2127" s="198"/>
      <c r="T2127" s="199"/>
      <c r="AT2127" s="196" t="s">
        <v>171</v>
      </c>
      <c r="AU2127" s="196" t="s">
        <v>100</v>
      </c>
      <c r="AV2127" s="194" t="s">
        <v>84</v>
      </c>
      <c r="AW2127" s="194" t="s">
        <v>33</v>
      </c>
      <c r="AX2127" s="194" t="s">
        <v>76</v>
      </c>
      <c r="AY2127" s="196" t="s">
        <v>119</v>
      </c>
    </row>
    <row r="2128" spans="2:65" s="194" customFormat="1" x14ac:dyDescent="0.3">
      <c r="B2128" s="195"/>
      <c r="D2128" s="190" t="s">
        <v>171</v>
      </c>
      <c r="E2128" s="196"/>
      <c r="F2128" s="197" t="s">
        <v>449</v>
      </c>
      <c r="H2128" s="196"/>
      <c r="L2128" s="195"/>
      <c r="M2128" s="198"/>
      <c r="T2128" s="199"/>
      <c r="AT2128" s="196" t="s">
        <v>171</v>
      </c>
      <c r="AU2128" s="196" t="s">
        <v>100</v>
      </c>
      <c r="AV2128" s="194" t="s">
        <v>84</v>
      </c>
      <c r="AW2128" s="194" t="s">
        <v>33</v>
      </c>
      <c r="AX2128" s="194" t="s">
        <v>76</v>
      </c>
      <c r="AY2128" s="196" t="s">
        <v>119</v>
      </c>
    </row>
    <row r="2129" spans="2:51" s="194" customFormat="1" x14ac:dyDescent="0.3">
      <c r="B2129" s="195"/>
      <c r="D2129" s="190" t="s">
        <v>171</v>
      </c>
      <c r="E2129" s="196"/>
      <c r="F2129" s="197" t="s">
        <v>228</v>
      </c>
      <c r="H2129" s="196"/>
      <c r="L2129" s="195"/>
      <c r="M2129" s="198"/>
      <c r="T2129" s="199"/>
      <c r="AT2129" s="196" t="s">
        <v>171</v>
      </c>
      <c r="AU2129" s="196" t="s">
        <v>100</v>
      </c>
      <c r="AV2129" s="194" t="s">
        <v>84</v>
      </c>
      <c r="AW2129" s="194" t="s">
        <v>33</v>
      </c>
      <c r="AX2129" s="194" t="s">
        <v>76</v>
      </c>
      <c r="AY2129" s="196" t="s">
        <v>119</v>
      </c>
    </row>
    <row r="2130" spans="2:51" s="194" customFormat="1" x14ac:dyDescent="0.3">
      <c r="B2130" s="195"/>
      <c r="D2130" s="190" t="s">
        <v>171</v>
      </c>
      <c r="E2130" s="196"/>
      <c r="F2130" s="197" t="s">
        <v>450</v>
      </c>
      <c r="H2130" s="196"/>
      <c r="L2130" s="195"/>
      <c r="M2130" s="198"/>
      <c r="T2130" s="199"/>
      <c r="AT2130" s="196" t="s">
        <v>171</v>
      </c>
      <c r="AU2130" s="196" t="s">
        <v>100</v>
      </c>
      <c r="AV2130" s="194" t="s">
        <v>84</v>
      </c>
      <c r="AW2130" s="194" t="s">
        <v>33</v>
      </c>
      <c r="AX2130" s="194" t="s">
        <v>76</v>
      </c>
      <c r="AY2130" s="196" t="s">
        <v>119</v>
      </c>
    </row>
    <row r="2131" spans="2:51" s="194" customFormat="1" x14ac:dyDescent="0.3">
      <c r="B2131" s="195"/>
      <c r="D2131" s="190" t="s">
        <v>171</v>
      </c>
      <c r="E2131" s="196"/>
      <c r="F2131" s="197" t="s">
        <v>451</v>
      </c>
      <c r="H2131" s="196"/>
      <c r="L2131" s="195"/>
      <c r="M2131" s="198"/>
      <c r="T2131" s="199"/>
      <c r="AT2131" s="196" t="s">
        <v>171</v>
      </c>
      <c r="AU2131" s="196" t="s">
        <v>100</v>
      </c>
      <c r="AV2131" s="194" t="s">
        <v>84</v>
      </c>
      <c r="AW2131" s="194" t="s">
        <v>33</v>
      </c>
      <c r="AX2131" s="194" t="s">
        <v>76</v>
      </c>
      <c r="AY2131" s="196" t="s">
        <v>119</v>
      </c>
    </row>
    <row r="2132" spans="2:51" s="200" customFormat="1" x14ac:dyDescent="0.3">
      <c r="B2132" s="201"/>
      <c r="D2132" s="190" t="s">
        <v>171</v>
      </c>
      <c r="E2132" s="202"/>
      <c r="F2132" s="203" t="s">
        <v>452</v>
      </c>
      <c r="H2132" s="204">
        <v>10.3</v>
      </c>
      <c r="L2132" s="201"/>
      <c r="M2132" s="205"/>
      <c r="T2132" s="206"/>
      <c r="AT2132" s="202" t="s">
        <v>171</v>
      </c>
      <c r="AU2132" s="202" t="s">
        <v>100</v>
      </c>
      <c r="AV2132" s="200" t="s">
        <v>100</v>
      </c>
      <c r="AW2132" s="200" t="s">
        <v>33</v>
      </c>
      <c r="AX2132" s="200" t="s">
        <v>76</v>
      </c>
      <c r="AY2132" s="202" t="s">
        <v>119</v>
      </c>
    </row>
    <row r="2133" spans="2:51" s="194" customFormat="1" x14ac:dyDescent="0.3">
      <c r="B2133" s="195"/>
      <c r="D2133" s="190" t="s">
        <v>171</v>
      </c>
      <c r="E2133" s="196"/>
      <c r="F2133" s="197" t="s">
        <v>233</v>
      </c>
      <c r="H2133" s="196"/>
      <c r="L2133" s="195"/>
      <c r="M2133" s="198"/>
      <c r="T2133" s="199"/>
      <c r="AT2133" s="196" t="s">
        <v>171</v>
      </c>
      <c r="AU2133" s="196" t="s">
        <v>100</v>
      </c>
      <c r="AV2133" s="194" t="s">
        <v>84</v>
      </c>
      <c r="AW2133" s="194" t="s">
        <v>33</v>
      </c>
      <c r="AX2133" s="194" t="s">
        <v>76</v>
      </c>
      <c r="AY2133" s="196" t="s">
        <v>119</v>
      </c>
    </row>
    <row r="2134" spans="2:51" s="194" customFormat="1" x14ac:dyDescent="0.3">
      <c r="B2134" s="195"/>
      <c r="D2134" s="190" t="s">
        <v>171</v>
      </c>
      <c r="E2134" s="196"/>
      <c r="F2134" s="197" t="s">
        <v>450</v>
      </c>
      <c r="H2134" s="196"/>
      <c r="L2134" s="195"/>
      <c r="M2134" s="198"/>
      <c r="T2134" s="199"/>
      <c r="AT2134" s="196" t="s">
        <v>171</v>
      </c>
      <c r="AU2134" s="196" t="s">
        <v>100</v>
      </c>
      <c r="AV2134" s="194" t="s">
        <v>84</v>
      </c>
      <c r="AW2134" s="194" t="s">
        <v>33</v>
      </c>
      <c r="AX2134" s="194" t="s">
        <v>76</v>
      </c>
      <c r="AY2134" s="196" t="s">
        <v>119</v>
      </c>
    </row>
    <row r="2135" spans="2:51" s="194" customFormat="1" x14ac:dyDescent="0.3">
      <c r="B2135" s="195"/>
      <c r="D2135" s="190" t="s">
        <v>171</v>
      </c>
      <c r="E2135" s="196"/>
      <c r="F2135" s="197" t="s">
        <v>453</v>
      </c>
      <c r="H2135" s="196"/>
      <c r="L2135" s="195"/>
      <c r="M2135" s="198"/>
      <c r="T2135" s="199"/>
      <c r="AT2135" s="196" t="s">
        <v>171</v>
      </c>
      <c r="AU2135" s="196" t="s">
        <v>100</v>
      </c>
      <c r="AV2135" s="194" t="s">
        <v>84</v>
      </c>
      <c r="AW2135" s="194" t="s">
        <v>33</v>
      </c>
      <c r="AX2135" s="194" t="s">
        <v>76</v>
      </c>
      <c r="AY2135" s="196" t="s">
        <v>119</v>
      </c>
    </row>
    <row r="2136" spans="2:51" s="200" customFormat="1" x14ac:dyDescent="0.3">
      <c r="B2136" s="201"/>
      <c r="D2136" s="190" t="s">
        <v>171</v>
      </c>
      <c r="E2136" s="202"/>
      <c r="F2136" s="203" t="s">
        <v>454</v>
      </c>
      <c r="H2136" s="204">
        <v>10.9</v>
      </c>
      <c r="L2136" s="201"/>
      <c r="M2136" s="205"/>
      <c r="T2136" s="206"/>
      <c r="AT2136" s="202" t="s">
        <v>171</v>
      </c>
      <c r="AU2136" s="202" t="s">
        <v>100</v>
      </c>
      <c r="AV2136" s="200" t="s">
        <v>100</v>
      </c>
      <c r="AW2136" s="200" t="s">
        <v>33</v>
      </c>
      <c r="AX2136" s="200" t="s">
        <v>76</v>
      </c>
      <c r="AY2136" s="202" t="s">
        <v>119</v>
      </c>
    </row>
    <row r="2137" spans="2:51" s="194" customFormat="1" x14ac:dyDescent="0.3">
      <c r="B2137" s="195"/>
      <c r="D2137" s="190" t="s">
        <v>171</v>
      </c>
      <c r="E2137" s="196"/>
      <c r="F2137" s="197" t="s">
        <v>236</v>
      </c>
      <c r="H2137" s="196"/>
      <c r="L2137" s="195"/>
      <c r="M2137" s="198"/>
      <c r="T2137" s="199"/>
      <c r="AT2137" s="196" t="s">
        <v>171</v>
      </c>
      <c r="AU2137" s="196" t="s">
        <v>100</v>
      </c>
      <c r="AV2137" s="194" t="s">
        <v>84</v>
      </c>
      <c r="AW2137" s="194" t="s">
        <v>33</v>
      </c>
      <c r="AX2137" s="194" t="s">
        <v>76</v>
      </c>
      <c r="AY2137" s="196" t="s">
        <v>119</v>
      </c>
    </row>
    <row r="2138" spans="2:51" s="194" customFormat="1" x14ac:dyDescent="0.3">
      <c r="B2138" s="195"/>
      <c r="D2138" s="190" t="s">
        <v>171</v>
      </c>
      <c r="E2138" s="196"/>
      <c r="F2138" s="197" t="s">
        <v>450</v>
      </c>
      <c r="H2138" s="196"/>
      <c r="L2138" s="195"/>
      <c r="M2138" s="198"/>
      <c r="T2138" s="199"/>
      <c r="AT2138" s="196" t="s">
        <v>171</v>
      </c>
      <c r="AU2138" s="196" t="s">
        <v>100</v>
      </c>
      <c r="AV2138" s="194" t="s">
        <v>84</v>
      </c>
      <c r="AW2138" s="194" t="s">
        <v>33</v>
      </c>
      <c r="AX2138" s="194" t="s">
        <v>76</v>
      </c>
      <c r="AY2138" s="196" t="s">
        <v>119</v>
      </c>
    </row>
    <row r="2139" spans="2:51" s="194" customFormat="1" x14ac:dyDescent="0.3">
      <c r="B2139" s="195"/>
      <c r="D2139" s="190" t="s">
        <v>171</v>
      </c>
      <c r="E2139" s="196"/>
      <c r="F2139" s="197" t="s">
        <v>455</v>
      </c>
      <c r="H2139" s="196"/>
      <c r="L2139" s="195"/>
      <c r="M2139" s="198"/>
      <c r="T2139" s="199"/>
      <c r="AT2139" s="196" t="s">
        <v>171</v>
      </c>
      <c r="AU2139" s="196" t="s">
        <v>100</v>
      </c>
      <c r="AV2139" s="194" t="s">
        <v>84</v>
      </c>
      <c r="AW2139" s="194" t="s">
        <v>33</v>
      </c>
      <c r="AX2139" s="194" t="s">
        <v>76</v>
      </c>
      <c r="AY2139" s="196" t="s">
        <v>119</v>
      </c>
    </row>
    <row r="2140" spans="2:51" s="200" customFormat="1" x14ac:dyDescent="0.3">
      <c r="B2140" s="201"/>
      <c r="D2140" s="190" t="s">
        <v>171</v>
      </c>
      <c r="E2140" s="202"/>
      <c r="F2140" s="203" t="s">
        <v>456</v>
      </c>
      <c r="H2140" s="204">
        <v>9</v>
      </c>
      <c r="L2140" s="201"/>
      <c r="M2140" s="205"/>
      <c r="T2140" s="206"/>
      <c r="AT2140" s="202" t="s">
        <v>171</v>
      </c>
      <c r="AU2140" s="202" t="s">
        <v>100</v>
      </c>
      <c r="AV2140" s="200" t="s">
        <v>100</v>
      </c>
      <c r="AW2140" s="200" t="s">
        <v>33</v>
      </c>
      <c r="AX2140" s="200" t="s">
        <v>76</v>
      </c>
      <c r="AY2140" s="202" t="s">
        <v>119</v>
      </c>
    </row>
    <row r="2141" spans="2:51" s="194" customFormat="1" x14ac:dyDescent="0.3">
      <c r="B2141" s="195"/>
      <c r="D2141" s="190" t="s">
        <v>171</v>
      </c>
      <c r="E2141" s="196"/>
      <c r="F2141" s="197" t="s">
        <v>239</v>
      </c>
      <c r="H2141" s="196"/>
      <c r="L2141" s="195"/>
      <c r="M2141" s="198"/>
      <c r="T2141" s="199"/>
      <c r="AT2141" s="196" t="s">
        <v>171</v>
      </c>
      <c r="AU2141" s="196" t="s">
        <v>100</v>
      </c>
      <c r="AV2141" s="194" t="s">
        <v>84</v>
      </c>
      <c r="AW2141" s="194" t="s">
        <v>33</v>
      </c>
      <c r="AX2141" s="194" t="s">
        <v>76</v>
      </c>
      <c r="AY2141" s="196" t="s">
        <v>119</v>
      </c>
    </row>
    <row r="2142" spans="2:51" s="194" customFormat="1" x14ac:dyDescent="0.3">
      <c r="B2142" s="195"/>
      <c r="D2142" s="190" t="s">
        <v>171</v>
      </c>
      <c r="E2142" s="196"/>
      <c r="F2142" s="197" t="s">
        <v>450</v>
      </c>
      <c r="H2142" s="196"/>
      <c r="L2142" s="195"/>
      <c r="M2142" s="198"/>
      <c r="T2142" s="199"/>
      <c r="AT2142" s="196" t="s">
        <v>171</v>
      </c>
      <c r="AU2142" s="196" t="s">
        <v>100</v>
      </c>
      <c r="AV2142" s="194" t="s">
        <v>84</v>
      </c>
      <c r="AW2142" s="194" t="s">
        <v>33</v>
      </c>
      <c r="AX2142" s="194" t="s">
        <v>76</v>
      </c>
      <c r="AY2142" s="196" t="s">
        <v>119</v>
      </c>
    </row>
    <row r="2143" spans="2:51" s="194" customFormat="1" x14ac:dyDescent="0.3">
      <c r="B2143" s="195"/>
      <c r="D2143" s="190" t="s">
        <v>171</v>
      </c>
      <c r="E2143" s="196"/>
      <c r="F2143" s="197" t="s">
        <v>457</v>
      </c>
      <c r="H2143" s="196"/>
      <c r="L2143" s="195"/>
      <c r="M2143" s="198"/>
      <c r="T2143" s="199"/>
      <c r="AT2143" s="196" t="s">
        <v>171</v>
      </c>
      <c r="AU2143" s="196" t="s">
        <v>100</v>
      </c>
      <c r="AV2143" s="194" t="s">
        <v>84</v>
      </c>
      <c r="AW2143" s="194" t="s">
        <v>33</v>
      </c>
      <c r="AX2143" s="194" t="s">
        <v>76</v>
      </c>
      <c r="AY2143" s="196" t="s">
        <v>119</v>
      </c>
    </row>
    <row r="2144" spans="2:51" s="200" customFormat="1" x14ac:dyDescent="0.3">
      <c r="B2144" s="201"/>
      <c r="D2144" s="190" t="s">
        <v>171</v>
      </c>
      <c r="E2144" s="202"/>
      <c r="F2144" s="203" t="s">
        <v>458</v>
      </c>
      <c r="H2144" s="204">
        <v>9.9</v>
      </c>
      <c r="L2144" s="201"/>
      <c r="M2144" s="205"/>
      <c r="T2144" s="206"/>
      <c r="AT2144" s="202" t="s">
        <v>171</v>
      </c>
      <c r="AU2144" s="202" t="s">
        <v>100</v>
      </c>
      <c r="AV2144" s="200" t="s">
        <v>100</v>
      </c>
      <c r="AW2144" s="200" t="s">
        <v>33</v>
      </c>
      <c r="AX2144" s="200" t="s">
        <v>76</v>
      </c>
      <c r="AY2144" s="202" t="s">
        <v>119</v>
      </c>
    </row>
    <row r="2145" spans="2:51" s="215" customFormat="1" x14ac:dyDescent="0.3">
      <c r="B2145" s="216"/>
      <c r="D2145" s="190" t="s">
        <v>171</v>
      </c>
      <c r="E2145" s="217"/>
      <c r="F2145" s="218" t="s">
        <v>219</v>
      </c>
      <c r="H2145" s="219">
        <v>40.1</v>
      </c>
      <c r="L2145" s="216"/>
      <c r="M2145" s="220"/>
      <c r="T2145" s="221"/>
      <c r="AT2145" s="217" t="s">
        <v>171</v>
      </c>
      <c r="AU2145" s="217" t="s">
        <v>100</v>
      </c>
      <c r="AV2145" s="215" t="s">
        <v>122</v>
      </c>
      <c r="AW2145" s="215" t="s">
        <v>33</v>
      </c>
      <c r="AX2145" s="215" t="s">
        <v>76</v>
      </c>
      <c r="AY2145" s="217" t="s">
        <v>119</v>
      </c>
    </row>
    <row r="2146" spans="2:51" s="194" customFormat="1" x14ac:dyDescent="0.3">
      <c r="B2146" s="195"/>
      <c r="D2146" s="190" t="s">
        <v>171</v>
      </c>
      <c r="E2146" s="196"/>
      <c r="F2146" s="197" t="s">
        <v>459</v>
      </c>
      <c r="H2146" s="196"/>
      <c r="L2146" s="195"/>
      <c r="M2146" s="198"/>
      <c r="T2146" s="199"/>
      <c r="AT2146" s="196" t="s">
        <v>171</v>
      </c>
      <c r="AU2146" s="196" t="s">
        <v>100</v>
      </c>
      <c r="AV2146" s="194" t="s">
        <v>84</v>
      </c>
      <c r="AW2146" s="194" t="s">
        <v>33</v>
      </c>
      <c r="AX2146" s="194" t="s">
        <v>76</v>
      </c>
      <c r="AY2146" s="196" t="s">
        <v>119</v>
      </c>
    </row>
    <row r="2147" spans="2:51" s="194" customFormat="1" x14ac:dyDescent="0.3">
      <c r="B2147" s="195"/>
      <c r="D2147" s="190" t="s">
        <v>171</v>
      </c>
      <c r="E2147" s="196"/>
      <c r="F2147" s="197" t="s">
        <v>242</v>
      </c>
      <c r="H2147" s="196"/>
      <c r="L2147" s="195"/>
      <c r="M2147" s="198"/>
      <c r="T2147" s="199"/>
      <c r="AT2147" s="196" t="s">
        <v>171</v>
      </c>
      <c r="AU2147" s="196" t="s">
        <v>100</v>
      </c>
      <c r="AV2147" s="194" t="s">
        <v>84</v>
      </c>
      <c r="AW2147" s="194" t="s">
        <v>33</v>
      </c>
      <c r="AX2147" s="194" t="s">
        <v>76</v>
      </c>
      <c r="AY2147" s="196" t="s">
        <v>119</v>
      </c>
    </row>
    <row r="2148" spans="2:51" s="194" customFormat="1" x14ac:dyDescent="0.3">
      <c r="B2148" s="195"/>
      <c r="D2148" s="190" t="s">
        <v>171</v>
      </c>
      <c r="E2148" s="196"/>
      <c r="F2148" s="197" t="s">
        <v>450</v>
      </c>
      <c r="H2148" s="196"/>
      <c r="L2148" s="195"/>
      <c r="M2148" s="198"/>
      <c r="T2148" s="199"/>
      <c r="AT2148" s="196" t="s">
        <v>171</v>
      </c>
      <c r="AU2148" s="196" t="s">
        <v>100</v>
      </c>
      <c r="AV2148" s="194" t="s">
        <v>84</v>
      </c>
      <c r="AW2148" s="194" t="s">
        <v>33</v>
      </c>
      <c r="AX2148" s="194" t="s">
        <v>76</v>
      </c>
      <c r="AY2148" s="196" t="s">
        <v>119</v>
      </c>
    </row>
    <row r="2149" spans="2:51" s="194" customFormat="1" x14ac:dyDescent="0.3">
      <c r="B2149" s="195"/>
      <c r="D2149" s="190" t="s">
        <v>171</v>
      </c>
      <c r="E2149" s="196"/>
      <c r="F2149" s="197" t="s">
        <v>460</v>
      </c>
      <c r="H2149" s="196"/>
      <c r="L2149" s="195"/>
      <c r="M2149" s="198"/>
      <c r="T2149" s="199"/>
      <c r="AT2149" s="196" t="s">
        <v>171</v>
      </c>
      <c r="AU2149" s="196" t="s">
        <v>100</v>
      </c>
      <c r="AV2149" s="194" t="s">
        <v>84</v>
      </c>
      <c r="AW2149" s="194" t="s">
        <v>33</v>
      </c>
      <c r="AX2149" s="194" t="s">
        <v>76</v>
      </c>
      <c r="AY2149" s="196" t="s">
        <v>119</v>
      </c>
    </row>
    <row r="2150" spans="2:51" s="200" customFormat="1" x14ac:dyDescent="0.3">
      <c r="B2150" s="201"/>
      <c r="D2150" s="190" t="s">
        <v>171</v>
      </c>
      <c r="E2150" s="202"/>
      <c r="F2150" s="203" t="s">
        <v>461</v>
      </c>
      <c r="H2150" s="204">
        <v>11.9</v>
      </c>
      <c r="L2150" s="201"/>
      <c r="M2150" s="205"/>
      <c r="T2150" s="206"/>
      <c r="AT2150" s="202" t="s">
        <v>171</v>
      </c>
      <c r="AU2150" s="202" t="s">
        <v>100</v>
      </c>
      <c r="AV2150" s="200" t="s">
        <v>100</v>
      </c>
      <c r="AW2150" s="200" t="s">
        <v>33</v>
      </c>
      <c r="AX2150" s="200" t="s">
        <v>76</v>
      </c>
      <c r="AY2150" s="202" t="s">
        <v>119</v>
      </c>
    </row>
    <row r="2151" spans="2:51" s="194" customFormat="1" x14ac:dyDescent="0.3">
      <c r="B2151" s="195"/>
      <c r="D2151" s="190" t="s">
        <v>171</v>
      </c>
      <c r="E2151" s="196"/>
      <c r="F2151" s="197" t="s">
        <v>242</v>
      </c>
      <c r="H2151" s="196"/>
      <c r="L2151" s="195"/>
      <c r="M2151" s="198"/>
      <c r="T2151" s="199"/>
      <c r="AT2151" s="196" t="s">
        <v>171</v>
      </c>
      <c r="AU2151" s="196" t="s">
        <v>100</v>
      </c>
      <c r="AV2151" s="194" t="s">
        <v>84</v>
      </c>
      <c r="AW2151" s="194" t="s">
        <v>33</v>
      </c>
      <c r="AX2151" s="194" t="s">
        <v>76</v>
      </c>
      <c r="AY2151" s="196" t="s">
        <v>119</v>
      </c>
    </row>
    <row r="2152" spans="2:51" s="194" customFormat="1" x14ac:dyDescent="0.3">
      <c r="B2152" s="195"/>
      <c r="D2152" s="190" t="s">
        <v>171</v>
      </c>
      <c r="E2152" s="196"/>
      <c r="F2152" s="197" t="s">
        <v>450</v>
      </c>
      <c r="H2152" s="196"/>
      <c r="L2152" s="195"/>
      <c r="M2152" s="198"/>
      <c r="T2152" s="199"/>
      <c r="AT2152" s="196" t="s">
        <v>171</v>
      </c>
      <c r="AU2152" s="196" t="s">
        <v>100</v>
      </c>
      <c r="AV2152" s="194" t="s">
        <v>84</v>
      </c>
      <c r="AW2152" s="194" t="s">
        <v>33</v>
      </c>
      <c r="AX2152" s="194" t="s">
        <v>76</v>
      </c>
      <c r="AY2152" s="196" t="s">
        <v>119</v>
      </c>
    </row>
    <row r="2153" spans="2:51" s="194" customFormat="1" x14ac:dyDescent="0.3">
      <c r="B2153" s="195"/>
      <c r="D2153" s="190" t="s">
        <v>171</v>
      </c>
      <c r="E2153" s="196"/>
      <c r="F2153" s="197" t="s">
        <v>462</v>
      </c>
      <c r="H2153" s="196"/>
      <c r="L2153" s="195"/>
      <c r="M2153" s="198"/>
      <c r="T2153" s="199"/>
      <c r="AT2153" s="196" t="s">
        <v>171</v>
      </c>
      <c r="AU2153" s="196" t="s">
        <v>100</v>
      </c>
      <c r="AV2153" s="194" t="s">
        <v>84</v>
      </c>
      <c r="AW2153" s="194" t="s">
        <v>33</v>
      </c>
      <c r="AX2153" s="194" t="s">
        <v>76</v>
      </c>
      <c r="AY2153" s="196" t="s">
        <v>119</v>
      </c>
    </row>
    <row r="2154" spans="2:51" s="200" customFormat="1" x14ac:dyDescent="0.3">
      <c r="B2154" s="201"/>
      <c r="D2154" s="190" t="s">
        <v>171</v>
      </c>
      <c r="E2154" s="202"/>
      <c r="F2154" s="203" t="s">
        <v>463</v>
      </c>
      <c r="H2154" s="204">
        <v>12</v>
      </c>
      <c r="L2154" s="201"/>
      <c r="M2154" s="205"/>
      <c r="T2154" s="206"/>
      <c r="AT2154" s="202" t="s">
        <v>171</v>
      </c>
      <c r="AU2154" s="202" t="s">
        <v>100</v>
      </c>
      <c r="AV2154" s="200" t="s">
        <v>100</v>
      </c>
      <c r="AW2154" s="200" t="s">
        <v>33</v>
      </c>
      <c r="AX2154" s="200" t="s">
        <v>76</v>
      </c>
      <c r="AY2154" s="202" t="s">
        <v>119</v>
      </c>
    </row>
    <row r="2155" spans="2:51" s="215" customFormat="1" x14ac:dyDescent="0.3">
      <c r="B2155" s="216"/>
      <c r="D2155" s="190" t="s">
        <v>171</v>
      </c>
      <c r="E2155" s="217"/>
      <c r="F2155" s="218" t="s">
        <v>219</v>
      </c>
      <c r="H2155" s="219">
        <v>23.9</v>
      </c>
      <c r="L2155" s="216"/>
      <c r="M2155" s="220"/>
      <c r="T2155" s="221"/>
      <c r="AT2155" s="217" t="s">
        <v>171</v>
      </c>
      <c r="AU2155" s="217" t="s">
        <v>100</v>
      </c>
      <c r="AV2155" s="215" t="s">
        <v>122</v>
      </c>
      <c r="AW2155" s="215" t="s">
        <v>33</v>
      </c>
      <c r="AX2155" s="215" t="s">
        <v>76</v>
      </c>
      <c r="AY2155" s="217" t="s">
        <v>119</v>
      </c>
    </row>
    <row r="2156" spans="2:51" s="194" customFormat="1" x14ac:dyDescent="0.3">
      <c r="B2156" s="195"/>
      <c r="D2156" s="190" t="s">
        <v>171</v>
      </c>
      <c r="E2156" s="196"/>
      <c r="F2156" s="197" t="s">
        <v>248</v>
      </c>
      <c r="H2156" s="196"/>
      <c r="L2156" s="195"/>
      <c r="M2156" s="198"/>
      <c r="T2156" s="199"/>
      <c r="AT2156" s="196" t="s">
        <v>171</v>
      </c>
      <c r="AU2156" s="196" t="s">
        <v>100</v>
      </c>
      <c r="AV2156" s="194" t="s">
        <v>84</v>
      </c>
      <c r="AW2156" s="194" t="s">
        <v>33</v>
      </c>
      <c r="AX2156" s="194" t="s">
        <v>76</v>
      </c>
      <c r="AY2156" s="196" t="s">
        <v>119</v>
      </c>
    </row>
    <row r="2157" spans="2:51" s="194" customFormat="1" x14ac:dyDescent="0.3">
      <c r="B2157" s="195"/>
      <c r="D2157" s="190" t="s">
        <v>171</v>
      </c>
      <c r="E2157" s="196"/>
      <c r="F2157" s="197" t="s">
        <v>450</v>
      </c>
      <c r="H2157" s="196"/>
      <c r="L2157" s="195"/>
      <c r="M2157" s="198"/>
      <c r="T2157" s="199"/>
      <c r="AT2157" s="196" t="s">
        <v>171</v>
      </c>
      <c r="AU2157" s="196" t="s">
        <v>100</v>
      </c>
      <c r="AV2157" s="194" t="s">
        <v>84</v>
      </c>
      <c r="AW2157" s="194" t="s">
        <v>33</v>
      </c>
      <c r="AX2157" s="194" t="s">
        <v>76</v>
      </c>
      <c r="AY2157" s="196" t="s">
        <v>119</v>
      </c>
    </row>
    <row r="2158" spans="2:51" s="194" customFormat="1" x14ac:dyDescent="0.3">
      <c r="B2158" s="195"/>
      <c r="D2158" s="190" t="s">
        <v>171</v>
      </c>
      <c r="E2158" s="196"/>
      <c r="F2158" s="197" t="s">
        <v>390</v>
      </c>
      <c r="H2158" s="196"/>
      <c r="L2158" s="195"/>
      <c r="M2158" s="198"/>
      <c r="T2158" s="199"/>
      <c r="AT2158" s="196" t="s">
        <v>171</v>
      </c>
      <c r="AU2158" s="196" t="s">
        <v>100</v>
      </c>
      <c r="AV2158" s="194" t="s">
        <v>84</v>
      </c>
      <c r="AW2158" s="194" t="s">
        <v>33</v>
      </c>
      <c r="AX2158" s="194" t="s">
        <v>76</v>
      </c>
      <c r="AY2158" s="196" t="s">
        <v>119</v>
      </c>
    </row>
    <row r="2159" spans="2:51" s="200" customFormat="1" x14ac:dyDescent="0.3">
      <c r="B2159" s="201"/>
      <c r="D2159" s="190" t="s">
        <v>171</v>
      </c>
      <c r="E2159" s="202"/>
      <c r="F2159" s="203" t="s">
        <v>464</v>
      </c>
      <c r="H2159" s="204">
        <v>2</v>
      </c>
      <c r="L2159" s="201"/>
      <c r="M2159" s="205"/>
      <c r="T2159" s="206"/>
      <c r="AT2159" s="202" t="s">
        <v>171</v>
      </c>
      <c r="AU2159" s="202" t="s">
        <v>100</v>
      </c>
      <c r="AV2159" s="200" t="s">
        <v>100</v>
      </c>
      <c r="AW2159" s="200" t="s">
        <v>33</v>
      </c>
      <c r="AX2159" s="200" t="s">
        <v>76</v>
      </c>
      <c r="AY2159" s="202" t="s">
        <v>119</v>
      </c>
    </row>
    <row r="2160" spans="2:51" s="194" customFormat="1" x14ac:dyDescent="0.3">
      <c r="B2160" s="195"/>
      <c r="D2160" s="190" t="s">
        <v>171</v>
      </c>
      <c r="E2160" s="196"/>
      <c r="F2160" s="197" t="s">
        <v>251</v>
      </c>
      <c r="H2160" s="196"/>
      <c r="L2160" s="195"/>
      <c r="M2160" s="198"/>
      <c r="T2160" s="199"/>
      <c r="AT2160" s="196" t="s">
        <v>171</v>
      </c>
      <c r="AU2160" s="196" t="s">
        <v>100</v>
      </c>
      <c r="AV2160" s="194" t="s">
        <v>84</v>
      </c>
      <c r="AW2160" s="194" t="s">
        <v>33</v>
      </c>
      <c r="AX2160" s="194" t="s">
        <v>76</v>
      </c>
      <c r="AY2160" s="196" t="s">
        <v>119</v>
      </c>
    </row>
    <row r="2161" spans="2:51" s="194" customFormat="1" x14ac:dyDescent="0.3">
      <c r="B2161" s="195"/>
      <c r="D2161" s="190" t="s">
        <v>171</v>
      </c>
      <c r="E2161" s="196"/>
      <c r="F2161" s="197" t="s">
        <v>450</v>
      </c>
      <c r="H2161" s="196"/>
      <c r="L2161" s="195"/>
      <c r="M2161" s="198"/>
      <c r="T2161" s="199"/>
      <c r="AT2161" s="196" t="s">
        <v>171</v>
      </c>
      <c r="AU2161" s="196" t="s">
        <v>100</v>
      </c>
      <c r="AV2161" s="194" t="s">
        <v>84</v>
      </c>
      <c r="AW2161" s="194" t="s">
        <v>33</v>
      </c>
      <c r="AX2161" s="194" t="s">
        <v>76</v>
      </c>
      <c r="AY2161" s="196" t="s">
        <v>119</v>
      </c>
    </row>
    <row r="2162" spans="2:51" s="194" customFormat="1" x14ac:dyDescent="0.3">
      <c r="B2162" s="195"/>
      <c r="D2162" s="190" t="s">
        <v>171</v>
      </c>
      <c r="E2162" s="196"/>
      <c r="F2162" s="197" t="s">
        <v>390</v>
      </c>
      <c r="H2162" s="196"/>
      <c r="L2162" s="195"/>
      <c r="M2162" s="198"/>
      <c r="T2162" s="199"/>
      <c r="AT2162" s="196" t="s">
        <v>171</v>
      </c>
      <c r="AU2162" s="196" t="s">
        <v>100</v>
      </c>
      <c r="AV2162" s="194" t="s">
        <v>84</v>
      </c>
      <c r="AW2162" s="194" t="s">
        <v>33</v>
      </c>
      <c r="AX2162" s="194" t="s">
        <v>76</v>
      </c>
      <c r="AY2162" s="196" t="s">
        <v>119</v>
      </c>
    </row>
    <row r="2163" spans="2:51" s="200" customFormat="1" x14ac:dyDescent="0.3">
      <c r="B2163" s="201"/>
      <c r="D2163" s="190" t="s">
        <v>171</v>
      </c>
      <c r="E2163" s="202"/>
      <c r="F2163" s="203" t="s">
        <v>464</v>
      </c>
      <c r="H2163" s="204">
        <v>2</v>
      </c>
      <c r="L2163" s="201"/>
      <c r="M2163" s="205"/>
      <c r="T2163" s="206"/>
      <c r="AT2163" s="202" t="s">
        <v>171</v>
      </c>
      <c r="AU2163" s="202" t="s">
        <v>100</v>
      </c>
      <c r="AV2163" s="200" t="s">
        <v>100</v>
      </c>
      <c r="AW2163" s="200" t="s">
        <v>33</v>
      </c>
      <c r="AX2163" s="200" t="s">
        <v>76</v>
      </c>
      <c r="AY2163" s="202" t="s">
        <v>119</v>
      </c>
    </row>
    <row r="2164" spans="2:51" s="194" customFormat="1" x14ac:dyDescent="0.3">
      <c r="B2164" s="195"/>
      <c r="D2164" s="190" t="s">
        <v>171</v>
      </c>
      <c r="E2164" s="196"/>
      <c r="F2164" s="197" t="s">
        <v>252</v>
      </c>
      <c r="H2164" s="196"/>
      <c r="L2164" s="195"/>
      <c r="M2164" s="198"/>
      <c r="T2164" s="199"/>
      <c r="AT2164" s="196" t="s">
        <v>171</v>
      </c>
      <c r="AU2164" s="196" t="s">
        <v>100</v>
      </c>
      <c r="AV2164" s="194" t="s">
        <v>84</v>
      </c>
      <c r="AW2164" s="194" t="s">
        <v>33</v>
      </c>
      <c r="AX2164" s="194" t="s">
        <v>76</v>
      </c>
      <c r="AY2164" s="196" t="s">
        <v>119</v>
      </c>
    </row>
    <row r="2165" spans="2:51" s="194" customFormat="1" x14ac:dyDescent="0.3">
      <c r="B2165" s="195"/>
      <c r="D2165" s="190" t="s">
        <v>171</v>
      </c>
      <c r="E2165" s="196"/>
      <c r="F2165" s="197" t="s">
        <v>450</v>
      </c>
      <c r="H2165" s="196"/>
      <c r="L2165" s="195"/>
      <c r="M2165" s="198"/>
      <c r="T2165" s="199"/>
      <c r="AT2165" s="196" t="s">
        <v>171</v>
      </c>
      <c r="AU2165" s="196" t="s">
        <v>100</v>
      </c>
      <c r="AV2165" s="194" t="s">
        <v>84</v>
      </c>
      <c r="AW2165" s="194" t="s">
        <v>33</v>
      </c>
      <c r="AX2165" s="194" t="s">
        <v>76</v>
      </c>
      <c r="AY2165" s="196" t="s">
        <v>119</v>
      </c>
    </row>
    <row r="2166" spans="2:51" s="194" customFormat="1" x14ac:dyDescent="0.3">
      <c r="B2166" s="195"/>
      <c r="D2166" s="190" t="s">
        <v>171</v>
      </c>
      <c r="E2166" s="196"/>
      <c r="F2166" s="197" t="s">
        <v>390</v>
      </c>
      <c r="H2166" s="196"/>
      <c r="L2166" s="195"/>
      <c r="M2166" s="198"/>
      <c r="T2166" s="199"/>
      <c r="AT2166" s="196" t="s">
        <v>171</v>
      </c>
      <c r="AU2166" s="196" t="s">
        <v>100</v>
      </c>
      <c r="AV2166" s="194" t="s">
        <v>84</v>
      </c>
      <c r="AW2166" s="194" t="s">
        <v>33</v>
      </c>
      <c r="AX2166" s="194" t="s">
        <v>76</v>
      </c>
      <c r="AY2166" s="196" t="s">
        <v>119</v>
      </c>
    </row>
    <row r="2167" spans="2:51" s="200" customFormat="1" x14ac:dyDescent="0.3">
      <c r="B2167" s="201"/>
      <c r="D2167" s="190" t="s">
        <v>171</v>
      </c>
      <c r="E2167" s="202"/>
      <c r="F2167" s="203" t="s">
        <v>464</v>
      </c>
      <c r="H2167" s="204">
        <v>2</v>
      </c>
      <c r="L2167" s="201"/>
      <c r="M2167" s="205"/>
      <c r="T2167" s="206"/>
      <c r="AT2167" s="202" t="s">
        <v>171</v>
      </c>
      <c r="AU2167" s="202" t="s">
        <v>100</v>
      </c>
      <c r="AV2167" s="200" t="s">
        <v>100</v>
      </c>
      <c r="AW2167" s="200" t="s">
        <v>33</v>
      </c>
      <c r="AX2167" s="200" t="s">
        <v>76</v>
      </c>
      <c r="AY2167" s="202" t="s">
        <v>119</v>
      </c>
    </row>
    <row r="2168" spans="2:51" s="194" customFormat="1" x14ac:dyDescent="0.3">
      <c r="B2168" s="195"/>
      <c r="D2168" s="190" t="s">
        <v>171</v>
      </c>
      <c r="E2168" s="196"/>
      <c r="F2168" s="197" t="s">
        <v>253</v>
      </c>
      <c r="H2168" s="196"/>
      <c r="L2168" s="195"/>
      <c r="M2168" s="198"/>
      <c r="T2168" s="199"/>
      <c r="AT2168" s="196" t="s">
        <v>171</v>
      </c>
      <c r="AU2168" s="196" t="s">
        <v>100</v>
      </c>
      <c r="AV2168" s="194" t="s">
        <v>84</v>
      </c>
      <c r="AW2168" s="194" t="s">
        <v>33</v>
      </c>
      <c r="AX2168" s="194" t="s">
        <v>76</v>
      </c>
      <c r="AY2168" s="196" t="s">
        <v>119</v>
      </c>
    </row>
    <row r="2169" spans="2:51" s="194" customFormat="1" x14ac:dyDescent="0.3">
      <c r="B2169" s="195"/>
      <c r="D2169" s="190" t="s">
        <v>171</v>
      </c>
      <c r="E2169" s="196"/>
      <c r="F2169" s="197" t="s">
        <v>450</v>
      </c>
      <c r="H2169" s="196"/>
      <c r="L2169" s="195"/>
      <c r="M2169" s="198"/>
      <c r="T2169" s="199"/>
      <c r="AT2169" s="196" t="s">
        <v>171</v>
      </c>
      <c r="AU2169" s="196" t="s">
        <v>100</v>
      </c>
      <c r="AV2169" s="194" t="s">
        <v>84</v>
      </c>
      <c r="AW2169" s="194" t="s">
        <v>33</v>
      </c>
      <c r="AX2169" s="194" t="s">
        <v>76</v>
      </c>
      <c r="AY2169" s="196" t="s">
        <v>119</v>
      </c>
    </row>
    <row r="2170" spans="2:51" s="194" customFormat="1" x14ac:dyDescent="0.3">
      <c r="B2170" s="195"/>
      <c r="D2170" s="190" t="s">
        <v>171</v>
      </c>
      <c r="E2170" s="196"/>
      <c r="F2170" s="197" t="s">
        <v>390</v>
      </c>
      <c r="H2170" s="196"/>
      <c r="L2170" s="195"/>
      <c r="M2170" s="198"/>
      <c r="T2170" s="199"/>
      <c r="AT2170" s="196" t="s">
        <v>171</v>
      </c>
      <c r="AU2170" s="196" t="s">
        <v>100</v>
      </c>
      <c r="AV2170" s="194" t="s">
        <v>84</v>
      </c>
      <c r="AW2170" s="194" t="s">
        <v>33</v>
      </c>
      <c r="AX2170" s="194" t="s">
        <v>76</v>
      </c>
      <c r="AY2170" s="196" t="s">
        <v>119</v>
      </c>
    </row>
    <row r="2171" spans="2:51" s="200" customFormat="1" x14ac:dyDescent="0.3">
      <c r="B2171" s="201"/>
      <c r="D2171" s="190" t="s">
        <v>171</v>
      </c>
      <c r="E2171" s="202"/>
      <c r="F2171" s="203" t="s">
        <v>464</v>
      </c>
      <c r="H2171" s="204">
        <v>2</v>
      </c>
      <c r="L2171" s="201"/>
      <c r="M2171" s="205"/>
      <c r="T2171" s="206"/>
      <c r="AT2171" s="202" t="s">
        <v>171</v>
      </c>
      <c r="AU2171" s="202" t="s">
        <v>100</v>
      </c>
      <c r="AV2171" s="200" t="s">
        <v>100</v>
      </c>
      <c r="AW2171" s="200" t="s">
        <v>33</v>
      </c>
      <c r="AX2171" s="200" t="s">
        <v>76</v>
      </c>
      <c r="AY2171" s="202" t="s">
        <v>119</v>
      </c>
    </row>
    <row r="2172" spans="2:51" s="215" customFormat="1" x14ac:dyDescent="0.3">
      <c r="B2172" s="216"/>
      <c r="D2172" s="190" t="s">
        <v>171</v>
      </c>
      <c r="E2172" s="217"/>
      <c r="F2172" s="218" t="s">
        <v>219</v>
      </c>
      <c r="H2172" s="219">
        <v>8</v>
      </c>
      <c r="L2172" s="216"/>
      <c r="M2172" s="220"/>
      <c r="T2172" s="221"/>
      <c r="AT2172" s="217" t="s">
        <v>171</v>
      </c>
      <c r="AU2172" s="217" t="s">
        <v>100</v>
      </c>
      <c r="AV2172" s="215" t="s">
        <v>122</v>
      </c>
      <c r="AW2172" s="215" t="s">
        <v>33</v>
      </c>
      <c r="AX2172" s="215" t="s">
        <v>76</v>
      </c>
      <c r="AY2172" s="217" t="s">
        <v>119</v>
      </c>
    </row>
    <row r="2173" spans="2:51" s="194" customFormat="1" x14ac:dyDescent="0.3">
      <c r="B2173" s="195"/>
      <c r="D2173" s="190" t="s">
        <v>171</v>
      </c>
      <c r="E2173" s="196"/>
      <c r="F2173" s="197" t="s">
        <v>459</v>
      </c>
      <c r="H2173" s="196"/>
      <c r="L2173" s="195"/>
      <c r="M2173" s="198"/>
      <c r="T2173" s="199"/>
      <c r="AT2173" s="196" t="s">
        <v>171</v>
      </c>
      <c r="AU2173" s="196" t="s">
        <v>100</v>
      </c>
      <c r="AV2173" s="194" t="s">
        <v>84</v>
      </c>
      <c r="AW2173" s="194" t="s">
        <v>33</v>
      </c>
      <c r="AX2173" s="194" t="s">
        <v>76</v>
      </c>
      <c r="AY2173" s="196" t="s">
        <v>119</v>
      </c>
    </row>
    <row r="2174" spans="2:51" s="194" customFormat="1" x14ac:dyDescent="0.3">
      <c r="B2174" s="195"/>
      <c r="D2174" s="190" t="s">
        <v>171</v>
      </c>
      <c r="E2174" s="196"/>
      <c r="F2174" s="197" t="s">
        <v>465</v>
      </c>
      <c r="H2174" s="196"/>
      <c r="L2174" s="195"/>
      <c r="M2174" s="198"/>
      <c r="T2174" s="199"/>
      <c r="AT2174" s="196" t="s">
        <v>171</v>
      </c>
      <c r="AU2174" s="196" t="s">
        <v>100</v>
      </c>
      <c r="AV2174" s="194" t="s">
        <v>84</v>
      </c>
      <c r="AW2174" s="194" t="s">
        <v>33</v>
      </c>
      <c r="AX2174" s="194" t="s">
        <v>76</v>
      </c>
      <c r="AY2174" s="196" t="s">
        <v>119</v>
      </c>
    </row>
    <row r="2175" spans="2:51" s="194" customFormat="1" x14ac:dyDescent="0.3">
      <c r="B2175" s="195"/>
      <c r="D2175" s="190" t="s">
        <v>171</v>
      </c>
      <c r="E2175" s="196"/>
      <c r="F2175" s="197" t="s">
        <v>466</v>
      </c>
      <c r="H2175" s="196"/>
      <c r="L2175" s="195"/>
      <c r="M2175" s="198"/>
      <c r="T2175" s="199"/>
      <c r="AT2175" s="196" t="s">
        <v>171</v>
      </c>
      <c r="AU2175" s="196" t="s">
        <v>100</v>
      </c>
      <c r="AV2175" s="194" t="s">
        <v>84</v>
      </c>
      <c r="AW2175" s="194" t="s">
        <v>33</v>
      </c>
      <c r="AX2175" s="194" t="s">
        <v>76</v>
      </c>
      <c r="AY2175" s="196" t="s">
        <v>119</v>
      </c>
    </row>
    <row r="2176" spans="2:51" s="194" customFormat="1" x14ac:dyDescent="0.3">
      <c r="B2176" s="195"/>
      <c r="D2176" s="190" t="s">
        <v>171</v>
      </c>
      <c r="E2176" s="196"/>
      <c r="F2176" s="197" t="s">
        <v>467</v>
      </c>
      <c r="H2176" s="196"/>
      <c r="L2176" s="195"/>
      <c r="M2176" s="198"/>
      <c r="T2176" s="199"/>
      <c r="AT2176" s="196" t="s">
        <v>171</v>
      </c>
      <c r="AU2176" s="196" t="s">
        <v>100</v>
      </c>
      <c r="AV2176" s="194" t="s">
        <v>84</v>
      </c>
      <c r="AW2176" s="194" t="s">
        <v>33</v>
      </c>
      <c r="AX2176" s="194" t="s">
        <v>76</v>
      </c>
      <c r="AY2176" s="196" t="s">
        <v>119</v>
      </c>
    </row>
    <row r="2177" spans="2:65" s="200" customFormat="1" x14ac:dyDescent="0.3">
      <c r="B2177" s="201"/>
      <c r="D2177" s="190" t="s">
        <v>171</v>
      </c>
      <c r="E2177" s="202"/>
      <c r="F2177" s="203" t="s">
        <v>468</v>
      </c>
      <c r="H2177" s="204">
        <v>28.55</v>
      </c>
      <c r="L2177" s="201"/>
      <c r="M2177" s="205"/>
      <c r="T2177" s="206"/>
      <c r="AT2177" s="202" t="s">
        <v>171</v>
      </c>
      <c r="AU2177" s="202" t="s">
        <v>100</v>
      </c>
      <c r="AV2177" s="200" t="s">
        <v>100</v>
      </c>
      <c r="AW2177" s="200" t="s">
        <v>33</v>
      </c>
      <c r="AX2177" s="200" t="s">
        <v>76</v>
      </c>
      <c r="AY2177" s="202" t="s">
        <v>119</v>
      </c>
    </row>
    <row r="2178" spans="2:65" s="194" customFormat="1" x14ac:dyDescent="0.3">
      <c r="B2178" s="195"/>
      <c r="D2178" s="190" t="s">
        <v>171</v>
      </c>
      <c r="E2178" s="196"/>
      <c r="F2178" s="197" t="s">
        <v>449</v>
      </c>
      <c r="H2178" s="196"/>
      <c r="L2178" s="195"/>
      <c r="M2178" s="198"/>
      <c r="T2178" s="199"/>
      <c r="AT2178" s="196" t="s">
        <v>171</v>
      </c>
      <c r="AU2178" s="196" t="s">
        <v>100</v>
      </c>
      <c r="AV2178" s="194" t="s">
        <v>84</v>
      </c>
      <c r="AW2178" s="194" t="s">
        <v>33</v>
      </c>
      <c r="AX2178" s="194" t="s">
        <v>76</v>
      </c>
      <c r="AY2178" s="196" t="s">
        <v>119</v>
      </c>
    </row>
    <row r="2179" spans="2:65" s="194" customFormat="1" x14ac:dyDescent="0.3">
      <c r="B2179" s="195"/>
      <c r="D2179" s="190" t="s">
        <v>171</v>
      </c>
      <c r="E2179" s="196"/>
      <c r="F2179" s="197" t="s">
        <v>220</v>
      </c>
      <c r="H2179" s="196"/>
      <c r="L2179" s="195"/>
      <c r="M2179" s="198"/>
      <c r="T2179" s="199"/>
      <c r="AT2179" s="196" t="s">
        <v>171</v>
      </c>
      <c r="AU2179" s="196" t="s">
        <v>100</v>
      </c>
      <c r="AV2179" s="194" t="s">
        <v>84</v>
      </c>
      <c r="AW2179" s="194" t="s">
        <v>33</v>
      </c>
      <c r="AX2179" s="194" t="s">
        <v>76</v>
      </c>
      <c r="AY2179" s="196" t="s">
        <v>119</v>
      </c>
    </row>
    <row r="2180" spans="2:65" s="194" customFormat="1" x14ac:dyDescent="0.3">
      <c r="B2180" s="195"/>
      <c r="D2180" s="190" t="s">
        <v>171</v>
      </c>
      <c r="E2180" s="196"/>
      <c r="F2180" s="197" t="s">
        <v>466</v>
      </c>
      <c r="H2180" s="196"/>
      <c r="L2180" s="195"/>
      <c r="M2180" s="198"/>
      <c r="T2180" s="199"/>
      <c r="AT2180" s="196" t="s">
        <v>171</v>
      </c>
      <c r="AU2180" s="196" t="s">
        <v>100</v>
      </c>
      <c r="AV2180" s="194" t="s">
        <v>84</v>
      </c>
      <c r="AW2180" s="194" t="s">
        <v>33</v>
      </c>
      <c r="AX2180" s="194" t="s">
        <v>76</v>
      </c>
      <c r="AY2180" s="196" t="s">
        <v>119</v>
      </c>
    </row>
    <row r="2181" spans="2:65" s="194" customFormat="1" x14ac:dyDescent="0.3">
      <c r="B2181" s="195"/>
      <c r="D2181" s="190" t="s">
        <v>171</v>
      </c>
      <c r="E2181" s="196"/>
      <c r="F2181" s="197" t="s">
        <v>469</v>
      </c>
      <c r="H2181" s="196"/>
      <c r="L2181" s="195"/>
      <c r="M2181" s="198"/>
      <c r="T2181" s="199"/>
      <c r="AT2181" s="196" t="s">
        <v>171</v>
      </c>
      <c r="AU2181" s="196" t="s">
        <v>100</v>
      </c>
      <c r="AV2181" s="194" t="s">
        <v>84</v>
      </c>
      <c r="AW2181" s="194" t="s">
        <v>33</v>
      </c>
      <c r="AX2181" s="194" t="s">
        <v>76</v>
      </c>
      <c r="AY2181" s="196" t="s">
        <v>119</v>
      </c>
    </row>
    <row r="2182" spans="2:65" s="200" customFormat="1" x14ac:dyDescent="0.3">
      <c r="B2182" s="201"/>
      <c r="D2182" s="190" t="s">
        <v>171</v>
      </c>
      <c r="E2182" s="202"/>
      <c r="F2182" s="203" t="s">
        <v>470</v>
      </c>
      <c r="H2182" s="204">
        <v>82.35</v>
      </c>
      <c r="L2182" s="201"/>
      <c r="M2182" s="205"/>
      <c r="T2182" s="206"/>
      <c r="AT2182" s="202" t="s">
        <v>171</v>
      </c>
      <c r="AU2182" s="202" t="s">
        <v>100</v>
      </c>
      <c r="AV2182" s="200" t="s">
        <v>100</v>
      </c>
      <c r="AW2182" s="200" t="s">
        <v>33</v>
      </c>
      <c r="AX2182" s="200" t="s">
        <v>76</v>
      </c>
      <c r="AY2182" s="202" t="s">
        <v>119</v>
      </c>
    </row>
    <row r="2183" spans="2:65" s="194" customFormat="1" x14ac:dyDescent="0.3">
      <c r="B2183" s="195"/>
      <c r="D2183" s="190" t="s">
        <v>171</v>
      </c>
      <c r="E2183" s="196"/>
      <c r="F2183" s="197" t="s">
        <v>449</v>
      </c>
      <c r="H2183" s="196"/>
      <c r="L2183" s="195"/>
      <c r="M2183" s="198"/>
      <c r="T2183" s="199"/>
      <c r="AT2183" s="196" t="s">
        <v>171</v>
      </c>
      <c r="AU2183" s="196" t="s">
        <v>100</v>
      </c>
      <c r="AV2183" s="194" t="s">
        <v>84</v>
      </c>
      <c r="AW2183" s="194" t="s">
        <v>33</v>
      </c>
      <c r="AX2183" s="194" t="s">
        <v>76</v>
      </c>
      <c r="AY2183" s="196" t="s">
        <v>119</v>
      </c>
    </row>
    <row r="2184" spans="2:65" s="194" customFormat="1" x14ac:dyDescent="0.3">
      <c r="B2184" s="195"/>
      <c r="D2184" s="190" t="s">
        <v>171</v>
      </c>
      <c r="E2184" s="196"/>
      <c r="F2184" s="197" t="s">
        <v>471</v>
      </c>
      <c r="H2184" s="196"/>
      <c r="L2184" s="195"/>
      <c r="M2184" s="198"/>
      <c r="T2184" s="199"/>
      <c r="AT2184" s="196" t="s">
        <v>171</v>
      </c>
      <c r="AU2184" s="196" t="s">
        <v>100</v>
      </c>
      <c r="AV2184" s="194" t="s">
        <v>84</v>
      </c>
      <c r="AW2184" s="194" t="s">
        <v>33</v>
      </c>
      <c r="AX2184" s="194" t="s">
        <v>76</v>
      </c>
      <c r="AY2184" s="196" t="s">
        <v>119</v>
      </c>
    </row>
    <row r="2185" spans="2:65" s="194" customFormat="1" x14ac:dyDescent="0.3">
      <c r="B2185" s="195"/>
      <c r="D2185" s="190" t="s">
        <v>171</v>
      </c>
      <c r="E2185" s="196"/>
      <c r="F2185" s="197" t="s">
        <v>472</v>
      </c>
      <c r="H2185" s="196"/>
      <c r="L2185" s="195"/>
      <c r="M2185" s="198"/>
      <c r="T2185" s="199"/>
      <c r="AT2185" s="196" t="s">
        <v>171</v>
      </c>
      <c r="AU2185" s="196" t="s">
        <v>100</v>
      </c>
      <c r="AV2185" s="194" t="s">
        <v>84</v>
      </c>
      <c r="AW2185" s="194" t="s">
        <v>33</v>
      </c>
      <c r="AX2185" s="194" t="s">
        <v>76</v>
      </c>
      <c r="AY2185" s="196" t="s">
        <v>119</v>
      </c>
    </row>
    <row r="2186" spans="2:65" s="194" customFormat="1" x14ac:dyDescent="0.3">
      <c r="B2186" s="195"/>
      <c r="D2186" s="190" t="s">
        <v>171</v>
      </c>
      <c r="E2186" s="196"/>
      <c r="F2186" s="197" t="s">
        <v>473</v>
      </c>
      <c r="H2186" s="196"/>
      <c r="L2186" s="195"/>
      <c r="M2186" s="198"/>
      <c r="T2186" s="199"/>
      <c r="AT2186" s="196" t="s">
        <v>171</v>
      </c>
      <c r="AU2186" s="196" t="s">
        <v>100</v>
      </c>
      <c r="AV2186" s="194" t="s">
        <v>84</v>
      </c>
      <c r="AW2186" s="194" t="s">
        <v>33</v>
      </c>
      <c r="AX2186" s="194" t="s">
        <v>76</v>
      </c>
      <c r="AY2186" s="196" t="s">
        <v>119</v>
      </c>
    </row>
    <row r="2187" spans="2:65" s="200" customFormat="1" x14ac:dyDescent="0.3">
      <c r="B2187" s="201"/>
      <c r="D2187" s="190" t="s">
        <v>171</v>
      </c>
      <c r="E2187" s="202"/>
      <c r="F2187" s="203" t="s">
        <v>474</v>
      </c>
      <c r="H2187" s="204">
        <v>11.6</v>
      </c>
      <c r="L2187" s="201"/>
      <c r="M2187" s="205"/>
      <c r="T2187" s="206"/>
      <c r="AT2187" s="202" t="s">
        <v>171</v>
      </c>
      <c r="AU2187" s="202" t="s">
        <v>100</v>
      </c>
      <c r="AV2187" s="200" t="s">
        <v>100</v>
      </c>
      <c r="AW2187" s="200" t="s">
        <v>33</v>
      </c>
      <c r="AX2187" s="200" t="s">
        <v>76</v>
      </c>
      <c r="AY2187" s="202" t="s">
        <v>119</v>
      </c>
    </row>
    <row r="2188" spans="2:65" s="207" customFormat="1" x14ac:dyDescent="0.3">
      <c r="B2188" s="208"/>
      <c r="D2188" s="190" t="s">
        <v>171</v>
      </c>
      <c r="E2188" s="209"/>
      <c r="F2188" s="210" t="s">
        <v>176</v>
      </c>
      <c r="H2188" s="211">
        <v>194.5</v>
      </c>
      <c r="L2188" s="208"/>
      <c r="M2188" s="212"/>
      <c r="T2188" s="213"/>
      <c r="AT2188" s="209" t="s">
        <v>171</v>
      </c>
      <c r="AU2188" s="209" t="s">
        <v>100</v>
      </c>
      <c r="AV2188" s="207" t="s">
        <v>121</v>
      </c>
      <c r="AW2188" s="207" t="s">
        <v>33</v>
      </c>
      <c r="AX2188" s="207" t="s">
        <v>84</v>
      </c>
      <c r="AY2188" s="209" t="s">
        <v>119</v>
      </c>
    </row>
    <row r="2189" spans="2:65" s="167" customFormat="1" ht="29.85" customHeight="1" x14ac:dyDescent="0.35">
      <c r="B2189" s="168"/>
      <c r="D2189" s="169" t="s">
        <v>75</v>
      </c>
      <c r="E2189" s="177" t="s">
        <v>121</v>
      </c>
      <c r="F2189" s="177" t="s">
        <v>480</v>
      </c>
      <c r="J2189" s="178">
        <f>BK2189</f>
        <v>0</v>
      </c>
      <c r="L2189" s="168"/>
      <c r="M2189" s="172"/>
      <c r="P2189" s="173">
        <f>SUM(P2190:P2265)</f>
        <v>32.459249999999997</v>
      </c>
      <c r="R2189" s="173">
        <f>SUM(R2190:R2265)</f>
        <v>36.208245499999997</v>
      </c>
      <c r="T2189" s="174">
        <f>SUM(T2190:T2265)</f>
        <v>0</v>
      </c>
      <c r="AR2189" s="169" t="s">
        <v>84</v>
      </c>
      <c r="AT2189" s="175" t="s">
        <v>75</v>
      </c>
      <c r="AU2189" s="175" t="s">
        <v>84</v>
      </c>
      <c r="AY2189" s="169" t="s">
        <v>119</v>
      </c>
      <c r="BK2189" s="176">
        <f>SUM(BK2190:BK2265)</f>
        <v>0</v>
      </c>
    </row>
    <row r="2190" spans="2:65" s="102" customFormat="1" ht="16.5" customHeight="1" x14ac:dyDescent="0.3">
      <c r="B2190" s="103"/>
      <c r="C2190" s="179" t="s">
        <v>182</v>
      </c>
      <c r="D2190" s="179" t="s">
        <v>120</v>
      </c>
      <c r="E2190" s="180" t="s">
        <v>481</v>
      </c>
      <c r="F2190" s="181" t="s">
        <v>482</v>
      </c>
      <c r="G2190" s="182" t="s">
        <v>196</v>
      </c>
      <c r="H2190" s="183">
        <v>19.149999999999999</v>
      </c>
      <c r="I2190" s="289"/>
      <c r="J2190" s="184">
        <f>ROUND(I2190*H2190,2)</f>
        <v>0</v>
      </c>
      <c r="K2190" s="181" t="s">
        <v>167</v>
      </c>
      <c r="L2190" s="103"/>
      <c r="M2190" s="185"/>
      <c r="N2190" s="186" t="s">
        <v>41</v>
      </c>
      <c r="O2190" s="187">
        <v>1.6950000000000001</v>
      </c>
      <c r="P2190" s="187">
        <f>O2190*H2190</f>
        <v>32.459249999999997</v>
      </c>
      <c r="Q2190" s="187">
        <v>1.8907700000000001</v>
      </c>
      <c r="R2190" s="187">
        <f>Q2190*H2190</f>
        <v>36.208245499999997</v>
      </c>
      <c r="S2190" s="187">
        <v>0</v>
      </c>
      <c r="T2190" s="188">
        <f>S2190*H2190</f>
        <v>0</v>
      </c>
      <c r="AR2190" s="94" t="s">
        <v>121</v>
      </c>
      <c r="AT2190" s="94" t="s">
        <v>120</v>
      </c>
      <c r="AU2190" s="94" t="s">
        <v>100</v>
      </c>
      <c r="AY2190" s="94" t="s">
        <v>119</v>
      </c>
      <c r="BE2190" s="189">
        <f>IF(N2190="základní",J2190,0)</f>
        <v>0</v>
      </c>
      <c r="BF2190" s="189">
        <f>IF(N2190="snížená",J2190,0)</f>
        <v>0</v>
      </c>
      <c r="BG2190" s="189">
        <f>IF(N2190="zákl. přenesená",J2190,0)</f>
        <v>0</v>
      </c>
      <c r="BH2190" s="189">
        <f>IF(N2190="sníž. přenesená",J2190,0)</f>
        <v>0</v>
      </c>
      <c r="BI2190" s="189">
        <f>IF(N2190="nulová",J2190,0)</f>
        <v>0</v>
      </c>
      <c r="BJ2190" s="94" t="s">
        <v>84</v>
      </c>
      <c r="BK2190" s="189">
        <f>ROUND(I2190*H2190,2)</f>
        <v>0</v>
      </c>
      <c r="BL2190" s="94" t="s">
        <v>121</v>
      </c>
      <c r="BM2190" s="94" t="s">
        <v>483</v>
      </c>
    </row>
    <row r="2191" spans="2:65" s="102" customFormat="1" ht="24" x14ac:dyDescent="0.3">
      <c r="B2191" s="103"/>
      <c r="D2191" s="190" t="s">
        <v>169</v>
      </c>
      <c r="F2191" s="191" t="s">
        <v>484</v>
      </c>
      <c r="L2191" s="103"/>
      <c r="M2191" s="192"/>
      <c r="T2191" s="193"/>
      <c r="AT2191" s="94" t="s">
        <v>169</v>
      </c>
      <c r="AU2191" s="94" t="s">
        <v>100</v>
      </c>
    </row>
    <row r="2192" spans="2:65" s="194" customFormat="1" x14ac:dyDescent="0.3">
      <c r="B2192" s="195"/>
      <c r="D2192" s="190" t="s">
        <v>171</v>
      </c>
      <c r="E2192" s="196"/>
      <c r="F2192" s="197" t="s">
        <v>172</v>
      </c>
      <c r="H2192" s="196"/>
      <c r="L2192" s="195"/>
      <c r="M2192" s="198"/>
      <c r="T2192" s="199"/>
      <c r="AT2192" s="196" t="s">
        <v>171</v>
      </c>
      <c r="AU2192" s="196" t="s">
        <v>100</v>
      </c>
      <c r="AV2192" s="194" t="s">
        <v>84</v>
      </c>
      <c r="AW2192" s="194" t="s">
        <v>33</v>
      </c>
      <c r="AX2192" s="194" t="s">
        <v>76</v>
      </c>
      <c r="AY2192" s="196" t="s">
        <v>119</v>
      </c>
    </row>
    <row r="2193" spans="2:51" s="194" customFormat="1" x14ac:dyDescent="0.3">
      <c r="B2193" s="195"/>
      <c r="D2193" s="190" t="s">
        <v>171</v>
      </c>
      <c r="E2193" s="196"/>
      <c r="F2193" s="197" t="s">
        <v>363</v>
      </c>
      <c r="H2193" s="196"/>
      <c r="L2193" s="195"/>
      <c r="M2193" s="198"/>
      <c r="T2193" s="199"/>
      <c r="AT2193" s="196" t="s">
        <v>171</v>
      </c>
      <c r="AU2193" s="196" t="s">
        <v>100</v>
      </c>
      <c r="AV2193" s="194" t="s">
        <v>84</v>
      </c>
      <c r="AW2193" s="194" t="s">
        <v>33</v>
      </c>
      <c r="AX2193" s="194" t="s">
        <v>76</v>
      </c>
      <c r="AY2193" s="196" t="s">
        <v>119</v>
      </c>
    </row>
    <row r="2194" spans="2:51" s="194" customFormat="1" x14ac:dyDescent="0.3">
      <c r="B2194" s="195"/>
      <c r="D2194" s="190" t="s">
        <v>171</v>
      </c>
      <c r="E2194" s="196"/>
      <c r="F2194" s="197" t="s">
        <v>210</v>
      </c>
      <c r="H2194" s="196"/>
      <c r="L2194" s="195"/>
      <c r="M2194" s="198"/>
      <c r="T2194" s="199"/>
      <c r="AT2194" s="196" t="s">
        <v>171</v>
      </c>
      <c r="AU2194" s="196" t="s">
        <v>100</v>
      </c>
      <c r="AV2194" s="194" t="s">
        <v>84</v>
      </c>
      <c r="AW2194" s="194" t="s">
        <v>33</v>
      </c>
      <c r="AX2194" s="194" t="s">
        <v>76</v>
      </c>
      <c r="AY2194" s="196" t="s">
        <v>119</v>
      </c>
    </row>
    <row r="2195" spans="2:51" s="194" customFormat="1" x14ac:dyDescent="0.3">
      <c r="B2195" s="195"/>
      <c r="D2195" s="190" t="s">
        <v>171</v>
      </c>
      <c r="E2195" s="196"/>
      <c r="F2195" s="197" t="s">
        <v>211</v>
      </c>
      <c r="H2195" s="196"/>
      <c r="L2195" s="195"/>
      <c r="M2195" s="198"/>
      <c r="T2195" s="199"/>
      <c r="AT2195" s="196" t="s">
        <v>171</v>
      </c>
      <c r="AU2195" s="196" t="s">
        <v>100</v>
      </c>
      <c r="AV2195" s="194" t="s">
        <v>84</v>
      </c>
      <c r="AW2195" s="194" t="s">
        <v>33</v>
      </c>
      <c r="AX2195" s="194" t="s">
        <v>76</v>
      </c>
      <c r="AY2195" s="196" t="s">
        <v>119</v>
      </c>
    </row>
    <row r="2196" spans="2:51" s="194" customFormat="1" x14ac:dyDescent="0.3">
      <c r="B2196" s="195"/>
      <c r="D2196" s="190" t="s">
        <v>171</v>
      </c>
      <c r="E2196" s="196"/>
      <c r="F2196" s="197" t="s">
        <v>386</v>
      </c>
      <c r="H2196" s="196"/>
      <c r="L2196" s="195"/>
      <c r="M2196" s="198"/>
      <c r="T2196" s="199"/>
      <c r="AT2196" s="196" t="s">
        <v>171</v>
      </c>
      <c r="AU2196" s="196" t="s">
        <v>100</v>
      </c>
      <c r="AV2196" s="194" t="s">
        <v>84</v>
      </c>
      <c r="AW2196" s="194" t="s">
        <v>33</v>
      </c>
      <c r="AX2196" s="194" t="s">
        <v>76</v>
      </c>
      <c r="AY2196" s="196" t="s">
        <v>119</v>
      </c>
    </row>
    <row r="2197" spans="2:51" s="194" customFormat="1" x14ac:dyDescent="0.3">
      <c r="B2197" s="195"/>
      <c r="D2197" s="190" t="s">
        <v>171</v>
      </c>
      <c r="E2197" s="196"/>
      <c r="F2197" s="197" t="s">
        <v>213</v>
      </c>
      <c r="H2197" s="196"/>
      <c r="L2197" s="195"/>
      <c r="M2197" s="198"/>
      <c r="T2197" s="199"/>
      <c r="AT2197" s="196" t="s">
        <v>171</v>
      </c>
      <c r="AU2197" s="196" t="s">
        <v>100</v>
      </c>
      <c r="AV2197" s="194" t="s">
        <v>84</v>
      </c>
      <c r="AW2197" s="194" t="s">
        <v>33</v>
      </c>
      <c r="AX2197" s="194" t="s">
        <v>76</v>
      </c>
      <c r="AY2197" s="196" t="s">
        <v>119</v>
      </c>
    </row>
    <row r="2198" spans="2:51" s="194" customFormat="1" x14ac:dyDescent="0.3">
      <c r="B2198" s="195"/>
      <c r="D2198" s="190" t="s">
        <v>171</v>
      </c>
      <c r="E2198" s="196"/>
      <c r="F2198" s="197" t="s">
        <v>365</v>
      </c>
      <c r="H2198" s="196"/>
      <c r="L2198" s="195"/>
      <c r="M2198" s="198"/>
      <c r="T2198" s="199"/>
      <c r="AT2198" s="196" t="s">
        <v>171</v>
      </c>
      <c r="AU2198" s="196" t="s">
        <v>100</v>
      </c>
      <c r="AV2198" s="194" t="s">
        <v>84</v>
      </c>
      <c r="AW2198" s="194" t="s">
        <v>33</v>
      </c>
      <c r="AX2198" s="194" t="s">
        <v>76</v>
      </c>
      <c r="AY2198" s="196" t="s">
        <v>119</v>
      </c>
    </row>
    <row r="2199" spans="2:51" s="194" customFormat="1" x14ac:dyDescent="0.3">
      <c r="B2199" s="195"/>
      <c r="D2199" s="190" t="s">
        <v>171</v>
      </c>
      <c r="E2199" s="196"/>
      <c r="F2199" s="197" t="s">
        <v>366</v>
      </c>
      <c r="H2199" s="196"/>
      <c r="L2199" s="195"/>
      <c r="M2199" s="198"/>
      <c r="T2199" s="199"/>
      <c r="AT2199" s="196" t="s">
        <v>171</v>
      </c>
      <c r="AU2199" s="196" t="s">
        <v>100</v>
      </c>
      <c r="AV2199" s="194" t="s">
        <v>84</v>
      </c>
      <c r="AW2199" s="194" t="s">
        <v>33</v>
      </c>
      <c r="AX2199" s="194" t="s">
        <v>76</v>
      </c>
      <c r="AY2199" s="196" t="s">
        <v>119</v>
      </c>
    </row>
    <row r="2200" spans="2:51" s="200" customFormat="1" x14ac:dyDescent="0.3">
      <c r="B2200" s="201"/>
      <c r="D2200" s="190" t="s">
        <v>171</v>
      </c>
      <c r="E2200" s="202"/>
      <c r="F2200" s="203" t="s">
        <v>485</v>
      </c>
      <c r="H2200" s="204">
        <v>1.554</v>
      </c>
      <c r="L2200" s="201"/>
      <c r="M2200" s="205"/>
      <c r="T2200" s="206"/>
      <c r="AT2200" s="202" t="s">
        <v>171</v>
      </c>
      <c r="AU2200" s="202" t="s">
        <v>100</v>
      </c>
      <c r="AV2200" s="200" t="s">
        <v>100</v>
      </c>
      <c r="AW2200" s="200" t="s">
        <v>33</v>
      </c>
      <c r="AX2200" s="200" t="s">
        <v>76</v>
      </c>
      <c r="AY2200" s="202" t="s">
        <v>119</v>
      </c>
    </row>
    <row r="2201" spans="2:51" s="194" customFormat="1" x14ac:dyDescent="0.3">
      <c r="B2201" s="195"/>
      <c r="D2201" s="190" t="s">
        <v>171</v>
      </c>
      <c r="E2201" s="196"/>
      <c r="F2201" s="197" t="s">
        <v>220</v>
      </c>
      <c r="H2201" s="196"/>
      <c r="L2201" s="195"/>
      <c r="M2201" s="198"/>
      <c r="T2201" s="199"/>
      <c r="AT2201" s="196" t="s">
        <v>171</v>
      </c>
      <c r="AU2201" s="196" t="s">
        <v>100</v>
      </c>
      <c r="AV2201" s="194" t="s">
        <v>84</v>
      </c>
      <c r="AW2201" s="194" t="s">
        <v>33</v>
      </c>
      <c r="AX2201" s="194" t="s">
        <v>76</v>
      </c>
      <c r="AY2201" s="196" t="s">
        <v>119</v>
      </c>
    </row>
    <row r="2202" spans="2:51" s="194" customFormat="1" x14ac:dyDescent="0.3">
      <c r="B2202" s="195"/>
      <c r="D2202" s="190" t="s">
        <v>171</v>
      </c>
      <c r="E2202" s="196"/>
      <c r="F2202" s="197" t="s">
        <v>211</v>
      </c>
      <c r="H2202" s="196"/>
      <c r="L2202" s="195"/>
      <c r="M2202" s="198"/>
      <c r="T2202" s="199"/>
      <c r="AT2202" s="196" t="s">
        <v>171</v>
      </c>
      <c r="AU2202" s="196" t="s">
        <v>100</v>
      </c>
      <c r="AV2202" s="194" t="s">
        <v>84</v>
      </c>
      <c r="AW2202" s="194" t="s">
        <v>33</v>
      </c>
      <c r="AX2202" s="194" t="s">
        <v>76</v>
      </c>
      <c r="AY2202" s="196" t="s">
        <v>119</v>
      </c>
    </row>
    <row r="2203" spans="2:51" s="194" customFormat="1" x14ac:dyDescent="0.3">
      <c r="B2203" s="195"/>
      <c r="D2203" s="190" t="s">
        <v>171</v>
      </c>
      <c r="E2203" s="196"/>
      <c r="F2203" s="197" t="s">
        <v>386</v>
      </c>
      <c r="H2203" s="196"/>
      <c r="L2203" s="195"/>
      <c r="M2203" s="198"/>
      <c r="T2203" s="199"/>
      <c r="AT2203" s="196" t="s">
        <v>171</v>
      </c>
      <c r="AU2203" s="196" t="s">
        <v>100</v>
      </c>
      <c r="AV2203" s="194" t="s">
        <v>84</v>
      </c>
      <c r="AW2203" s="194" t="s">
        <v>33</v>
      </c>
      <c r="AX2203" s="194" t="s">
        <v>76</v>
      </c>
      <c r="AY2203" s="196" t="s">
        <v>119</v>
      </c>
    </row>
    <row r="2204" spans="2:51" s="194" customFormat="1" x14ac:dyDescent="0.3">
      <c r="B2204" s="195"/>
      <c r="D2204" s="190" t="s">
        <v>171</v>
      </c>
      <c r="E2204" s="196"/>
      <c r="F2204" s="197" t="s">
        <v>221</v>
      </c>
      <c r="H2204" s="196"/>
      <c r="L2204" s="195"/>
      <c r="M2204" s="198"/>
      <c r="T2204" s="199"/>
      <c r="AT2204" s="196" t="s">
        <v>171</v>
      </c>
      <c r="AU2204" s="196" t="s">
        <v>100</v>
      </c>
      <c r="AV2204" s="194" t="s">
        <v>84</v>
      </c>
      <c r="AW2204" s="194" t="s">
        <v>33</v>
      </c>
      <c r="AX2204" s="194" t="s">
        <v>76</v>
      </c>
      <c r="AY2204" s="196" t="s">
        <v>119</v>
      </c>
    </row>
    <row r="2205" spans="2:51" s="194" customFormat="1" x14ac:dyDescent="0.3">
      <c r="B2205" s="195"/>
      <c r="D2205" s="190" t="s">
        <v>171</v>
      </c>
      <c r="E2205" s="196"/>
      <c r="F2205" s="197" t="s">
        <v>366</v>
      </c>
      <c r="H2205" s="196"/>
      <c r="L2205" s="195"/>
      <c r="M2205" s="198"/>
      <c r="T2205" s="199"/>
      <c r="AT2205" s="196" t="s">
        <v>171</v>
      </c>
      <c r="AU2205" s="196" t="s">
        <v>100</v>
      </c>
      <c r="AV2205" s="194" t="s">
        <v>84</v>
      </c>
      <c r="AW2205" s="194" t="s">
        <v>33</v>
      </c>
      <c r="AX2205" s="194" t="s">
        <v>76</v>
      </c>
      <c r="AY2205" s="196" t="s">
        <v>119</v>
      </c>
    </row>
    <row r="2206" spans="2:51" s="200" customFormat="1" x14ac:dyDescent="0.3">
      <c r="B2206" s="201"/>
      <c r="D2206" s="190" t="s">
        <v>171</v>
      </c>
      <c r="E2206" s="202"/>
      <c r="F2206" s="203" t="s">
        <v>486</v>
      </c>
      <c r="H2206" s="204">
        <v>4.96</v>
      </c>
      <c r="L2206" s="201"/>
      <c r="M2206" s="205"/>
      <c r="T2206" s="206"/>
      <c r="AT2206" s="202" t="s">
        <v>171</v>
      </c>
      <c r="AU2206" s="202" t="s">
        <v>100</v>
      </c>
      <c r="AV2206" s="200" t="s">
        <v>100</v>
      </c>
      <c r="AW2206" s="200" t="s">
        <v>33</v>
      </c>
      <c r="AX2206" s="200" t="s">
        <v>76</v>
      </c>
      <c r="AY2206" s="202" t="s">
        <v>119</v>
      </c>
    </row>
    <row r="2207" spans="2:51" s="194" customFormat="1" x14ac:dyDescent="0.3">
      <c r="B2207" s="195"/>
      <c r="D2207" s="190" t="s">
        <v>171</v>
      </c>
      <c r="E2207" s="196"/>
      <c r="F2207" s="197" t="s">
        <v>223</v>
      </c>
      <c r="H2207" s="196"/>
      <c r="L2207" s="195"/>
      <c r="M2207" s="198"/>
      <c r="T2207" s="199"/>
      <c r="AT2207" s="196" t="s">
        <v>171</v>
      </c>
      <c r="AU2207" s="196" t="s">
        <v>100</v>
      </c>
      <c r="AV2207" s="194" t="s">
        <v>84</v>
      </c>
      <c r="AW2207" s="194" t="s">
        <v>33</v>
      </c>
      <c r="AX2207" s="194" t="s">
        <v>76</v>
      </c>
      <c r="AY2207" s="196" t="s">
        <v>119</v>
      </c>
    </row>
    <row r="2208" spans="2:51" s="194" customFormat="1" x14ac:dyDescent="0.3">
      <c r="B2208" s="195"/>
      <c r="D2208" s="190" t="s">
        <v>171</v>
      </c>
      <c r="E2208" s="196"/>
      <c r="F2208" s="197" t="s">
        <v>224</v>
      </c>
      <c r="H2208" s="196"/>
      <c r="L2208" s="195"/>
      <c r="M2208" s="198"/>
      <c r="T2208" s="199"/>
      <c r="AT2208" s="196" t="s">
        <v>171</v>
      </c>
      <c r="AU2208" s="196" t="s">
        <v>100</v>
      </c>
      <c r="AV2208" s="194" t="s">
        <v>84</v>
      </c>
      <c r="AW2208" s="194" t="s">
        <v>33</v>
      </c>
      <c r="AX2208" s="194" t="s">
        <v>76</v>
      </c>
      <c r="AY2208" s="196" t="s">
        <v>119</v>
      </c>
    </row>
    <row r="2209" spans="2:51" s="194" customFormat="1" x14ac:dyDescent="0.3">
      <c r="B2209" s="195"/>
      <c r="D2209" s="190" t="s">
        <v>171</v>
      </c>
      <c r="E2209" s="196"/>
      <c r="F2209" s="197" t="s">
        <v>386</v>
      </c>
      <c r="H2209" s="196"/>
      <c r="L2209" s="195"/>
      <c r="M2209" s="198"/>
      <c r="T2209" s="199"/>
      <c r="AT2209" s="196" t="s">
        <v>171</v>
      </c>
      <c r="AU2209" s="196" t="s">
        <v>100</v>
      </c>
      <c r="AV2209" s="194" t="s">
        <v>84</v>
      </c>
      <c r="AW2209" s="194" t="s">
        <v>33</v>
      </c>
      <c r="AX2209" s="194" t="s">
        <v>76</v>
      </c>
      <c r="AY2209" s="196" t="s">
        <v>119</v>
      </c>
    </row>
    <row r="2210" spans="2:51" s="194" customFormat="1" x14ac:dyDescent="0.3">
      <c r="B2210" s="195"/>
      <c r="D2210" s="190" t="s">
        <v>171</v>
      </c>
      <c r="E2210" s="196"/>
      <c r="F2210" s="197" t="s">
        <v>372</v>
      </c>
      <c r="H2210" s="196"/>
      <c r="L2210" s="195"/>
      <c r="M2210" s="198"/>
      <c r="T2210" s="199"/>
      <c r="AT2210" s="196" t="s">
        <v>171</v>
      </c>
      <c r="AU2210" s="196" t="s">
        <v>100</v>
      </c>
      <c r="AV2210" s="194" t="s">
        <v>84</v>
      </c>
      <c r="AW2210" s="194" t="s">
        <v>33</v>
      </c>
      <c r="AX2210" s="194" t="s">
        <v>76</v>
      </c>
      <c r="AY2210" s="196" t="s">
        <v>119</v>
      </c>
    </row>
    <row r="2211" spans="2:51" s="194" customFormat="1" x14ac:dyDescent="0.3">
      <c r="B2211" s="195"/>
      <c r="D2211" s="190" t="s">
        <v>171</v>
      </c>
      <c r="E2211" s="196"/>
      <c r="F2211" s="197" t="s">
        <v>366</v>
      </c>
      <c r="H2211" s="196"/>
      <c r="L2211" s="195"/>
      <c r="M2211" s="198"/>
      <c r="T2211" s="199"/>
      <c r="AT2211" s="196" t="s">
        <v>171</v>
      </c>
      <c r="AU2211" s="196" t="s">
        <v>100</v>
      </c>
      <c r="AV2211" s="194" t="s">
        <v>84</v>
      </c>
      <c r="AW2211" s="194" t="s">
        <v>33</v>
      </c>
      <c r="AX2211" s="194" t="s">
        <v>76</v>
      </c>
      <c r="AY2211" s="196" t="s">
        <v>119</v>
      </c>
    </row>
    <row r="2212" spans="2:51" s="200" customFormat="1" x14ac:dyDescent="0.3">
      <c r="B2212" s="201"/>
      <c r="D2212" s="190" t="s">
        <v>171</v>
      </c>
      <c r="E2212" s="202"/>
      <c r="F2212" s="203" t="s">
        <v>487</v>
      </c>
      <c r="H2212" s="204">
        <v>5.4859999999999998</v>
      </c>
      <c r="L2212" s="201"/>
      <c r="M2212" s="205"/>
      <c r="T2212" s="206"/>
      <c r="AT2212" s="202" t="s">
        <v>171</v>
      </c>
      <c r="AU2212" s="202" t="s">
        <v>100</v>
      </c>
      <c r="AV2212" s="200" t="s">
        <v>100</v>
      </c>
      <c r="AW2212" s="200" t="s">
        <v>33</v>
      </c>
      <c r="AX2212" s="200" t="s">
        <v>76</v>
      </c>
      <c r="AY2212" s="202" t="s">
        <v>119</v>
      </c>
    </row>
    <row r="2213" spans="2:51" s="194" customFormat="1" x14ac:dyDescent="0.3">
      <c r="B2213" s="195"/>
      <c r="D2213" s="190" t="s">
        <v>171</v>
      </c>
      <c r="E2213" s="196"/>
      <c r="F2213" s="197" t="s">
        <v>228</v>
      </c>
      <c r="H2213" s="196"/>
      <c r="L2213" s="195"/>
      <c r="M2213" s="198"/>
      <c r="T2213" s="199"/>
      <c r="AT2213" s="196" t="s">
        <v>171</v>
      </c>
      <c r="AU2213" s="196" t="s">
        <v>100</v>
      </c>
      <c r="AV2213" s="194" t="s">
        <v>84</v>
      </c>
      <c r="AW2213" s="194" t="s">
        <v>33</v>
      </c>
      <c r="AX2213" s="194" t="s">
        <v>76</v>
      </c>
      <c r="AY2213" s="196" t="s">
        <v>119</v>
      </c>
    </row>
    <row r="2214" spans="2:51" s="194" customFormat="1" x14ac:dyDescent="0.3">
      <c r="B2214" s="195"/>
      <c r="D2214" s="190" t="s">
        <v>171</v>
      </c>
      <c r="E2214" s="196"/>
      <c r="F2214" s="197" t="s">
        <v>229</v>
      </c>
      <c r="H2214" s="196"/>
      <c r="L2214" s="195"/>
      <c r="M2214" s="198"/>
      <c r="T2214" s="199"/>
      <c r="AT2214" s="196" t="s">
        <v>171</v>
      </c>
      <c r="AU2214" s="196" t="s">
        <v>100</v>
      </c>
      <c r="AV2214" s="194" t="s">
        <v>84</v>
      </c>
      <c r="AW2214" s="194" t="s">
        <v>33</v>
      </c>
      <c r="AX2214" s="194" t="s">
        <v>76</v>
      </c>
      <c r="AY2214" s="196" t="s">
        <v>119</v>
      </c>
    </row>
    <row r="2215" spans="2:51" s="194" customFormat="1" x14ac:dyDescent="0.3">
      <c r="B2215" s="195"/>
      <c r="D2215" s="190" t="s">
        <v>171</v>
      </c>
      <c r="E2215" s="196"/>
      <c r="F2215" s="197" t="s">
        <v>386</v>
      </c>
      <c r="H2215" s="196"/>
      <c r="L2215" s="195"/>
      <c r="M2215" s="198"/>
      <c r="T2215" s="199"/>
      <c r="AT2215" s="196" t="s">
        <v>171</v>
      </c>
      <c r="AU2215" s="196" t="s">
        <v>100</v>
      </c>
      <c r="AV2215" s="194" t="s">
        <v>84</v>
      </c>
      <c r="AW2215" s="194" t="s">
        <v>33</v>
      </c>
      <c r="AX2215" s="194" t="s">
        <v>76</v>
      </c>
      <c r="AY2215" s="196" t="s">
        <v>119</v>
      </c>
    </row>
    <row r="2216" spans="2:51" s="194" customFormat="1" x14ac:dyDescent="0.3">
      <c r="B2216" s="195"/>
      <c r="D2216" s="190" t="s">
        <v>171</v>
      </c>
      <c r="E2216" s="196"/>
      <c r="F2216" s="197" t="s">
        <v>231</v>
      </c>
      <c r="H2216" s="196"/>
      <c r="L2216" s="195"/>
      <c r="M2216" s="198"/>
      <c r="T2216" s="199"/>
      <c r="AT2216" s="196" t="s">
        <v>171</v>
      </c>
      <c r="AU2216" s="196" t="s">
        <v>100</v>
      </c>
      <c r="AV2216" s="194" t="s">
        <v>84</v>
      </c>
      <c r="AW2216" s="194" t="s">
        <v>33</v>
      </c>
      <c r="AX2216" s="194" t="s">
        <v>76</v>
      </c>
      <c r="AY2216" s="196" t="s">
        <v>119</v>
      </c>
    </row>
    <row r="2217" spans="2:51" s="194" customFormat="1" x14ac:dyDescent="0.3">
      <c r="B2217" s="195"/>
      <c r="D2217" s="190" t="s">
        <v>171</v>
      </c>
      <c r="E2217" s="196"/>
      <c r="F2217" s="197" t="s">
        <v>366</v>
      </c>
      <c r="H2217" s="196"/>
      <c r="L2217" s="195"/>
      <c r="M2217" s="198"/>
      <c r="T2217" s="199"/>
      <c r="AT2217" s="196" t="s">
        <v>171</v>
      </c>
      <c r="AU2217" s="196" t="s">
        <v>100</v>
      </c>
      <c r="AV2217" s="194" t="s">
        <v>84</v>
      </c>
      <c r="AW2217" s="194" t="s">
        <v>33</v>
      </c>
      <c r="AX2217" s="194" t="s">
        <v>76</v>
      </c>
      <c r="AY2217" s="196" t="s">
        <v>119</v>
      </c>
    </row>
    <row r="2218" spans="2:51" s="200" customFormat="1" x14ac:dyDescent="0.3">
      <c r="B2218" s="201"/>
      <c r="D2218" s="190" t="s">
        <v>171</v>
      </c>
      <c r="E2218" s="202"/>
      <c r="F2218" s="203" t="s">
        <v>488</v>
      </c>
      <c r="H2218" s="204">
        <v>1.2090000000000001</v>
      </c>
      <c r="L2218" s="201"/>
      <c r="M2218" s="205"/>
      <c r="T2218" s="206"/>
      <c r="AT2218" s="202" t="s">
        <v>171</v>
      </c>
      <c r="AU2218" s="202" t="s">
        <v>100</v>
      </c>
      <c r="AV2218" s="200" t="s">
        <v>100</v>
      </c>
      <c r="AW2218" s="200" t="s">
        <v>33</v>
      </c>
      <c r="AX2218" s="200" t="s">
        <v>76</v>
      </c>
      <c r="AY2218" s="202" t="s">
        <v>119</v>
      </c>
    </row>
    <row r="2219" spans="2:51" s="194" customFormat="1" x14ac:dyDescent="0.3">
      <c r="B2219" s="195"/>
      <c r="D2219" s="190" t="s">
        <v>171</v>
      </c>
      <c r="E2219" s="196"/>
      <c r="F2219" s="197" t="s">
        <v>233</v>
      </c>
      <c r="H2219" s="196"/>
      <c r="L2219" s="195"/>
      <c r="M2219" s="198"/>
      <c r="T2219" s="199"/>
      <c r="AT2219" s="196" t="s">
        <v>171</v>
      </c>
      <c r="AU2219" s="196" t="s">
        <v>100</v>
      </c>
      <c r="AV2219" s="194" t="s">
        <v>84</v>
      </c>
      <c r="AW2219" s="194" t="s">
        <v>33</v>
      </c>
      <c r="AX2219" s="194" t="s">
        <v>76</v>
      </c>
      <c r="AY2219" s="196" t="s">
        <v>119</v>
      </c>
    </row>
    <row r="2220" spans="2:51" s="194" customFormat="1" x14ac:dyDescent="0.3">
      <c r="B2220" s="195"/>
      <c r="D2220" s="190" t="s">
        <v>171</v>
      </c>
      <c r="E2220" s="196"/>
      <c r="F2220" s="197" t="s">
        <v>229</v>
      </c>
      <c r="H2220" s="196"/>
      <c r="L2220" s="195"/>
      <c r="M2220" s="198"/>
      <c r="T2220" s="199"/>
      <c r="AT2220" s="196" t="s">
        <v>171</v>
      </c>
      <c r="AU2220" s="196" t="s">
        <v>100</v>
      </c>
      <c r="AV2220" s="194" t="s">
        <v>84</v>
      </c>
      <c r="AW2220" s="194" t="s">
        <v>33</v>
      </c>
      <c r="AX2220" s="194" t="s">
        <v>76</v>
      </c>
      <c r="AY2220" s="196" t="s">
        <v>119</v>
      </c>
    </row>
    <row r="2221" spans="2:51" s="194" customFormat="1" x14ac:dyDescent="0.3">
      <c r="B2221" s="195"/>
      <c r="D2221" s="190" t="s">
        <v>171</v>
      </c>
      <c r="E2221" s="196"/>
      <c r="F2221" s="197" t="s">
        <v>386</v>
      </c>
      <c r="H2221" s="196"/>
      <c r="L2221" s="195"/>
      <c r="M2221" s="198"/>
      <c r="T2221" s="199"/>
      <c r="AT2221" s="196" t="s">
        <v>171</v>
      </c>
      <c r="AU2221" s="196" t="s">
        <v>100</v>
      </c>
      <c r="AV2221" s="194" t="s">
        <v>84</v>
      </c>
      <c r="AW2221" s="194" t="s">
        <v>33</v>
      </c>
      <c r="AX2221" s="194" t="s">
        <v>76</v>
      </c>
      <c r="AY2221" s="196" t="s">
        <v>119</v>
      </c>
    </row>
    <row r="2222" spans="2:51" s="194" customFormat="1" x14ac:dyDescent="0.3">
      <c r="B2222" s="195"/>
      <c r="D2222" s="190" t="s">
        <v>171</v>
      </c>
      <c r="E2222" s="196"/>
      <c r="F2222" s="197" t="s">
        <v>234</v>
      </c>
      <c r="H2222" s="196"/>
      <c r="L2222" s="195"/>
      <c r="M2222" s="198"/>
      <c r="T2222" s="199"/>
      <c r="AT2222" s="196" t="s">
        <v>171</v>
      </c>
      <c r="AU2222" s="196" t="s">
        <v>100</v>
      </c>
      <c r="AV2222" s="194" t="s">
        <v>84</v>
      </c>
      <c r="AW2222" s="194" t="s">
        <v>33</v>
      </c>
      <c r="AX2222" s="194" t="s">
        <v>76</v>
      </c>
      <c r="AY2222" s="196" t="s">
        <v>119</v>
      </c>
    </row>
    <row r="2223" spans="2:51" s="194" customFormat="1" x14ac:dyDescent="0.3">
      <c r="B2223" s="195"/>
      <c r="D2223" s="190" t="s">
        <v>171</v>
      </c>
      <c r="E2223" s="196"/>
      <c r="F2223" s="197" t="s">
        <v>366</v>
      </c>
      <c r="H2223" s="196"/>
      <c r="L2223" s="195"/>
      <c r="M2223" s="198"/>
      <c r="T2223" s="199"/>
      <c r="AT2223" s="196" t="s">
        <v>171</v>
      </c>
      <c r="AU2223" s="196" t="s">
        <v>100</v>
      </c>
      <c r="AV2223" s="194" t="s">
        <v>84</v>
      </c>
      <c r="AW2223" s="194" t="s">
        <v>33</v>
      </c>
      <c r="AX2223" s="194" t="s">
        <v>76</v>
      </c>
      <c r="AY2223" s="196" t="s">
        <v>119</v>
      </c>
    </row>
    <row r="2224" spans="2:51" s="200" customFormat="1" x14ac:dyDescent="0.3">
      <c r="B2224" s="201"/>
      <c r="D2224" s="190" t="s">
        <v>171</v>
      </c>
      <c r="E2224" s="202"/>
      <c r="F2224" s="203" t="s">
        <v>489</v>
      </c>
      <c r="H2224" s="204">
        <v>1.2869999999999999</v>
      </c>
      <c r="L2224" s="201"/>
      <c r="M2224" s="205"/>
      <c r="T2224" s="206"/>
      <c r="AT2224" s="202" t="s">
        <v>171</v>
      </c>
      <c r="AU2224" s="202" t="s">
        <v>100</v>
      </c>
      <c r="AV2224" s="200" t="s">
        <v>100</v>
      </c>
      <c r="AW2224" s="200" t="s">
        <v>33</v>
      </c>
      <c r="AX2224" s="200" t="s">
        <v>76</v>
      </c>
      <c r="AY2224" s="202" t="s">
        <v>119</v>
      </c>
    </row>
    <row r="2225" spans="2:51" s="194" customFormat="1" x14ac:dyDescent="0.3">
      <c r="B2225" s="195"/>
      <c r="D2225" s="190" t="s">
        <v>171</v>
      </c>
      <c r="E2225" s="196"/>
      <c r="F2225" s="197" t="s">
        <v>236</v>
      </c>
      <c r="H2225" s="196"/>
      <c r="L2225" s="195"/>
      <c r="M2225" s="198"/>
      <c r="T2225" s="199"/>
      <c r="AT2225" s="196" t="s">
        <v>171</v>
      </c>
      <c r="AU2225" s="196" t="s">
        <v>100</v>
      </c>
      <c r="AV2225" s="194" t="s">
        <v>84</v>
      </c>
      <c r="AW2225" s="194" t="s">
        <v>33</v>
      </c>
      <c r="AX2225" s="194" t="s">
        <v>76</v>
      </c>
      <c r="AY2225" s="196" t="s">
        <v>119</v>
      </c>
    </row>
    <row r="2226" spans="2:51" s="194" customFormat="1" x14ac:dyDescent="0.3">
      <c r="B2226" s="195"/>
      <c r="D2226" s="190" t="s">
        <v>171</v>
      </c>
      <c r="E2226" s="196"/>
      <c r="F2226" s="197" t="s">
        <v>229</v>
      </c>
      <c r="H2226" s="196"/>
      <c r="L2226" s="195"/>
      <c r="M2226" s="198"/>
      <c r="T2226" s="199"/>
      <c r="AT2226" s="196" t="s">
        <v>171</v>
      </c>
      <c r="AU2226" s="196" t="s">
        <v>100</v>
      </c>
      <c r="AV2226" s="194" t="s">
        <v>84</v>
      </c>
      <c r="AW2226" s="194" t="s">
        <v>33</v>
      </c>
      <c r="AX2226" s="194" t="s">
        <v>76</v>
      </c>
      <c r="AY2226" s="196" t="s">
        <v>119</v>
      </c>
    </row>
    <row r="2227" spans="2:51" s="194" customFormat="1" x14ac:dyDescent="0.3">
      <c r="B2227" s="195"/>
      <c r="D2227" s="190" t="s">
        <v>171</v>
      </c>
      <c r="E2227" s="196"/>
      <c r="F2227" s="197" t="s">
        <v>386</v>
      </c>
      <c r="H2227" s="196"/>
      <c r="L2227" s="195"/>
      <c r="M2227" s="198"/>
      <c r="T2227" s="199"/>
      <c r="AT2227" s="196" t="s">
        <v>171</v>
      </c>
      <c r="AU2227" s="196" t="s">
        <v>100</v>
      </c>
      <c r="AV2227" s="194" t="s">
        <v>84</v>
      </c>
      <c r="AW2227" s="194" t="s">
        <v>33</v>
      </c>
      <c r="AX2227" s="194" t="s">
        <v>76</v>
      </c>
      <c r="AY2227" s="196" t="s">
        <v>119</v>
      </c>
    </row>
    <row r="2228" spans="2:51" s="194" customFormat="1" x14ac:dyDescent="0.3">
      <c r="B2228" s="195"/>
      <c r="D2228" s="190" t="s">
        <v>171</v>
      </c>
      <c r="E2228" s="196"/>
      <c r="F2228" s="197" t="s">
        <v>237</v>
      </c>
      <c r="H2228" s="196"/>
      <c r="L2228" s="195"/>
      <c r="M2228" s="198"/>
      <c r="T2228" s="199"/>
      <c r="AT2228" s="196" t="s">
        <v>171</v>
      </c>
      <c r="AU2228" s="196" t="s">
        <v>100</v>
      </c>
      <c r="AV2228" s="194" t="s">
        <v>84</v>
      </c>
      <c r="AW2228" s="194" t="s">
        <v>33</v>
      </c>
      <c r="AX2228" s="194" t="s">
        <v>76</v>
      </c>
      <c r="AY2228" s="196" t="s">
        <v>119</v>
      </c>
    </row>
    <row r="2229" spans="2:51" s="194" customFormat="1" x14ac:dyDescent="0.3">
      <c r="B2229" s="195"/>
      <c r="D2229" s="190" t="s">
        <v>171</v>
      </c>
      <c r="E2229" s="196"/>
      <c r="F2229" s="197" t="s">
        <v>366</v>
      </c>
      <c r="H2229" s="196"/>
      <c r="L2229" s="195"/>
      <c r="M2229" s="198"/>
      <c r="T2229" s="199"/>
      <c r="AT2229" s="196" t="s">
        <v>171</v>
      </c>
      <c r="AU2229" s="196" t="s">
        <v>100</v>
      </c>
      <c r="AV2229" s="194" t="s">
        <v>84</v>
      </c>
      <c r="AW2229" s="194" t="s">
        <v>33</v>
      </c>
      <c r="AX2229" s="194" t="s">
        <v>76</v>
      </c>
      <c r="AY2229" s="196" t="s">
        <v>119</v>
      </c>
    </row>
    <row r="2230" spans="2:51" s="200" customFormat="1" x14ac:dyDescent="0.3">
      <c r="B2230" s="201"/>
      <c r="D2230" s="190" t="s">
        <v>171</v>
      </c>
      <c r="E2230" s="202"/>
      <c r="F2230" s="203" t="s">
        <v>490</v>
      </c>
      <c r="H2230" s="204">
        <v>1.04</v>
      </c>
      <c r="L2230" s="201"/>
      <c r="M2230" s="205"/>
      <c r="T2230" s="206"/>
      <c r="AT2230" s="202" t="s">
        <v>171</v>
      </c>
      <c r="AU2230" s="202" t="s">
        <v>100</v>
      </c>
      <c r="AV2230" s="200" t="s">
        <v>100</v>
      </c>
      <c r="AW2230" s="200" t="s">
        <v>33</v>
      </c>
      <c r="AX2230" s="200" t="s">
        <v>76</v>
      </c>
      <c r="AY2230" s="202" t="s">
        <v>119</v>
      </c>
    </row>
    <row r="2231" spans="2:51" s="194" customFormat="1" x14ac:dyDescent="0.3">
      <c r="B2231" s="195"/>
      <c r="D2231" s="190" t="s">
        <v>171</v>
      </c>
      <c r="E2231" s="196"/>
      <c r="F2231" s="197" t="s">
        <v>239</v>
      </c>
      <c r="H2231" s="196"/>
      <c r="L2231" s="195"/>
      <c r="M2231" s="198"/>
      <c r="T2231" s="199"/>
      <c r="AT2231" s="196" t="s">
        <v>171</v>
      </c>
      <c r="AU2231" s="196" t="s">
        <v>100</v>
      </c>
      <c r="AV2231" s="194" t="s">
        <v>84</v>
      </c>
      <c r="AW2231" s="194" t="s">
        <v>33</v>
      </c>
      <c r="AX2231" s="194" t="s">
        <v>76</v>
      </c>
      <c r="AY2231" s="196" t="s">
        <v>119</v>
      </c>
    </row>
    <row r="2232" spans="2:51" s="194" customFormat="1" x14ac:dyDescent="0.3">
      <c r="B2232" s="195"/>
      <c r="D2232" s="190" t="s">
        <v>171</v>
      </c>
      <c r="E2232" s="196"/>
      <c r="F2232" s="197" t="s">
        <v>229</v>
      </c>
      <c r="H2232" s="196"/>
      <c r="L2232" s="195"/>
      <c r="M2232" s="198"/>
      <c r="T2232" s="199"/>
      <c r="AT2232" s="196" t="s">
        <v>171</v>
      </c>
      <c r="AU2232" s="196" t="s">
        <v>100</v>
      </c>
      <c r="AV2232" s="194" t="s">
        <v>84</v>
      </c>
      <c r="AW2232" s="194" t="s">
        <v>33</v>
      </c>
      <c r="AX2232" s="194" t="s">
        <v>76</v>
      </c>
      <c r="AY2232" s="196" t="s">
        <v>119</v>
      </c>
    </row>
    <row r="2233" spans="2:51" s="194" customFormat="1" x14ac:dyDescent="0.3">
      <c r="B2233" s="195"/>
      <c r="D2233" s="190" t="s">
        <v>171</v>
      </c>
      <c r="E2233" s="196"/>
      <c r="F2233" s="197" t="s">
        <v>386</v>
      </c>
      <c r="H2233" s="196"/>
      <c r="L2233" s="195"/>
      <c r="M2233" s="198"/>
      <c r="T2233" s="199"/>
      <c r="AT2233" s="196" t="s">
        <v>171</v>
      </c>
      <c r="AU2233" s="196" t="s">
        <v>100</v>
      </c>
      <c r="AV2233" s="194" t="s">
        <v>84</v>
      </c>
      <c r="AW2233" s="194" t="s">
        <v>33</v>
      </c>
      <c r="AX2233" s="194" t="s">
        <v>76</v>
      </c>
      <c r="AY2233" s="196" t="s">
        <v>119</v>
      </c>
    </row>
    <row r="2234" spans="2:51" s="194" customFormat="1" x14ac:dyDescent="0.3">
      <c r="B2234" s="195"/>
      <c r="D2234" s="190" t="s">
        <v>171</v>
      </c>
      <c r="E2234" s="196"/>
      <c r="F2234" s="197" t="s">
        <v>240</v>
      </c>
      <c r="H2234" s="196"/>
      <c r="L2234" s="195"/>
      <c r="M2234" s="198"/>
      <c r="T2234" s="199"/>
      <c r="AT2234" s="196" t="s">
        <v>171</v>
      </c>
      <c r="AU2234" s="196" t="s">
        <v>100</v>
      </c>
      <c r="AV2234" s="194" t="s">
        <v>84</v>
      </c>
      <c r="AW2234" s="194" t="s">
        <v>33</v>
      </c>
      <c r="AX2234" s="194" t="s">
        <v>76</v>
      </c>
      <c r="AY2234" s="196" t="s">
        <v>119</v>
      </c>
    </row>
    <row r="2235" spans="2:51" s="194" customFormat="1" x14ac:dyDescent="0.3">
      <c r="B2235" s="195"/>
      <c r="D2235" s="190" t="s">
        <v>171</v>
      </c>
      <c r="E2235" s="196"/>
      <c r="F2235" s="197" t="s">
        <v>366</v>
      </c>
      <c r="H2235" s="196"/>
      <c r="L2235" s="195"/>
      <c r="M2235" s="198"/>
      <c r="T2235" s="199"/>
      <c r="AT2235" s="196" t="s">
        <v>171</v>
      </c>
      <c r="AU2235" s="196" t="s">
        <v>100</v>
      </c>
      <c r="AV2235" s="194" t="s">
        <v>84</v>
      </c>
      <c r="AW2235" s="194" t="s">
        <v>33</v>
      </c>
      <c r="AX2235" s="194" t="s">
        <v>76</v>
      </c>
      <c r="AY2235" s="196" t="s">
        <v>119</v>
      </c>
    </row>
    <row r="2236" spans="2:51" s="200" customFormat="1" x14ac:dyDescent="0.3">
      <c r="B2236" s="201"/>
      <c r="D2236" s="190" t="s">
        <v>171</v>
      </c>
      <c r="E2236" s="202"/>
      <c r="F2236" s="203" t="s">
        <v>491</v>
      </c>
      <c r="H2236" s="204">
        <v>1.157</v>
      </c>
      <c r="L2236" s="201"/>
      <c r="M2236" s="205"/>
      <c r="T2236" s="206"/>
      <c r="AT2236" s="202" t="s">
        <v>171</v>
      </c>
      <c r="AU2236" s="202" t="s">
        <v>100</v>
      </c>
      <c r="AV2236" s="200" t="s">
        <v>100</v>
      </c>
      <c r="AW2236" s="200" t="s">
        <v>33</v>
      </c>
      <c r="AX2236" s="200" t="s">
        <v>76</v>
      </c>
      <c r="AY2236" s="202" t="s">
        <v>119</v>
      </c>
    </row>
    <row r="2237" spans="2:51" s="194" customFormat="1" x14ac:dyDescent="0.3">
      <c r="B2237" s="195"/>
      <c r="D2237" s="190" t="s">
        <v>171</v>
      </c>
      <c r="E2237" s="196"/>
      <c r="F2237" s="197" t="s">
        <v>242</v>
      </c>
      <c r="H2237" s="196"/>
      <c r="L2237" s="195"/>
      <c r="M2237" s="198"/>
      <c r="T2237" s="199"/>
      <c r="AT2237" s="196" t="s">
        <v>171</v>
      </c>
      <c r="AU2237" s="196" t="s">
        <v>100</v>
      </c>
      <c r="AV2237" s="194" t="s">
        <v>84</v>
      </c>
      <c r="AW2237" s="194" t="s">
        <v>33</v>
      </c>
      <c r="AX2237" s="194" t="s">
        <v>76</v>
      </c>
      <c r="AY2237" s="196" t="s">
        <v>119</v>
      </c>
    </row>
    <row r="2238" spans="2:51" s="194" customFormat="1" x14ac:dyDescent="0.3">
      <c r="B2238" s="195"/>
      <c r="D2238" s="190" t="s">
        <v>171</v>
      </c>
      <c r="E2238" s="196"/>
      <c r="F2238" s="197" t="s">
        <v>229</v>
      </c>
      <c r="H2238" s="196"/>
      <c r="L2238" s="195"/>
      <c r="M2238" s="198"/>
      <c r="T2238" s="199"/>
      <c r="AT2238" s="196" t="s">
        <v>171</v>
      </c>
      <c r="AU2238" s="196" t="s">
        <v>100</v>
      </c>
      <c r="AV2238" s="194" t="s">
        <v>84</v>
      </c>
      <c r="AW2238" s="194" t="s">
        <v>33</v>
      </c>
      <c r="AX2238" s="194" t="s">
        <v>76</v>
      </c>
      <c r="AY2238" s="196" t="s">
        <v>119</v>
      </c>
    </row>
    <row r="2239" spans="2:51" s="194" customFormat="1" x14ac:dyDescent="0.3">
      <c r="B2239" s="195"/>
      <c r="D2239" s="190" t="s">
        <v>171</v>
      </c>
      <c r="E2239" s="196"/>
      <c r="F2239" s="197" t="s">
        <v>386</v>
      </c>
      <c r="H2239" s="196"/>
      <c r="L2239" s="195"/>
      <c r="M2239" s="198"/>
      <c r="T2239" s="199"/>
      <c r="AT2239" s="196" t="s">
        <v>171</v>
      </c>
      <c r="AU2239" s="196" t="s">
        <v>100</v>
      </c>
      <c r="AV2239" s="194" t="s">
        <v>84</v>
      </c>
      <c r="AW2239" s="194" t="s">
        <v>33</v>
      </c>
      <c r="AX2239" s="194" t="s">
        <v>76</v>
      </c>
      <c r="AY2239" s="196" t="s">
        <v>119</v>
      </c>
    </row>
    <row r="2240" spans="2:51" s="194" customFormat="1" x14ac:dyDescent="0.3">
      <c r="B2240" s="195"/>
      <c r="D2240" s="190" t="s">
        <v>171</v>
      </c>
      <c r="E2240" s="196"/>
      <c r="F2240" s="197" t="s">
        <v>385</v>
      </c>
      <c r="H2240" s="196"/>
      <c r="L2240" s="195"/>
      <c r="M2240" s="198"/>
      <c r="T2240" s="199"/>
      <c r="AT2240" s="196" t="s">
        <v>171</v>
      </c>
      <c r="AU2240" s="196" t="s">
        <v>100</v>
      </c>
      <c r="AV2240" s="194" t="s">
        <v>84</v>
      </c>
      <c r="AW2240" s="194" t="s">
        <v>33</v>
      </c>
      <c r="AX2240" s="194" t="s">
        <v>76</v>
      </c>
      <c r="AY2240" s="196" t="s">
        <v>119</v>
      </c>
    </row>
    <row r="2241" spans="2:51" s="194" customFormat="1" x14ac:dyDescent="0.3">
      <c r="B2241" s="195"/>
      <c r="D2241" s="190" t="s">
        <v>171</v>
      </c>
      <c r="E2241" s="196"/>
      <c r="F2241" s="197" t="s">
        <v>366</v>
      </c>
      <c r="H2241" s="196"/>
      <c r="L2241" s="195"/>
      <c r="M2241" s="198"/>
      <c r="T2241" s="199"/>
      <c r="AT2241" s="196" t="s">
        <v>171</v>
      </c>
      <c r="AU2241" s="196" t="s">
        <v>100</v>
      </c>
      <c r="AV2241" s="194" t="s">
        <v>84</v>
      </c>
      <c r="AW2241" s="194" t="s">
        <v>33</v>
      </c>
      <c r="AX2241" s="194" t="s">
        <v>76</v>
      </c>
      <c r="AY2241" s="196" t="s">
        <v>119</v>
      </c>
    </row>
    <row r="2242" spans="2:51" s="200" customFormat="1" x14ac:dyDescent="0.3">
      <c r="B2242" s="201"/>
      <c r="D2242" s="190" t="s">
        <v>171</v>
      </c>
      <c r="E2242" s="202"/>
      <c r="F2242" s="203" t="s">
        <v>489</v>
      </c>
      <c r="H2242" s="204">
        <v>1.2869999999999999</v>
      </c>
      <c r="L2242" s="201"/>
      <c r="M2242" s="205"/>
      <c r="T2242" s="206"/>
      <c r="AT2242" s="202" t="s">
        <v>171</v>
      </c>
      <c r="AU2242" s="202" t="s">
        <v>100</v>
      </c>
      <c r="AV2242" s="200" t="s">
        <v>100</v>
      </c>
      <c r="AW2242" s="200" t="s">
        <v>33</v>
      </c>
      <c r="AX2242" s="200" t="s">
        <v>76</v>
      </c>
      <c r="AY2242" s="202" t="s">
        <v>119</v>
      </c>
    </row>
    <row r="2243" spans="2:51" s="194" customFormat="1" x14ac:dyDescent="0.3">
      <c r="B2243" s="195"/>
      <c r="D2243" s="190" t="s">
        <v>171</v>
      </c>
      <c r="E2243" s="196"/>
      <c r="F2243" s="197" t="s">
        <v>245</v>
      </c>
      <c r="H2243" s="196"/>
      <c r="L2243" s="195"/>
      <c r="M2243" s="198"/>
      <c r="T2243" s="199"/>
      <c r="AT2243" s="196" t="s">
        <v>171</v>
      </c>
      <c r="AU2243" s="196" t="s">
        <v>100</v>
      </c>
      <c r="AV2243" s="194" t="s">
        <v>84</v>
      </c>
      <c r="AW2243" s="194" t="s">
        <v>33</v>
      </c>
      <c r="AX2243" s="194" t="s">
        <v>76</v>
      </c>
      <c r="AY2243" s="196" t="s">
        <v>119</v>
      </c>
    </row>
    <row r="2244" spans="2:51" s="194" customFormat="1" x14ac:dyDescent="0.3">
      <c r="B2244" s="195"/>
      <c r="D2244" s="190" t="s">
        <v>171</v>
      </c>
      <c r="E2244" s="196"/>
      <c r="F2244" s="197" t="s">
        <v>229</v>
      </c>
      <c r="H2244" s="196"/>
      <c r="L2244" s="195"/>
      <c r="M2244" s="198"/>
      <c r="T2244" s="199"/>
      <c r="AT2244" s="196" t="s">
        <v>171</v>
      </c>
      <c r="AU2244" s="196" t="s">
        <v>100</v>
      </c>
      <c r="AV2244" s="194" t="s">
        <v>84</v>
      </c>
      <c r="AW2244" s="194" t="s">
        <v>33</v>
      </c>
      <c r="AX2244" s="194" t="s">
        <v>76</v>
      </c>
      <c r="AY2244" s="196" t="s">
        <v>119</v>
      </c>
    </row>
    <row r="2245" spans="2:51" s="194" customFormat="1" x14ac:dyDescent="0.3">
      <c r="B2245" s="195"/>
      <c r="D2245" s="190" t="s">
        <v>171</v>
      </c>
      <c r="E2245" s="196"/>
      <c r="F2245" s="197" t="s">
        <v>386</v>
      </c>
      <c r="H2245" s="196"/>
      <c r="L2245" s="195"/>
      <c r="M2245" s="198"/>
      <c r="T2245" s="199"/>
      <c r="AT2245" s="196" t="s">
        <v>171</v>
      </c>
      <c r="AU2245" s="196" t="s">
        <v>100</v>
      </c>
      <c r="AV2245" s="194" t="s">
        <v>84</v>
      </c>
      <c r="AW2245" s="194" t="s">
        <v>33</v>
      </c>
      <c r="AX2245" s="194" t="s">
        <v>76</v>
      </c>
      <c r="AY2245" s="196" t="s">
        <v>119</v>
      </c>
    </row>
    <row r="2246" spans="2:51" s="194" customFormat="1" x14ac:dyDescent="0.3">
      <c r="B2246" s="195"/>
      <c r="D2246" s="190" t="s">
        <v>171</v>
      </c>
      <c r="E2246" s="196"/>
      <c r="F2246" s="197" t="s">
        <v>246</v>
      </c>
      <c r="H2246" s="196"/>
      <c r="L2246" s="195"/>
      <c r="M2246" s="198"/>
      <c r="T2246" s="199"/>
      <c r="AT2246" s="196" t="s">
        <v>171</v>
      </c>
      <c r="AU2246" s="196" t="s">
        <v>100</v>
      </c>
      <c r="AV2246" s="194" t="s">
        <v>84</v>
      </c>
      <c r="AW2246" s="194" t="s">
        <v>33</v>
      </c>
      <c r="AX2246" s="194" t="s">
        <v>76</v>
      </c>
      <c r="AY2246" s="196" t="s">
        <v>119</v>
      </c>
    </row>
    <row r="2247" spans="2:51" s="194" customFormat="1" x14ac:dyDescent="0.3">
      <c r="B2247" s="195"/>
      <c r="D2247" s="190" t="s">
        <v>171</v>
      </c>
      <c r="E2247" s="196"/>
      <c r="F2247" s="197" t="s">
        <v>366</v>
      </c>
      <c r="H2247" s="196"/>
      <c r="L2247" s="195"/>
      <c r="M2247" s="198"/>
      <c r="T2247" s="199"/>
      <c r="AT2247" s="196" t="s">
        <v>171</v>
      </c>
      <c r="AU2247" s="196" t="s">
        <v>100</v>
      </c>
      <c r="AV2247" s="194" t="s">
        <v>84</v>
      </c>
      <c r="AW2247" s="194" t="s">
        <v>33</v>
      </c>
      <c r="AX2247" s="194" t="s">
        <v>76</v>
      </c>
      <c r="AY2247" s="196" t="s">
        <v>119</v>
      </c>
    </row>
    <row r="2248" spans="2:51" s="200" customFormat="1" x14ac:dyDescent="0.3">
      <c r="B2248" s="201"/>
      <c r="D2248" s="190" t="s">
        <v>171</v>
      </c>
      <c r="E2248" s="202"/>
      <c r="F2248" s="203" t="s">
        <v>492</v>
      </c>
      <c r="H2248" s="204">
        <v>0.13</v>
      </c>
      <c r="L2248" s="201"/>
      <c r="M2248" s="205"/>
      <c r="T2248" s="206"/>
      <c r="AT2248" s="202" t="s">
        <v>171</v>
      </c>
      <c r="AU2248" s="202" t="s">
        <v>100</v>
      </c>
      <c r="AV2248" s="200" t="s">
        <v>100</v>
      </c>
      <c r="AW2248" s="200" t="s">
        <v>33</v>
      </c>
      <c r="AX2248" s="200" t="s">
        <v>76</v>
      </c>
      <c r="AY2248" s="202" t="s">
        <v>119</v>
      </c>
    </row>
    <row r="2249" spans="2:51" s="194" customFormat="1" x14ac:dyDescent="0.3">
      <c r="B2249" s="195"/>
      <c r="D2249" s="190" t="s">
        <v>171</v>
      </c>
      <c r="E2249" s="196"/>
      <c r="F2249" s="197" t="s">
        <v>248</v>
      </c>
      <c r="H2249" s="196"/>
      <c r="L2249" s="195"/>
      <c r="M2249" s="198"/>
      <c r="T2249" s="199"/>
      <c r="AT2249" s="196" t="s">
        <v>171</v>
      </c>
      <c r="AU2249" s="196" t="s">
        <v>100</v>
      </c>
      <c r="AV2249" s="194" t="s">
        <v>84</v>
      </c>
      <c r="AW2249" s="194" t="s">
        <v>33</v>
      </c>
      <c r="AX2249" s="194" t="s">
        <v>76</v>
      </c>
      <c r="AY2249" s="196" t="s">
        <v>119</v>
      </c>
    </row>
    <row r="2250" spans="2:51" s="194" customFormat="1" x14ac:dyDescent="0.3">
      <c r="B2250" s="195"/>
      <c r="D2250" s="190" t="s">
        <v>171</v>
      </c>
      <c r="E2250" s="196"/>
      <c r="F2250" s="197" t="s">
        <v>389</v>
      </c>
      <c r="H2250" s="196"/>
      <c r="L2250" s="195"/>
      <c r="M2250" s="198"/>
      <c r="T2250" s="199"/>
      <c r="AT2250" s="196" t="s">
        <v>171</v>
      </c>
      <c r="AU2250" s="196" t="s">
        <v>100</v>
      </c>
      <c r="AV2250" s="194" t="s">
        <v>84</v>
      </c>
      <c r="AW2250" s="194" t="s">
        <v>33</v>
      </c>
      <c r="AX2250" s="194" t="s">
        <v>76</v>
      </c>
      <c r="AY2250" s="196" t="s">
        <v>119</v>
      </c>
    </row>
    <row r="2251" spans="2:51" s="194" customFormat="1" x14ac:dyDescent="0.3">
      <c r="B2251" s="195"/>
      <c r="D2251" s="190" t="s">
        <v>171</v>
      </c>
      <c r="E2251" s="196"/>
      <c r="F2251" s="197" t="s">
        <v>390</v>
      </c>
      <c r="H2251" s="196"/>
      <c r="L2251" s="195"/>
      <c r="M2251" s="198"/>
      <c r="T2251" s="199"/>
      <c r="AT2251" s="196" t="s">
        <v>171</v>
      </c>
      <c r="AU2251" s="196" t="s">
        <v>100</v>
      </c>
      <c r="AV2251" s="194" t="s">
        <v>84</v>
      </c>
      <c r="AW2251" s="194" t="s">
        <v>33</v>
      </c>
      <c r="AX2251" s="194" t="s">
        <v>76</v>
      </c>
      <c r="AY2251" s="196" t="s">
        <v>119</v>
      </c>
    </row>
    <row r="2252" spans="2:51" s="200" customFormat="1" x14ac:dyDescent="0.3">
      <c r="B2252" s="201"/>
      <c r="D2252" s="190" t="s">
        <v>171</v>
      </c>
      <c r="E2252" s="202"/>
      <c r="F2252" s="203" t="s">
        <v>493</v>
      </c>
      <c r="H2252" s="204">
        <v>0.26</v>
      </c>
      <c r="L2252" s="201"/>
      <c r="M2252" s="205"/>
      <c r="T2252" s="206"/>
      <c r="AT2252" s="202" t="s">
        <v>171</v>
      </c>
      <c r="AU2252" s="202" t="s">
        <v>100</v>
      </c>
      <c r="AV2252" s="200" t="s">
        <v>100</v>
      </c>
      <c r="AW2252" s="200" t="s">
        <v>33</v>
      </c>
      <c r="AX2252" s="200" t="s">
        <v>76</v>
      </c>
      <c r="AY2252" s="202" t="s">
        <v>119</v>
      </c>
    </row>
    <row r="2253" spans="2:51" s="194" customFormat="1" x14ac:dyDescent="0.3">
      <c r="B2253" s="195"/>
      <c r="D2253" s="190" t="s">
        <v>171</v>
      </c>
      <c r="E2253" s="196"/>
      <c r="F2253" s="197" t="s">
        <v>251</v>
      </c>
      <c r="H2253" s="196"/>
      <c r="L2253" s="195"/>
      <c r="M2253" s="198"/>
      <c r="T2253" s="199"/>
      <c r="AT2253" s="196" t="s">
        <v>171</v>
      </c>
      <c r="AU2253" s="196" t="s">
        <v>100</v>
      </c>
      <c r="AV2253" s="194" t="s">
        <v>84</v>
      </c>
      <c r="AW2253" s="194" t="s">
        <v>33</v>
      </c>
      <c r="AX2253" s="194" t="s">
        <v>76</v>
      </c>
      <c r="AY2253" s="196" t="s">
        <v>119</v>
      </c>
    </row>
    <row r="2254" spans="2:51" s="194" customFormat="1" x14ac:dyDescent="0.3">
      <c r="B2254" s="195"/>
      <c r="D2254" s="190" t="s">
        <v>171</v>
      </c>
      <c r="E2254" s="196"/>
      <c r="F2254" s="197" t="s">
        <v>389</v>
      </c>
      <c r="H2254" s="196"/>
      <c r="L2254" s="195"/>
      <c r="M2254" s="198"/>
      <c r="T2254" s="199"/>
      <c r="AT2254" s="196" t="s">
        <v>171</v>
      </c>
      <c r="AU2254" s="196" t="s">
        <v>100</v>
      </c>
      <c r="AV2254" s="194" t="s">
        <v>84</v>
      </c>
      <c r="AW2254" s="194" t="s">
        <v>33</v>
      </c>
      <c r="AX2254" s="194" t="s">
        <v>76</v>
      </c>
      <c r="AY2254" s="196" t="s">
        <v>119</v>
      </c>
    </row>
    <row r="2255" spans="2:51" s="194" customFormat="1" x14ac:dyDescent="0.3">
      <c r="B2255" s="195"/>
      <c r="D2255" s="190" t="s">
        <v>171</v>
      </c>
      <c r="E2255" s="196"/>
      <c r="F2255" s="197" t="s">
        <v>390</v>
      </c>
      <c r="H2255" s="196"/>
      <c r="L2255" s="195"/>
      <c r="M2255" s="198"/>
      <c r="T2255" s="199"/>
      <c r="AT2255" s="196" t="s">
        <v>171</v>
      </c>
      <c r="AU2255" s="196" t="s">
        <v>100</v>
      </c>
      <c r="AV2255" s="194" t="s">
        <v>84</v>
      </c>
      <c r="AW2255" s="194" t="s">
        <v>33</v>
      </c>
      <c r="AX2255" s="194" t="s">
        <v>76</v>
      </c>
      <c r="AY2255" s="196" t="s">
        <v>119</v>
      </c>
    </row>
    <row r="2256" spans="2:51" s="200" customFormat="1" x14ac:dyDescent="0.3">
      <c r="B2256" s="201"/>
      <c r="D2256" s="190" t="s">
        <v>171</v>
      </c>
      <c r="E2256" s="202"/>
      <c r="F2256" s="203" t="s">
        <v>493</v>
      </c>
      <c r="H2256" s="204">
        <v>0.26</v>
      </c>
      <c r="L2256" s="201"/>
      <c r="M2256" s="205"/>
      <c r="T2256" s="206"/>
      <c r="AT2256" s="202" t="s">
        <v>171</v>
      </c>
      <c r="AU2256" s="202" t="s">
        <v>100</v>
      </c>
      <c r="AV2256" s="200" t="s">
        <v>100</v>
      </c>
      <c r="AW2256" s="200" t="s">
        <v>33</v>
      </c>
      <c r="AX2256" s="200" t="s">
        <v>76</v>
      </c>
      <c r="AY2256" s="202" t="s">
        <v>119</v>
      </c>
    </row>
    <row r="2257" spans="2:65" s="194" customFormat="1" x14ac:dyDescent="0.3">
      <c r="B2257" s="195"/>
      <c r="D2257" s="190" t="s">
        <v>171</v>
      </c>
      <c r="E2257" s="196"/>
      <c r="F2257" s="197" t="s">
        <v>252</v>
      </c>
      <c r="H2257" s="196"/>
      <c r="L2257" s="195"/>
      <c r="M2257" s="198"/>
      <c r="T2257" s="199"/>
      <c r="AT2257" s="196" t="s">
        <v>171</v>
      </c>
      <c r="AU2257" s="196" t="s">
        <v>100</v>
      </c>
      <c r="AV2257" s="194" t="s">
        <v>84</v>
      </c>
      <c r="AW2257" s="194" t="s">
        <v>33</v>
      </c>
      <c r="AX2257" s="194" t="s">
        <v>76</v>
      </c>
      <c r="AY2257" s="196" t="s">
        <v>119</v>
      </c>
    </row>
    <row r="2258" spans="2:65" s="194" customFormat="1" x14ac:dyDescent="0.3">
      <c r="B2258" s="195"/>
      <c r="D2258" s="190" t="s">
        <v>171</v>
      </c>
      <c r="E2258" s="196"/>
      <c r="F2258" s="197" t="s">
        <v>389</v>
      </c>
      <c r="H2258" s="196"/>
      <c r="L2258" s="195"/>
      <c r="M2258" s="198"/>
      <c r="T2258" s="199"/>
      <c r="AT2258" s="196" t="s">
        <v>171</v>
      </c>
      <c r="AU2258" s="196" t="s">
        <v>100</v>
      </c>
      <c r="AV2258" s="194" t="s">
        <v>84</v>
      </c>
      <c r="AW2258" s="194" t="s">
        <v>33</v>
      </c>
      <c r="AX2258" s="194" t="s">
        <v>76</v>
      </c>
      <c r="AY2258" s="196" t="s">
        <v>119</v>
      </c>
    </row>
    <row r="2259" spans="2:65" s="194" customFormat="1" x14ac:dyDescent="0.3">
      <c r="B2259" s="195"/>
      <c r="D2259" s="190" t="s">
        <v>171</v>
      </c>
      <c r="E2259" s="196"/>
      <c r="F2259" s="197" t="s">
        <v>390</v>
      </c>
      <c r="H2259" s="196"/>
      <c r="L2259" s="195"/>
      <c r="M2259" s="198"/>
      <c r="T2259" s="199"/>
      <c r="AT2259" s="196" t="s">
        <v>171</v>
      </c>
      <c r="AU2259" s="196" t="s">
        <v>100</v>
      </c>
      <c r="AV2259" s="194" t="s">
        <v>84</v>
      </c>
      <c r="AW2259" s="194" t="s">
        <v>33</v>
      </c>
      <c r="AX2259" s="194" t="s">
        <v>76</v>
      </c>
      <c r="AY2259" s="196" t="s">
        <v>119</v>
      </c>
    </row>
    <row r="2260" spans="2:65" s="200" customFormat="1" x14ac:dyDescent="0.3">
      <c r="B2260" s="201"/>
      <c r="D2260" s="190" t="s">
        <v>171</v>
      </c>
      <c r="E2260" s="202"/>
      <c r="F2260" s="203" t="s">
        <v>493</v>
      </c>
      <c r="H2260" s="204">
        <v>0.26</v>
      </c>
      <c r="L2260" s="201"/>
      <c r="M2260" s="205"/>
      <c r="T2260" s="206"/>
      <c r="AT2260" s="202" t="s">
        <v>171</v>
      </c>
      <c r="AU2260" s="202" t="s">
        <v>100</v>
      </c>
      <c r="AV2260" s="200" t="s">
        <v>100</v>
      </c>
      <c r="AW2260" s="200" t="s">
        <v>33</v>
      </c>
      <c r="AX2260" s="200" t="s">
        <v>76</v>
      </c>
      <c r="AY2260" s="202" t="s">
        <v>119</v>
      </c>
    </row>
    <row r="2261" spans="2:65" s="194" customFormat="1" x14ac:dyDescent="0.3">
      <c r="B2261" s="195"/>
      <c r="D2261" s="190" t="s">
        <v>171</v>
      </c>
      <c r="E2261" s="196"/>
      <c r="F2261" s="197" t="s">
        <v>253</v>
      </c>
      <c r="H2261" s="196"/>
      <c r="L2261" s="195"/>
      <c r="M2261" s="198"/>
      <c r="T2261" s="199"/>
      <c r="AT2261" s="196" t="s">
        <v>171</v>
      </c>
      <c r="AU2261" s="196" t="s">
        <v>100</v>
      </c>
      <c r="AV2261" s="194" t="s">
        <v>84</v>
      </c>
      <c r="AW2261" s="194" t="s">
        <v>33</v>
      </c>
      <c r="AX2261" s="194" t="s">
        <v>76</v>
      </c>
      <c r="AY2261" s="196" t="s">
        <v>119</v>
      </c>
    </row>
    <row r="2262" spans="2:65" s="194" customFormat="1" x14ac:dyDescent="0.3">
      <c r="B2262" s="195"/>
      <c r="D2262" s="190" t="s">
        <v>171</v>
      </c>
      <c r="E2262" s="196"/>
      <c r="F2262" s="197" t="s">
        <v>389</v>
      </c>
      <c r="H2262" s="196"/>
      <c r="L2262" s="195"/>
      <c r="M2262" s="198"/>
      <c r="T2262" s="199"/>
      <c r="AT2262" s="196" t="s">
        <v>171</v>
      </c>
      <c r="AU2262" s="196" t="s">
        <v>100</v>
      </c>
      <c r="AV2262" s="194" t="s">
        <v>84</v>
      </c>
      <c r="AW2262" s="194" t="s">
        <v>33</v>
      </c>
      <c r="AX2262" s="194" t="s">
        <v>76</v>
      </c>
      <c r="AY2262" s="196" t="s">
        <v>119</v>
      </c>
    </row>
    <row r="2263" spans="2:65" s="194" customFormat="1" x14ac:dyDescent="0.3">
      <c r="B2263" s="195"/>
      <c r="D2263" s="190" t="s">
        <v>171</v>
      </c>
      <c r="E2263" s="196"/>
      <c r="F2263" s="197" t="s">
        <v>390</v>
      </c>
      <c r="H2263" s="196"/>
      <c r="L2263" s="195"/>
      <c r="M2263" s="198"/>
      <c r="T2263" s="199"/>
      <c r="AT2263" s="196" t="s">
        <v>171</v>
      </c>
      <c r="AU2263" s="196" t="s">
        <v>100</v>
      </c>
      <c r="AV2263" s="194" t="s">
        <v>84</v>
      </c>
      <c r="AW2263" s="194" t="s">
        <v>33</v>
      </c>
      <c r="AX2263" s="194" t="s">
        <v>76</v>
      </c>
      <c r="AY2263" s="196" t="s">
        <v>119</v>
      </c>
    </row>
    <row r="2264" spans="2:65" s="200" customFormat="1" x14ac:dyDescent="0.3">
      <c r="B2264" s="201"/>
      <c r="D2264" s="190" t="s">
        <v>171</v>
      </c>
      <c r="E2264" s="202"/>
      <c r="F2264" s="203" t="s">
        <v>493</v>
      </c>
      <c r="H2264" s="204">
        <v>0.26</v>
      </c>
      <c r="L2264" s="201"/>
      <c r="M2264" s="205"/>
      <c r="T2264" s="206"/>
      <c r="AT2264" s="202" t="s">
        <v>171</v>
      </c>
      <c r="AU2264" s="202" t="s">
        <v>100</v>
      </c>
      <c r="AV2264" s="200" t="s">
        <v>100</v>
      </c>
      <c r="AW2264" s="200" t="s">
        <v>33</v>
      </c>
      <c r="AX2264" s="200" t="s">
        <v>76</v>
      </c>
      <c r="AY2264" s="202" t="s">
        <v>119</v>
      </c>
    </row>
    <row r="2265" spans="2:65" s="207" customFormat="1" x14ac:dyDescent="0.3">
      <c r="B2265" s="208"/>
      <c r="D2265" s="190" t="s">
        <v>171</v>
      </c>
      <c r="E2265" s="209"/>
      <c r="F2265" s="210" t="s">
        <v>176</v>
      </c>
      <c r="H2265" s="211">
        <v>19.149999999999999</v>
      </c>
      <c r="L2265" s="208"/>
      <c r="M2265" s="212"/>
      <c r="T2265" s="213"/>
      <c r="AT2265" s="209" t="s">
        <v>171</v>
      </c>
      <c r="AU2265" s="209" t="s">
        <v>100</v>
      </c>
      <c r="AV2265" s="207" t="s">
        <v>121</v>
      </c>
      <c r="AW2265" s="207" t="s">
        <v>33</v>
      </c>
      <c r="AX2265" s="207" t="s">
        <v>84</v>
      </c>
      <c r="AY2265" s="209" t="s">
        <v>119</v>
      </c>
    </row>
    <row r="2266" spans="2:65" s="167" customFormat="1" ht="29.85" customHeight="1" x14ac:dyDescent="0.35">
      <c r="B2266" s="168"/>
      <c r="D2266" s="169" t="s">
        <v>75</v>
      </c>
      <c r="E2266" s="177" t="s">
        <v>265</v>
      </c>
      <c r="F2266" s="177" t="s">
        <v>494</v>
      </c>
      <c r="J2266" s="178">
        <f>BK2266</f>
        <v>0</v>
      </c>
      <c r="L2266" s="168"/>
      <c r="M2266" s="172"/>
      <c r="P2266" s="173">
        <f>SUM(P2267:P3349)</f>
        <v>268.79739999999998</v>
      </c>
      <c r="R2266" s="173">
        <f>SUM(R2267:R3349)</f>
        <v>48.806710999999993</v>
      </c>
      <c r="T2266" s="174">
        <f>SUM(T2267:T3349)</f>
        <v>0.30000000000000004</v>
      </c>
      <c r="AR2266" s="169" t="s">
        <v>84</v>
      </c>
      <c r="AT2266" s="175" t="s">
        <v>75</v>
      </c>
      <c r="AU2266" s="175" t="s">
        <v>84</v>
      </c>
      <c r="AY2266" s="169" t="s">
        <v>119</v>
      </c>
      <c r="BK2266" s="176">
        <f>SUM(BK2267:BK3349)</f>
        <v>0</v>
      </c>
    </row>
    <row r="2267" spans="2:65" s="102" customFormat="1" ht="16.5" customHeight="1" x14ac:dyDescent="0.3">
      <c r="B2267" s="103"/>
      <c r="C2267" s="179" t="s">
        <v>495</v>
      </c>
      <c r="D2267" s="179" t="s">
        <v>120</v>
      </c>
      <c r="E2267" s="180" t="s">
        <v>496</v>
      </c>
      <c r="F2267" s="181" t="s">
        <v>497</v>
      </c>
      <c r="G2267" s="182" t="s">
        <v>185</v>
      </c>
      <c r="H2267" s="183">
        <v>72</v>
      </c>
      <c r="I2267" s="289"/>
      <c r="J2267" s="184">
        <f>ROUND(I2267*H2267,2)</f>
        <v>0</v>
      </c>
      <c r="K2267" s="181" t="s">
        <v>167</v>
      </c>
      <c r="L2267" s="103"/>
      <c r="M2267" s="185"/>
      <c r="N2267" s="186" t="s">
        <v>41</v>
      </c>
      <c r="O2267" s="187">
        <v>0.34</v>
      </c>
      <c r="P2267" s="187">
        <f>O2267*H2267</f>
        <v>24.48</v>
      </c>
      <c r="Q2267" s="187">
        <v>1.0000000000000001E-5</v>
      </c>
      <c r="R2267" s="187">
        <f>Q2267*H2267</f>
        <v>7.2000000000000005E-4</v>
      </c>
      <c r="S2267" s="187">
        <v>0</v>
      </c>
      <c r="T2267" s="188">
        <f>S2267*H2267</f>
        <v>0</v>
      </c>
      <c r="AR2267" s="94" t="s">
        <v>121</v>
      </c>
      <c r="AT2267" s="94" t="s">
        <v>120</v>
      </c>
      <c r="AU2267" s="94" t="s">
        <v>100</v>
      </c>
      <c r="AY2267" s="94" t="s">
        <v>119</v>
      </c>
      <c r="BE2267" s="189">
        <f>IF(N2267="základní",J2267,0)</f>
        <v>0</v>
      </c>
      <c r="BF2267" s="189">
        <f>IF(N2267="snížená",J2267,0)</f>
        <v>0</v>
      </c>
      <c r="BG2267" s="189">
        <f>IF(N2267="zákl. přenesená",J2267,0)</f>
        <v>0</v>
      </c>
      <c r="BH2267" s="189">
        <f>IF(N2267="sníž. přenesená",J2267,0)</f>
        <v>0</v>
      </c>
      <c r="BI2267" s="189">
        <f>IF(N2267="nulová",J2267,0)</f>
        <v>0</v>
      </c>
      <c r="BJ2267" s="94" t="s">
        <v>84</v>
      </c>
      <c r="BK2267" s="189">
        <f>ROUND(I2267*H2267,2)</f>
        <v>0</v>
      </c>
      <c r="BL2267" s="94" t="s">
        <v>121</v>
      </c>
      <c r="BM2267" s="94" t="s">
        <v>498</v>
      </c>
    </row>
    <row r="2268" spans="2:65" s="102" customFormat="1" x14ac:dyDescent="0.3">
      <c r="B2268" s="103"/>
      <c r="D2268" s="190" t="s">
        <v>169</v>
      </c>
      <c r="F2268" s="191" t="s">
        <v>499</v>
      </c>
      <c r="L2268" s="103"/>
      <c r="M2268" s="192"/>
      <c r="T2268" s="193"/>
      <c r="AT2268" s="94" t="s">
        <v>169</v>
      </c>
      <c r="AU2268" s="94" t="s">
        <v>100</v>
      </c>
    </row>
    <row r="2269" spans="2:65" s="102" customFormat="1" ht="96" x14ac:dyDescent="0.3">
      <c r="B2269" s="103"/>
      <c r="D2269" s="190" t="s">
        <v>188</v>
      </c>
      <c r="F2269" s="214" t="s">
        <v>500</v>
      </c>
      <c r="L2269" s="103"/>
      <c r="M2269" s="192"/>
      <c r="T2269" s="193"/>
      <c r="AT2269" s="94" t="s">
        <v>188</v>
      </c>
      <c r="AU2269" s="94" t="s">
        <v>100</v>
      </c>
    </row>
    <row r="2270" spans="2:65" s="194" customFormat="1" x14ac:dyDescent="0.3">
      <c r="B2270" s="195"/>
      <c r="D2270" s="190" t="s">
        <v>171</v>
      </c>
      <c r="E2270" s="196"/>
      <c r="F2270" s="197" t="s">
        <v>172</v>
      </c>
      <c r="H2270" s="196"/>
      <c r="L2270" s="195"/>
      <c r="M2270" s="198"/>
      <c r="T2270" s="199"/>
      <c r="AT2270" s="196" t="s">
        <v>171</v>
      </c>
      <c r="AU2270" s="196" t="s">
        <v>100</v>
      </c>
      <c r="AV2270" s="194" t="s">
        <v>84</v>
      </c>
      <c r="AW2270" s="194" t="s">
        <v>33</v>
      </c>
      <c r="AX2270" s="194" t="s">
        <v>76</v>
      </c>
      <c r="AY2270" s="196" t="s">
        <v>119</v>
      </c>
    </row>
    <row r="2271" spans="2:65" s="194" customFormat="1" x14ac:dyDescent="0.3">
      <c r="B2271" s="195"/>
      <c r="D2271" s="190" t="s">
        <v>171</v>
      </c>
      <c r="E2271" s="196"/>
      <c r="F2271" s="197" t="s">
        <v>448</v>
      </c>
      <c r="H2271" s="196"/>
      <c r="L2271" s="195"/>
      <c r="M2271" s="198"/>
      <c r="T2271" s="199"/>
      <c r="AT2271" s="196" t="s">
        <v>171</v>
      </c>
      <c r="AU2271" s="196" t="s">
        <v>100</v>
      </c>
      <c r="AV2271" s="194" t="s">
        <v>84</v>
      </c>
      <c r="AW2271" s="194" t="s">
        <v>33</v>
      </c>
      <c r="AX2271" s="194" t="s">
        <v>76</v>
      </c>
      <c r="AY2271" s="196" t="s">
        <v>119</v>
      </c>
    </row>
    <row r="2272" spans="2:65" s="194" customFormat="1" x14ac:dyDescent="0.3">
      <c r="B2272" s="195"/>
      <c r="D2272" s="190" t="s">
        <v>171</v>
      </c>
      <c r="E2272" s="196"/>
      <c r="F2272" s="197" t="s">
        <v>449</v>
      </c>
      <c r="H2272" s="196"/>
      <c r="L2272" s="195"/>
      <c r="M2272" s="198"/>
      <c r="T2272" s="199"/>
      <c r="AT2272" s="196" t="s">
        <v>171</v>
      </c>
      <c r="AU2272" s="196" t="s">
        <v>100</v>
      </c>
      <c r="AV2272" s="194" t="s">
        <v>84</v>
      </c>
      <c r="AW2272" s="194" t="s">
        <v>33</v>
      </c>
      <c r="AX2272" s="194" t="s">
        <v>76</v>
      </c>
      <c r="AY2272" s="196" t="s">
        <v>119</v>
      </c>
    </row>
    <row r="2273" spans="2:51" s="194" customFormat="1" x14ac:dyDescent="0.3">
      <c r="B2273" s="195"/>
      <c r="D2273" s="190" t="s">
        <v>171</v>
      </c>
      <c r="E2273" s="196"/>
      <c r="F2273" s="197" t="s">
        <v>228</v>
      </c>
      <c r="H2273" s="196"/>
      <c r="L2273" s="195"/>
      <c r="M2273" s="198"/>
      <c r="T2273" s="199"/>
      <c r="AT2273" s="196" t="s">
        <v>171</v>
      </c>
      <c r="AU2273" s="196" t="s">
        <v>100</v>
      </c>
      <c r="AV2273" s="194" t="s">
        <v>84</v>
      </c>
      <c r="AW2273" s="194" t="s">
        <v>33</v>
      </c>
      <c r="AX2273" s="194" t="s">
        <v>76</v>
      </c>
      <c r="AY2273" s="196" t="s">
        <v>119</v>
      </c>
    </row>
    <row r="2274" spans="2:51" s="194" customFormat="1" x14ac:dyDescent="0.3">
      <c r="B2274" s="195"/>
      <c r="D2274" s="190" t="s">
        <v>171</v>
      </c>
      <c r="E2274" s="196"/>
      <c r="F2274" s="197" t="s">
        <v>450</v>
      </c>
      <c r="H2274" s="196"/>
      <c r="L2274" s="195"/>
      <c r="M2274" s="198"/>
      <c r="T2274" s="199"/>
      <c r="AT2274" s="196" t="s">
        <v>171</v>
      </c>
      <c r="AU2274" s="196" t="s">
        <v>100</v>
      </c>
      <c r="AV2274" s="194" t="s">
        <v>84</v>
      </c>
      <c r="AW2274" s="194" t="s">
        <v>33</v>
      </c>
      <c r="AX2274" s="194" t="s">
        <v>76</v>
      </c>
      <c r="AY2274" s="196" t="s">
        <v>119</v>
      </c>
    </row>
    <row r="2275" spans="2:51" s="194" customFormat="1" x14ac:dyDescent="0.3">
      <c r="B2275" s="195"/>
      <c r="D2275" s="190" t="s">
        <v>171</v>
      </c>
      <c r="E2275" s="196"/>
      <c r="F2275" s="197" t="s">
        <v>451</v>
      </c>
      <c r="H2275" s="196"/>
      <c r="L2275" s="195"/>
      <c r="M2275" s="198"/>
      <c r="T2275" s="199"/>
      <c r="AT2275" s="196" t="s">
        <v>171</v>
      </c>
      <c r="AU2275" s="196" t="s">
        <v>100</v>
      </c>
      <c r="AV2275" s="194" t="s">
        <v>84</v>
      </c>
      <c r="AW2275" s="194" t="s">
        <v>33</v>
      </c>
      <c r="AX2275" s="194" t="s">
        <v>76</v>
      </c>
      <c r="AY2275" s="196" t="s">
        <v>119</v>
      </c>
    </row>
    <row r="2276" spans="2:51" s="200" customFormat="1" x14ac:dyDescent="0.3">
      <c r="B2276" s="201"/>
      <c r="D2276" s="190" t="s">
        <v>171</v>
      </c>
      <c r="E2276" s="202"/>
      <c r="F2276" s="203" t="s">
        <v>452</v>
      </c>
      <c r="H2276" s="204">
        <v>10.3</v>
      </c>
      <c r="L2276" s="201"/>
      <c r="M2276" s="205"/>
      <c r="T2276" s="206"/>
      <c r="AT2276" s="202" t="s">
        <v>171</v>
      </c>
      <c r="AU2276" s="202" t="s">
        <v>100</v>
      </c>
      <c r="AV2276" s="200" t="s">
        <v>100</v>
      </c>
      <c r="AW2276" s="200" t="s">
        <v>33</v>
      </c>
      <c r="AX2276" s="200" t="s">
        <v>76</v>
      </c>
      <c r="AY2276" s="202" t="s">
        <v>119</v>
      </c>
    </row>
    <row r="2277" spans="2:51" s="194" customFormat="1" x14ac:dyDescent="0.3">
      <c r="B2277" s="195"/>
      <c r="D2277" s="190" t="s">
        <v>171</v>
      </c>
      <c r="E2277" s="196"/>
      <c r="F2277" s="197" t="s">
        <v>233</v>
      </c>
      <c r="H2277" s="196"/>
      <c r="L2277" s="195"/>
      <c r="M2277" s="198"/>
      <c r="T2277" s="199"/>
      <c r="AT2277" s="196" t="s">
        <v>171</v>
      </c>
      <c r="AU2277" s="196" t="s">
        <v>100</v>
      </c>
      <c r="AV2277" s="194" t="s">
        <v>84</v>
      </c>
      <c r="AW2277" s="194" t="s">
        <v>33</v>
      </c>
      <c r="AX2277" s="194" t="s">
        <v>76</v>
      </c>
      <c r="AY2277" s="196" t="s">
        <v>119</v>
      </c>
    </row>
    <row r="2278" spans="2:51" s="194" customFormat="1" x14ac:dyDescent="0.3">
      <c r="B2278" s="195"/>
      <c r="D2278" s="190" t="s">
        <v>171</v>
      </c>
      <c r="E2278" s="196"/>
      <c r="F2278" s="197" t="s">
        <v>450</v>
      </c>
      <c r="H2278" s="196"/>
      <c r="L2278" s="195"/>
      <c r="M2278" s="198"/>
      <c r="T2278" s="199"/>
      <c r="AT2278" s="196" t="s">
        <v>171</v>
      </c>
      <c r="AU2278" s="196" t="s">
        <v>100</v>
      </c>
      <c r="AV2278" s="194" t="s">
        <v>84</v>
      </c>
      <c r="AW2278" s="194" t="s">
        <v>33</v>
      </c>
      <c r="AX2278" s="194" t="s">
        <v>76</v>
      </c>
      <c r="AY2278" s="196" t="s">
        <v>119</v>
      </c>
    </row>
    <row r="2279" spans="2:51" s="194" customFormat="1" x14ac:dyDescent="0.3">
      <c r="B2279" s="195"/>
      <c r="D2279" s="190" t="s">
        <v>171</v>
      </c>
      <c r="E2279" s="196"/>
      <c r="F2279" s="197" t="s">
        <v>453</v>
      </c>
      <c r="H2279" s="196"/>
      <c r="L2279" s="195"/>
      <c r="M2279" s="198"/>
      <c r="T2279" s="199"/>
      <c r="AT2279" s="196" t="s">
        <v>171</v>
      </c>
      <c r="AU2279" s="196" t="s">
        <v>100</v>
      </c>
      <c r="AV2279" s="194" t="s">
        <v>84</v>
      </c>
      <c r="AW2279" s="194" t="s">
        <v>33</v>
      </c>
      <c r="AX2279" s="194" t="s">
        <v>76</v>
      </c>
      <c r="AY2279" s="196" t="s">
        <v>119</v>
      </c>
    </row>
    <row r="2280" spans="2:51" s="200" customFormat="1" x14ac:dyDescent="0.3">
      <c r="B2280" s="201"/>
      <c r="D2280" s="190" t="s">
        <v>171</v>
      </c>
      <c r="E2280" s="202"/>
      <c r="F2280" s="203" t="s">
        <v>454</v>
      </c>
      <c r="H2280" s="204">
        <v>10.9</v>
      </c>
      <c r="L2280" s="201"/>
      <c r="M2280" s="205"/>
      <c r="T2280" s="206"/>
      <c r="AT2280" s="202" t="s">
        <v>171</v>
      </c>
      <c r="AU2280" s="202" t="s">
        <v>100</v>
      </c>
      <c r="AV2280" s="200" t="s">
        <v>100</v>
      </c>
      <c r="AW2280" s="200" t="s">
        <v>33</v>
      </c>
      <c r="AX2280" s="200" t="s">
        <v>76</v>
      </c>
      <c r="AY2280" s="202" t="s">
        <v>119</v>
      </c>
    </row>
    <row r="2281" spans="2:51" s="194" customFormat="1" x14ac:dyDescent="0.3">
      <c r="B2281" s="195"/>
      <c r="D2281" s="190" t="s">
        <v>171</v>
      </c>
      <c r="E2281" s="196"/>
      <c r="F2281" s="197" t="s">
        <v>236</v>
      </c>
      <c r="H2281" s="196"/>
      <c r="L2281" s="195"/>
      <c r="M2281" s="198"/>
      <c r="T2281" s="199"/>
      <c r="AT2281" s="196" t="s">
        <v>171</v>
      </c>
      <c r="AU2281" s="196" t="s">
        <v>100</v>
      </c>
      <c r="AV2281" s="194" t="s">
        <v>84</v>
      </c>
      <c r="AW2281" s="194" t="s">
        <v>33</v>
      </c>
      <c r="AX2281" s="194" t="s">
        <v>76</v>
      </c>
      <c r="AY2281" s="196" t="s">
        <v>119</v>
      </c>
    </row>
    <row r="2282" spans="2:51" s="194" customFormat="1" x14ac:dyDescent="0.3">
      <c r="B2282" s="195"/>
      <c r="D2282" s="190" t="s">
        <v>171</v>
      </c>
      <c r="E2282" s="196"/>
      <c r="F2282" s="197" t="s">
        <v>450</v>
      </c>
      <c r="H2282" s="196"/>
      <c r="L2282" s="195"/>
      <c r="M2282" s="198"/>
      <c r="T2282" s="199"/>
      <c r="AT2282" s="196" t="s">
        <v>171</v>
      </c>
      <c r="AU2282" s="196" t="s">
        <v>100</v>
      </c>
      <c r="AV2282" s="194" t="s">
        <v>84</v>
      </c>
      <c r="AW2282" s="194" t="s">
        <v>33</v>
      </c>
      <c r="AX2282" s="194" t="s">
        <v>76</v>
      </c>
      <c r="AY2282" s="196" t="s">
        <v>119</v>
      </c>
    </row>
    <row r="2283" spans="2:51" s="194" customFormat="1" x14ac:dyDescent="0.3">
      <c r="B2283" s="195"/>
      <c r="D2283" s="190" t="s">
        <v>171</v>
      </c>
      <c r="E2283" s="196"/>
      <c r="F2283" s="197" t="s">
        <v>455</v>
      </c>
      <c r="H2283" s="196"/>
      <c r="L2283" s="195"/>
      <c r="M2283" s="198"/>
      <c r="T2283" s="199"/>
      <c r="AT2283" s="196" t="s">
        <v>171</v>
      </c>
      <c r="AU2283" s="196" t="s">
        <v>100</v>
      </c>
      <c r="AV2283" s="194" t="s">
        <v>84</v>
      </c>
      <c r="AW2283" s="194" t="s">
        <v>33</v>
      </c>
      <c r="AX2283" s="194" t="s">
        <v>76</v>
      </c>
      <c r="AY2283" s="196" t="s">
        <v>119</v>
      </c>
    </row>
    <row r="2284" spans="2:51" s="200" customFormat="1" x14ac:dyDescent="0.3">
      <c r="B2284" s="201"/>
      <c r="D2284" s="190" t="s">
        <v>171</v>
      </c>
      <c r="E2284" s="202"/>
      <c r="F2284" s="203" t="s">
        <v>456</v>
      </c>
      <c r="H2284" s="204">
        <v>9</v>
      </c>
      <c r="L2284" s="201"/>
      <c r="M2284" s="205"/>
      <c r="T2284" s="206"/>
      <c r="AT2284" s="202" t="s">
        <v>171</v>
      </c>
      <c r="AU2284" s="202" t="s">
        <v>100</v>
      </c>
      <c r="AV2284" s="200" t="s">
        <v>100</v>
      </c>
      <c r="AW2284" s="200" t="s">
        <v>33</v>
      </c>
      <c r="AX2284" s="200" t="s">
        <v>76</v>
      </c>
      <c r="AY2284" s="202" t="s">
        <v>119</v>
      </c>
    </row>
    <row r="2285" spans="2:51" s="194" customFormat="1" x14ac:dyDescent="0.3">
      <c r="B2285" s="195"/>
      <c r="D2285" s="190" t="s">
        <v>171</v>
      </c>
      <c r="E2285" s="196"/>
      <c r="F2285" s="197" t="s">
        <v>239</v>
      </c>
      <c r="H2285" s="196"/>
      <c r="L2285" s="195"/>
      <c r="M2285" s="198"/>
      <c r="T2285" s="199"/>
      <c r="AT2285" s="196" t="s">
        <v>171</v>
      </c>
      <c r="AU2285" s="196" t="s">
        <v>100</v>
      </c>
      <c r="AV2285" s="194" t="s">
        <v>84</v>
      </c>
      <c r="AW2285" s="194" t="s">
        <v>33</v>
      </c>
      <c r="AX2285" s="194" t="s">
        <v>76</v>
      </c>
      <c r="AY2285" s="196" t="s">
        <v>119</v>
      </c>
    </row>
    <row r="2286" spans="2:51" s="194" customFormat="1" x14ac:dyDescent="0.3">
      <c r="B2286" s="195"/>
      <c r="D2286" s="190" t="s">
        <v>171</v>
      </c>
      <c r="E2286" s="196"/>
      <c r="F2286" s="197" t="s">
        <v>450</v>
      </c>
      <c r="H2286" s="196"/>
      <c r="L2286" s="195"/>
      <c r="M2286" s="198"/>
      <c r="T2286" s="199"/>
      <c r="AT2286" s="196" t="s">
        <v>171</v>
      </c>
      <c r="AU2286" s="196" t="s">
        <v>100</v>
      </c>
      <c r="AV2286" s="194" t="s">
        <v>84</v>
      </c>
      <c r="AW2286" s="194" t="s">
        <v>33</v>
      </c>
      <c r="AX2286" s="194" t="s">
        <v>76</v>
      </c>
      <c r="AY2286" s="196" t="s">
        <v>119</v>
      </c>
    </row>
    <row r="2287" spans="2:51" s="194" customFormat="1" x14ac:dyDescent="0.3">
      <c r="B2287" s="195"/>
      <c r="D2287" s="190" t="s">
        <v>171</v>
      </c>
      <c r="E2287" s="196"/>
      <c r="F2287" s="197" t="s">
        <v>457</v>
      </c>
      <c r="H2287" s="196"/>
      <c r="L2287" s="195"/>
      <c r="M2287" s="198"/>
      <c r="T2287" s="199"/>
      <c r="AT2287" s="196" t="s">
        <v>171</v>
      </c>
      <c r="AU2287" s="196" t="s">
        <v>100</v>
      </c>
      <c r="AV2287" s="194" t="s">
        <v>84</v>
      </c>
      <c r="AW2287" s="194" t="s">
        <v>33</v>
      </c>
      <c r="AX2287" s="194" t="s">
        <v>76</v>
      </c>
      <c r="AY2287" s="196" t="s">
        <v>119</v>
      </c>
    </row>
    <row r="2288" spans="2:51" s="200" customFormat="1" x14ac:dyDescent="0.3">
      <c r="B2288" s="201"/>
      <c r="D2288" s="190" t="s">
        <v>171</v>
      </c>
      <c r="E2288" s="202"/>
      <c r="F2288" s="203" t="s">
        <v>458</v>
      </c>
      <c r="H2288" s="204">
        <v>9.9</v>
      </c>
      <c r="L2288" s="201"/>
      <c r="M2288" s="205"/>
      <c r="T2288" s="206"/>
      <c r="AT2288" s="202" t="s">
        <v>171</v>
      </c>
      <c r="AU2288" s="202" t="s">
        <v>100</v>
      </c>
      <c r="AV2288" s="200" t="s">
        <v>100</v>
      </c>
      <c r="AW2288" s="200" t="s">
        <v>33</v>
      </c>
      <c r="AX2288" s="200" t="s">
        <v>76</v>
      </c>
      <c r="AY2288" s="202" t="s">
        <v>119</v>
      </c>
    </row>
    <row r="2289" spans="2:51" s="215" customFormat="1" x14ac:dyDescent="0.3">
      <c r="B2289" s="216"/>
      <c r="D2289" s="190" t="s">
        <v>171</v>
      </c>
      <c r="E2289" s="217"/>
      <c r="F2289" s="218" t="s">
        <v>219</v>
      </c>
      <c r="H2289" s="219">
        <v>40.1</v>
      </c>
      <c r="L2289" s="216"/>
      <c r="M2289" s="220"/>
      <c r="T2289" s="221"/>
      <c r="AT2289" s="217" t="s">
        <v>171</v>
      </c>
      <c r="AU2289" s="217" t="s">
        <v>100</v>
      </c>
      <c r="AV2289" s="215" t="s">
        <v>122</v>
      </c>
      <c r="AW2289" s="215" t="s">
        <v>33</v>
      </c>
      <c r="AX2289" s="215" t="s">
        <v>76</v>
      </c>
      <c r="AY2289" s="217" t="s">
        <v>119</v>
      </c>
    </row>
    <row r="2290" spans="2:51" s="194" customFormat="1" x14ac:dyDescent="0.3">
      <c r="B2290" s="195"/>
      <c r="D2290" s="190" t="s">
        <v>171</v>
      </c>
      <c r="E2290" s="196"/>
      <c r="F2290" s="197" t="s">
        <v>459</v>
      </c>
      <c r="H2290" s="196"/>
      <c r="L2290" s="195"/>
      <c r="M2290" s="198"/>
      <c r="T2290" s="199"/>
      <c r="AT2290" s="196" t="s">
        <v>171</v>
      </c>
      <c r="AU2290" s="196" t="s">
        <v>100</v>
      </c>
      <c r="AV2290" s="194" t="s">
        <v>84</v>
      </c>
      <c r="AW2290" s="194" t="s">
        <v>33</v>
      </c>
      <c r="AX2290" s="194" t="s">
        <v>76</v>
      </c>
      <c r="AY2290" s="196" t="s">
        <v>119</v>
      </c>
    </row>
    <row r="2291" spans="2:51" s="194" customFormat="1" x14ac:dyDescent="0.3">
      <c r="B2291" s="195"/>
      <c r="D2291" s="190" t="s">
        <v>171</v>
      </c>
      <c r="E2291" s="196"/>
      <c r="F2291" s="197" t="s">
        <v>242</v>
      </c>
      <c r="H2291" s="196"/>
      <c r="L2291" s="195"/>
      <c r="M2291" s="198"/>
      <c r="T2291" s="199"/>
      <c r="AT2291" s="196" t="s">
        <v>171</v>
      </c>
      <c r="AU2291" s="196" t="s">
        <v>100</v>
      </c>
      <c r="AV2291" s="194" t="s">
        <v>84</v>
      </c>
      <c r="AW2291" s="194" t="s">
        <v>33</v>
      </c>
      <c r="AX2291" s="194" t="s">
        <v>76</v>
      </c>
      <c r="AY2291" s="196" t="s">
        <v>119</v>
      </c>
    </row>
    <row r="2292" spans="2:51" s="194" customFormat="1" x14ac:dyDescent="0.3">
      <c r="B2292" s="195"/>
      <c r="D2292" s="190" t="s">
        <v>171</v>
      </c>
      <c r="E2292" s="196"/>
      <c r="F2292" s="197" t="s">
        <v>450</v>
      </c>
      <c r="H2292" s="196"/>
      <c r="L2292" s="195"/>
      <c r="M2292" s="198"/>
      <c r="T2292" s="199"/>
      <c r="AT2292" s="196" t="s">
        <v>171</v>
      </c>
      <c r="AU2292" s="196" t="s">
        <v>100</v>
      </c>
      <c r="AV2292" s="194" t="s">
        <v>84</v>
      </c>
      <c r="AW2292" s="194" t="s">
        <v>33</v>
      </c>
      <c r="AX2292" s="194" t="s">
        <v>76</v>
      </c>
      <c r="AY2292" s="196" t="s">
        <v>119</v>
      </c>
    </row>
    <row r="2293" spans="2:51" s="194" customFormat="1" x14ac:dyDescent="0.3">
      <c r="B2293" s="195"/>
      <c r="D2293" s="190" t="s">
        <v>171</v>
      </c>
      <c r="E2293" s="196"/>
      <c r="F2293" s="197" t="s">
        <v>460</v>
      </c>
      <c r="H2293" s="196"/>
      <c r="L2293" s="195"/>
      <c r="M2293" s="198"/>
      <c r="T2293" s="199"/>
      <c r="AT2293" s="196" t="s">
        <v>171</v>
      </c>
      <c r="AU2293" s="196" t="s">
        <v>100</v>
      </c>
      <c r="AV2293" s="194" t="s">
        <v>84</v>
      </c>
      <c r="AW2293" s="194" t="s">
        <v>33</v>
      </c>
      <c r="AX2293" s="194" t="s">
        <v>76</v>
      </c>
      <c r="AY2293" s="196" t="s">
        <v>119</v>
      </c>
    </row>
    <row r="2294" spans="2:51" s="200" customFormat="1" x14ac:dyDescent="0.3">
      <c r="B2294" s="201"/>
      <c r="D2294" s="190" t="s">
        <v>171</v>
      </c>
      <c r="E2294" s="202"/>
      <c r="F2294" s="203" t="s">
        <v>461</v>
      </c>
      <c r="H2294" s="204">
        <v>11.9</v>
      </c>
      <c r="L2294" s="201"/>
      <c r="M2294" s="205"/>
      <c r="T2294" s="206"/>
      <c r="AT2294" s="202" t="s">
        <v>171</v>
      </c>
      <c r="AU2294" s="202" t="s">
        <v>100</v>
      </c>
      <c r="AV2294" s="200" t="s">
        <v>100</v>
      </c>
      <c r="AW2294" s="200" t="s">
        <v>33</v>
      </c>
      <c r="AX2294" s="200" t="s">
        <v>76</v>
      </c>
      <c r="AY2294" s="202" t="s">
        <v>119</v>
      </c>
    </row>
    <row r="2295" spans="2:51" s="194" customFormat="1" x14ac:dyDescent="0.3">
      <c r="B2295" s="195"/>
      <c r="D2295" s="190" t="s">
        <v>171</v>
      </c>
      <c r="E2295" s="196"/>
      <c r="F2295" s="197" t="s">
        <v>242</v>
      </c>
      <c r="H2295" s="196"/>
      <c r="L2295" s="195"/>
      <c r="M2295" s="198"/>
      <c r="T2295" s="199"/>
      <c r="AT2295" s="196" t="s">
        <v>171</v>
      </c>
      <c r="AU2295" s="196" t="s">
        <v>100</v>
      </c>
      <c r="AV2295" s="194" t="s">
        <v>84</v>
      </c>
      <c r="AW2295" s="194" t="s">
        <v>33</v>
      </c>
      <c r="AX2295" s="194" t="s">
        <v>76</v>
      </c>
      <c r="AY2295" s="196" t="s">
        <v>119</v>
      </c>
    </row>
    <row r="2296" spans="2:51" s="194" customFormat="1" x14ac:dyDescent="0.3">
      <c r="B2296" s="195"/>
      <c r="D2296" s="190" t="s">
        <v>171</v>
      </c>
      <c r="E2296" s="196"/>
      <c r="F2296" s="197" t="s">
        <v>450</v>
      </c>
      <c r="H2296" s="196"/>
      <c r="L2296" s="195"/>
      <c r="M2296" s="198"/>
      <c r="T2296" s="199"/>
      <c r="AT2296" s="196" t="s">
        <v>171</v>
      </c>
      <c r="AU2296" s="196" t="s">
        <v>100</v>
      </c>
      <c r="AV2296" s="194" t="s">
        <v>84</v>
      </c>
      <c r="AW2296" s="194" t="s">
        <v>33</v>
      </c>
      <c r="AX2296" s="194" t="s">
        <v>76</v>
      </c>
      <c r="AY2296" s="196" t="s">
        <v>119</v>
      </c>
    </row>
    <row r="2297" spans="2:51" s="194" customFormat="1" x14ac:dyDescent="0.3">
      <c r="B2297" s="195"/>
      <c r="D2297" s="190" t="s">
        <v>171</v>
      </c>
      <c r="E2297" s="196"/>
      <c r="F2297" s="197" t="s">
        <v>462</v>
      </c>
      <c r="H2297" s="196"/>
      <c r="L2297" s="195"/>
      <c r="M2297" s="198"/>
      <c r="T2297" s="199"/>
      <c r="AT2297" s="196" t="s">
        <v>171</v>
      </c>
      <c r="AU2297" s="196" t="s">
        <v>100</v>
      </c>
      <c r="AV2297" s="194" t="s">
        <v>84</v>
      </c>
      <c r="AW2297" s="194" t="s">
        <v>33</v>
      </c>
      <c r="AX2297" s="194" t="s">
        <v>76</v>
      </c>
      <c r="AY2297" s="196" t="s">
        <v>119</v>
      </c>
    </row>
    <row r="2298" spans="2:51" s="200" customFormat="1" x14ac:dyDescent="0.3">
      <c r="B2298" s="201"/>
      <c r="D2298" s="190" t="s">
        <v>171</v>
      </c>
      <c r="E2298" s="202"/>
      <c r="F2298" s="203" t="s">
        <v>463</v>
      </c>
      <c r="H2298" s="204">
        <v>12</v>
      </c>
      <c r="L2298" s="201"/>
      <c r="M2298" s="205"/>
      <c r="T2298" s="206"/>
      <c r="AT2298" s="202" t="s">
        <v>171</v>
      </c>
      <c r="AU2298" s="202" t="s">
        <v>100</v>
      </c>
      <c r="AV2298" s="200" t="s">
        <v>100</v>
      </c>
      <c r="AW2298" s="200" t="s">
        <v>33</v>
      </c>
      <c r="AX2298" s="200" t="s">
        <v>76</v>
      </c>
      <c r="AY2298" s="202" t="s">
        <v>119</v>
      </c>
    </row>
    <row r="2299" spans="2:51" s="215" customFormat="1" x14ac:dyDescent="0.3">
      <c r="B2299" s="216"/>
      <c r="D2299" s="190" t="s">
        <v>171</v>
      </c>
      <c r="E2299" s="217"/>
      <c r="F2299" s="218" t="s">
        <v>219</v>
      </c>
      <c r="H2299" s="219">
        <v>23.9</v>
      </c>
      <c r="L2299" s="216"/>
      <c r="M2299" s="220"/>
      <c r="T2299" s="221"/>
      <c r="AT2299" s="217" t="s">
        <v>171</v>
      </c>
      <c r="AU2299" s="217" t="s">
        <v>100</v>
      </c>
      <c r="AV2299" s="215" t="s">
        <v>122</v>
      </c>
      <c r="AW2299" s="215" t="s">
        <v>33</v>
      </c>
      <c r="AX2299" s="215" t="s">
        <v>76</v>
      </c>
      <c r="AY2299" s="217" t="s">
        <v>119</v>
      </c>
    </row>
    <row r="2300" spans="2:51" s="194" customFormat="1" x14ac:dyDescent="0.3">
      <c r="B2300" s="195"/>
      <c r="D2300" s="190" t="s">
        <v>171</v>
      </c>
      <c r="E2300" s="196"/>
      <c r="F2300" s="197" t="s">
        <v>248</v>
      </c>
      <c r="H2300" s="196"/>
      <c r="L2300" s="195"/>
      <c r="M2300" s="198"/>
      <c r="T2300" s="199"/>
      <c r="AT2300" s="196" t="s">
        <v>171</v>
      </c>
      <c r="AU2300" s="196" t="s">
        <v>100</v>
      </c>
      <c r="AV2300" s="194" t="s">
        <v>84</v>
      </c>
      <c r="AW2300" s="194" t="s">
        <v>33</v>
      </c>
      <c r="AX2300" s="194" t="s">
        <v>76</v>
      </c>
      <c r="AY2300" s="196" t="s">
        <v>119</v>
      </c>
    </row>
    <row r="2301" spans="2:51" s="194" customFormat="1" x14ac:dyDescent="0.3">
      <c r="B2301" s="195"/>
      <c r="D2301" s="190" t="s">
        <v>171</v>
      </c>
      <c r="E2301" s="196"/>
      <c r="F2301" s="197" t="s">
        <v>450</v>
      </c>
      <c r="H2301" s="196"/>
      <c r="L2301" s="195"/>
      <c r="M2301" s="198"/>
      <c r="T2301" s="199"/>
      <c r="AT2301" s="196" t="s">
        <v>171</v>
      </c>
      <c r="AU2301" s="196" t="s">
        <v>100</v>
      </c>
      <c r="AV2301" s="194" t="s">
        <v>84</v>
      </c>
      <c r="AW2301" s="194" t="s">
        <v>33</v>
      </c>
      <c r="AX2301" s="194" t="s">
        <v>76</v>
      </c>
      <c r="AY2301" s="196" t="s">
        <v>119</v>
      </c>
    </row>
    <row r="2302" spans="2:51" s="194" customFormat="1" x14ac:dyDescent="0.3">
      <c r="B2302" s="195"/>
      <c r="D2302" s="190" t="s">
        <v>171</v>
      </c>
      <c r="E2302" s="196"/>
      <c r="F2302" s="197" t="s">
        <v>390</v>
      </c>
      <c r="H2302" s="196"/>
      <c r="L2302" s="195"/>
      <c r="M2302" s="198"/>
      <c r="T2302" s="199"/>
      <c r="AT2302" s="196" t="s">
        <v>171</v>
      </c>
      <c r="AU2302" s="196" t="s">
        <v>100</v>
      </c>
      <c r="AV2302" s="194" t="s">
        <v>84</v>
      </c>
      <c r="AW2302" s="194" t="s">
        <v>33</v>
      </c>
      <c r="AX2302" s="194" t="s">
        <v>76</v>
      </c>
      <c r="AY2302" s="196" t="s">
        <v>119</v>
      </c>
    </row>
    <row r="2303" spans="2:51" s="200" customFormat="1" x14ac:dyDescent="0.3">
      <c r="B2303" s="201"/>
      <c r="D2303" s="190" t="s">
        <v>171</v>
      </c>
      <c r="E2303" s="202"/>
      <c r="F2303" s="203" t="s">
        <v>464</v>
      </c>
      <c r="H2303" s="204">
        <v>2</v>
      </c>
      <c r="L2303" s="201"/>
      <c r="M2303" s="205"/>
      <c r="T2303" s="206"/>
      <c r="AT2303" s="202" t="s">
        <v>171</v>
      </c>
      <c r="AU2303" s="202" t="s">
        <v>100</v>
      </c>
      <c r="AV2303" s="200" t="s">
        <v>100</v>
      </c>
      <c r="AW2303" s="200" t="s">
        <v>33</v>
      </c>
      <c r="AX2303" s="200" t="s">
        <v>76</v>
      </c>
      <c r="AY2303" s="202" t="s">
        <v>119</v>
      </c>
    </row>
    <row r="2304" spans="2:51" s="194" customFormat="1" x14ac:dyDescent="0.3">
      <c r="B2304" s="195"/>
      <c r="D2304" s="190" t="s">
        <v>171</v>
      </c>
      <c r="E2304" s="196"/>
      <c r="F2304" s="197" t="s">
        <v>251</v>
      </c>
      <c r="H2304" s="196"/>
      <c r="L2304" s="195"/>
      <c r="M2304" s="198"/>
      <c r="T2304" s="199"/>
      <c r="AT2304" s="196" t="s">
        <v>171</v>
      </c>
      <c r="AU2304" s="196" t="s">
        <v>100</v>
      </c>
      <c r="AV2304" s="194" t="s">
        <v>84</v>
      </c>
      <c r="AW2304" s="194" t="s">
        <v>33</v>
      </c>
      <c r="AX2304" s="194" t="s">
        <v>76</v>
      </c>
      <c r="AY2304" s="196" t="s">
        <v>119</v>
      </c>
    </row>
    <row r="2305" spans="2:65" s="194" customFormat="1" x14ac:dyDescent="0.3">
      <c r="B2305" s="195"/>
      <c r="D2305" s="190" t="s">
        <v>171</v>
      </c>
      <c r="E2305" s="196"/>
      <c r="F2305" s="197" t="s">
        <v>450</v>
      </c>
      <c r="H2305" s="196"/>
      <c r="L2305" s="195"/>
      <c r="M2305" s="198"/>
      <c r="T2305" s="199"/>
      <c r="AT2305" s="196" t="s">
        <v>171</v>
      </c>
      <c r="AU2305" s="196" t="s">
        <v>100</v>
      </c>
      <c r="AV2305" s="194" t="s">
        <v>84</v>
      </c>
      <c r="AW2305" s="194" t="s">
        <v>33</v>
      </c>
      <c r="AX2305" s="194" t="s">
        <v>76</v>
      </c>
      <c r="AY2305" s="196" t="s">
        <v>119</v>
      </c>
    </row>
    <row r="2306" spans="2:65" s="194" customFormat="1" x14ac:dyDescent="0.3">
      <c r="B2306" s="195"/>
      <c r="D2306" s="190" t="s">
        <v>171</v>
      </c>
      <c r="E2306" s="196"/>
      <c r="F2306" s="197" t="s">
        <v>390</v>
      </c>
      <c r="H2306" s="196"/>
      <c r="L2306" s="195"/>
      <c r="M2306" s="198"/>
      <c r="T2306" s="199"/>
      <c r="AT2306" s="196" t="s">
        <v>171</v>
      </c>
      <c r="AU2306" s="196" t="s">
        <v>100</v>
      </c>
      <c r="AV2306" s="194" t="s">
        <v>84</v>
      </c>
      <c r="AW2306" s="194" t="s">
        <v>33</v>
      </c>
      <c r="AX2306" s="194" t="s">
        <v>76</v>
      </c>
      <c r="AY2306" s="196" t="s">
        <v>119</v>
      </c>
    </row>
    <row r="2307" spans="2:65" s="200" customFormat="1" x14ac:dyDescent="0.3">
      <c r="B2307" s="201"/>
      <c r="D2307" s="190" t="s">
        <v>171</v>
      </c>
      <c r="E2307" s="202"/>
      <c r="F2307" s="203" t="s">
        <v>464</v>
      </c>
      <c r="H2307" s="204">
        <v>2</v>
      </c>
      <c r="L2307" s="201"/>
      <c r="M2307" s="205"/>
      <c r="T2307" s="206"/>
      <c r="AT2307" s="202" t="s">
        <v>171</v>
      </c>
      <c r="AU2307" s="202" t="s">
        <v>100</v>
      </c>
      <c r="AV2307" s="200" t="s">
        <v>100</v>
      </c>
      <c r="AW2307" s="200" t="s">
        <v>33</v>
      </c>
      <c r="AX2307" s="200" t="s">
        <v>76</v>
      </c>
      <c r="AY2307" s="202" t="s">
        <v>119</v>
      </c>
    </row>
    <row r="2308" spans="2:65" s="194" customFormat="1" x14ac:dyDescent="0.3">
      <c r="B2308" s="195"/>
      <c r="D2308" s="190" t="s">
        <v>171</v>
      </c>
      <c r="E2308" s="196"/>
      <c r="F2308" s="197" t="s">
        <v>252</v>
      </c>
      <c r="H2308" s="196"/>
      <c r="L2308" s="195"/>
      <c r="M2308" s="198"/>
      <c r="T2308" s="199"/>
      <c r="AT2308" s="196" t="s">
        <v>171</v>
      </c>
      <c r="AU2308" s="196" t="s">
        <v>100</v>
      </c>
      <c r="AV2308" s="194" t="s">
        <v>84</v>
      </c>
      <c r="AW2308" s="194" t="s">
        <v>33</v>
      </c>
      <c r="AX2308" s="194" t="s">
        <v>76</v>
      </c>
      <c r="AY2308" s="196" t="s">
        <v>119</v>
      </c>
    </row>
    <row r="2309" spans="2:65" s="194" customFormat="1" x14ac:dyDescent="0.3">
      <c r="B2309" s="195"/>
      <c r="D2309" s="190" t="s">
        <v>171</v>
      </c>
      <c r="E2309" s="196"/>
      <c r="F2309" s="197" t="s">
        <v>450</v>
      </c>
      <c r="H2309" s="196"/>
      <c r="L2309" s="195"/>
      <c r="M2309" s="198"/>
      <c r="T2309" s="199"/>
      <c r="AT2309" s="196" t="s">
        <v>171</v>
      </c>
      <c r="AU2309" s="196" t="s">
        <v>100</v>
      </c>
      <c r="AV2309" s="194" t="s">
        <v>84</v>
      </c>
      <c r="AW2309" s="194" t="s">
        <v>33</v>
      </c>
      <c r="AX2309" s="194" t="s">
        <v>76</v>
      </c>
      <c r="AY2309" s="196" t="s">
        <v>119</v>
      </c>
    </row>
    <row r="2310" spans="2:65" s="194" customFormat="1" x14ac:dyDescent="0.3">
      <c r="B2310" s="195"/>
      <c r="D2310" s="190" t="s">
        <v>171</v>
      </c>
      <c r="E2310" s="196"/>
      <c r="F2310" s="197" t="s">
        <v>390</v>
      </c>
      <c r="H2310" s="196"/>
      <c r="L2310" s="195"/>
      <c r="M2310" s="198"/>
      <c r="T2310" s="199"/>
      <c r="AT2310" s="196" t="s">
        <v>171</v>
      </c>
      <c r="AU2310" s="196" t="s">
        <v>100</v>
      </c>
      <c r="AV2310" s="194" t="s">
        <v>84</v>
      </c>
      <c r="AW2310" s="194" t="s">
        <v>33</v>
      </c>
      <c r="AX2310" s="194" t="s">
        <v>76</v>
      </c>
      <c r="AY2310" s="196" t="s">
        <v>119</v>
      </c>
    </row>
    <row r="2311" spans="2:65" s="200" customFormat="1" x14ac:dyDescent="0.3">
      <c r="B2311" s="201"/>
      <c r="D2311" s="190" t="s">
        <v>171</v>
      </c>
      <c r="E2311" s="202"/>
      <c r="F2311" s="203" t="s">
        <v>464</v>
      </c>
      <c r="H2311" s="204">
        <v>2</v>
      </c>
      <c r="L2311" s="201"/>
      <c r="M2311" s="205"/>
      <c r="T2311" s="206"/>
      <c r="AT2311" s="202" t="s">
        <v>171</v>
      </c>
      <c r="AU2311" s="202" t="s">
        <v>100</v>
      </c>
      <c r="AV2311" s="200" t="s">
        <v>100</v>
      </c>
      <c r="AW2311" s="200" t="s">
        <v>33</v>
      </c>
      <c r="AX2311" s="200" t="s">
        <v>76</v>
      </c>
      <c r="AY2311" s="202" t="s">
        <v>119</v>
      </c>
    </row>
    <row r="2312" spans="2:65" s="194" customFormat="1" x14ac:dyDescent="0.3">
      <c r="B2312" s="195"/>
      <c r="D2312" s="190" t="s">
        <v>171</v>
      </c>
      <c r="E2312" s="196"/>
      <c r="F2312" s="197" t="s">
        <v>253</v>
      </c>
      <c r="H2312" s="196"/>
      <c r="L2312" s="195"/>
      <c r="M2312" s="198"/>
      <c r="T2312" s="199"/>
      <c r="AT2312" s="196" t="s">
        <v>171</v>
      </c>
      <c r="AU2312" s="196" t="s">
        <v>100</v>
      </c>
      <c r="AV2312" s="194" t="s">
        <v>84</v>
      </c>
      <c r="AW2312" s="194" t="s">
        <v>33</v>
      </c>
      <c r="AX2312" s="194" t="s">
        <v>76</v>
      </c>
      <c r="AY2312" s="196" t="s">
        <v>119</v>
      </c>
    </row>
    <row r="2313" spans="2:65" s="194" customFormat="1" x14ac:dyDescent="0.3">
      <c r="B2313" s="195"/>
      <c r="D2313" s="190" t="s">
        <v>171</v>
      </c>
      <c r="E2313" s="196"/>
      <c r="F2313" s="197" t="s">
        <v>450</v>
      </c>
      <c r="H2313" s="196"/>
      <c r="L2313" s="195"/>
      <c r="M2313" s="198"/>
      <c r="T2313" s="199"/>
      <c r="AT2313" s="196" t="s">
        <v>171</v>
      </c>
      <c r="AU2313" s="196" t="s">
        <v>100</v>
      </c>
      <c r="AV2313" s="194" t="s">
        <v>84</v>
      </c>
      <c r="AW2313" s="194" t="s">
        <v>33</v>
      </c>
      <c r="AX2313" s="194" t="s">
        <v>76</v>
      </c>
      <c r="AY2313" s="196" t="s">
        <v>119</v>
      </c>
    </row>
    <row r="2314" spans="2:65" s="194" customFormat="1" x14ac:dyDescent="0.3">
      <c r="B2314" s="195"/>
      <c r="D2314" s="190" t="s">
        <v>171</v>
      </c>
      <c r="E2314" s="196"/>
      <c r="F2314" s="197" t="s">
        <v>390</v>
      </c>
      <c r="H2314" s="196"/>
      <c r="L2314" s="195"/>
      <c r="M2314" s="198"/>
      <c r="T2314" s="199"/>
      <c r="AT2314" s="196" t="s">
        <v>171</v>
      </c>
      <c r="AU2314" s="196" t="s">
        <v>100</v>
      </c>
      <c r="AV2314" s="194" t="s">
        <v>84</v>
      </c>
      <c r="AW2314" s="194" t="s">
        <v>33</v>
      </c>
      <c r="AX2314" s="194" t="s">
        <v>76</v>
      </c>
      <c r="AY2314" s="196" t="s">
        <v>119</v>
      </c>
    </row>
    <row r="2315" spans="2:65" s="200" customFormat="1" x14ac:dyDescent="0.3">
      <c r="B2315" s="201"/>
      <c r="D2315" s="190" t="s">
        <v>171</v>
      </c>
      <c r="E2315" s="202"/>
      <c r="F2315" s="203" t="s">
        <v>464</v>
      </c>
      <c r="H2315" s="204">
        <v>2</v>
      </c>
      <c r="L2315" s="201"/>
      <c r="M2315" s="205"/>
      <c r="T2315" s="206"/>
      <c r="AT2315" s="202" t="s">
        <v>171</v>
      </c>
      <c r="AU2315" s="202" t="s">
        <v>100</v>
      </c>
      <c r="AV2315" s="200" t="s">
        <v>100</v>
      </c>
      <c r="AW2315" s="200" t="s">
        <v>33</v>
      </c>
      <c r="AX2315" s="200" t="s">
        <v>76</v>
      </c>
      <c r="AY2315" s="202" t="s">
        <v>119</v>
      </c>
    </row>
    <row r="2316" spans="2:65" s="215" customFormat="1" x14ac:dyDescent="0.3">
      <c r="B2316" s="216"/>
      <c r="D2316" s="190" t="s">
        <v>171</v>
      </c>
      <c r="E2316" s="217"/>
      <c r="F2316" s="218" t="s">
        <v>219</v>
      </c>
      <c r="H2316" s="219">
        <v>8</v>
      </c>
      <c r="L2316" s="216"/>
      <c r="M2316" s="220"/>
      <c r="T2316" s="221"/>
      <c r="AT2316" s="217" t="s">
        <v>171</v>
      </c>
      <c r="AU2316" s="217" t="s">
        <v>100</v>
      </c>
      <c r="AV2316" s="215" t="s">
        <v>122</v>
      </c>
      <c r="AW2316" s="215" t="s">
        <v>33</v>
      </c>
      <c r="AX2316" s="215" t="s">
        <v>76</v>
      </c>
      <c r="AY2316" s="217" t="s">
        <v>119</v>
      </c>
    </row>
    <row r="2317" spans="2:65" s="207" customFormat="1" x14ac:dyDescent="0.3">
      <c r="B2317" s="208"/>
      <c r="D2317" s="190" t="s">
        <v>171</v>
      </c>
      <c r="E2317" s="209"/>
      <c r="F2317" s="210" t="s">
        <v>176</v>
      </c>
      <c r="H2317" s="211">
        <v>72</v>
      </c>
      <c r="L2317" s="208"/>
      <c r="M2317" s="212"/>
      <c r="T2317" s="213"/>
      <c r="AT2317" s="209" t="s">
        <v>171</v>
      </c>
      <c r="AU2317" s="209" t="s">
        <v>100</v>
      </c>
      <c r="AV2317" s="207" t="s">
        <v>121</v>
      </c>
      <c r="AW2317" s="207" t="s">
        <v>33</v>
      </c>
      <c r="AX2317" s="207" t="s">
        <v>84</v>
      </c>
      <c r="AY2317" s="209" t="s">
        <v>119</v>
      </c>
    </row>
    <row r="2318" spans="2:65" s="102" customFormat="1" ht="16.5" customHeight="1" x14ac:dyDescent="0.3">
      <c r="B2318" s="103"/>
      <c r="C2318" s="222" t="s">
        <v>501</v>
      </c>
      <c r="D2318" s="222" t="s">
        <v>353</v>
      </c>
      <c r="E2318" s="223" t="s">
        <v>502</v>
      </c>
      <c r="F2318" s="224" t="s">
        <v>503</v>
      </c>
      <c r="G2318" s="225" t="s">
        <v>185</v>
      </c>
      <c r="H2318" s="226">
        <v>72</v>
      </c>
      <c r="I2318" s="290"/>
      <c r="J2318" s="227">
        <f>ROUND(I2318*H2318,2)</f>
        <v>0</v>
      </c>
      <c r="K2318" s="224" t="s">
        <v>167</v>
      </c>
      <c r="L2318" s="228"/>
      <c r="M2318" s="229"/>
      <c r="N2318" s="230" t="s">
        <v>41</v>
      </c>
      <c r="O2318" s="187">
        <v>0</v>
      </c>
      <c r="P2318" s="187">
        <f>O2318*H2318</f>
        <v>0</v>
      </c>
      <c r="Q2318" s="187">
        <v>2.4300000000000003E-3</v>
      </c>
      <c r="R2318" s="187">
        <f>Q2318*H2318</f>
        <v>0.17496000000000003</v>
      </c>
      <c r="S2318" s="187">
        <v>0</v>
      </c>
      <c r="T2318" s="188">
        <f>S2318*H2318</f>
        <v>0</v>
      </c>
      <c r="AR2318" s="94" t="s">
        <v>265</v>
      </c>
      <c r="AT2318" s="94" t="s">
        <v>353</v>
      </c>
      <c r="AU2318" s="94" t="s">
        <v>100</v>
      </c>
      <c r="AY2318" s="94" t="s">
        <v>119</v>
      </c>
      <c r="BE2318" s="189">
        <f>IF(N2318="základní",J2318,0)</f>
        <v>0</v>
      </c>
      <c r="BF2318" s="189">
        <f>IF(N2318="snížená",J2318,0)</f>
        <v>0</v>
      </c>
      <c r="BG2318" s="189">
        <f>IF(N2318="zákl. přenesená",J2318,0)</f>
        <v>0</v>
      </c>
      <c r="BH2318" s="189">
        <f>IF(N2318="sníž. přenesená",J2318,0)</f>
        <v>0</v>
      </c>
      <c r="BI2318" s="189">
        <f>IF(N2318="nulová",J2318,0)</f>
        <v>0</v>
      </c>
      <c r="BJ2318" s="94" t="s">
        <v>84</v>
      </c>
      <c r="BK2318" s="189">
        <f>ROUND(I2318*H2318,2)</f>
        <v>0</v>
      </c>
      <c r="BL2318" s="94" t="s">
        <v>121</v>
      </c>
      <c r="BM2318" s="94" t="s">
        <v>504</v>
      </c>
    </row>
    <row r="2319" spans="2:65" s="102" customFormat="1" x14ac:dyDescent="0.3">
      <c r="B2319" s="103"/>
      <c r="D2319" s="190" t="s">
        <v>169</v>
      </c>
      <c r="F2319" s="191" t="s">
        <v>503</v>
      </c>
      <c r="L2319" s="103"/>
      <c r="M2319" s="192"/>
      <c r="T2319" s="193"/>
      <c r="AT2319" s="94" t="s">
        <v>169</v>
      </c>
      <c r="AU2319" s="94" t="s">
        <v>100</v>
      </c>
    </row>
    <row r="2320" spans="2:65" s="194" customFormat="1" x14ac:dyDescent="0.3">
      <c r="B2320" s="195"/>
      <c r="D2320" s="190" t="s">
        <v>171</v>
      </c>
      <c r="E2320" s="196"/>
      <c r="F2320" s="197" t="s">
        <v>172</v>
      </c>
      <c r="H2320" s="196"/>
      <c r="L2320" s="195"/>
      <c r="M2320" s="198"/>
      <c r="T2320" s="199"/>
      <c r="AT2320" s="196" t="s">
        <v>171</v>
      </c>
      <c r="AU2320" s="196" t="s">
        <v>100</v>
      </c>
      <c r="AV2320" s="194" t="s">
        <v>84</v>
      </c>
      <c r="AW2320" s="194" t="s">
        <v>33</v>
      </c>
      <c r="AX2320" s="194" t="s">
        <v>76</v>
      </c>
      <c r="AY2320" s="196" t="s">
        <v>119</v>
      </c>
    </row>
    <row r="2321" spans="2:51" s="194" customFormat="1" x14ac:dyDescent="0.3">
      <c r="B2321" s="195"/>
      <c r="D2321" s="190" t="s">
        <v>171</v>
      </c>
      <c r="E2321" s="196"/>
      <c r="F2321" s="197" t="s">
        <v>505</v>
      </c>
      <c r="H2321" s="196"/>
      <c r="L2321" s="195"/>
      <c r="M2321" s="198"/>
      <c r="T2321" s="199"/>
      <c r="AT2321" s="196" t="s">
        <v>171</v>
      </c>
      <c r="AU2321" s="196" t="s">
        <v>100</v>
      </c>
      <c r="AV2321" s="194" t="s">
        <v>84</v>
      </c>
      <c r="AW2321" s="194" t="s">
        <v>33</v>
      </c>
      <c r="AX2321" s="194" t="s">
        <v>76</v>
      </c>
      <c r="AY2321" s="196" t="s">
        <v>119</v>
      </c>
    </row>
    <row r="2322" spans="2:51" s="194" customFormat="1" x14ac:dyDescent="0.3">
      <c r="B2322" s="195"/>
      <c r="D2322" s="190" t="s">
        <v>171</v>
      </c>
      <c r="E2322" s="196"/>
      <c r="F2322" s="197" t="s">
        <v>449</v>
      </c>
      <c r="H2322" s="196"/>
      <c r="L2322" s="195"/>
      <c r="M2322" s="198"/>
      <c r="T2322" s="199"/>
      <c r="AT2322" s="196" t="s">
        <v>171</v>
      </c>
      <c r="AU2322" s="196" t="s">
        <v>100</v>
      </c>
      <c r="AV2322" s="194" t="s">
        <v>84</v>
      </c>
      <c r="AW2322" s="194" t="s">
        <v>33</v>
      </c>
      <c r="AX2322" s="194" t="s">
        <v>76</v>
      </c>
      <c r="AY2322" s="196" t="s">
        <v>119</v>
      </c>
    </row>
    <row r="2323" spans="2:51" s="194" customFormat="1" x14ac:dyDescent="0.3">
      <c r="B2323" s="195"/>
      <c r="D2323" s="190" t="s">
        <v>171</v>
      </c>
      <c r="E2323" s="196"/>
      <c r="F2323" s="197" t="s">
        <v>228</v>
      </c>
      <c r="H2323" s="196"/>
      <c r="L2323" s="195"/>
      <c r="M2323" s="198"/>
      <c r="T2323" s="199"/>
      <c r="AT2323" s="196" t="s">
        <v>171</v>
      </c>
      <c r="AU2323" s="196" t="s">
        <v>100</v>
      </c>
      <c r="AV2323" s="194" t="s">
        <v>84</v>
      </c>
      <c r="AW2323" s="194" t="s">
        <v>33</v>
      </c>
      <c r="AX2323" s="194" t="s">
        <v>76</v>
      </c>
      <c r="AY2323" s="196" t="s">
        <v>119</v>
      </c>
    </row>
    <row r="2324" spans="2:51" s="194" customFormat="1" x14ac:dyDescent="0.3">
      <c r="B2324" s="195"/>
      <c r="D2324" s="190" t="s">
        <v>171</v>
      </c>
      <c r="E2324" s="196"/>
      <c r="F2324" s="197" t="s">
        <v>450</v>
      </c>
      <c r="H2324" s="196"/>
      <c r="L2324" s="195"/>
      <c r="M2324" s="198"/>
      <c r="T2324" s="199"/>
      <c r="AT2324" s="196" t="s">
        <v>171</v>
      </c>
      <c r="AU2324" s="196" t="s">
        <v>100</v>
      </c>
      <c r="AV2324" s="194" t="s">
        <v>84</v>
      </c>
      <c r="AW2324" s="194" t="s">
        <v>33</v>
      </c>
      <c r="AX2324" s="194" t="s">
        <v>76</v>
      </c>
      <c r="AY2324" s="196" t="s">
        <v>119</v>
      </c>
    </row>
    <row r="2325" spans="2:51" s="194" customFormat="1" x14ac:dyDescent="0.3">
      <c r="B2325" s="195"/>
      <c r="D2325" s="190" t="s">
        <v>171</v>
      </c>
      <c r="E2325" s="196"/>
      <c r="F2325" s="197" t="s">
        <v>451</v>
      </c>
      <c r="H2325" s="196"/>
      <c r="L2325" s="195"/>
      <c r="M2325" s="198"/>
      <c r="T2325" s="199"/>
      <c r="AT2325" s="196" t="s">
        <v>171</v>
      </c>
      <c r="AU2325" s="196" t="s">
        <v>100</v>
      </c>
      <c r="AV2325" s="194" t="s">
        <v>84</v>
      </c>
      <c r="AW2325" s="194" t="s">
        <v>33</v>
      </c>
      <c r="AX2325" s="194" t="s">
        <v>76</v>
      </c>
      <c r="AY2325" s="196" t="s">
        <v>119</v>
      </c>
    </row>
    <row r="2326" spans="2:51" s="200" customFormat="1" x14ac:dyDescent="0.3">
      <c r="B2326" s="201"/>
      <c r="D2326" s="190" t="s">
        <v>171</v>
      </c>
      <c r="E2326" s="202"/>
      <c r="F2326" s="203" t="s">
        <v>452</v>
      </c>
      <c r="H2326" s="204">
        <v>10.3</v>
      </c>
      <c r="L2326" s="201"/>
      <c r="M2326" s="205"/>
      <c r="T2326" s="206"/>
      <c r="AT2326" s="202" t="s">
        <v>171</v>
      </c>
      <c r="AU2326" s="202" t="s">
        <v>100</v>
      </c>
      <c r="AV2326" s="200" t="s">
        <v>100</v>
      </c>
      <c r="AW2326" s="200" t="s">
        <v>33</v>
      </c>
      <c r="AX2326" s="200" t="s">
        <v>76</v>
      </c>
      <c r="AY2326" s="202" t="s">
        <v>119</v>
      </c>
    </row>
    <row r="2327" spans="2:51" s="194" customFormat="1" x14ac:dyDescent="0.3">
      <c r="B2327" s="195"/>
      <c r="D2327" s="190" t="s">
        <v>171</v>
      </c>
      <c r="E2327" s="196"/>
      <c r="F2327" s="197" t="s">
        <v>233</v>
      </c>
      <c r="H2327" s="196"/>
      <c r="L2327" s="195"/>
      <c r="M2327" s="198"/>
      <c r="T2327" s="199"/>
      <c r="AT2327" s="196" t="s">
        <v>171</v>
      </c>
      <c r="AU2327" s="196" t="s">
        <v>100</v>
      </c>
      <c r="AV2327" s="194" t="s">
        <v>84</v>
      </c>
      <c r="AW2327" s="194" t="s">
        <v>33</v>
      </c>
      <c r="AX2327" s="194" t="s">
        <v>76</v>
      </c>
      <c r="AY2327" s="196" t="s">
        <v>119</v>
      </c>
    </row>
    <row r="2328" spans="2:51" s="194" customFormat="1" x14ac:dyDescent="0.3">
      <c r="B2328" s="195"/>
      <c r="D2328" s="190" t="s">
        <v>171</v>
      </c>
      <c r="E2328" s="196"/>
      <c r="F2328" s="197" t="s">
        <v>450</v>
      </c>
      <c r="H2328" s="196"/>
      <c r="L2328" s="195"/>
      <c r="M2328" s="198"/>
      <c r="T2328" s="199"/>
      <c r="AT2328" s="196" t="s">
        <v>171</v>
      </c>
      <c r="AU2328" s="196" t="s">
        <v>100</v>
      </c>
      <c r="AV2328" s="194" t="s">
        <v>84</v>
      </c>
      <c r="AW2328" s="194" t="s">
        <v>33</v>
      </c>
      <c r="AX2328" s="194" t="s">
        <v>76</v>
      </c>
      <c r="AY2328" s="196" t="s">
        <v>119</v>
      </c>
    </row>
    <row r="2329" spans="2:51" s="194" customFormat="1" x14ac:dyDescent="0.3">
      <c r="B2329" s="195"/>
      <c r="D2329" s="190" t="s">
        <v>171</v>
      </c>
      <c r="E2329" s="196"/>
      <c r="F2329" s="197" t="s">
        <v>453</v>
      </c>
      <c r="H2329" s="196"/>
      <c r="L2329" s="195"/>
      <c r="M2329" s="198"/>
      <c r="T2329" s="199"/>
      <c r="AT2329" s="196" t="s">
        <v>171</v>
      </c>
      <c r="AU2329" s="196" t="s">
        <v>100</v>
      </c>
      <c r="AV2329" s="194" t="s">
        <v>84</v>
      </c>
      <c r="AW2329" s="194" t="s">
        <v>33</v>
      </c>
      <c r="AX2329" s="194" t="s">
        <v>76</v>
      </c>
      <c r="AY2329" s="196" t="s">
        <v>119</v>
      </c>
    </row>
    <row r="2330" spans="2:51" s="200" customFormat="1" x14ac:dyDescent="0.3">
      <c r="B2330" s="201"/>
      <c r="D2330" s="190" t="s">
        <v>171</v>
      </c>
      <c r="E2330" s="202"/>
      <c r="F2330" s="203" t="s">
        <v>454</v>
      </c>
      <c r="H2330" s="204">
        <v>10.9</v>
      </c>
      <c r="L2330" s="201"/>
      <c r="M2330" s="205"/>
      <c r="T2330" s="206"/>
      <c r="AT2330" s="202" t="s">
        <v>171</v>
      </c>
      <c r="AU2330" s="202" t="s">
        <v>100</v>
      </c>
      <c r="AV2330" s="200" t="s">
        <v>100</v>
      </c>
      <c r="AW2330" s="200" t="s">
        <v>33</v>
      </c>
      <c r="AX2330" s="200" t="s">
        <v>76</v>
      </c>
      <c r="AY2330" s="202" t="s">
        <v>119</v>
      </c>
    </row>
    <row r="2331" spans="2:51" s="194" customFormat="1" x14ac:dyDescent="0.3">
      <c r="B2331" s="195"/>
      <c r="D2331" s="190" t="s">
        <v>171</v>
      </c>
      <c r="E2331" s="196"/>
      <c r="F2331" s="197" t="s">
        <v>236</v>
      </c>
      <c r="H2331" s="196"/>
      <c r="L2331" s="195"/>
      <c r="M2331" s="198"/>
      <c r="T2331" s="199"/>
      <c r="AT2331" s="196" t="s">
        <v>171</v>
      </c>
      <c r="AU2331" s="196" t="s">
        <v>100</v>
      </c>
      <c r="AV2331" s="194" t="s">
        <v>84</v>
      </c>
      <c r="AW2331" s="194" t="s">
        <v>33</v>
      </c>
      <c r="AX2331" s="194" t="s">
        <v>76</v>
      </c>
      <c r="AY2331" s="196" t="s">
        <v>119</v>
      </c>
    </row>
    <row r="2332" spans="2:51" s="194" customFormat="1" x14ac:dyDescent="0.3">
      <c r="B2332" s="195"/>
      <c r="D2332" s="190" t="s">
        <v>171</v>
      </c>
      <c r="E2332" s="196"/>
      <c r="F2332" s="197" t="s">
        <v>450</v>
      </c>
      <c r="H2332" s="196"/>
      <c r="L2332" s="195"/>
      <c r="M2332" s="198"/>
      <c r="T2332" s="199"/>
      <c r="AT2332" s="196" t="s">
        <v>171</v>
      </c>
      <c r="AU2332" s="196" t="s">
        <v>100</v>
      </c>
      <c r="AV2332" s="194" t="s">
        <v>84</v>
      </c>
      <c r="AW2332" s="194" t="s">
        <v>33</v>
      </c>
      <c r="AX2332" s="194" t="s">
        <v>76</v>
      </c>
      <c r="AY2332" s="196" t="s">
        <v>119</v>
      </c>
    </row>
    <row r="2333" spans="2:51" s="194" customFormat="1" x14ac:dyDescent="0.3">
      <c r="B2333" s="195"/>
      <c r="D2333" s="190" t="s">
        <v>171</v>
      </c>
      <c r="E2333" s="196"/>
      <c r="F2333" s="197" t="s">
        <v>455</v>
      </c>
      <c r="H2333" s="196"/>
      <c r="L2333" s="195"/>
      <c r="M2333" s="198"/>
      <c r="T2333" s="199"/>
      <c r="AT2333" s="196" t="s">
        <v>171</v>
      </c>
      <c r="AU2333" s="196" t="s">
        <v>100</v>
      </c>
      <c r="AV2333" s="194" t="s">
        <v>84</v>
      </c>
      <c r="AW2333" s="194" t="s">
        <v>33</v>
      </c>
      <c r="AX2333" s="194" t="s">
        <v>76</v>
      </c>
      <c r="AY2333" s="196" t="s">
        <v>119</v>
      </c>
    </row>
    <row r="2334" spans="2:51" s="200" customFormat="1" x14ac:dyDescent="0.3">
      <c r="B2334" s="201"/>
      <c r="D2334" s="190" t="s">
        <v>171</v>
      </c>
      <c r="E2334" s="202"/>
      <c r="F2334" s="203" t="s">
        <v>456</v>
      </c>
      <c r="H2334" s="204">
        <v>9</v>
      </c>
      <c r="L2334" s="201"/>
      <c r="M2334" s="205"/>
      <c r="T2334" s="206"/>
      <c r="AT2334" s="202" t="s">
        <v>171</v>
      </c>
      <c r="AU2334" s="202" t="s">
        <v>100</v>
      </c>
      <c r="AV2334" s="200" t="s">
        <v>100</v>
      </c>
      <c r="AW2334" s="200" t="s">
        <v>33</v>
      </c>
      <c r="AX2334" s="200" t="s">
        <v>76</v>
      </c>
      <c r="AY2334" s="202" t="s">
        <v>119</v>
      </c>
    </row>
    <row r="2335" spans="2:51" s="194" customFormat="1" x14ac:dyDescent="0.3">
      <c r="B2335" s="195"/>
      <c r="D2335" s="190" t="s">
        <v>171</v>
      </c>
      <c r="E2335" s="196"/>
      <c r="F2335" s="197" t="s">
        <v>239</v>
      </c>
      <c r="H2335" s="196"/>
      <c r="L2335" s="195"/>
      <c r="M2335" s="198"/>
      <c r="T2335" s="199"/>
      <c r="AT2335" s="196" t="s">
        <v>171</v>
      </c>
      <c r="AU2335" s="196" t="s">
        <v>100</v>
      </c>
      <c r="AV2335" s="194" t="s">
        <v>84</v>
      </c>
      <c r="AW2335" s="194" t="s">
        <v>33</v>
      </c>
      <c r="AX2335" s="194" t="s">
        <v>76</v>
      </c>
      <c r="AY2335" s="196" t="s">
        <v>119</v>
      </c>
    </row>
    <row r="2336" spans="2:51" s="194" customFormat="1" x14ac:dyDescent="0.3">
      <c r="B2336" s="195"/>
      <c r="D2336" s="190" t="s">
        <v>171</v>
      </c>
      <c r="E2336" s="196"/>
      <c r="F2336" s="197" t="s">
        <v>450</v>
      </c>
      <c r="H2336" s="196"/>
      <c r="L2336" s="195"/>
      <c r="M2336" s="198"/>
      <c r="T2336" s="199"/>
      <c r="AT2336" s="196" t="s">
        <v>171</v>
      </c>
      <c r="AU2336" s="196" t="s">
        <v>100</v>
      </c>
      <c r="AV2336" s="194" t="s">
        <v>84</v>
      </c>
      <c r="AW2336" s="194" t="s">
        <v>33</v>
      </c>
      <c r="AX2336" s="194" t="s">
        <v>76</v>
      </c>
      <c r="AY2336" s="196" t="s">
        <v>119</v>
      </c>
    </row>
    <row r="2337" spans="2:51" s="194" customFormat="1" x14ac:dyDescent="0.3">
      <c r="B2337" s="195"/>
      <c r="D2337" s="190" t="s">
        <v>171</v>
      </c>
      <c r="E2337" s="196"/>
      <c r="F2337" s="197" t="s">
        <v>457</v>
      </c>
      <c r="H2337" s="196"/>
      <c r="L2337" s="195"/>
      <c r="M2337" s="198"/>
      <c r="T2337" s="199"/>
      <c r="AT2337" s="196" t="s">
        <v>171</v>
      </c>
      <c r="AU2337" s="196" t="s">
        <v>100</v>
      </c>
      <c r="AV2337" s="194" t="s">
        <v>84</v>
      </c>
      <c r="AW2337" s="194" t="s">
        <v>33</v>
      </c>
      <c r="AX2337" s="194" t="s">
        <v>76</v>
      </c>
      <c r="AY2337" s="196" t="s">
        <v>119</v>
      </c>
    </row>
    <row r="2338" spans="2:51" s="200" customFormat="1" x14ac:dyDescent="0.3">
      <c r="B2338" s="201"/>
      <c r="D2338" s="190" t="s">
        <v>171</v>
      </c>
      <c r="E2338" s="202"/>
      <c r="F2338" s="203" t="s">
        <v>458</v>
      </c>
      <c r="H2338" s="204">
        <v>9.9</v>
      </c>
      <c r="L2338" s="201"/>
      <c r="M2338" s="205"/>
      <c r="T2338" s="206"/>
      <c r="AT2338" s="202" t="s">
        <v>171</v>
      </c>
      <c r="AU2338" s="202" t="s">
        <v>100</v>
      </c>
      <c r="AV2338" s="200" t="s">
        <v>100</v>
      </c>
      <c r="AW2338" s="200" t="s">
        <v>33</v>
      </c>
      <c r="AX2338" s="200" t="s">
        <v>76</v>
      </c>
      <c r="AY2338" s="202" t="s">
        <v>119</v>
      </c>
    </row>
    <row r="2339" spans="2:51" s="215" customFormat="1" x14ac:dyDescent="0.3">
      <c r="B2339" s="216"/>
      <c r="D2339" s="190" t="s">
        <v>171</v>
      </c>
      <c r="E2339" s="217"/>
      <c r="F2339" s="218" t="s">
        <v>219</v>
      </c>
      <c r="H2339" s="219">
        <v>40.1</v>
      </c>
      <c r="L2339" s="216"/>
      <c r="M2339" s="220"/>
      <c r="T2339" s="221"/>
      <c r="AT2339" s="217" t="s">
        <v>171</v>
      </c>
      <c r="AU2339" s="217" t="s">
        <v>100</v>
      </c>
      <c r="AV2339" s="215" t="s">
        <v>122</v>
      </c>
      <c r="AW2339" s="215" t="s">
        <v>33</v>
      </c>
      <c r="AX2339" s="215" t="s">
        <v>76</v>
      </c>
      <c r="AY2339" s="217" t="s">
        <v>119</v>
      </c>
    </row>
    <row r="2340" spans="2:51" s="194" customFormat="1" x14ac:dyDescent="0.3">
      <c r="B2340" s="195"/>
      <c r="D2340" s="190" t="s">
        <v>171</v>
      </c>
      <c r="E2340" s="196"/>
      <c r="F2340" s="197" t="s">
        <v>459</v>
      </c>
      <c r="H2340" s="196"/>
      <c r="L2340" s="195"/>
      <c r="M2340" s="198"/>
      <c r="T2340" s="199"/>
      <c r="AT2340" s="196" t="s">
        <v>171</v>
      </c>
      <c r="AU2340" s="196" t="s">
        <v>100</v>
      </c>
      <c r="AV2340" s="194" t="s">
        <v>84</v>
      </c>
      <c r="AW2340" s="194" t="s">
        <v>33</v>
      </c>
      <c r="AX2340" s="194" t="s">
        <v>76</v>
      </c>
      <c r="AY2340" s="196" t="s">
        <v>119</v>
      </c>
    </row>
    <row r="2341" spans="2:51" s="194" customFormat="1" x14ac:dyDescent="0.3">
      <c r="B2341" s="195"/>
      <c r="D2341" s="190" t="s">
        <v>171</v>
      </c>
      <c r="E2341" s="196"/>
      <c r="F2341" s="197" t="s">
        <v>242</v>
      </c>
      <c r="H2341" s="196"/>
      <c r="L2341" s="195"/>
      <c r="M2341" s="198"/>
      <c r="T2341" s="199"/>
      <c r="AT2341" s="196" t="s">
        <v>171</v>
      </c>
      <c r="AU2341" s="196" t="s">
        <v>100</v>
      </c>
      <c r="AV2341" s="194" t="s">
        <v>84</v>
      </c>
      <c r="AW2341" s="194" t="s">
        <v>33</v>
      </c>
      <c r="AX2341" s="194" t="s">
        <v>76</v>
      </c>
      <c r="AY2341" s="196" t="s">
        <v>119</v>
      </c>
    </row>
    <row r="2342" spans="2:51" s="194" customFormat="1" x14ac:dyDescent="0.3">
      <c r="B2342" s="195"/>
      <c r="D2342" s="190" t="s">
        <v>171</v>
      </c>
      <c r="E2342" s="196"/>
      <c r="F2342" s="197" t="s">
        <v>450</v>
      </c>
      <c r="H2342" s="196"/>
      <c r="L2342" s="195"/>
      <c r="M2342" s="198"/>
      <c r="T2342" s="199"/>
      <c r="AT2342" s="196" t="s">
        <v>171</v>
      </c>
      <c r="AU2342" s="196" t="s">
        <v>100</v>
      </c>
      <c r="AV2342" s="194" t="s">
        <v>84</v>
      </c>
      <c r="AW2342" s="194" t="s">
        <v>33</v>
      </c>
      <c r="AX2342" s="194" t="s">
        <v>76</v>
      </c>
      <c r="AY2342" s="196" t="s">
        <v>119</v>
      </c>
    </row>
    <row r="2343" spans="2:51" s="194" customFormat="1" x14ac:dyDescent="0.3">
      <c r="B2343" s="195"/>
      <c r="D2343" s="190" t="s">
        <v>171</v>
      </c>
      <c r="E2343" s="196"/>
      <c r="F2343" s="197" t="s">
        <v>460</v>
      </c>
      <c r="H2343" s="196"/>
      <c r="L2343" s="195"/>
      <c r="M2343" s="198"/>
      <c r="T2343" s="199"/>
      <c r="AT2343" s="196" t="s">
        <v>171</v>
      </c>
      <c r="AU2343" s="196" t="s">
        <v>100</v>
      </c>
      <c r="AV2343" s="194" t="s">
        <v>84</v>
      </c>
      <c r="AW2343" s="194" t="s">
        <v>33</v>
      </c>
      <c r="AX2343" s="194" t="s">
        <v>76</v>
      </c>
      <c r="AY2343" s="196" t="s">
        <v>119</v>
      </c>
    </row>
    <row r="2344" spans="2:51" s="200" customFormat="1" x14ac:dyDescent="0.3">
      <c r="B2344" s="201"/>
      <c r="D2344" s="190" t="s">
        <v>171</v>
      </c>
      <c r="E2344" s="202"/>
      <c r="F2344" s="203" t="s">
        <v>461</v>
      </c>
      <c r="H2344" s="204">
        <v>11.9</v>
      </c>
      <c r="L2344" s="201"/>
      <c r="M2344" s="205"/>
      <c r="T2344" s="206"/>
      <c r="AT2344" s="202" t="s">
        <v>171</v>
      </c>
      <c r="AU2344" s="202" t="s">
        <v>100</v>
      </c>
      <c r="AV2344" s="200" t="s">
        <v>100</v>
      </c>
      <c r="AW2344" s="200" t="s">
        <v>33</v>
      </c>
      <c r="AX2344" s="200" t="s">
        <v>76</v>
      </c>
      <c r="AY2344" s="202" t="s">
        <v>119</v>
      </c>
    </row>
    <row r="2345" spans="2:51" s="194" customFormat="1" x14ac:dyDescent="0.3">
      <c r="B2345" s="195"/>
      <c r="D2345" s="190" t="s">
        <v>171</v>
      </c>
      <c r="E2345" s="196"/>
      <c r="F2345" s="197" t="s">
        <v>242</v>
      </c>
      <c r="H2345" s="196"/>
      <c r="L2345" s="195"/>
      <c r="M2345" s="198"/>
      <c r="T2345" s="199"/>
      <c r="AT2345" s="196" t="s">
        <v>171</v>
      </c>
      <c r="AU2345" s="196" t="s">
        <v>100</v>
      </c>
      <c r="AV2345" s="194" t="s">
        <v>84</v>
      </c>
      <c r="AW2345" s="194" t="s">
        <v>33</v>
      </c>
      <c r="AX2345" s="194" t="s">
        <v>76</v>
      </c>
      <c r="AY2345" s="196" t="s">
        <v>119</v>
      </c>
    </row>
    <row r="2346" spans="2:51" s="194" customFormat="1" x14ac:dyDescent="0.3">
      <c r="B2346" s="195"/>
      <c r="D2346" s="190" t="s">
        <v>171</v>
      </c>
      <c r="E2346" s="196"/>
      <c r="F2346" s="197" t="s">
        <v>450</v>
      </c>
      <c r="H2346" s="196"/>
      <c r="L2346" s="195"/>
      <c r="M2346" s="198"/>
      <c r="T2346" s="199"/>
      <c r="AT2346" s="196" t="s">
        <v>171</v>
      </c>
      <c r="AU2346" s="196" t="s">
        <v>100</v>
      </c>
      <c r="AV2346" s="194" t="s">
        <v>84</v>
      </c>
      <c r="AW2346" s="194" t="s">
        <v>33</v>
      </c>
      <c r="AX2346" s="194" t="s">
        <v>76</v>
      </c>
      <c r="AY2346" s="196" t="s">
        <v>119</v>
      </c>
    </row>
    <row r="2347" spans="2:51" s="194" customFormat="1" x14ac:dyDescent="0.3">
      <c r="B2347" s="195"/>
      <c r="D2347" s="190" t="s">
        <v>171</v>
      </c>
      <c r="E2347" s="196"/>
      <c r="F2347" s="197" t="s">
        <v>462</v>
      </c>
      <c r="H2347" s="196"/>
      <c r="L2347" s="195"/>
      <c r="M2347" s="198"/>
      <c r="T2347" s="199"/>
      <c r="AT2347" s="196" t="s">
        <v>171</v>
      </c>
      <c r="AU2347" s="196" t="s">
        <v>100</v>
      </c>
      <c r="AV2347" s="194" t="s">
        <v>84</v>
      </c>
      <c r="AW2347" s="194" t="s">
        <v>33</v>
      </c>
      <c r="AX2347" s="194" t="s">
        <v>76</v>
      </c>
      <c r="AY2347" s="196" t="s">
        <v>119</v>
      </c>
    </row>
    <row r="2348" spans="2:51" s="200" customFormat="1" x14ac:dyDescent="0.3">
      <c r="B2348" s="201"/>
      <c r="D2348" s="190" t="s">
        <v>171</v>
      </c>
      <c r="E2348" s="202"/>
      <c r="F2348" s="203" t="s">
        <v>463</v>
      </c>
      <c r="H2348" s="204">
        <v>12</v>
      </c>
      <c r="L2348" s="201"/>
      <c r="M2348" s="205"/>
      <c r="T2348" s="206"/>
      <c r="AT2348" s="202" t="s">
        <v>171</v>
      </c>
      <c r="AU2348" s="202" t="s">
        <v>100</v>
      </c>
      <c r="AV2348" s="200" t="s">
        <v>100</v>
      </c>
      <c r="AW2348" s="200" t="s">
        <v>33</v>
      </c>
      <c r="AX2348" s="200" t="s">
        <v>76</v>
      </c>
      <c r="AY2348" s="202" t="s">
        <v>119</v>
      </c>
    </row>
    <row r="2349" spans="2:51" s="215" customFormat="1" x14ac:dyDescent="0.3">
      <c r="B2349" s="216"/>
      <c r="D2349" s="190" t="s">
        <v>171</v>
      </c>
      <c r="E2349" s="217"/>
      <c r="F2349" s="218" t="s">
        <v>219</v>
      </c>
      <c r="H2349" s="219">
        <v>23.9</v>
      </c>
      <c r="L2349" s="216"/>
      <c r="M2349" s="220"/>
      <c r="T2349" s="221"/>
      <c r="AT2349" s="217" t="s">
        <v>171</v>
      </c>
      <c r="AU2349" s="217" t="s">
        <v>100</v>
      </c>
      <c r="AV2349" s="215" t="s">
        <v>122</v>
      </c>
      <c r="AW2349" s="215" t="s">
        <v>33</v>
      </c>
      <c r="AX2349" s="215" t="s">
        <v>76</v>
      </c>
      <c r="AY2349" s="217" t="s">
        <v>119</v>
      </c>
    </row>
    <row r="2350" spans="2:51" s="194" customFormat="1" x14ac:dyDescent="0.3">
      <c r="B2350" s="195"/>
      <c r="D2350" s="190" t="s">
        <v>171</v>
      </c>
      <c r="E2350" s="196"/>
      <c r="F2350" s="197" t="s">
        <v>248</v>
      </c>
      <c r="H2350" s="196"/>
      <c r="L2350" s="195"/>
      <c r="M2350" s="198"/>
      <c r="T2350" s="199"/>
      <c r="AT2350" s="196" t="s">
        <v>171</v>
      </c>
      <c r="AU2350" s="196" t="s">
        <v>100</v>
      </c>
      <c r="AV2350" s="194" t="s">
        <v>84</v>
      </c>
      <c r="AW2350" s="194" t="s">
        <v>33</v>
      </c>
      <c r="AX2350" s="194" t="s">
        <v>76</v>
      </c>
      <c r="AY2350" s="196" t="s">
        <v>119</v>
      </c>
    </row>
    <row r="2351" spans="2:51" s="194" customFormat="1" x14ac:dyDescent="0.3">
      <c r="B2351" s="195"/>
      <c r="D2351" s="190" t="s">
        <v>171</v>
      </c>
      <c r="E2351" s="196"/>
      <c r="F2351" s="197" t="s">
        <v>450</v>
      </c>
      <c r="H2351" s="196"/>
      <c r="L2351" s="195"/>
      <c r="M2351" s="198"/>
      <c r="T2351" s="199"/>
      <c r="AT2351" s="196" t="s">
        <v>171</v>
      </c>
      <c r="AU2351" s="196" t="s">
        <v>100</v>
      </c>
      <c r="AV2351" s="194" t="s">
        <v>84</v>
      </c>
      <c r="AW2351" s="194" t="s">
        <v>33</v>
      </c>
      <c r="AX2351" s="194" t="s">
        <v>76</v>
      </c>
      <c r="AY2351" s="196" t="s">
        <v>119</v>
      </c>
    </row>
    <row r="2352" spans="2:51" s="194" customFormat="1" x14ac:dyDescent="0.3">
      <c r="B2352" s="195"/>
      <c r="D2352" s="190" t="s">
        <v>171</v>
      </c>
      <c r="E2352" s="196"/>
      <c r="F2352" s="197" t="s">
        <v>390</v>
      </c>
      <c r="H2352" s="196"/>
      <c r="L2352" s="195"/>
      <c r="M2352" s="198"/>
      <c r="T2352" s="199"/>
      <c r="AT2352" s="196" t="s">
        <v>171</v>
      </c>
      <c r="AU2352" s="196" t="s">
        <v>100</v>
      </c>
      <c r="AV2352" s="194" t="s">
        <v>84</v>
      </c>
      <c r="AW2352" s="194" t="s">
        <v>33</v>
      </c>
      <c r="AX2352" s="194" t="s">
        <v>76</v>
      </c>
      <c r="AY2352" s="196" t="s">
        <v>119</v>
      </c>
    </row>
    <row r="2353" spans="2:65" s="200" customFormat="1" x14ac:dyDescent="0.3">
      <c r="B2353" s="201"/>
      <c r="D2353" s="190" t="s">
        <v>171</v>
      </c>
      <c r="E2353" s="202"/>
      <c r="F2353" s="203" t="s">
        <v>464</v>
      </c>
      <c r="H2353" s="204">
        <v>2</v>
      </c>
      <c r="L2353" s="201"/>
      <c r="M2353" s="205"/>
      <c r="T2353" s="206"/>
      <c r="AT2353" s="202" t="s">
        <v>171</v>
      </c>
      <c r="AU2353" s="202" t="s">
        <v>100</v>
      </c>
      <c r="AV2353" s="200" t="s">
        <v>100</v>
      </c>
      <c r="AW2353" s="200" t="s">
        <v>33</v>
      </c>
      <c r="AX2353" s="200" t="s">
        <v>76</v>
      </c>
      <c r="AY2353" s="202" t="s">
        <v>119</v>
      </c>
    </row>
    <row r="2354" spans="2:65" s="194" customFormat="1" x14ac:dyDescent="0.3">
      <c r="B2354" s="195"/>
      <c r="D2354" s="190" t="s">
        <v>171</v>
      </c>
      <c r="E2354" s="196"/>
      <c r="F2354" s="197" t="s">
        <v>251</v>
      </c>
      <c r="H2354" s="196"/>
      <c r="L2354" s="195"/>
      <c r="M2354" s="198"/>
      <c r="T2354" s="199"/>
      <c r="AT2354" s="196" t="s">
        <v>171</v>
      </c>
      <c r="AU2354" s="196" t="s">
        <v>100</v>
      </c>
      <c r="AV2354" s="194" t="s">
        <v>84</v>
      </c>
      <c r="AW2354" s="194" t="s">
        <v>33</v>
      </c>
      <c r="AX2354" s="194" t="s">
        <v>76</v>
      </c>
      <c r="AY2354" s="196" t="s">
        <v>119</v>
      </c>
    </row>
    <row r="2355" spans="2:65" s="194" customFormat="1" x14ac:dyDescent="0.3">
      <c r="B2355" s="195"/>
      <c r="D2355" s="190" t="s">
        <v>171</v>
      </c>
      <c r="E2355" s="196"/>
      <c r="F2355" s="197" t="s">
        <v>450</v>
      </c>
      <c r="H2355" s="196"/>
      <c r="L2355" s="195"/>
      <c r="M2355" s="198"/>
      <c r="T2355" s="199"/>
      <c r="AT2355" s="196" t="s">
        <v>171</v>
      </c>
      <c r="AU2355" s="196" t="s">
        <v>100</v>
      </c>
      <c r="AV2355" s="194" t="s">
        <v>84</v>
      </c>
      <c r="AW2355" s="194" t="s">
        <v>33</v>
      </c>
      <c r="AX2355" s="194" t="s">
        <v>76</v>
      </c>
      <c r="AY2355" s="196" t="s">
        <v>119</v>
      </c>
    </row>
    <row r="2356" spans="2:65" s="194" customFormat="1" x14ac:dyDescent="0.3">
      <c r="B2356" s="195"/>
      <c r="D2356" s="190" t="s">
        <v>171</v>
      </c>
      <c r="E2356" s="196"/>
      <c r="F2356" s="197" t="s">
        <v>390</v>
      </c>
      <c r="H2356" s="196"/>
      <c r="L2356" s="195"/>
      <c r="M2356" s="198"/>
      <c r="T2356" s="199"/>
      <c r="AT2356" s="196" t="s">
        <v>171</v>
      </c>
      <c r="AU2356" s="196" t="s">
        <v>100</v>
      </c>
      <c r="AV2356" s="194" t="s">
        <v>84</v>
      </c>
      <c r="AW2356" s="194" t="s">
        <v>33</v>
      </c>
      <c r="AX2356" s="194" t="s">
        <v>76</v>
      </c>
      <c r="AY2356" s="196" t="s">
        <v>119</v>
      </c>
    </row>
    <row r="2357" spans="2:65" s="200" customFormat="1" x14ac:dyDescent="0.3">
      <c r="B2357" s="201"/>
      <c r="D2357" s="190" t="s">
        <v>171</v>
      </c>
      <c r="E2357" s="202"/>
      <c r="F2357" s="203" t="s">
        <v>464</v>
      </c>
      <c r="H2357" s="204">
        <v>2</v>
      </c>
      <c r="L2357" s="201"/>
      <c r="M2357" s="205"/>
      <c r="T2357" s="206"/>
      <c r="AT2357" s="202" t="s">
        <v>171</v>
      </c>
      <c r="AU2357" s="202" t="s">
        <v>100</v>
      </c>
      <c r="AV2357" s="200" t="s">
        <v>100</v>
      </c>
      <c r="AW2357" s="200" t="s">
        <v>33</v>
      </c>
      <c r="AX2357" s="200" t="s">
        <v>76</v>
      </c>
      <c r="AY2357" s="202" t="s">
        <v>119</v>
      </c>
    </row>
    <row r="2358" spans="2:65" s="194" customFormat="1" x14ac:dyDescent="0.3">
      <c r="B2358" s="195"/>
      <c r="D2358" s="190" t="s">
        <v>171</v>
      </c>
      <c r="E2358" s="196"/>
      <c r="F2358" s="197" t="s">
        <v>252</v>
      </c>
      <c r="H2358" s="196"/>
      <c r="L2358" s="195"/>
      <c r="M2358" s="198"/>
      <c r="T2358" s="199"/>
      <c r="AT2358" s="196" t="s">
        <v>171</v>
      </c>
      <c r="AU2358" s="196" t="s">
        <v>100</v>
      </c>
      <c r="AV2358" s="194" t="s">
        <v>84</v>
      </c>
      <c r="AW2358" s="194" t="s">
        <v>33</v>
      </c>
      <c r="AX2358" s="194" t="s">
        <v>76</v>
      </c>
      <c r="AY2358" s="196" t="s">
        <v>119</v>
      </c>
    </row>
    <row r="2359" spans="2:65" s="194" customFormat="1" x14ac:dyDescent="0.3">
      <c r="B2359" s="195"/>
      <c r="D2359" s="190" t="s">
        <v>171</v>
      </c>
      <c r="E2359" s="196"/>
      <c r="F2359" s="197" t="s">
        <v>450</v>
      </c>
      <c r="H2359" s="196"/>
      <c r="L2359" s="195"/>
      <c r="M2359" s="198"/>
      <c r="T2359" s="199"/>
      <c r="AT2359" s="196" t="s">
        <v>171</v>
      </c>
      <c r="AU2359" s="196" t="s">
        <v>100</v>
      </c>
      <c r="AV2359" s="194" t="s">
        <v>84</v>
      </c>
      <c r="AW2359" s="194" t="s">
        <v>33</v>
      </c>
      <c r="AX2359" s="194" t="s">
        <v>76</v>
      </c>
      <c r="AY2359" s="196" t="s">
        <v>119</v>
      </c>
    </row>
    <row r="2360" spans="2:65" s="194" customFormat="1" x14ac:dyDescent="0.3">
      <c r="B2360" s="195"/>
      <c r="D2360" s="190" t="s">
        <v>171</v>
      </c>
      <c r="E2360" s="196"/>
      <c r="F2360" s="197" t="s">
        <v>390</v>
      </c>
      <c r="H2360" s="196"/>
      <c r="L2360" s="195"/>
      <c r="M2360" s="198"/>
      <c r="T2360" s="199"/>
      <c r="AT2360" s="196" t="s">
        <v>171</v>
      </c>
      <c r="AU2360" s="196" t="s">
        <v>100</v>
      </c>
      <c r="AV2360" s="194" t="s">
        <v>84</v>
      </c>
      <c r="AW2360" s="194" t="s">
        <v>33</v>
      </c>
      <c r="AX2360" s="194" t="s">
        <v>76</v>
      </c>
      <c r="AY2360" s="196" t="s">
        <v>119</v>
      </c>
    </row>
    <row r="2361" spans="2:65" s="200" customFormat="1" x14ac:dyDescent="0.3">
      <c r="B2361" s="201"/>
      <c r="D2361" s="190" t="s">
        <v>171</v>
      </c>
      <c r="E2361" s="202"/>
      <c r="F2361" s="203" t="s">
        <v>464</v>
      </c>
      <c r="H2361" s="204">
        <v>2</v>
      </c>
      <c r="L2361" s="201"/>
      <c r="M2361" s="205"/>
      <c r="T2361" s="206"/>
      <c r="AT2361" s="202" t="s">
        <v>171</v>
      </c>
      <c r="AU2361" s="202" t="s">
        <v>100</v>
      </c>
      <c r="AV2361" s="200" t="s">
        <v>100</v>
      </c>
      <c r="AW2361" s="200" t="s">
        <v>33</v>
      </c>
      <c r="AX2361" s="200" t="s">
        <v>76</v>
      </c>
      <c r="AY2361" s="202" t="s">
        <v>119</v>
      </c>
    </row>
    <row r="2362" spans="2:65" s="194" customFormat="1" x14ac:dyDescent="0.3">
      <c r="B2362" s="195"/>
      <c r="D2362" s="190" t="s">
        <v>171</v>
      </c>
      <c r="E2362" s="196"/>
      <c r="F2362" s="197" t="s">
        <v>253</v>
      </c>
      <c r="H2362" s="196"/>
      <c r="L2362" s="195"/>
      <c r="M2362" s="198"/>
      <c r="T2362" s="199"/>
      <c r="AT2362" s="196" t="s">
        <v>171</v>
      </c>
      <c r="AU2362" s="196" t="s">
        <v>100</v>
      </c>
      <c r="AV2362" s="194" t="s">
        <v>84</v>
      </c>
      <c r="AW2362" s="194" t="s">
        <v>33</v>
      </c>
      <c r="AX2362" s="194" t="s">
        <v>76</v>
      </c>
      <c r="AY2362" s="196" t="s">
        <v>119</v>
      </c>
    </row>
    <row r="2363" spans="2:65" s="194" customFormat="1" x14ac:dyDescent="0.3">
      <c r="B2363" s="195"/>
      <c r="D2363" s="190" t="s">
        <v>171</v>
      </c>
      <c r="E2363" s="196"/>
      <c r="F2363" s="197" t="s">
        <v>450</v>
      </c>
      <c r="H2363" s="196"/>
      <c r="L2363" s="195"/>
      <c r="M2363" s="198"/>
      <c r="T2363" s="199"/>
      <c r="AT2363" s="196" t="s">
        <v>171</v>
      </c>
      <c r="AU2363" s="196" t="s">
        <v>100</v>
      </c>
      <c r="AV2363" s="194" t="s">
        <v>84</v>
      </c>
      <c r="AW2363" s="194" t="s">
        <v>33</v>
      </c>
      <c r="AX2363" s="194" t="s">
        <v>76</v>
      </c>
      <c r="AY2363" s="196" t="s">
        <v>119</v>
      </c>
    </row>
    <row r="2364" spans="2:65" s="194" customFormat="1" x14ac:dyDescent="0.3">
      <c r="B2364" s="195"/>
      <c r="D2364" s="190" t="s">
        <v>171</v>
      </c>
      <c r="E2364" s="196"/>
      <c r="F2364" s="197" t="s">
        <v>390</v>
      </c>
      <c r="H2364" s="196"/>
      <c r="L2364" s="195"/>
      <c r="M2364" s="198"/>
      <c r="T2364" s="199"/>
      <c r="AT2364" s="196" t="s">
        <v>171</v>
      </c>
      <c r="AU2364" s="196" t="s">
        <v>100</v>
      </c>
      <c r="AV2364" s="194" t="s">
        <v>84</v>
      </c>
      <c r="AW2364" s="194" t="s">
        <v>33</v>
      </c>
      <c r="AX2364" s="194" t="s">
        <v>76</v>
      </c>
      <c r="AY2364" s="196" t="s">
        <v>119</v>
      </c>
    </row>
    <row r="2365" spans="2:65" s="200" customFormat="1" x14ac:dyDescent="0.3">
      <c r="B2365" s="201"/>
      <c r="D2365" s="190" t="s">
        <v>171</v>
      </c>
      <c r="E2365" s="202"/>
      <c r="F2365" s="203" t="s">
        <v>464</v>
      </c>
      <c r="H2365" s="204">
        <v>2</v>
      </c>
      <c r="L2365" s="201"/>
      <c r="M2365" s="205"/>
      <c r="T2365" s="206"/>
      <c r="AT2365" s="202" t="s">
        <v>171</v>
      </c>
      <c r="AU2365" s="202" t="s">
        <v>100</v>
      </c>
      <c r="AV2365" s="200" t="s">
        <v>100</v>
      </c>
      <c r="AW2365" s="200" t="s">
        <v>33</v>
      </c>
      <c r="AX2365" s="200" t="s">
        <v>76</v>
      </c>
      <c r="AY2365" s="202" t="s">
        <v>119</v>
      </c>
    </row>
    <row r="2366" spans="2:65" s="215" customFormat="1" x14ac:dyDescent="0.3">
      <c r="B2366" s="216"/>
      <c r="D2366" s="190" t="s">
        <v>171</v>
      </c>
      <c r="E2366" s="217"/>
      <c r="F2366" s="218" t="s">
        <v>219</v>
      </c>
      <c r="H2366" s="219">
        <v>8</v>
      </c>
      <c r="L2366" s="216"/>
      <c r="M2366" s="220"/>
      <c r="T2366" s="221"/>
      <c r="AT2366" s="217" t="s">
        <v>171</v>
      </c>
      <c r="AU2366" s="217" t="s">
        <v>100</v>
      </c>
      <c r="AV2366" s="215" t="s">
        <v>122</v>
      </c>
      <c r="AW2366" s="215" t="s">
        <v>33</v>
      </c>
      <c r="AX2366" s="215" t="s">
        <v>76</v>
      </c>
      <c r="AY2366" s="217" t="s">
        <v>119</v>
      </c>
    </row>
    <row r="2367" spans="2:65" s="207" customFormat="1" x14ac:dyDescent="0.3">
      <c r="B2367" s="208"/>
      <c r="D2367" s="190" t="s">
        <v>171</v>
      </c>
      <c r="E2367" s="209"/>
      <c r="F2367" s="210" t="s">
        <v>176</v>
      </c>
      <c r="H2367" s="211">
        <v>72</v>
      </c>
      <c r="L2367" s="208"/>
      <c r="M2367" s="212"/>
      <c r="T2367" s="213"/>
      <c r="AT2367" s="209" t="s">
        <v>171</v>
      </c>
      <c r="AU2367" s="209" t="s">
        <v>100</v>
      </c>
      <c r="AV2367" s="207" t="s">
        <v>121</v>
      </c>
      <c r="AW2367" s="207" t="s">
        <v>33</v>
      </c>
      <c r="AX2367" s="207" t="s">
        <v>84</v>
      </c>
      <c r="AY2367" s="209" t="s">
        <v>119</v>
      </c>
    </row>
    <row r="2368" spans="2:65" s="102" customFormat="1" ht="16.5" customHeight="1" x14ac:dyDescent="0.3">
      <c r="B2368" s="103"/>
      <c r="C2368" s="222" t="s">
        <v>506</v>
      </c>
      <c r="D2368" s="222" t="s">
        <v>353</v>
      </c>
      <c r="E2368" s="223" t="s">
        <v>507</v>
      </c>
      <c r="F2368" s="224" t="s">
        <v>508</v>
      </c>
      <c r="G2368" s="225" t="s">
        <v>185</v>
      </c>
      <c r="H2368" s="226">
        <v>21</v>
      </c>
      <c r="I2368" s="290"/>
      <c r="J2368" s="227">
        <f>ROUND(I2368*H2368,2)</f>
        <v>0</v>
      </c>
      <c r="K2368" s="224" t="s">
        <v>509</v>
      </c>
      <c r="L2368" s="228"/>
      <c r="M2368" s="229"/>
      <c r="N2368" s="230" t="s">
        <v>41</v>
      </c>
      <c r="O2368" s="187">
        <v>0</v>
      </c>
      <c r="P2368" s="187">
        <f>O2368*H2368</f>
        <v>0</v>
      </c>
      <c r="Q2368" s="187">
        <v>2.4300000000000003E-3</v>
      </c>
      <c r="R2368" s="187">
        <f>Q2368*H2368</f>
        <v>5.1030000000000006E-2</v>
      </c>
      <c r="S2368" s="187">
        <v>0</v>
      </c>
      <c r="T2368" s="188">
        <f>S2368*H2368</f>
        <v>0</v>
      </c>
      <c r="AR2368" s="94" t="s">
        <v>265</v>
      </c>
      <c r="AT2368" s="94" t="s">
        <v>353</v>
      </c>
      <c r="AU2368" s="94" t="s">
        <v>100</v>
      </c>
      <c r="AY2368" s="94" t="s">
        <v>119</v>
      </c>
      <c r="BE2368" s="189">
        <f>IF(N2368="základní",J2368,0)</f>
        <v>0</v>
      </c>
      <c r="BF2368" s="189">
        <f>IF(N2368="snížená",J2368,0)</f>
        <v>0</v>
      </c>
      <c r="BG2368" s="189">
        <f>IF(N2368="zákl. přenesená",J2368,0)</f>
        <v>0</v>
      </c>
      <c r="BH2368" s="189">
        <f>IF(N2368="sníž. přenesená",J2368,0)</f>
        <v>0</v>
      </c>
      <c r="BI2368" s="189">
        <f>IF(N2368="nulová",J2368,0)</f>
        <v>0</v>
      </c>
      <c r="BJ2368" s="94" t="s">
        <v>84</v>
      </c>
      <c r="BK2368" s="189">
        <f>ROUND(I2368*H2368,2)</f>
        <v>0</v>
      </c>
      <c r="BL2368" s="94" t="s">
        <v>121</v>
      </c>
      <c r="BM2368" s="94" t="s">
        <v>510</v>
      </c>
    </row>
    <row r="2369" spans="2:65" s="102" customFormat="1" x14ac:dyDescent="0.3">
      <c r="B2369" s="103"/>
      <c r="D2369" s="190" t="s">
        <v>169</v>
      </c>
      <c r="F2369" s="191" t="s">
        <v>508</v>
      </c>
      <c r="L2369" s="103"/>
      <c r="M2369" s="192"/>
      <c r="T2369" s="193"/>
      <c r="AT2369" s="94" t="s">
        <v>169</v>
      </c>
      <c r="AU2369" s="94" t="s">
        <v>100</v>
      </c>
    </row>
    <row r="2370" spans="2:65" s="194" customFormat="1" x14ac:dyDescent="0.3">
      <c r="B2370" s="195"/>
      <c r="D2370" s="190" t="s">
        <v>171</v>
      </c>
      <c r="E2370" s="196"/>
      <c r="F2370" s="197" t="s">
        <v>172</v>
      </c>
      <c r="H2370" s="196"/>
      <c r="L2370" s="195"/>
      <c r="M2370" s="198"/>
      <c r="T2370" s="199"/>
      <c r="AT2370" s="196" t="s">
        <v>171</v>
      </c>
      <c r="AU2370" s="196" t="s">
        <v>100</v>
      </c>
      <c r="AV2370" s="194" t="s">
        <v>84</v>
      </c>
      <c r="AW2370" s="194" t="s">
        <v>33</v>
      </c>
      <c r="AX2370" s="194" t="s">
        <v>76</v>
      </c>
      <c r="AY2370" s="196" t="s">
        <v>119</v>
      </c>
    </row>
    <row r="2371" spans="2:65" s="194" customFormat="1" x14ac:dyDescent="0.3">
      <c r="B2371" s="195"/>
      <c r="D2371" s="190" t="s">
        <v>171</v>
      </c>
      <c r="E2371" s="196"/>
      <c r="F2371" s="197" t="s">
        <v>505</v>
      </c>
      <c r="H2371" s="196"/>
      <c r="L2371" s="195"/>
      <c r="M2371" s="198"/>
      <c r="T2371" s="199"/>
      <c r="AT2371" s="196" t="s">
        <v>171</v>
      </c>
      <c r="AU2371" s="196" t="s">
        <v>100</v>
      </c>
      <c r="AV2371" s="194" t="s">
        <v>84</v>
      </c>
      <c r="AW2371" s="194" t="s">
        <v>33</v>
      </c>
      <c r="AX2371" s="194" t="s">
        <v>76</v>
      </c>
      <c r="AY2371" s="196" t="s">
        <v>119</v>
      </c>
    </row>
    <row r="2372" spans="2:65" s="194" customFormat="1" x14ac:dyDescent="0.3">
      <c r="B2372" s="195"/>
      <c r="D2372" s="190" t="s">
        <v>171</v>
      </c>
      <c r="E2372" s="196"/>
      <c r="F2372" s="197" t="s">
        <v>511</v>
      </c>
      <c r="H2372" s="196"/>
      <c r="L2372" s="195"/>
      <c r="M2372" s="198"/>
      <c r="T2372" s="199"/>
      <c r="AT2372" s="196" t="s">
        <v>171</v>
      </c>
      <c r="AU2372" s="196" t="s">
        <v>100</v>
      </c>
      <c r="AV2372" s="194" t="s">
        <v>84</v>
      </c>
      <c r="AW2372" s="194" t="s">
        <v>33</v>
      </c>
      <c r="AX2372" s="194" t="s">
        <v>76</v>
      </c>
      <c r="AY2372" s="196" t="s">
        <v>119</v>
      </c>
    </row>
    <row r="2373" spans="2:65" s="194" customFormat="1" x14ac:dyDescent="0.3">
      <c r="B2373" s="195"/>
      <c r="D2373" s="190" t="s">
        <v>171</v>
      </c>
      <c r="E2373" s="196"/>
      <c r="F2373" s="197" t="s">
        <v>512</v>
      </c>
      <c r="H2373" s="196"/>
      <c r="L2373" s="195"/>
      <c r="M2373" s="198"/>
      <c r="T2373" s="199"/>
      <c r="AT2373" s="196" t="s">
        <v>171</v>
      </c>
      <c r="AU2373" s="196" t="s">
        <v>100</v>
      </c>
      <c r="AV2373" s="194" t="s">
        <v>84</v>
      </c>
      <c r="AW2373" s="194" t="s">
        <v>33</v>
      </c>
      <c r="AX2373" s="194" t="s">
        <v>76</v>
      </c>
      <c r="AY2373" s="196" t="s">
        <v>119</v>
      </c>
    </row>
    <row r="2374" spans="2:65" s="200" customFormat="1" x14ac:dyDescent="0.3">
      <c r="B2374" s="201"/>
      <c r="D2374" s="190" t="s">
        <v>171</v>
      </c>
      <c r="E2374" s="202"/>
      <c r="F2374" s="203" t="s">
        <v>337</v>
      </c>
      <c r="H2374" s="204">
        <v>17</v>
      </c>
      <c r="L2374" s="201"/>
      <c r="M2374" s="205"/>
      <c r="T2374" s="206"/>
      <c r="AT2374" s="202" t="s">
        <v>171</v>
      </c>
      <c r="AU2374" s="202" t="s">
        <v>100</v>
      </c>
      <c r="AV2374" s="200" t="s">
        <v>100</v>
      </c>
      <c r="AW2374" s="200" t="s">
        <v>33</v>
      </c>
      <c r="AX2374" s="200" t="s">
        <v>76</v>
      </c>
      <c r="AY2374" s="202" t="s">
        <v>119</v>
      </c>
    </row>
    <row r="2375" spans="2:65" s="194" customFormat="1" x14ac:dyDescent="0.3">
      <c r="B2375" s="195"/>
      <c r="D2375" s="190" t="s">
        <v>171</v>
      </c>
      <c r="E2375" s="196"/>
      <c r="F2375" s="197" t="s">
        <v>513</v>
      </c>
      <c r="H2375" s="196"/>
      <c r="L2375" s="195"/>
      <c r="M2375" s="198"/>
      <c r="T2375" s="199"/>
      <c r="AT2375" s="196" t="s">
        <v>171</v>
      </c>
      <c r="AU2375" s="196" t="s">
        <v>100</v>
      </c>
      <c r="AV2375" s="194" t="s">
        <v>84</v>
      </c>
      <c r="AW2375" s="194" t="s">
        <v>33</v>
      </c>
      <c r="AX2375" s="194" t="s">
        <v>76</v>
      </c>
      <c r="AY2375" s="196" t="s">
        <v>119</v>
      </c>
    </row>
    <row r="2376" spans="2:65" s="194" customFormat="1" x14ac:dyDescent="0.3">
      <c r="B2376" s="195"/>
      <c r="D2376" s="190" t="s">
        <v>171</v>
      </c>
      <c r="E2376" s="196"/>
      <c r="F2376" s="197" t="s">
        <v>514</v>
      </c>
      <c r="H2376" s="196"/>
      <c r="L2376" s="195"/>
      <c r="M2376" s="198"/>
      <c r="T2376" s="199"/>
      <c r="AT2376" s="196" t="s">
        <v>171</v>
      </c>
      <c r="AU2376" s="196" t="s">
        <v>100</v>
      </c>
      <c r="AV2376" s="194" t="s">
        <v>84</v>
      </c>
      <c r="AW2376" s="194" t="s">
        <v>33</v>
      </c>
      <c r="AX2376" s="194" t="s">
        <v>76</v>
      </c>
      <c r="AY2376" s="196" t="s">
        <v>119</v>
      </c>
    </row>
    <row r="2377" spans="2:65" s="200" customFormat="1" x14ac:dyDescent="0.3">
      <c r="B2377" s="201"/>
      <c r="D2377" s="190" t="s">
        <v>171</v>
      </c>
      <c r="E2377" s="202"/>
      <c r="F2377" s="203" t="s">
        <v>121</v>
      </c>
      <c r="H2377" s="204">
        <v>4</v>
      </c>
      <c r="L2377" s="201"/>
      <c r="M2377" s="205"/>
      <c r="T2377" s="206"/>
      <c r="AT2377" s="202" t="s">
        <v>171</v>
      </c>
      <c r="AU2377" s="202" t="s">
        <v>100</v>
      </c>
      <c r="AV2377" s="200" t="s">
        <v>100</v>
      </c>
      <c r="AW2377" s="200" t="s">
        <v>33</v>
      </c>
      <c r="AX2377" s="200" t="s">
        <v>76</v>
      </c>
      <c r="AY2377" s="202" t="s">
        <v>119</v>
      </c>
    </row>
    <row r="2378" spans="2:65" s="207" customFormat="1" x14ac:dyDescent="0.3">
      <c r="B2378" s="208"/>
      <c r="D2378" s="190" t="s">
        <v>171</v>
      </c>
      <c r="E2378" s="209"/>
      <c r="F2378" s="210" t="s">
        <v>176</v>
      </c>
      <c r="H2378" s="211">
        <v>21</v>
      </c>
      <c r="L2378" s="208"/>
      <c r="M2378" s="212"/>
      <c r="T2378" s="213"/>
      <c r="AT2378" s="209" t="s">
        <v>171</v>
      </c>
      <c r="AU2378" s="209" t="s">
        <v>100</v>
      </c>
      <c r="AV2378" s="207" t="s">
        <v>121</v>
      </c>
      <c r="AW2378" s="207" t="s">
        <v>33</v>
      </c>
      <c r="AX2378" s="207" t="s">
        <v>84</v>
      </c>
      <c r="AY2378" s="209" t="s">
        <v>119</v>
      </c>
    </row>
    <row r="2379" spans="2:65" s="102" customFormat="1" ht="16.5" customHeight="1" x14ac:dyDescent="0.3">
      <c r="B2379" s="103"/>
      <c r="C2379" s="179" t="s">
        <v>515</v>
      </c>
      <c r="D2379" s="179" t="s">
        <v>120</v>
      </c>
      <c r="E2379" s="180" t="s">
        <v>516</v>
      </c>
      <c r="F2379" s="181" t="s">
        <v>517</v>
      </c>
      <c r="G2379" s="182" t="s">
        <v>185</v>
      </c>
      <c r="H2379" s="183">
        <v>110.9</v>
      </c>
      <c r="I2379" s="289"/>
      <c r="J2379" s="184">
        <f>ROUND(I2379*H2379,2)</f>
        <v>0</v>
      </c>
      <c r="K2379" s="181" t="s">
        <v>167</v>
      </c>
      <c r="L2379" s="103"/>
      <c r="M2379" s="185"/>
      <c r="N2379" s="186" t="s">
        <v>41</v>
      </c>
      <c r="O2379" s="187">
        <v>0.501</v>
      </c>
      <c r="P2379" s="187">
        <f>O2379*H2379</f>
        <v>55.560900000000004</v>
      </c>
      <c r="Q2379" s="187">
        <v>2.0000000000000002E-5</v>
      </c>
      <c r="R2379" s="187">
        <f>Q2379*H2379</f>
        <v>2.2180000000000004E-3</v>
      </c>
      <c r="S2379" s="187">
        <v>0</v>
      </c>
      <c r="T2379" s="188">
        <f>S2379*H2379</f>
        <v>0</v>
      </c>
      <c r="AR2379" s="94" t="s">
        <v>121</v>
      </c>
      <c r="AT2379" s="94" t="s">
        <v>120</v>
      </c>
      <c r="AU2379" s="94" t="s">
        <v>100</v>
      </c>
      <c r="AY2379" s="94" t="s">
        <v>119</v>
      </c>
      <c r="BE2379" s="189">
        <f>IF(N2379="základní",J2379,0)</f>
        <v>0</v>
      </c>
      <c r="BF2379" s="189">
        <f>IF(N2379="snížená",J2379,0)</f>
        <v>0</v>
      </c>
      <c r="BG2379" s="189">
        <f>IF(N2379="zákl. přenesená",J2379,0)</f>
        <v>0</v>
      </c>
      <c r="BH2379" s="189">
        <f>IF(N2379="sníž. přenesená",J2379,0)</f>
        <v>0</v>
      </c>
      <c r="BI2379" s="189">
        <f>IF(N2379="nulová",J2379,0)</f>
        <v>0</v>
      </c>
      <c r="BJ2379" s="94" t="s">
        <v>84</v>
      </c>
      <c r="BK2379" s="189">
        <f>ROUND(I2379*H2379,2)</f>
        <v>0</v>
      </c>
      <c r="BL2379" s="94" t="s">
        <v>121</v>
      </c>
      <c r="BM2379" s="94" t="s">
        <v>518</v>
      </c>
    </row>
    <row r="2380" spans="2:65" s="102" customFormat="1" x14ac:dyDescent="0.3">
      <c r="B2380" s="103"/>
      <c r="D2380" s="190" t="s">
        <v>169</v>
      </c>
      <c r="F2380" s="191" t="s">
        <v>519</v>
      </c>
      <c r="L2380" s="103"/>
      <c r="M2380" s="192"/>
      <c r="T2380" s="193"/>
      <c r="AT2380" s="94" t="s">
        <v>169</v>
      </c>
      <c r="AU2380" s="94" t="s">
        <v>100</v>
      </c>
    </row>
    <row r="2381" spans="2:65" s="102" customFormat="1" ht="96" x14ac:dyDescent="0.3">
      <c r="B2381" s="103"/>
      <c r="D2381" s="190" t="s">
        <v>188</v>
      </c>
      <c r="F2381" s="214" t="s">
        <v>500</v>
      </c>
      <c r="L2381" s="103"/>
      <c r="M2381" s="192"/>
      <c r="T2381" s="193"/>
      <c r="AT2381" s="94" t="s">
        <v>188</v>
      </c>
      <c r="AU2381" s="94" t="s">
        <v>100</v>
      </c>
    </row>
    <row r="2382" spans="2:65" s="194" customFormat="1" x14ac:dyDescent="0.3">
      <c r="B2382" s="195"/>
      <c r="D2382" s="190" t="s">
        <v>171</v>
      </c>
      <c r="E2382" s="196"/>
      <c r="F2382" s="197" t="s">
        <v>172</v>
      </c>
      <c r="H2382" s="196"/>
      <c r="L2382" s="195"/>
      <c r="M2382" s="198"/>
      <c r="T2382" s="199"/>
      <c r="AT2382" s="196" t="s">
        <v>171</v>
      </c>
      <c r="AU2382" s="196" t="s">
        <v>100</v>
      </c>
      <c r="AV2382" s="194" t="s">
        <v>84</v>
      </c>
      <c r="AW2382" s="194" t="s">
        <v>33</v>
      </c>
      <c r="AX2382" s="194" t="s">
        <v>76</v>
      </c>
      <c r="AY2382" s="196" t="s">
        <v>119</v>
      </c>
    </row>
    <row r="2383" spans="2:65" s="194" customFormat="1" x14ac:dyDescent="0.3">
      <c r="B2383" s="195"/>
      <c r="D2383" s="190" t="s">
        <v>171</v>
      </c>
      <c r="E2383" s="196"/>
      <c r="F2383" s="197" t="s">
        <v>448</v>
      </c>
      <c r="H2383" s="196"/>
      <c r="L2383" s="195"/>
      <c r="M2383" s="198"/>
      <c r="T2383" s="199"/>
      <c r="AT2383" s="196" t="s">
        <v>171</v>
      </c>
      <c r="AU2383" s="196" t="s">
        <v>100</v>
      </c>
      <c r="AV2383" s="194" t="s">
        <v>84</v>
      </c>
      <c r="AW2383" s="194" t="s">
        <v>33</v>
      </c>
      <c r="AX2383" s="194" t="s">
        <v>76</v>
      </c>
      <c r="AY2383" s="196" t="s">
        <v>119</v>
      </c>
    </row>
    <row r="2384" spans="2:65" s="194" customFormat="1" x14ac:dyDescent="0.3">
      <c r="B2384" s="195"/>
      <c r="D2384" s="190" t="s">
        <v>171</v>
      </c>
      <c r="E2384" s="196"/>
      <c r="F2384" s="197" t="s">
        <v>459</v>
      </c>
      <c r="H2384" s="196"/>
      <c r="L2384" s="195"/>
      <c r="M2384" s="198"/>
      <c r="T2384" s="199"/>
      <c r="AT2384" s="196" t="s">
        <v>171</v>
      </c>
      <c r="AU2384" s="196" t="s">
        <v>100</v>
      </c>
      <c r="AV2384" s="194" t="s">
        <v>84</v>
      </c>
      <c r="AW2384" s="194" t="s">
        <v>33</v>
      </c>
      <c r="AX2384" s="194" t="s">
        <v>76</v>
      </c>
      <c r="AY2384" s="196" t="s">
        <v>119</v>
      </c>
    </row>
    <row r="2385" spans="2:65" s="194" customFormat="1" x14ac:dyDescent="0.3">
      <c r="B2385" s="195"/>
      <c r="D2385" s="190" t="s">
        <v>171</v>
      </c>
      <c r="E2385" s="196"/>
      <c r="F2385" s="197" t="s">
        <v>465</v>
      </c>
      <c r="H2385" s="196"/>
      <c r="L2385" s="195"/>
      <c r="M2385" s="198"/>
      <c r="T2385" s="199"/>
      <c r="AT2385" s="196" t="s">
        <v>171</v>
      </c>
      <c r="AU2385" s="196" t="s">
        <v>100</v>
      </c>
      <c r="AV2385" s="194" t="s">
        <v>84</v>
      </c>
      <c r="AW2385" s="194" t="s">
        <v>33</v>
      </c>
      <c r="AX2385" s="194" t="s">
        <v>76</v>
      </c>
      <c r="AY2385" s="196" t="s">
        <v>119</v>
      </c>
    </row>
    <row r="2386" spans="2:65" s="194" customFormat="1" x14ac:dyDescent="0.3">
      <c r="B2386" s="195"/>
      <c r="D2386" s="190" t="s">
        <v>171</v>
      </c>
      <c r="E2386" s="196"/>
      <c r="F2386" s="197" t="s">
        <v>466</v>
      </c>
      <c r="H2386" s="196"/>
      <c r="L2386" s="195"/>
      <c r="M2386" s="198"/>
      <c r="T2386" s="199"/>
      <c r="AT2386" s="196" t="s">
        <v>171</v>
      </c>
      <c r="AU2386" s="196" t="s">
        <v>100</v>
      </c>
      <c r="AV2386" s="194" t="s">
        <v>84</v>
      </c>
      <c r="AW2386" s="194" t="s">
        <v>33</v>
      </c>
      <c r="AX2386" s="194" t="s">
        <v>76</v>
      </c>
      <c r="AY2386" s="196" t="s">
        <v>119</v>
      </c>
    </row>
    <row r="2387" spans="2:65" s="194" customFormat="1" x14ac:dyDescent="0.3">
      <c r="B2387" s="195"/>
      <c r="D2387" s="190" t="s">
        <v>171</v>
      </c>
      <c r="E2387" s="196"/>
      <c r="F2387" s="197" t="s">
        <v>467</v>
      </c>
      <c r="H2387" s="196"/>
      <c r="L2387" s="195"/>
      <c r="M2387" s="198"/>
      <c r="T2387" s="199"/>
      <c r="AT2387" s="196" t="s">
        <v>171</v>
      </c>
      <c r="AU2387" s="196" t="s">
        <v>100</v>
      </c>
      <c r="AV2387" s="194" t="s">
        <v>84</v>
      </c>
      <c r="AW2387" s="194" t="s">
        <v>33</v>
      </c>
      <c r="AX2387" s="194" t="s">
        <v>76</v>
      </c>
      <c r="AY2387" s="196" t="s">
        <v>119</v>
      </c>
    </row>
    <row r="2388" spans="2:65" s="200" customFormat="1" x14ac:dyDescent="0.3">
      <c r="B2388" s="201"/>
      <c r="D2388" s="190" t="s">
        <v>171</v>
      </c>
      <c r="E2388" s="202"/>
      <c r="F2388" s="203" t="s">
        <v>468</v>
      </c>
      <c r="H2388" s="204">
        <v>28.55</v>
      </c>
      <c r="L2388" s="201"/>
      <c r="M2388" s="205"/>
      <c r="T2388" s="206"/>
      <c r="AT2388" s="202" t="s">
        <v>171</v>
      </c>
      <c r="AU2388" s="202" t="s">
        <v>100</v>
      </c>
      <c r="AV2388" s="200" t="s">
        <v>100</v>
      </c>
      <c r="AW2388" s="200" t="s">
        <v>33</v>
      </c>
      <c r="AX2388" s="200" t="s">
        <v>76</v>
      </c>
      <c r="AY2388" s="202" t="s">
        <v>119</v>
      </c>
    </row>
    <row r="2389" spans="2:65" s="194" customFormat="1" x14ac:dyDescent="0.3">
      <c r="B2389" s="195"/>
      <c r="D2389" s="190" t="s">
        <v>171</v>
      </c>
      <c r="E2389" s="196"/>
      <c r="F2389" s="197" t="s">
        <v>449</v>
      </c>
      <c r="H2389" s="196"/>
      <c r="L2389" s="195"/>
      <c r="M2389" s="198"/>
      <c r="T2389" s="199"/>
      <c r="AT2389" s="196" t="s">
        <v>171</v>
      </c>
      <c r="AU2389" s="196" t="s">
        <v>100</v>
      </c>
      <c r="AV2389" s="194" t="s">
        <v>84</v>
      </c>
      <c r="AW2389" s="194" t="s">
        <v>33</v>
      </c>
      <c r="AX2389" s="194" t="s">
        <v>76</v>
      </c>
      <c r="AY2389" s="196" t="s">
        <v>119</v>
      </c>
    </row>
    <row r="2390" spans="2:65" s="194" customFormat="1" x14ac:dyDescent="0.3">
      <c r="B2390" s="195"/>
      <c r="D2390" s="190" t="s">
        <v>171</v>
      </c>
      <c r="E2390" s="196"/>
      <c r="F2390" s="197" t="s">
        <v>220</v>
      </c>
      <c r="H2390" s="196"/>
      <c r="L2390" s="195"/>
      <c r="M2390" s="198"/>
      <c r="T2390" s="199"/>
      <c r="AT2390" s="196" t="s">
        <v>171</v>
      </c>
      <c r="AU2390" s="196" t="s">
        <v>100</v>
      </c>
      <c r="AV2390" s="194" t="s">
        <v>84</v>
      </c>
      <c r="AW2390" s="194" t="s">
        <v>33</v>
      </c>
      <c r="AX2390" s="194" t="s">
        <v>76</v>
      </c>
      <c r="AY2390" s="196" t="s">
        <v>119</v>
      </c>
    </row>
    <row r="2391" spans="2:65" s="194" customFormat="1" x14ac:dyDescent="0.3">
      <c r="B2391" s="195"/>
      <c r="D2391" s="190" t="s">
        <v>171</v>
      </c>
      <c r="E2391" s="196"/>
      <c r="F2391" s="197" t="s">
        <v>466</v>
      </c>
      <c r="H2391" s="196"/>
      <c r="L2391" s="195"/>
      <c r="M2391" s="198"/>
      <c r="T2391" s="199"/>
      <c r="AT2391" s="196" t="s">
        <v>171</v>
      </c>
      <c r="AU2391" s="196" t="s">
        <v>100</v>
      </c>
      <c r="AV2391" s="194" t="s">
        <v>84</v>
      </c>
      <c r="AW2391" s="194" t="s">
        <v>33</v>
      </c>
      <c r="AX2391" s="194" t="s">
        <v>76</v>
      </c>
      <c r="AY2391" s="196" t="s">
        <v>119</v>
      </c>
    </row>
    <row r="2392" spans="2:65" s="194" customFormat="1" x14ac:dyDescent="0.3">
      <c r="B2392" s="195"/>
      <c r="D2392" s="190" t="s">
        <v>171</v>
      </c>
      <c r="E2392" s="196"/>
      <c r="F2392" s="197" t="s">
        <v>469</v>
      </c>
      <c r="H2392" s="196"/>
      <c r="L2392" s="195"/>
      <c r="M2392" s="198"/>
      <c r="T2392" s="199"/>
      <c r="AT2392" s="196" t="s">
        <v>171</v>
      </c>
      <c r="AU2392" s="196" t="s">
        <v>100</v>
      </c>
      <c r="AV2392" s="194" t="s">
        <v>84</v>
      </c>
      <c r="AW2392" s="194" t="s">
        <v>33</v>
      </c>
      <c r="AX2392" s="194" t="s">
        <v>76</v>
      </c>
      <c r="AY2392" s="196" t="s">
        <v>119</v>
      </c>
    </row>
    <row r="2393" spans="2:65" s="200" customFormat="1" x14ac:dyDescent="0.3">
      <c r="B2393" s="201"/>
      <c r="D2393" s="190" t="s">
        <v>171</v>
      </c>
      <c r="E2393" s="202"/>
      <c r="F2393" s="203" t="s">
        <v>470</v>
      </c>
      <c r="H2393" s="204">
        <v>82.35</v>
      </c>
      <c r="L2393" s="201"/>
      <c r="M2393" s="205"/>
      <c r="T2393" s="206"/>
      <c r="AT2393" s="202" t="s">
        <v>171</v>
      </c>
      <c r="AU2393" s="202" t="s">
        <v>100</v>
      </c>
      <c r="AV2393" s="200" t="s">
        <v>100</v>
      </c>
      <c r="AW2393" s="200" t="s">
        <v>33</v>
      </c>
      <c r="AX2393" s="200" t="s">
        <v>76</v>
      </c>
      <c r="AY2393" s="202" t="s">
        <v>119</v>
      </c>
    </row>
    <row r="2394" spans="2:65" s="207" customFormat="1" x14ac:dyDescent="0.3">
      <c r="B2394" s="208"/>
      <c r="D2394" s="190" t="s">
        <v>171</v>
      </c>
      <c r="E2394" s="209"/>
      <c r="F2394" s="210" t="s">
        <v>176</v>
      </c>
      <c r="H2394" s="211">
        <v>110.9</v>
      </c>
      <c r="L2394" s="208"/>
      <c r="M2394" s="212"/>
      <c r="T2394" s="213"/>
      <c r="AT2394" s="209" t="s">
        <v>171</v>
      </c>
      <c r="AU2394" s="209" t="s">
        <v>100</v>
      </c>
      <c r="AV2394" s="207" t="s">
        <v>121</v>
      </c>
      <c r="AW2394" s="207" t="s">
        <v>33</v>
      </c>
      <c r="AX2394" s="207" t="s">
        <v>84</v>
      </c>
      <c r="AY2394" s="209" t="s">
        <v>119</v>
      </c>
    </row>
    <row r="2395" spans="2:65" s="102" customFormat="1" ht="16.5" customHeight="1" x14ac:dyDescent="0.3">
      <c r="B2395" s="103"/>
      <c r="C2395" s="222" t="s">
        <v>520</v>
      </c>
      <c r="D2395" s="222" t="s">
        <v>353</v>
      </c>
      <c r="E2395" s="223" t="s">
        <v>521</v>
      </c>
      <c r="F2395" s="224" t="s">
        <v>522</v>
      </c>
      <c r="G2395" s="225" t="s">
        <v>185</v>
      </c>
      <c r="H2395" s="226">
        <v>110.9</v>
      </c>
      <c r="I2395" s="290"/>
      <c r="J2395" s="227">
        <f>ROUND(I2395*H2395,2)</f>
        <v>0</v>
      </c>
      <c r="K2395" s="224" t="s">
        <v>167</v>
      </c>
      <c r="L2395" s="228"/>
      <c r="M2395" s="229"/>
      <c r="N2395" s="230" t="s">
        <v>41</v>
      </c>
      <c r="O2395" s="187">
        <v>0</v>
      </c>
      <c r="P2395" s="187">
        <f>O2395*H2395</f>
        <v>0</v>
      </c>
      <c r="Q2395" s="187">
        <v>4.8400000000000006E-3</v>
      </c>
      <c r="R2395" s="187">
        <f>Q2395*H2395</f>
        <v>0.53675600000000012</v>
      </c>
      <c r="S2395" s="187">
        <v>0</v>
      </c>
      <c r="T2395" s="188">
        <f>S2395*H2395</f>
        <v>0</v>
      </c>
      <c r="AR2395" s="94" t="s">
        <v>265</v>
      </c>
      <c r="AT2395" s="94" t="s">
        <v>353</v>
      </c>
      <c r="AU2395" s="94" t="s">
        <v>100</v>
      </c>
      <c r="AY2395" s="94" t="s">
        <v>119</v>
      </c>
      <c r="BE2395" s="189">
        <f>IF(N2395="základní",J2395,0)</f>
        <v>0</v>
      </c>
      <c r="BF2395" s="189">
        <f>IF(N2395="snížená",J2395,0)</f>
        <v>0</v>
      </c>
      <c r="BG2395" s="189">
        <f>IF(N2395="zákl. přenesená",J2395,0)</f>
        <v>0</v>
      </c>
      <c r="BH2395" s="189">
        <f>IF(N2395="sníž. přenesená",J2395,0)</f>
        <v>0</v>
      </c>
      <c r="BI2395" s="189">
        <f>IF(N2395="nulová",J2395,0)</f>
        <v>0</v>
      </c>
      <c r="BJ2395" s="94" t="s">
        <v>84</v>
      </c>
      <c r="BK2395" s="189">
        <f>ROUND(I2395*H2395,2)</f>
        <v>0</v>
      </c>
      <c r="BL2395" s="94" t="s">
        <v>121</v>
      </c>
      <c r="BM2395" s="94" t="s">
        <v>523</v>
      </c>
    </row>
    <row r="2396" spans="2:65" s="102" customFormat="1" x14ac:dyDescent="0.3">
      <c r="B2396" s="103"/>
      <c r="D2396" s="190" t="s">
        <v>169</v>
      </c>
      <c r="F2396" s="191" t="s">
        <v>522</v>
      </c>
      <c r="L2396" s="103"/>
      <c r="M2396" s="192"/>
      <c r="T2396" s="193"/>
      <c r="AT2396" s="94" t="s">
        <v>169</v>
      </c>
      <c r="AU2396" s="94" t="s">
        <v>100</v>
      </c>
    </row>
    <row r="2397" spans="2:65" s="194" customFormat="1" x14ac:dyDescent="0.3">
      <c r="B2397" s="195"/>
      <c r="D2397" s="190" t="s">
        <v>171</v>
      </c>
      <c r="E2397" s="196"/>
      <c r="F2397" s="197" t="s">
        <v>172</v>
      </c>
      <c r="H2397" s="196"/>
      <c r="L2397" s="195"/>
      <c r="M2397" s="198"/>
      <c r="T2397" s="199"/>
      <c r="AT2397" s="196" t="s">
        <v>171</v>
      </c>
      <c r="AU2397" s="196" t="s">
        <v>100</v>
      </c>
      <c r="AV2397" s="194" t="s">
        <v>84</v>
      </c>
      <c r="AW2397" s="194" t="s">
        <v>33</v>
      </c>
      <c r="AX2397" s="194" t="s">
        <v>76</v>
      </c>
      <c r="AY2397" s="196" t="s">
        <v>119</v>
      </c>
    </row>
    <row r="2398" spans="2:65" s="194" customFormat="1" x14ac:dyDescent="0.3">
      <c r="B2398" s="195"/>
      <c r="D2398" s="190" t="s">
        <v>171</v>
      </c>
      <c r="E2398" s="196"/>
      <c r="F2398" s="197" t="s">
        <v>505</v>
      </c>
      <c r="H2398" s="196"/>
      <c r="L2398" s="195"/>
      <c r="M2398" s="198"/>
      <c r="T2398" s="199"/>
      <c r="AT2398" s="196" t="s">
        <v>171</v>
      </c>
      <c r="AU2398" s="196" t="s">
        <v>100</v>
      </c>
      <c r="AV2398" s="194" t="s">
        <v>84</v>
      </c>
      <c r="AW2398" s="194" t="s">
        <v>33</v>
      </c>
      <c r="AX2398" s="194" t="s">
        <v>76</v>
      </c>
      <c r="AY2398" s="196" t="s">
        <v>119</v>
      </c>
    </row>
    <row r="2399" spans="2:65" s="194" customFormat="1" x14ac:dyDescent="0.3">
      <c r="B2399" s="195"/>
      <c r="D2399" s="190" t="s">
        <v>171</v>
      </c>
      <c r="E2399" s="196"/>
      <c r="F2399" s="197" t="s">
        <v>459</v>
      </c>
      <c r="H2399" s="196"/>
      <c r="L2399" s="195"/>
      <c r="M2399" s="198"/>
      <c r="T2399" s="199"/>
      <c r="AT2399" s="196" t="s">
        <v>171</v>
      </c>
      <c r="AU2399" s="196" t="s">
        <v>100</v>
      </c>
      <c r="AV2399" s="194" t="s">
        <v>84</v>
      </c>
      <c r="AW2399" s="194" t="s">
        <v>33</v>
      </c>
      <c r="AX2399" s="194" t="s">
        <v>76</v>
      </c>
      <c r="AY2399" s="196" t="s">
        <v>119</v>
      </c>
    </row>
    <row r="2400" spans="2:65" s="194" customFormat="1" x14ac:dyDescent="0.3">
      <c r="B2400" s="195"/>
      <c r="D2400" s="190" t="s">
        <v>171</v>
      </c>
      <c r="E2400" s="196"/>
      <c r="F2400" s="197" t="s">
        <v>465</v>
      </c>
      <c r="H2400" s="196"/>
      <c r="L2400" s="195"/>
      <c r="M2400" s="198"/>
      <c r="T2400" s="199"/>
      <c r="AT2400" s="196" t="s">
        <v>171</v>
      </c>
      <c r="AU2400" s="196" t="s">
        <v>100</v>
      </c>
      <c r="AV2400" s="194" t="s">
        <v>84</v>
      </c>
      <c r="AW2400" s="194" t="s">
        <v>33</v>
      </c>
      <c r="AX2400" s="194" t="s">
        <v>76</v>
      </c>
      <c r="AY2400" s="196" t="s">
        <v>119</v>
      </c>
    </row>
    <row r="2401" spans="2:65" s="194" customFormat="1" x14ac:dyDescent="0.3">
      <c r="B2401" s="195"/>
      <c r="D2401" s="190" t="s">
        <v>171</v>
      </c>
      <c r="E2401" s="196"/>
      <c r="F2401" s="197" t="s">
        <v>466</v>
      </c>
      <c r="H2401" s="196"/>
      <c r="L2401" s="195"/>
      <c r="M2401" s="198"/>
      <c r="T2401" s="199"/>
      <c r="AT2401" s="196" t="s">
        <v>171</v>
      </c>
      <c r="AU2401" s="196" t="s">
        <v>100</v>
      </c>
      <c r="AV2401" s="194" t="s">
        <v>84</v>
      </c>
      <c r="AW2401" s="194" t="s">
        <v>33</v>
      </c>
      <c r="AX2401" s="194" t="s">
        <v>76</v>
      </c>
      <c r="AY2401" s="196" t="s">
        <v>119</v>
      </c>
    </row>
    <row r="2402" spans="2:65" s="194" customFormat="1" x14ac:dyDescent="0.3">
      <c r="B2402" s="195"/>
      <c r="D2402" s="190" t="s">
        <v>171</v>
      </c>
      <c r="E2402" s="196"/>
      <c r="F2402" s="197" t="s">
        <v>467</v>
      </c>
      <c r="H2402" s="196"/>
      <c r="L2402" s="195"/>
      <c r="M2402" s="198"/>
      <c r="T2402" s="199"/>
      <c r="AT2402" s="196" t="s">
        <v>171</v>
      </c>
      <c r="AU2402" s="196" t="s">
        <v>100</v>
      </c>
      <c r="AV2402" s="194" t="s">
        <v>84</v>
      </c>
      <c r="AW2402" s="194" t="s">
        <v>33</v>
      </c>
      <c r="AX2402" s="194" t="s">
        <v>76</v>
      </c>
      <c r="AY2402" s="196" t="s">
        <v>119</v>
      </c>
    </row>
    <row r="2403" spans="2:65" s="200" customFormat="1" x14ac:dyDescent="0.3">
      <c r="B2403" s="201"/>
      <c r="D2403" s="190" t="s">
        <v>171</v>
      </c>
      <c r="E2403" s="202"/>
      <c r="F2403" s="203" t="s">
        <v>468</v>
      </c>
      <c r="H2403" s="204">
        <v>28.55</v>
      </c>
      <c r="L2403" s="201"/>
      <c r="M2403" s="205"/>
      <c r="T2403" s="206"/>
      <c r="AT2403" s="202" t="s">
        <v>171</v>
      </c>
      <c r="AU2403" s="202" t="s">
        <v>100</v>
      </c>
      <c r="AV2403" s="200" t="s">
        <v>100</v>
      </c>
      <c r="AW2403" s="200" t="s">
        <v>33</v>
      </c>
      <c r="AX2403" s="200" t="s">
        <v>76</v>
      </c>
      <c r="AY2403" s="202" t="s">
        <v>119</v>
      </c>
    </row>
    <row r="2404" spans="2:65" s="194" customFormat="1" x14ac:dyDescent="0.3">
      <c r="B2404" s="195"/>
      <c r="D2404" s="190" t="s">
        <v>171</v>
      </c>
      <c r="E2404" s="196"/>
      <c r="F2404" s="197" t="s">
        <v>449</v>
      </c>
      <c r="H2404" s="196"/>
      <c r="L2404" s="195"/>
      <c r="M2404" s="198"/>
      <c r="T2404" s="199"/>
      <c r="AT2404" s="196" t="s">
        <v>171</v>
      </c>
      <c r="AU2404" s="196" t="s">
        <v>100</v>
      </c>
      <c r="AV2404" s="194" t="s">
        <v>84</v>
      </c>
      <c r="AW2404" s="194" t="s">
        <v>33</v>
      </c>
      <c r="AX2404" s="194" t="s">
        <v>76</v>
      </c>
      <c r="AY2404" s="196" t="s">
        <v>119</v>
      </c>
    </row>
    <row r="2405" spans="2:65" s="194" customFormat="1" x14ac:dyDescent="0.3">
      <c r="B2405" s="195"/>
      <c r="D2405" s="190" t="s">
        <v>171</v>
      </c>
      <c r="E2405" s="196"/>
      <c r="F2405" s="197" t="s">
        <v>220</v>
      </c>
      <c r="H2405" s="196"/>
      <c r="L2405" s="195"/>
      <c r="M2405" s="198"/>
      <c r="T2405" s="199"/>
      <c r="AT2405" s="196" t="s">
        <v>171</v>
      </c>
      <c r="AU2405" s="196" t="s">
        <v>100</v>
      </c>
      <c r="AV2405" s="194" t="s">
        <v>84</v>
      </c>
      <c r="AW2405" s="194" t="s">
        <v>33</v>
      </c>
      <c r="AX2405" s="194" t="s">
        <v>76</v>
      </c>
      <c r="AY2405" s="196" t="s">
        <v>119</v>
      </c>
    </row>
    <row r="2406" spans="2:65" s="194" customFormat="1" x14ac:dyDescent="0.3">
      <c r="B2406" s="195"/>
      <c r="D2406" s="190" t="s">
        <v>171</v>
      </c>
      <c r="E2406" s="196"/>
      <c r="F2406" s="197" t="s">
        <v>466</v>
      </c>
      <c r="H2406" s="196"/>
      <c r="L2406" s="195"/>
      <c r="M2406" s="198"/>
      <c r="T2406" s="199"/>
      <c r="AT2406" s="196" t="s">
        <v>171</v>
      </c>
      <c r="AU2406" s="196" t="s">
        <v>100</v>
      </c>
      <c r="AV2406" s="194" t="s">
        <v>84</v>
      </c>
      <c r="AW2406" s="194" t="s">
        <v>33</v>
      </c>
      <c r="AX2406" s="194" t="s">
        <v>76</v>
      </c>
      <c r="AY2406" s="196" t="s">
        <v>119</v>
      </c>
    </row>
    <row r="2407" spans="2:65" s="194" customFormat="1" x14ac:dyDescent="0.3">
      <c r="B2407" s="195"/>
      <c r="D2407" s="190" t="s">
        <v>171</v>
      </c>
      <c r="E2407" s="196"/>
      <c r="F2407" s="197" t="s">
        <v>469</v>
      </c>
      <c r="H2407" s="196"/>
      <c r="L2407" s="195"/>
      <c r="M2407" s="198"/>
      <c r="T2407" s="199"/>
      <c r="AT2407" s="196" t="s">
        <v>171</v>
      </c>
      <c r="AU2407" s="196" t="s">
        <v>100</v>
      </c>
      <c r="AV2407" s="194" t="s">
        <v>84</v>
      </c>
      <c r="AW2407" s="194" t="s">
        <v>33</v>
      </c>
      <c r="AX2407" s="194" t="s">
        <v>76</v>
      </c>
      <c r="AY2407" s="196" t="s">
        <v>119</v>
      </c>
    </row>
    <row r="2408" spans="2:65" s="200" customFormat="1" x14ac:dyDescent="0.3">
      <c r="B2408" s="201"/>
      <c r="D2408" s="190" t="s">
        <v>171</v>
      </c>
      <c r="E2408" s="202"/>
      <c r="F2408" s="203" t="s">
        <v>470</v>
      </c>
      <c r="H2408" s="204">
        <v>82.35</v>
      </c>
      <c r="L2408" s="201"/>
      <c r="M2408" s="205"/>
      <c r="T2408" s="206"/>
      <c r="AT2408" s="202" t="s">
        <v>171</v>
      </c>
      <c r="AU2408" s="202" t="s">
        <v>100</v>
      </c>
      <c r="AV2408" s="200" t="s">
        <v>100</v>
      </c>
      <c r="AW2408" s="200" t="s">
        <v>33</v>
      </c>
      <c r="AX2408" s="200" t="s">
        <v>76</v>
      </c>
      <c r="AY2408" s="202" t="s">
        <v>119</v>
      </c>
    </row>
    <row r="2409" spans="2:65" s="207" customFormat="1" x14ac:dyDescent="0.3">
      <c r="B2409" s="208"/>
      <c r="D2409" s="190" t="s">
        <v>171</v>
      </c>
      <c r="E2409" s="209"/>
      <c r="F2409" s="210" t="s">
        <v>176</v>
      </c>
      <c r="H2409" s="211">
        <v>110.9</v>
      </c>
      <c r="L2409" s="208"/>
      <c r="M2409" s="212"/>
      <c r="T2409" s="213"/>
      <c r="AT2409" s="209" t="s">
        <v>171</v>
      </c>
      <c r="AU2409" s="209" t="s">
        <v>100</v>
      </c>
      <c r="AV2409" s="207" t="s">
        <v>121</v>
      </c>
      <c r="AW2409" s="207" t="s">
        <v>33</v>
      </c>
      <c r="AX2409" s="207" t="s">
        <v>84</v>
      </c>
      <c r="AY2409" s="209" t="s">
        <v>119</v>
      </c>
    </row>
    <row r="2410" spans="2:65" s="102" customFormat="1" ht="16.5" customHeight="1" x14ac:dyDescent="0.3">
      <c r="B2410" s="103"/>
      <c r="C2410" s="222" t="s">
        <v>524</v>
      </c>
      <c r="D2410" s="222" t="s">
        <v>353</v>
      </c>
      <c r="E2410" s="223" t="s">
        <v>525</v>
      </c>
      <c r="F2410" s="224" t="s">
        <v>526</v>
      </c>
      <c r="G2410" s="225" t="s">
        <v>527</v>
      </c>
      <c r="H2410" s="226">
        <v>6</v>
      </c>
      <c r="I2410" s="290"/>
      <c r="J2410" s="227">
        <f>ROUND(I2410*H2410,2)</f>
        <v>0</v>
      </c>
      <c r="K2410" s="224" t="s">
        <v>509</v>
      </c>
      <c r="L2410" s="228"/>
      <c r="M2410" s="229"/>
      <c r="N2410" s="230" t="s">
        <v>41</v>
      </c>
      <c r="O2410" s="187">
        <v>0</v>
      </c>
      <c r="P2410" s="187">
        <f>O2410*H2410</f>
        <v>0</v>
      </c>
      <c r="Q2410" s="187">
        <v>4.8400000000000006E-3</v>
      </c>
      <c r="R2410" s="187">
        <f>Q2410*H2410</f>
        <v>2.9040000000000003E-2</v>
      </c>
      <c r="S2410" s="187">
        <v>0</v>
      </c>
      <c r="T2410" s="188">
        <f>S2410*H2410</f>
        <v>0</v>
      </c>
      <c r="AR2410" s="94" t="s">
        <v>265</v>
      </c>
      <c r="AT2410" s="94" t="s">
        <v>353</v>
      </c>
      <c r="AU2410" s="94" t="s">
        <v>100</v>
      </c>
      <c r="AY2410" s="94" t="s">
        <v>119</v>
      </c>
      <c r="BE2410" s="189">
        <f>IF(N2410="základní",J2410,0)</f>
        <v>0</v>
      </c>
      <c r="BF2410" s="189">
        <f>IF(N2410="snížená",J2410,0)</f>
        <v>0</v>
      </c>
      <c r="BG2410" s="189">
        <f>IF(N2410="zákl. přenesená",J2410,0)</f>
        <v>0</v>
      </c>
      <c r="BH2410" s="189">
        <f>IF(N2410="sníž. přenesená",J2410,0)</f>
        <v>0</v>
      </c>
      <c r="BI2410" s="189">
        <f>IF(N2410="nulová",J2410,0)</f>
        <v>0</v>
      </c>
      <c r="BJ2410" s="94" t="s">
        <v>84</v>
      </c>
      <c r="BK2410" s="189">
        <f>ROUND(I2410*H2410,2)</f>
        <v>0</v>
      </c>
      <c r="BL2410" s="94" t="s">
        <v>121</v>
      </c>
      <c r="BM2410" s="94" t="s">
        <v>528</v>
      </c>
    </row>
    <row r="2411" spans="2:65" s="102" customFormat="1" x14ac:dyDescent="0.3">
      <c r="B2411" s="103"/>
      <c r="D2411" s="190" t="s">
        <v>169</v>
      </c>
      <c r="F2411" s="191" t="s">
        <v>526</v>
      </c>
      <c r="L2411" s="103"/>
      <c r="M2411" s="192"/>
      <c r="T2411" s="193"/>
      <c r="AT2411" s="94" t="s">
        <v>169</v>
      </c>
      <c r="AU2411" s="94" t="s">
        <v>100</v>
      </c>
    </row>
    <row r="2412" spans="2:65" s="194" customFormat="1" x14ac:dyDescent="0.3">
      <c r="B2412" s="195"/>
      <c r="D2412" s="190" t="s">
        <v>171</v>
      </c>
      <c r="E2412" s="196"/>
      <c r="F2412" s="197" t="s">
        <v>172</v>
      </c>
      <c r="H2412" s="196"/>
      <c r="L2412" s="195"/>
      <c r="M2412" s="198"/>
      <c r="T2412" s="199"/>
      <c r="AT2412" s="196" t="s">
        <v>171</v>
      </c>
      <c r="AU2412" s="196" t="s">
        <v>100</v>
      </c>
      <c r="AV2412" s="194" t="s">
        <v>84</v>
      </c>
      <c r="AW2412" s="194" t="s">
        <v>33</v>
      </c>
      <c r="AX2412" s="194" t="s">
        <v>76</v>
      </c>
      <c r="AY2412" s="196" t="s">
        <v>119</v>
      </c>
    </row>
    <row r="2413" spans="2:65" s="194" customFormat="1" x14ac:dyDescent="0.3">
      <c r="B2413" s="195"/>
      <c r="D2413" s="190" t="s">
        <v>171</v>
      </c>
      <c r="E2413" s="196"/>
      <c r="F2413" s="197" t="s">
        <v>505</v>
      </c>
      <c r="H2413" s="196"/>
      <c r="L2413" s="195"/>
      <c r="M2413" s="198"/>
      <c r="T2413" s="199"/>
      <c r="AT2413" s="196" t="s">
        <v>171</v>
      </c>
      <c r="AU2413" s="196" t="s">
        <v>100</v>
      </c>
      <c r="AV2413" s="194" t="s">
        <v>84</v>
      </c>
      <c r="AW2413" s="194" t="s">
        <v>33</v>
      </c>
      <c r="AX2413" s="194" t="s">
        <v>76</v>
      </c>
      <c r="AY2413" s="196" t="s">
        <v>119</v>
      </c>
    </row>
    <row r="2414" spans="2:65" s="194" customFormat="1" x14ac:dyDescent="0.3">
      <c r="B2414" s="195"/>
      <c r="D2414" s="190" t="s">
        <v>171</v>
      </c>
      <c r="E2414" s="196"/>
      <c r="F2414" s="197" t="s">
        <v>449</v>
      </c>
      <c r="H2414" s="196"/>
      <c r="L2414" s="195"/>
      <c r="M2414" s="198"/>
      <c r="T2414" s="199"/>
      <c r="AT2414" s="196" t="s">
        <v>171</v>
      </c>
      <c r="AU2414" s="196" t="s">
        <v>100</v>
      </c>
      <c r="AV2414" s="194" t="s">
        <v>84</v>
      </c>
      <c r="AW2414" s="194" t="s">
        <v>33</v>
      </c>
      <c r="AX2414" s="194" t="s">
        <v>76</v>
      </c>
      <c r="AY2414" s="196" t="s">
        <v>119</v>
      </c>
    </row>
    <row r="2415" spans="2:65" s="194" customFormat="1" x14ac:dyDescent="0.3">
      <c r="B2415" s="195"/>
      <c r="D2415" s="190" t="s">
        <v>171</v>
      </c>
      <c r="E2415" s="196"/>
      <c r="F2415" s="197" t="s">
        <v>529</v>
      </c>
      <c r="H2415" s="196"/>
      <c r="L2415" s="195"/>
      <c r="M2415" s="198"/>
      <c r="T2415" s="199"/>
      <c r="AT2415" s="196" t="s">
        <v>171</v>
      </c>
      <c r="AU2415" s="196" t="s">
        <v>100</v>
      </c>
      <c r="AV2415" s="194" t="s">
        <v>84</v>
      </c>
      <c r="AW2415" s="194" t="s">
        <v>33</v>
      </c>
      <c r="AX2415" s="194" t="s">
        <v>76</v>
      </c>
      <c r="AY2415" s="196" t="s">
        <v>119</v>
      </c>
    </row>
    <row r="2416" spans="2:65" s="200" customFormat="1" x14ac:dyDescent="0.3">
      <c r="B2416" s="201"/>
      <c r="D2416" s="190" t="s">
        <v>171</v>
      </c>
      <c r="E2416" s="202"/>
      <c r="F2416" s="203" t="s">
        <v>121</v>
      </c>
      <c r="H2416" s="204">
        <v>4</v>
      </c>
      <c r="L2416" s="201"/>
      <c r="M2416" s="205"/>
      <c r="T2416" s="206"/>
      <c r="AT2416" s="202" t="s">
        <v>171</v>
      </c>
      <c r="AU2416" s="202" t="s">
        <v>100</v>
      </c>
      <c r="AV2416" s="200" t="s">
        <v>100</v>
      </c>
      <c r="AW2416" s="200" t="s">
        <v>33</v>
      </c>
      <c r="AX2416" s="200" t="s">
        <v>76</v>
      </c>
      <c r="AY2416" s="202" t="s">
        <v>119</v>
      </c>
    </row>
    <row r="2417" spans="2:65" s="194" customFormat="1" x14ac:dyDescent="0.3">
      <c r="B2417" s="195"/>
      <c r="D2417" s="190" t="s">
        <v>171</v>
      </c>
      <c r="E2417" s="196"/>
      <c r="F2417" s="197" t="s">
        <v>459</v>
      </c>
      <c r="H2417" s="196"/>
      <c r="L2417" s="195"/>
      <c r="M2417" s="198"/>
      <c r="T2417" s="199"/>
      <c r="AT2417" s="196" t="s">
        <v>171</v>
      </c>
      <c r="AU2417" s="196" t="s">
        <v>100</v>
      </c>
      <c r="AV2417" s="194" t="s">
        <v>84</v>
      </c>
      <c r="AW2417" s="194" t="s">
        <v>33</v>
      </c>
      <c r="AX2417" s="194" t="s">
        <v>76</v>
      </c>
      <c r="AY2417" s="196" t="s">
        <v>119</v>
      </c>
    </row>
    <row r="2418" spans="2:65" s="194" customFormat="1" x14ac:dyDescent="0.3">
      <c r="B2418" s="195"/>
      <c r="D2418" s="190" t="s">
        <v>171</v>
      </c>
      <c r="E2418" s="196"/>
      <c r="F2418" s="197" t="s">
        <v>530</v>
      </c>
      <c r="H2418" s="196"/>
      <c r="L2418" s="195"/>
      <c r="M2418" s="198"/>
      <c r="T2418" s="199"/>
      <c r="AT2418" s="196" t="s">
        <v>171</v>
      </c>
      <c r="AU2418" s="196" t="s">
        <v>100</v>
      </c>
      <c r="AV2418" s="194" t="s">
        <v>84</v>
      </c>
      <c r="AW2418" s="194" t="s">
        <v>33</v>
      </c>
      <c r="AX2418" s="194" t="s">
        <v>76</v>
      </c>
      <c r="AY2418" s="196" t="s">
        <v>119</v>
      </c>
    </row>
    <row r="2419" spans="2:65" s="200" customFormat="1" x14ac:dyDescent="0.3">
      <c r="B2419" s="201"/>
      <c r="D2419" s="190" t="s">
        <v>171</v>
      </c>
      <c r="E2419" s="202"/>
      <c r="F2419" s="203" t="s">
        <v>100</v>
      </c>
      <c r="H2419" s="204">
        <v>2</v>
      </c>
      <c r="L2419" s="201"/>
      <c r="M2419" s="205"/>
      <c r="T2419" s="206"/>
      <c r="AT2419" s="202" t="s">
        <v>171</v>
      </c>
      <c r="AU2419" s="202" t="s">
        <v>100</v>
      </c>
      <c r="AV2419" s="200" t="s">
        <v>100</v>
      </c>
      <c r="AW2419" s="200" t="s">
        <v>33</v>
      </c>
      <c r="AX2419" s="200" t="s">
        <v>76</v>
      </c>
      <c r="AY2419" s="202" t="s">
        <v>119</v>
      </c>
    </row>
    <row r="2420" spans="2:65" s="207" customFormat="1" x14ac:dyDescent="0.3">
      <c r="B2420" s="208"/>
      <c r="D2420" s="190" t="s">
        <v>171</v>
      </c>
      <c r="E2420" s="209"/>
      <c r="F2420" s="210" t="s">
        <v>176</v>
      </c>
      <c r="H2420" s="211">
        <v>6</v>
      </c>
      <c r="L2420" s="208"/>
      <c r="M2420" s="212"/>
      <c r="T2420" s="213"/>
      <c r="AT2420" s="209" t="s">
        <v>171</v>
      </c>
      <c r="AU2420" s="209" t="s">
        <v>100</v>
      </c>
      <c r="AV2420" s="207" t="s">
        <v>121</v>
      </c>
      <c r="AW2420" s="207" t="s">
        <v>33</v>
      </c>
      <c r="AX2420" s="207" t="s">
        <v>84</v>
      </c>
      <c r="AY2420" s="209" t="s">
        <v>119</v>
      </c>
    </row>
    <row r="2421" spans="2:65" s="102" customFormat="1" ht="16.5" customHeight="1" x14ac:dyDescent="0.3">
      <c r="B2421" s="103"/>
      <c r="C2421" s="222" t="s">
        <v>531</v>
      </c>
      <c r="D2421" s="222" t="s">
        <v>353</v>
      </c>
      <c r="E2421" s="223" t="s">
        <v>532</v>
      </c>
      <c r="F2421" s="224" t="s">
        <v>533</v>
      </c>
      <c r="G2421" s="225" t="s">
        <v>527</v>
      </c>
      <c r="H2421" s="226">
        <v>6</v>
      </c>
      <c r="I2421" s="290"/>
      <c r="J2421" s="227">
        <f>ROUND(I2421*H2421,2)</f>
        <v>0</v>
      </c>
      <c r="K2421" s="224" t="s">
        <v>509</v>
      </c>
      <c r="L2421" s="228"/>
      <c r="M2421" s="229"/>
      <c r="N2421" s="230" t="s">
        <v>41</v>
      </c>
      <c r="O2421" s="187">
        <v>0</v>
      </c>
      <c r="P2421" s="187">
        <f>O2421*H2421</f>
        <v>0</v>
      </c>
      <c r="Q2421" s="187">
        <v>4.8400000000000006E-3</v>
      </c>
      <c r="R2421" s="187">
        <f>Q2421*H2421</f>
        <v>2.9040000000000003E-2</v>
      </c>
      <c r="S2421" s="187">
        <v>0</v>
      </c>
      <c r="T2421" s="188">
        <f>S2421*H2421</f>
        <v>0</v>
      </c>
      <c r="AR2421" s="94" t="s">
        <v>265</v>
      </c>
      <c r="AT2421" s="94" t="s">
        <v>353</v>
      </c>
      <c r="AU2421" s="94" t="s">
        <v>100</v>
      </c>
      <c r="AY2421" s="94" t="s">
        <v>119</v>
      </c>
      <c r="BE2421" s="189">
        <f>IF(N2421="základní",J2421,0)</f>
        <v>0</v>
      </c>
      <c r="BF2421" s="189">
        <f>IF(N2421="snížená",J2421,0)</f>
        <v>0</v>
      </c>
      <c r="BG2421" s="189">
        <f>IF(N2421="zákl. přenesená",J2421,0)</f>
        <v>0</v>
      </c>
      <c r="BH2421" s="189">
        <f>IF(N2421="sníž. přenesená",J2421,0)</f>
        <v>0</v>
      </c>
      <c r="BI2421" s="189">
        <f>IF(N2421="nulová",J2421,0)</f>
        <v>0</v>
      </c>
      <c r="BJ2421" s="94" t="s">
        <v>84</v>
      </c>
      <c r="BK2421" s="189">
        <f>ROUND(I2421*H2421,2)</f>
        <v>0</v>
      </c>
      <c r="BL2421" s="94" t="s">
        <v>121</v>
      </c>
      <c r="BM2421" s="94" t="s">
        <v>534</v>
      </c>
    </row>
    <row r="2422" spans="2:65" s="102" customFormat="1" x14ac:dyDescent="0.3">
      <c r="B2422" s="103"/>
      <c r="D2422" s="190" t="s">
        <v>169</v>
      </c>
      <c r="F2422" s="191" t="s">
        <v>533</v>
      </c>
      <c r="L2422" s="103"/>
      <c r="M2422" s="192"/>
      <c r="T2422" s="193"/>
      <c r="AT2422" s="94" t="s">
        <v>169</v>
      </c>
      <c r="AU2422" s="94" t="s">
        <v>100</v>
      </c>
    </row>
    <row r="2423" spans="2:65" s="194" customFormat="1" x14ac:dyDescent="0.3">
      <c r="B2423" s="195"/>
      <c r="D2423" s="190" t="s">
        <v>171</v>
      </c>
      <c r="E2423" s="196"/>
      <c r="F2423" s="197" t="s">
        <v>172</v>
      </c>
      <c r="H2423" s="196"/>
      <c r="L2423" s="195"/>
      <c r="M2423" s="198"/>
      <c r="T2423" s="199"/>
      <c r="AT2423" s="196" t="s">
        <v>171</v>
      </c>
      <c r="AU2423" s="196" t="s">
        <v>100</v>
      </c>
      <c r="AV2423" s="194" t="s">
        <v>84</v>
      </c>
      <c r="AW2423" s="194" t="s">
        <v>33</v>
      </c>
      <c r="AX2423" s="194" t="s">
        <v>76</v>
      </c>
      <c r="AY2423" s="196" t="s">
        <v>119</v>
      </c>
    </row>
    <row r="2424" spans="2:65" s="194" customFormat="1" x14ac:dyDescent="0.3">
      <c r="B2424" s="195"/>
      <c r="D2424" s="190" t="s">
        <v>171</v>
      </c>
      <c r="E2424" s="196"/>
      <c r="F2424" s="197" t="s">
        <v>505</v>
      </c>
      <c r="H2424" s="196"/>
      <c r="L2424" s="195"/>
      <c r="M2424" s="198"/>
      <c r="T2424" s="199"/>
      <c r="AT2424" s="196" t="s">
        <v>171</v>
      </c>
      <c r="AU2424" s="196" t="s">
        <v>100</v>
      </c>
      <c r="AV2424" s="194" t="s">
        <v>84</v>
      </c>
      <c r="AW2424" s="194" t="s">
        <v>33</v>
      </c>
      <c r="AX2424" s="194" t="s">
        <v>76</v>
      </c>
      <c r="AY2424" s="196" t="s">
        <v>119</v>
      </c>
    </row>
    <row r="2425" spans="2:65" s="194" customFormat="1" x14ac:dyDescent="0.3">
      <c r="B2425" s="195"/>
      <c r="D2425" s="190" t="s">
        <v>171</v>
      </c>
      <c r="E2425" s="196"/>
      <c r="F2425" s="197" t="s">
        <v>449</v>
      </c>
      <c r="H2425" s="196"/>
      <c r="L2425" s="195"/>
      <c r="M2425" s="198"/>
      <c r="T2425" s="199"/>
      <c r="AT2425" s="196" t="s">
        <v>171</v>
      </c>
      <c r="AU2425" s="196" t="s">
        <v>100</v>
      </c>
      <c r="AV2425" s="194" t="s">
        <v>84</v>
      </c>
      <c r="AW2425" s="194" t="s">
        <v>33</v>
      </c>
      <c r="AX2425" s="194" t="s">
        <v>76</v>
      </c>
      <c r="AY2425" s="196" t="s">
        <v>119</v>
      </c>
    </row>
    <row r="2426" spans="2:65" s="194" customFormat="1" x14ac:dyDescent="0.3">
      <c r="B2426" s="195"/>
      <c r="D2426" s="190" t="s">
        <v>171</v>
      </c>
      <c r="E2426" s="196"/>
      <c r="F2426" s="197" t="s">
        <v>529</v>
      </c>
      <c r="H2426" s="196"/>
      <c r="L2426" s="195"/>
      <c r="M2426" s="198"/>
      <c r="T2426" s="199"/>
      <c r="AT2426" s="196" t="s">
        <v>171</v>
      </c>
      <c r="AU2426" s="196" t="s">
        <v>100</v>
      </c>
      <c r="AV2426" s="194" t="s">
        <v>84</v>
      </c>
      <c r="AW2426" s="194" t="s">
        <v>33</v>
      </c>
      <c r="AX2426" s="194" t="s">
        <v>76</v>
      </c>
      <c r="AY2426" s="196" t="s">
        <v>119</v>
      </c>
    </row>
    <row r="2427" spans="2:65" s="200" customFormat="1" x14ac:dyDescent="0.3">
      <c r="B2427" s="201"/>
      <c r="D2427" s="190" t="s">
        <v>171</v>
      </c>
      <c r="E2427" s="202"/>
      <c r="F2427" s="203" t="s">
        <v>121</v>
      </c>
      <c r="H2427" s="204">
        <v>4</v>
      </c>
      <c r="L2427" s="201"/>
      <c r="M2427" s="205"/>
      <c r="T2427" s="206"/>
      <c r="AT2427" s="202" t="s">
        <v>171</v>
      </c>
      <c r="AU2427" s="202" t="s">
        <v>100</v>
      </c>
      <c r="AV2427" s="200" t="s">
        <v>100</v>
      </c>
      <c r="AW2427" s="200" t="s">
        <v>33</v>
      </c>
      <c r="AX2427" s="200" t="s">
        <v>76</v>
      </c>
      <c r="AY2427" s="202" t="s">
        <v>119</v>
      </c>
    </row>
    <row r="2428" spans="2:65" s="194" customFormat="1" x14ac:dyDescent="0.3">
      <c r="B2428" s="195"/>
      <c r="D2428" s="190" t="s">
        <v>171</v>
      </c>
      <c r="E2428" s="196"/>
      <c r="F2428" s="197" t="s">
        <v>459</v>
      </c>
      <c r="H2428" s="196"/>
      <c r="L2428" s="195"/>
      <c r="M2428" s="198"/>
      <c r="T2428" s="199"/>
      <c r="AT2428" s="196" t="s">
        <v>171</v>
      </c>
      <c r="AU2428" s="196" t="s">
        <v>100</v>
      </c>
      <c r="AV2428" s="194" t="s">
        <v>84</v>
      </c>
      <c r="AW2428" s="194" t="s">
        <v>33</v>
      </c>
      <c r="AX2428" s="194" t="s">
        <v>76</v>
      </c>
      <c r="AY2428" s="196" t="s">
        <v>119</v>
      </c>
    </row>
    <row r="2429" spans="2:65" s="194" customFormat="1" x14ac:dyDescent="0.3">
      <c r="B2429" s="195"/>
      <c r="D2429" s="190" t="s">
        <v>171</v>
      </c>
      <c r="E2429" s="196"/>
      <c r="F2429" s="197" t="s">
        <v>530</v>
      </c>
      <c r="H2429" s="196"/>
      <c r="L2429" s="195"/>
      <c r="M2429" s="198"/>
      <c r="T2429" s="199"/>
      <c r="AT2429" s="196" t="s">
        <v>171</v>
      </c>
      <c r="AU2429" s="196" t="s">
        <v>100</v>
      </c>
      <c r="AV2429" s="194" t="s">
        <v>84</v>
      </c>
      <c r="AW2429" s="194" t="s">
        <v>33</v>
      </c>
      <c r="AX2429" s="194" t="s">
        <v>76</v>
      </c>
      <c r="AY2429" s="196" t="s">
        <v>119</v>
      </c>
    </row>
    <row r="2430" spans="2:65" s="200" customFormat="1" x14ac:dyDescent="0.3">
      <c r="B2430" s="201"/>
      <c r="D2430" s="190" t="s">
        <v>171</v>
      </c>
      <c r="E2430" s="202"/>
      <c r="F2430" s="203" t="s">
        <v>100</v>
      </c>
      <c r="H2430" s="204">
        <v>2</v>
      </c>
      <c r="L2430" s="201"/>
      <c r="M2430" s="205"/>
      <c r="T2430" s="206"/>
      <c r="AT2430" s="202" t="s">
        <v>171</v>
      </c>
      <c r="AU2430" s="202" t="s">
        <v>100</v>
      </c>
      <c r="AV2430" s="200" t="s">
        <v>100</v>
      </c>
      <c r="AW2430" s="200" t="s">
        <v>33</v>
      </c>
      <c r="AX2430" s="200" t="s">
        <v>76</v>
      </c>
      <c r="AY2430" s="202" t="s">
        <v>119</v>
      </c>
    </row>
    <row r="2431" spans="2:65" s="207" customFormat="1" x14ac:dyDescent="0.3">
      <c r="B2431" s="208"/>
      <c r="D2431" s="190" t="s">
        <v>171</v>
      </c>
      <c r="E2431" s="209"/>
      <c r="F2431" s="210" t="s">
        <v>176</v>
      </c>
      <c r="H2431" s="211">
        <v>6</v>
      </c>
      <c r="L2431" s="208"/>
      <c r="M2431" s="212"/>
      <c r="T2431" s="213"/>
      <c r="AT2431" s="209" t="s">
        <v>171</v>
      </c>
      <c r="AU2431" s="209" t="s">
        <v>100</v>
      </c>
      <c r="AV2431" s="207" t="s">
        <v>121</v>
      </c>
      <c r="AW2431" s="207" t="s">
        <v>33</v>
      </c>
      <c r="AX2431" s="207" t="s">
        <v>84</v>
      </c>
      <c r="AY2431" s="209" t="s">
        <v>119</v>
      </c>
    </row>
    <row r="2432" spans="2:65" s="102" customFormat="1" ht="16.5" customHeight="1" x14ac:dyDescent="0.3">
      <c r="B2432" s="103"/>
      <c r="C2432" s="179" t="s">
        <v>535</v>
      </c>
      <c r="D2432" s="179" t="s">
        <v>120</v>
      </c>
      <c r="E2432" s="180" t="s">
        <v>536</v>
      </c>
      <c r="F2432" s="181" t="s">
        <v>537</v>
      </c>
      <c r="G2432" s="182" t="s">
        <v>185</v>
      </c>
      <c r="H2432" s="183">
        <v>11.6</v>
      </c>
      <c r="I2432" s="289"/>
      <c r="J2432" s="184">
        <f>ROUND(I2432*H2432,2)</f>
        <v>0</v>
      </c>
      <c r="K2432" s="181" t="s">
        <v>167</v>
      </c>
      <c r="L2432" s="103"/>
      <c r="M2432" s="185"/>
      <c r="N2432" s="186" t="s">
        <v>41</v>
      </c>
      <c r="O2432" s="187">
        <v>0.61</v>
      </c>
      <c r="P2432" s="187">
        <f>O2432*H2432</f>
        <v>7.0759999999999996</v>
      </c>
      <c r="Q2432" s="187">
        <v>3.0000000000000004E-5</v>
      </c>
      <c r="R2432" s="187">
        <f>Q2432*H2432</f>
        <v>3.4800000000000006E-4</v>
      </c>
      <c r="S2432" s="187">
        <v>0</v>
      </c>
      <c r="T2432" s="188">
        <f>S2432*H2432</f>
        <v>0</v>
      </c>
      <c r="AR2432" s="94" t="s">
        <v>121</v>
      </c>
      <c r="AT2432" s="94" t="s">
        <v>120</v>
      </c>
      <c r="AU2432" s="94" t="s">
        <v>100</v>
      </c>
      <c r="AY2432" s="94" t="s">
        <v>119</v>
      </c>
      <c r="BE2432" s="189">
        <f>IF(N2432="základní",J2432,0)</f>
        <v>0</v>
      </c>
      <c r="BF2432" s="189">
        <f>IF(N2432="snížená",J2432,0)</f>
        <v>0</v>
      </c>
      <c r="BG2432" s="189">
        <f>IF(N2432="zákl. přenesená",J2432,0)</f>
        <v>0</v>
      </c>
      <c r="BH2432" s="189">
        <f>IF(N2432="sníž. přenesená",J2432,0)</f>
        <v>0</v>
      </c>
      <c r="BI2432" s="189">
        <f>IF(N2432="nulová",J2432,0)</f>
        <v>0</v>
      </c>
      <c r="BJ2432" s="94" t="s">
        <v>84</v>
      </c>
      <c r="BK2432" s="189">
        <f>ROUND(I2432*H2432,2)</f>
        <v>0</v>
      </c>
      <c r="BL2432" s="94" t="s">
        <v>121</v>
      </c>
      <c r="BM2432" s="94" t="s">
        <v>538</v>
      </c>
    </row>
    <row r="2433" spans="2:65" s="102" customFormat="1" x14ac:dyDescent="0.3">
      <c r="B2433" s="103"/>
      <c r="D2433" s="190" t="s">
        <v>169</v>
      </c>
      <c r="F2433" s="191" t="s">
        <v>539</v>
      </c>
      <c r="L2433" s="103"/>
      <c r="M2433" s="192"/>
      <c r="T2433" s="193"/>
      <c r="AT2433" s="94" t="s">
        <v>169</v>
      </c>
      <c r="AU2433" s="94" t="s">
        <v>100</v>
      </c>
    </row>
    <row r="2434" spans="2:65" s="102" customFormat="1" ht="96" x14ac:dyDescent="0.3">
      <c r="B2434" s="103"/>
      <c r="D2434" s="190" t="s">
        <v>188</v>
      </c>
      <c r="F2434" s="214" t="s">
        <v>500</v>
      </c>
      <c r="L2434" s="103"/>
      <c r="M2434" s="192"/>
      <c r="T2434" s="193"/>
      <c r="AT2434" s="94" t="s">
        <v>188</v>
      </c>
      <c r="AU2434" s="94" t="s">
        <v>100</v>
      </c>
    </row>
    <row r="2435" spans="2:65" s="194" customFormat="1" x14ac:dyDescent="0.3">
      <c r="B2435" s="195"/>
      <c r="D2435" s="190" t="s">
        <v>171</v>
      </c>
      <c r="E2435" s="196"/>
      <c r="F2435" s="197" t="s">
        <v>172</v>
      </c>
      <c r="H2435" s="196"/>
      <c r="L2435" s="195"/>
      <c r="M2435" s="198"/>
      <c r="T2435" s="199"/>
      <c r="AT2435" s="196" t="s">
        <v>171</v>
      </c>
      <c r="AU2435" s="196" t="s">
        <v>100</v>
      </c>
      <c r="AV2435" s="194" t="s">
        <v>84</v>
      </c>
      <c r="AW2435" s="194" t="s">
        <v>33</v>
      </c>
      <c r="AX2435" s="194" t="s">
        <v>76</v>
      </c>
      <c r="AY2435" s="196" t="s">
        <v>119</v>
      </c>
    </row>
    <row r="2436" spans="2:65" s="194" customFormat="1" x14ac:dyDescent="0.3">
      <c r="B2436" s="195"/>
      <c r="D2436" s="190" t="s">
        <v>171</v>
      </c>
      <c r="E2436" s="196"/>
      <c r="F2436" s="197" t="s">
        <v>448</v>
      </c>
      <c r="H2436" s="196"/>
      <c r="L2436" s="195"/>
      <c r="M2436" s="198"/>
      <c r="T2436" s="199"/>
      <c r="AT2436" s="196" t="s">
        <v>171</v>
      </c>
      <c r="AU2436" s="196" t="s">
        <v>100</v>
      </c>
      <c r="AV2436" s="194" t="s">
        <v>84</v>
      </c>
      <c r="AW2436" s="194" t="s">
        <v>33</v>
      </c>
      <c r="AX2436" s="194" t="s">
        <v>76</v>
      </c>
      <c r="AY2436" s="196" t="s">
        <v>119</v>
      </c>
    </row>
    <row r="2437" spans="2:65" s="194" customFormat="1" x14ac:dyDescent="0.3">
      <c r="B2437" s="195"/>
      <c r="D2437" s="190" t="s">
        <v>171</v>
      </c>
      <c r="E2437" s="196"/>
      <c r="F2437" s="197" t="s">
        <v>449</v>
      </c>
      <c r="H2437" s="196"/>
      <c r="L2437" s="195"/>
      <c r="M2437" s="198"/>
      <c r="T2437" s="199"/>
      <c r="AT2437" s="196" t="s">
        <v>171</v>
      </c>
      <c r="AU2437" s="196" t="s">
        <v>100</v>
      </c>
      <c r="AV2437" s="194" t="s">
        <v>84</v>
      </c>
      <c r="AW2437" s="194" t="s">
        <v>33</v>
      </c>
      <c r="AX2437" s="194" t="s">
        <v>76</v>
      </c>
      <c r="AY2437" s="196" t="s">
        <v>119</v>
      </c>
    </row>
    <row r="2438" spans="2:65" s="194" customFormat="1" x14ac:dyDescent="0.3">
      <c r="B2438" s="195"/>
      <c r="D2438" s="190" t="s">
        <v>171</v>
      </c>
      <c r="E2438" s="196"/>
      <c r="F2438" s="197" t="s">
        <v>471</v>
      </c>
      <c r="H2438" s="196"/>
      <c r="L2438" s="195"/>
      <c r="M2438" s="198"/>
      <c r="T2438" s="199"/>
      <c r="AT2438" s="196" t="s">
        <v>171</v>
      </c>
      <c r="AU2438" s="196" t="s">
        <v>100</v>
      </c>
      <c r="AV2438" s="194" t="s">
        <v>84</v>
      </c>
      <c r="AW2438" s="194" t="s">
        <v>33</v>
      </c>
      <c r="AX2438" s="194" t="s">
        <v>76</v>
      </c>
      <c r="AY2438" s="196" t="s">
        <v>119</v>
      </c>
    </row>
    <row r="2439" spans="2:65" s="194" customFormat="1" x14ac:dyDescent="0.3">
      <c r="B2439" s="195"/>
      <c r="D2439" s="190" t="s">
        <v>171</v>
      </c>
      <c r="E2439" s="196"/>
      <c r="F2439" s="197" t="s">
        <v>472</v>
      </c>
      <c r="H2439" s="196"/>
      <c r="L2439" s="195"/>
      <c r="M2439" s="198"/>
      <c r="T2439" s="199"/>
      <c r="AT2439" s="196" t="s">
        <v>171</v>
      </c>
      <c r="AU2439" s="196" t="s">
        <v>100</v>
      </c>
      <c r="AV2439" s="194" t="s">
        <v>84</v>
      </c>
      <c r="AW2439" s="194" t="s">
        <v>33</v>
      </c>
      <c r="AX2439" s="194" t="s">
        <v>76</v>
      </c>
      <c r="AY2439" s="196" t="s">
        <v>119</v>
      </c>
    </row>
    <row r="2440" spans="2:65" s="194" customFormat="1" x14ac:dyDescent="0.3">
      <c r="B2440" s="195"/>
      <c r="D2440" s="190" t="s">
        <v>171</v>
      </c>
      <c r="E2440" s="196"/>
      <c r="F2440" s="197" t="s">
        <v>473</v>
      </c>
      <c r="H2440" s="196"/>
      <c r="L2440" s="195"/>
      <c r="M2440" s="198"/>
      <c r="T2440" s="199"/>
      <c r="AT2440" s="196" t="s">
        <v>171</v>
      </c>
      <c r="AU2440" s="196" t="s">
        <v>100</v>
      </c>
      <c r="AV2440" s="194" t="s">
        <v>84</v>
      </c>
      <c r="AW2440" s="194" t="s">
        <v>33</v>
      </c>
      <c r="AX2440" s="194" t="s">
        <v>76</v>
      </c>
      <c r="AY2440" s="196" t="s">
        <v>119</v>
      </c>
    </row>
    <row r="2441" spans="2:65" s="200" customFormat="1" x14ac:dyDescent="0.3">
      <c r="B2441" s="201"/>
      <c r="D2441" s="190" t="s">
        <v>171</v>
      </c>
      <c r="E2441" s="202"/>
      <c r="F2441" s="203" t="s">
        <v>474</v>
      </c>
      <c r="H2441" s="204">
        <v>11.6</v>
      </c>
      <c r="L2441" s="201"/>
      <c r="M2441" s="205"/>
      <c r="T2441" s="206"/>
      <c r="AT2441" s="202" t="s">
        <v>171</v>
      </c>
      <c r="AU2441" s="202" t="s">
        <v>100</v>
      </c>
      <c r="AV2441" s="200" t="s">
        <v>100</v>
      </c>
      <c r="AW2441" s="200" t="s">
        <v>33</v>
      </c>
      <c r="AX2441" s="200" t="s">
        <v>76</v>
      </c>
      <c r="AY2441" s="202" t="s">
        <v>119</v>
      </c>
    </row>
    <row r="2442" spans="2:65" s="207" customFormat="1" x14ac:dyDescent="0.3">
      <c r="B2442" s="208"/>
      <c r="D2442" s="190" t="s">
        <v>171</v>
      </c>
      <c r="E2442" s="209"/>
      <c r="F2442" s="210" t="s">
        <v>176</v>
      </c>
      <c r="H2442" s="211">
        <v>11.6</v>
      </c>
      <c r="L2442" s="208"/>
      <c r="M2442" s="212"/>
      <c r="T2442" s="213"/>
      <c r="AT2442" s="209" t="s">
        <v>171</v>
      </c>
      <c r="AU2442" s="209" t="s">
        <v>100</v>
      </c>
      <c r="AV2442" s="207" t="s">
        <v>121</v>
      </c>
      <c r="AW2442" s="207" t="s">
        <v>33</v>
      </c>
      <c r="AX2442" s="207" t="s">
        <v>84</v>
      </c>
      <c r="AY2442" s="209" t="s">
        <v>119</v>
      </c>
    </row>
    <row r="2443" spans="2:65" s="102" customFormat="1" ht="16.5" customHeight="1" x14ac:dyDescent="0.3">
      <c r="B2443" s="103"/>
      <c r="C2443" s="222" t="s">
        <v>540</v>
      </c>
      <c r="D2443" s="222" t="s">
        <v>353</v>
      </c>
      <c r="E2443" s="223" t="s">
        <v>541</v>
      </c>
      <c r="F2443" s="224" t="s">
        <v>542</v>
      </c>
      <c r="G2443" s="225" t="s">
        <v>185</v>
      </c>
      <c r="H2443" s="226">
        <v>11.6</v>
      </c>
      <c r="I2443" s="290"/>
      <c r="J2443" s="227">
        <f>ROUND(I2443*H2443,2)</f>
        <v>0</v>
      </c>
      <c r="K2443" s="224" t="s">
        <v>167</v>
      </c>
      <c r="L2443" s="228"/>
      <c r="M2443" s="229"/>
      <c r="N2443" s="230" t="s">
        <v>41</v>
      </c>
      <c r="O2443" s="187">
        <v>0</v>
      </c>
      <c r="P2443" s="187">
        <f>O2443*H2443</f>
        <v>0</v>
      </c>
      <c r="Q2443" s="187">
        <v>8.1900000000000011E-3</v>
      </c>
      <c r="R2443" s="187">
        <f>Q2443*H2443</f>
        <v>9.5004000000000005E-2</v>
      </c>
      <c r="S2443" s="187">
        <v>0</v>
      </c>
      <c r="T2443" s="188">
        <f>S2443*H2443</f>
        <v>0</v>
      </c>
      <c r="AR2443" s="94" t="s">
        <v>265</v>
      </c>
      <c r="AT2443" s="94" t="s">
        <v>353</v>
      </c>
      <c r="AU2443" s="94" t="s">
        <v>100</v>
      </c>
      <c r="AY2443" s="94" t="s">
        <v>119</v>
      </c>
      <c r="BE2443" s="189">
        <f>IF(N2443="základní",J2443,0)</f>
        <v>0</v>
      </c>
      <c r="BF2443" s="189">
        <f>IF(N2443="snížená",J2443,0)</f>
        <v>0</v>
      </c>
      <c r="BG2443" s="189">
        <f>IF(N2443="zákl. přenesená",J2443,0)</f>
        <v>0</v>
      </c>
      <c r="BH2443" s="189">
        <f>IF(N2443="sníž. přenesená",J2443,0)</f>
        <v>0</v>
      </c>
      <c r="BI2443" s="189">
        <f>IF(N2443="nulová",J2443,0)</f>
        <v>0</v>
      </c>
      <c r="BJ2443" s="94" t="s">
        <v>84</v>
      </c>
      <c r="BK2443" s="189">
        <f>ROUND(I2443*H2443,2)</f>
        <v>0</v>
      </c>
      <c r="BL2443" s="94" t="s">
        <v>121</v>
      </c>
      <c r="BM2443" s="94" t="s">
        <v>543</v>
      </c>
    </row>
    <row r="2444" spans="2:65" s="102" customFormat="1" x14ac:dyDescent="0.3">
      <c r="B2444" s="103"/>
      <c r="D2444" s="190" t="s">
        <v>169</v>
      </c>
      <c r="F2444" s="191" t="s">
        <v>542</v>
      </c>
      <c r="L2444" s="103"/>
      <c r="M2444" s="192"/>
      <c r="T2444" s="193"/>
      <c r="AT2444" s="94" t="s">
        <v>169</v>
      </c>
      <c r="AU2444" s="94" t="s">
        <v>100</v>
      </c>
    </row>
    <row r="2445" spans="2:65" s="194" customFormat="1" x14ac:dyDescent="0.3">
      <c r="B2445" s="195"/>
      <c r="D2445" s="190" t="s">
        <v>171</v>
      </c>
      <c r="E2445" s="196"/>
      <c r="F2445" s="197" t="s">
        <v>172</v>
      </c>
      <c r="H2445" s="196"/>
      <c r="L2445" s="195"/>
      <c r="M2445" s="198"/>
      <c r="T2445" s="199"/>
      <c r="AT2445" s="196" t="s">
        <v>171</v>
      </c>
      <c r="AU2445" s="196" t="s">
        <v>100</v>
      </c>
      <c r="AV2445" s="194" t="s">
        <v>84</v>
      </c>
      <c r="AW2445" s="194" t="s">
        <v>33</v>
      </c>
      <c r="AX2445" s="194" t="s">
        <v>76</v>
      </c>
      <c r="AY2445" s="196" t="s">
        <v>119</v>
      </c>
    </row>
    <row r="2446" spans="2:65" s="194" customFormat="1" x14ac:dyDescent="0.3">
      <c r="B2446" s="195"/>
      <c r="D2446" s="190" t="s">
        <v>171</v>
      </c>
      <c r="E2446" s="196"/>
      <c r="F2446" s="197" t="s">
        <v>448</v>
      </c>
      <c r="H2446" s="196"/>
      <c r="L2446" s="195"/>
      <c r="M2446" s="198"/>
      <c r="T2446" s="199"/>
      <c r="AT2446" s="196" t="s">
        <v>171</v>
      </c>
      <c r="AU2446" s="196" t="s">
        <v>100</v>
      </c>
      <c r="AV2446" s="194" t="s">
        <v>84</v>
      </c>
      <c r="AW2446" s="194" t="s">
        <v>33</v>
      </c>
      <c r="AX2446" s="194" t="s">
        <v>76</v>
      </c>
      <c r="AY2446" s="196" t="s">
        <v>119</v>
      </c>
    </row>
    <row r="2447" spans="2:65" s="194" customFormat="1" x14ac:dyDescent="0.3">
      <c r="B2447" s="195"/>
      <c r="D2447" s="190" t="s">
        <v>171</v>
      </c>
      <c r="E2447" s="196"/>
      <c r="F2447" s="197" t="s">
        <v>449</v>
      </c>
      <c r="H2447" s="196"/>
      <c r="L2447" s="195"/>
      <c r="M2447" s="198"/>
      <c r="T2447" s="199"/>
      <c r="AT2447" s="196" t="s">
        <v>171</v>
      </c>
      <c r="AU2447" s="196" t="s">
        <v>100</v>
      </c>
      <c r="AV2447" s="194" t="s">
        <v>84</v>
      </c>
      <c r="AW2447" s="194" t="s">
        <v>33</v>
      </c>
      <c r="AX2447" s="194" t="s">
        <v>76</v>
      </c>
      <c r="AY2447" s="196" t="s">
        <v>119</v>
      </c>
    </row>
    <row r="2448" spans="2:65" s="194" customFormat="1" x14ac:dyDescent="0.3">
      <c r="B2448" s="195"/>
      <c r="D2448" s="190" t="s">
        <v>171</v>
      </c>
      <c r="E2448" s="196"/>
      <c r="F2448" s="197" t="s">
        <v>471</v>
      </c>
      <c r="H2448" s="196"/>
      <c r="L2448" s="195"/>
      <c r="M2448" s="198"/>
      <c r="T2448" s="199"/>
      <c r="AT2448" s="196" t="s">
        <v>171</v>
      </c>
      <c r="AU2448" s="196" t="s">
        <v>100</v>
      </c>
      <c r="AV2448" s="194" t="s">
        <v>84</v>
      </c>
      <c r="AW2448" s="194" t="s">
        <v>33</v>
      </c>
      <c r="AX2448" s="194" t="s">
        <v>76</v>
      </c>
      <c r="AY2448" s="196" t="s">
        <v>119</v>
      </c>
    </row>
    <row r="2449" spans="2:65" s="194" customFormat="1" x14ac:dyDescent="0.3">
      <c r="B2449" s="195"/>
      <c r="D2449" s="190" t="s">
        <v>171</v>
      </c>
      <c r="E2449" s="196"/>
      <c r="F2449" s="197" t="s">
        <v>472</v>
      </c>
      <c r="H2449" s="196"/>
      <c r="L2449" s="195"/>
      <c r="M2449" s="198"/>
      <c r="T2449" s="199"/>
      <c r="AT2449" s="196" t="s">
        <v>171</v>
      </c>
      <c r="AU2449" s="196" t="s">
        <v>100</v>
      </c>
      <c r="AV2449" s="194" t="s">
        <v>84</v>
      </c>
      <c r="AW2449" s="194" t="s">
        <v>33</v>
      </c>
      <c r="AX2449" s="194" t="s">
        <v>76</v>
      </c>
      <c r="AY2449" s="196" t="s">
        <v>119</v>
      </c>
    </row>
    <row r="2450" spans="2:65" s="194" customFormat="1" x14ac:dyDescent="0.3">
      <c r="B2450" s="195"/>
      <c r="D2450" s="190" t="s">
        <v>171</v>
      </c>
      <c r="E2450" s="196"/>
      <c r="F2450" s="197" t="s">
        <v>473</v>
      </c>
      <c r="H2450" s="196"/>
      <c r="L2450" s="195"/>
      <c r="M2450" s="198"/>
      <c r="T2450" s="199"/>
      <c r="AT2450" s="196" t="s">
        <v>171</v>
      </c>
      <c r="AU2450" s="196" t="s">
        <v>100</v>
      </c>
      <c r="AV2450" s="194" t="s">
        <v>84</v>
      </c>
      <c r="AW2450" s="194" t="s">
        <v>33</v>
      </c>
      <c r="AX2450" s="194" t="s">
        <v>76</v>
      </c>
      <c r="AY2450" s="196" t="s">
        <v>119</v>
      </c>
    </row>
    <row r="2451" spans="2:65" s="200" customFormat="1" x14ac:dyDescent="0.3">
      <c r="B2451" s="201"/>
      <c r="D2451" s="190" t="s">
        <v>171</v>
      </c>
      <c r="E2451" s="202"/>
      <c r="F2451" s="203" t="s">
        <v>474</v>
      </c>
      <c r="H2451" s="204">
        <v>11.6</v>
      </c>
      <c r="L2451" s="201"/>
      <c r="M2451" s="205"/>
      <c r="T2451" s="206"/>
      <c r="AT2451" s="202" t="s">
        <v>171</v>
      </c>
      <c r="AU2451" s="202" t="s">
        <v>100</v>
      </c>
      <c r="AV2451" s="200" t="s">
        <v>100</v>
      </c>
      <c r="AW2451" s="200" t="s">
        <v>33</v>
      </c>
      <c r="AX2451" s="200" t="s">
        <v>76</v>
      </c>
      <c r="AY2451" s="202" t="s">
        <v>119</v>
      </c>
    </row>
    <row r="2452" spans="2:65" s="207" customFormat="1" x14ac:dyDescent="0.3">
      <c r="B2452" s="208"/>
      <c r="D2452" s="190" t="s">
        <v>171</v>
      </c>
      <c r="E2452" s="209"/>
      <c r="F2452" s="210" t="s">
        <v>176</v>
      </c>
      <c r="H2452" s="211">
        <v>11.6</v>
      </c>
      <c r="L2452" s="208"/>
      <c r="M2452" s="212"/>
      <c r="T2452" s="213"/>
      <c r="AT2452" s="209" t="s">
        <v>171</v>
      </c>
      <c r="AU2452" s="209" t="s">
        <v>100</v>
      </c>
      <c r="AV2452" s="207" t="s">
        <v>121</v>
      </c>
      <c r="AW2452" s="207" t="s">
        <v>33</v>
      </c>
      <c r="AX2452" s="207" t="s">
        <v>84</v>
      </c>
      <c r="AY2452" s="209" t="s">
        <v>119</v>
      </c>
    </row>
    <row r="2453" spans="2:65" s="102" customFormat="1" ht="16.5" customHeight="1" x14ac:dyDescent="0.3">
      <c r="B2453" s="103"/>
      <c r="C2453" s="222" t="s">
        <v>544</v>
      </c>
      <c r="D2453" s="222" t="s">
        <v>353</v>
      </c>
      <c r="E2453" s="223" t="s">
        <v>545</v>
      </c>
      <c r="F2453" s="224" t="s">
        <v>546</v>
      </c>
      <c r="G2453" s="225" t="s">
        <v>547</v>
      </c>
      <c r="H2453" s="226">
        <v>1</v>
      </c>
      <c r="I2453" s="290"/>
      <c r="J2453" s="227">
        <f>ROUND(I2453*H2453,2)</f>
        <v>0</v>
      </c>
      <c r="K2453" s="224" t="s">
        <v>509</v>
      </c>
      <c r="L2453" s="228"/>
      <c r="M2453" s="229"/>
      <c r="N2453" s="230" t="s">
        <v>41</v>
      </c>
      <c r="O2453" s="187">
        <v>0</v>
      </c>
      <c r="P2453" s="187">
        <f>O2453*H2453</f>
        <v>0</v>
      </c>
      <c r="Q2453" s="187">
        <v>8.1900000000000011E-3</v>
      </c>
      <c r="R2453" s="187">
        <f>Q2453*H2453</f>
        <v>8.1900000000000011E-3</v>
      </c>
      <c r="S2453" s="187">
        <v>0</v>
      </c>
      <c r="T2453" s="188">
        <f>S2453*H2453</f>
        <v>0</v>
      </c>
      <c r="AR2453" s="94" t="s">
        <v>265</v>
      </c>
      <c r="AT2453" s="94" t="s">
        <v>353</v>
      </c>
      <c r="AU2453" s="94" t="s">
        <v>100</v>
      </c>
      <c r="AY2453" s="94" t="s">
        <v>119</v>
      </c>
      <c r="BE2453" s="189">
        <f>IF(N2453="základní",J2453,0)</f>
        <v>0</v>
      </c>
      <c r="BF2453" s="189">
        <f>IF(N2453="snížená",J2453,0)</f>
        <v>0</v>
      </c>
      <c r="BG2453" s="189">
        <f>IF(N2453="zákl. přenesená",J2453,0)</f>
        <v>0</v>
      </c>
      <c r="BH2453" s="189">
        <f>IF(N2453="sníž. přenesená",J2453,0)</f>
        <v>0</v>
      </c>
      <c r="BI2453" s="189">
        <f>IF(N2453="nulová",J2453,0)</f>
        <v>0</v>
      </c>
      <c r="BJ2453" s="94" t="s">
        <v>84</v>
      </c>
      <c r="BK2453" s="189">
        <f>ROUND(I2453*H2453,2)</f>
        <v>0</v>
      </c>
      <c r="BL2453" s="94" t="s">
        <v>121</v>
      </c>
      <c r="BM2453" s="94" t="s">
        <v>548</v>
      </c>
    </row>
    <row r="2454" spans="2:65" s="102" customFormat="1" x14ac:dyDescent="0.3">
      <c r="B2454" s="103"/>
      <c r="D2454" s="190" t="s">
        <v>169</v>
      </c>
      <c r="F2454" s="191" t="s">
        <v>546</v>
      </c>
      <c r="L2454" s="103"/>
      <c r="M2454" s="192"/>
      <c r="T2454" s="193"/>
      <c r="AT2454" s="94" t="s">
        <v>169</v>
      </c>
      <c r="AU2454" s="94" t="s">
        <v>100</v>
      </c>
    </row>
    <row r="2455" spans="2:65" s="194" customFormat="1" x14ac:dyDescent="0.3">
      <c r="B2455" s="195"/>
      <c r="D2455" s="190" t="s">
        <v>171</v>
      </c>
      <c r="E2455" s="196"/>
      <c r="F2455" s="197" t="s">
        <v>172</v>
      </c>
      <c r="H2455" s="196"/>
      <c r="L2455" s="195"/>
      <c r="M2455" s="198"/>
      <c r="T2455" s="199"/>
      <c r="AT2455" s="196" t="s">
        <v>171</v>
      </c>
      <c r="AU2455" s="196" t="s">
        <v>100</v>
      </c>
      <c r="AV2455" s="194" t="s">
        <v>84</v>
      </c>
      <c r="AW2455" s="194" t="s">
        <v>33</v>
      </c>
      <c r="AX2455" s="194" t="s">
        <v>76</v>
      </c>
      <c r="AY2455" s="196" t="s">
        <v>119</v>
      </c>
    </row>
    <row r="2456" spans="2:65" s="194" customFormat="1" x14ac:dyDescent="0.3">
      <c r="B2456" s="195"/>
      <c r="D2456" s="190" t="s">
        <v>171</v>
      </c>
      <c r="E2456" s="196"/>
      <c r="F2456" s="197" t="s">
        <v>505</v>
      </c>
      <c r="H2456" s="196"/>
      <c r="L2456" s="195"/>
      <c r="M2456" s="198"/>
      <c r="T2456" s="199"/>
      <c r="AT2456" s="196" t="s">
        <v>171</v>
      </c>
      <c r="AU2456" s="196" t="s">
        <v>100</v>
      </c>
      <c r="AV2456" s="194" t="s">
        <v>84</v>
      </c>
      <c r="AW2456" s="194" t="s">
        <v>33</v>
      </c>
      <c r="AX2456" s="194" t="s">
        <v>76</v>
      </c>
      <c r="AY2456" s="196" t="s">
        <v>119</v>
      </c>
    </row>
    <row r="2457" spans="2:65" s="194" customFormat="1" x14ac:dyDescent="0.3">
      <c r="B2457" s="195"/>
      <c r="D2457" s="190" t="s">
        <v>171</v>
      </c>
      <c r="E2457" s="196"/>
      <c r="F2457" s="197" t="s">
        <v>449</v>
      </c>
      <c r="H2457" s="196"/>
      <c r="L2457" s="195"/>
      <c r="M2457" s="198"/>
      <c r="T2457" s="199"/>
      <c r="AT2457" s="196" t="s">
        <v>171</v>
      </c>
      <c r="AU2457" s="196" t="s">
        <v>100</v>
      </c>
      <c r="AV2457" s="194" t="s">
        <v>84</v>
      </c>
      <c r="AW2457" s="194" t="s">
        <v>33</v>
      </c>
      <c r="AX2457" s="194" t="s">
        <v>76</v>
      </c>
      <c r="AY2457" s="196" t="s">
        <v>119</v>
      </c>
    </row>
    <row r="2458" spans="2:65" s="194" customFormat="1" x14ac:dyDescent="0.3">
      <c r="B2458" s="195"/>
      <c r="D2458" s="190" t="s">
        <v>171</v>
      </c>
      <c r="E2458" s="196"/>
      <c r="F2458" s="197" t="s">
        <v>471</v>
      </c>
      <c r="H2458" s="196"/>
      <c r="L2458" s="195"/>
      <c r="M2458" s="198"/>
      <c r="T2458" s="199"/>
      <c r="AT2458" s="196" t="s">
        <v>171</v>
      </c>
      <c r="AU2458" s="196" t="s">
        <v>100</v>
      </c>
      <c r="AV2458" s="194" t="s">
        <v>84</v>
      </c>
      <c r="AW2458" s="194" t="s">
        <v>33</v>
      </c>
      <c r="AX2458" s="194" t="s">
        <v>76</v>
      </c>
      <c r="AY2458" s="196" t="s">
        <v>119</v>
      </c>
    </row>
    <row r="2459" spans="2:65" s="194" customFormat="1" x14ac:dyDescent="0.3">
      <c r="B2459" s="195"/>
      <c r="D2459" s="190" t="s">
        <v>171</v>
      </c>
      <c r="E2459" s="196"/>
      <c r="F2459" s="197" t="s">
        <v>549</v>
      </c>
      <c r="H2459" s="196"/>
      <c r="L2459" s="195"/>
      <c r="M2459" s="198"/>
      <c r="T2459" s="199"/>
      <c r="AT2459" s="196" t="s">
        <v>171</v>
      </c>
      <c r="AU2459" s="196" t="s">
        <v>100</v>
      </c>
      <c r="AV2459" s="194" t="s">
        <v>84</v>
      </c>
      <c r="AW2459" s="194" t="s">
        <v>33</v>
      </c>
      <c r="AX2459" s="194" t="s">
        <v>76</v>
      </c>
      <c r="AY2459" s="196" t="s">
        <v>119</v>
      </c>
    </row>
    <row r="2460" spans="2:65" s="200" customFormat="1" x14ac:dyDescent="0.3">
      <c r="B2460" s="201"/>
      <c r="D2460" s="190" t="s">
        <v>171</v>
      </c>
      <c r="E2460" s="202"/>
      <c r="F2460" s="203" t="s">
        <v>84</v>
      </c>
      <c r="H2460" s="204">
        <v>1</v>
      </c>
      <c r="L2460" s="201"/>
      <c r="M2460" s="205"/>
      <c r="T2460" s="206"/>
      <c r="AT2460" s="202" t="s">
        <v>171</v>
      </c>
      <c r="AU2460" s="202" t="s">
        <v>100</v>
      </c>
      <c r="AV2460" s="200" t="s">
        <v>100</v>
      </c>
      <c r="AW2460" s="200" t="s">
        <v>33</v>
      </c>
      <c r="AX2460" s="200" t="s">
        <v>76</v>
      </c>
      <c r="AY2460" s="202" t="s">
        <v>119</v>
      </c>
    </row>
    <row r="2461" spans="2:65" s="207" customFormat="1" x14ac:dyDescent="0.3">
      <c r="B2461" s="208"/>
      <c r="D2461" s="190" t="s">
        <v>171</v>
      </c>
      <c r="E2461" s="209"/>
      <c r="F2461" s="210" t="s">
        <v>176</v>
      </c>
      <c r="H2461" s="211">
        <v>1</v>
      </c>
      <c r="L2461" s="208"/>
      <c r="M2461" s="212"/>
      <c r="T2461" s="213"/>
      <c r="AT2461" s="209" t="s">
        <v>171</v>
      </c>
      <c r="AU2461" s="209" t="s">
        <v>100</v>
      </c>
      <c r="AV2461" s="207" t="s">
        <v>121</v>
      </c>
      <c r="AW2461" s="207" t="s">
        <v>33</v>
      </c>
      <c r="AX2461" s="207" t="s">
        <v>84</v>
      </c>
      <c r="AY2461" s="209" t="s">
        <v>119</v>
      </c>
    </row>
    <row r="2462" spans="2:65" s="102" customFormat="1" ht="25.5" customHeight="1" x14ac:dyDescent="0.3">
      <c r="B2462" s="103"/>
      <c r="C2462" s="179" t="s">
        <v>550</v>
      </c>
      <c r="D2462" s="179" t="s">
        <v>120</v>
      </c>
      <c r="E2462" s="180" t="s">
        <v>551</v>
      </c>
      <c r="F2462" s="181" t="s">
        <v>552</v>
      </c>
      <c r="G2462" s="182" t="s">
        <v>527</v>
      </c>
      <c r="H2462" s="183">
        <v>13</v>
      </c>
      <c r="I2462" s="289"/>
      <c r="J2462" s="184">
        <f>ROUND(I2462*H2462,2)</f>
        <v>0</v>
      </c>
      <c r="K2462" s="181" t="s">
        <v>167</v>
      </c>
      <c r="L2462" s="103"/>
      <c r="M2462" s="185"/>
      <c r="N2462" s="186" t="s">
        <v>41</v>
      </c>
      <c r="O2462" s="187">
        <v>0.745</v>
      </c>
      <c r="P2462" s="187">
        <f>O2462*H2462</f>
        <v>9.6850000000000005</v>
      </c>
      <c r="Q2462" s="187">
        <v>0</v>
      </c>
      <c r="R2462" s="187">
        <f>Q2462*H2462</f>
        <v>0</v>
      </c>
      <c r="S2462" s="187">
        <v>0</v>
      </c>
      <c r="T2462" s="188">
        <f>S2462*H2462</f>
        <v>0</v>
      </c>
      <c r="AR2462" s="94" t="s">
        <v>121</v>
      </c>
      <c r="AT2462" s="94" t="s">
        <v>120</v>
      </c>
      <c r="AU2462" s="94" t="s">
        <v>100</v>
      </c>
      <c r="AY2462" s="94" t="s">
        <v>119</v>
      </c>
      <c r="BE2462" s="189">
        <f>IF(N2462="základní",J2462,0)</f>
        <v>0</v>
      </c>
      <c r="BF2462" s="189">
        <f>IF(N2462="snížená",J2462,0)</f>
        <v>0</v>
      </c>
      <c r="BG2462" s="189">
        <f>IF(N2462="zákl. přenesená",J2462,0)</f>
        <v>0</v>
      </c>
      <c r="BH2462" s="189">
        <f>IF(N2462="sníž. přenesená",J2462,0)</f>
        <v>0</v>
      </c>
      <c r="BI2462" s="189">
        <f>IF(N2462="nulová",J2462,0)</f>
        <v>0</v>
      </c>
      <c r="BJ2462" s="94" t="s">
        <v>84</v>
      </c>
      <c r="BK2462" s="189">
        <f>ROUND(I2462*H2462,2)</f>
        <v>0</v>
      </c>
      <c r="BL2462" s="94" t="s">
        <v>121</v>
      </c>
      <c r="BM2462" s="94" t="s">
        <v>553</v>
      </c>
    </row>
    <row r="2463" spans="2:65" s="102" customFormat="1" ht="24" x14ac:dyDescent="0.3">
      <c r="B2463" s="103"/>
      <c r="D2463" s="190" t="s">
        <v>169</v>
      </c>
      <c r="F2463" s="191" t="s">
        <v>554</v>
      </c>
      <c r="L2463" s="103"/>
      <c r="M2463" s="192"/>
      <c r="T2463" s="193"/>
      <c r="AT2463" s="94" t="s">
        <v>169</v>
      </c>
      <c r="AU2463" s="94" t="s">
        <v>100</v>
      </c>
    </row>
    <row r="2464" spans="2:65" s="102" customFormat="1" ht="48" x14ac:dyDescent="0.3">
      <c r="B2464" s="103"/>
      <c r="D2464" s="190" t="s">
        <v>188</v>
      </c>
      <c r="F2464" s="214" t="s">
        <v>555</v>
      </c>
      <c r="L2464" s="103"/>
      <c r="M2464" s="192"/>
      <c r="T2464" s="193"/>
      <c r="AT2464" s="94" t="s">
        <v>188</v>
      </c>
      <c r="AU2464" s="94" t="s">
        <v>100</v>
      </c>
    </row>
    <row r="2465" spans="2:65" s="194" customFormat="1" x14ac:dyDescent="0.3">
      <c r="B2465" s="195"/>
      <c r="D2465" s="190" t="s">
        <v>171</v>
      </c>
      <c r="E2465" s="196"/>
      <c r="F2465" s="197" t="s">
        <v>172</v>
      </c>
      <c r="H2465" s="196"/>
      <c r="L2465" s="195"/>
      <c r="M2465" s="198"/>
      <c r="T2465" s="199"/>
      <c r="AT2465" s="196" t="s">
        <v>171</v>
      </c>
      <c r="AU2465" s="196" t="s">
        <v>100</v>
      </c>
      <c r="AV2465" s="194" t="s">
        <v>84</v>
      </c>
      <c r="AW2465" s="194" t="s">
        <v>33</v>
      </c>
      <c r="AX2465" s="194" t="s">
        <v>76</v>
      </c>
      <c r="AY2465" s="196" t="s">
        <v>119</v>
      </c>
    </row>
    <row r="2466" spans="2:65" s="194" customFormat="1" x14ac:dyDescent="0.3">
      <c r="B2466" s="195"/>
      <c r="D2466" s="190" t="s">
        <v>171</v>
      </c>
      <c r="E2466" s="196"/>
      <c r="F2466" s="197" t="s">
        <v>448</v>
      </c>
      <c r="H2466" s="196"/>
      <c r="L2466" s="195"/>
      <c r="M2466" s="198"/>
      <c r="T2466" s="199"/>
      <c r="AT2466" s="196" t="s">
        <v>171</v>
      </c>
      <c r="AU2466" s="196" t="s">
        <v>100</v>
      </c>
      <c r="AV2466" s="194" t="s">
        <v>84</v>
      </c>
      <c r="AW2466" s="194" t="s">
        <v>33</v>
      </c>
      <c r="AX2466" s="194" t="s">
        <v>76</v>
      </c>
      <c r="AY2466" s="196" t="s">
        <v>119</v>
      </c>
    </row>
    <row r="2467" spans="2:65" s="194" customFormat="1" x14ac:dyDescent="0.3">
      <c r="B2467" s="195"/>
      <c r="D2467" s="190" t="s">
        <v>171</v>
      </c>
      <c r="E2467" s="196"/>
      <c r="F2467" s="197" t="s">
        <v>511</v>
      </c>
      <c r="H2467" s="196"/>
      <c r="L2467" s="195"/>
      <c r="M2467" s="198"/>
      <c r="T2467" s="199"/>
      <c r="AT2467" s="196" t="s">
        <v>171</v>
      </c>
      <c r="AU2467" s="196" t="s">
        <v>100</v>
      </c>
      <c r="AV2467" s="194" t="s">
        <v>84</v>
      </c>
      <c r="AW2467" s="194" t="s">
        <v>33</v>
      </c>
      <c r="AX2467" s="194" t="s">
        <v>76</v>
      </c>
      <c r="AY2467" s="196" t="s">
        <v>119</v>
      </c>
    </row>
    <row r="2468" spans="2:65" s="194" customFormat="1" x14ac:dyDescent="0.3">
      <c r="B2468" s="195"/>
      <c r="D2468" s="190" t="s">
        <v>171</v>
      </c>
      <c r="E2468" s="196"/>
      <c r="F2468" s="197" t="s">
        <v>556</v>
      </c>
      <c r="H2468" s="196"/>
      <c r="L2468" s="195"/>
      <c r="M2468" s="198"/>
      <c r="T2468" s="199"/>
      <c r="AT2468" s="196" t="s">
        <v>171</v>
      </c>
      <c r="AU2468" s="196" t="s">
        <v>100</v>
      </c>
      <c r="AV2468" s="194" t="s">
        <v>84</v>
      </c>
      <c r="AW2468" s="194" t="s">
        <v>33</v>
      </c>
      <c r="AX2468" s="194" t="s">
        <v>76</v>
      </c>
      <c r="AY2468" s="196" t="s">
        <v>119</v>
      </c>
    </row>
    <row r="2469" spans="2:65" s="200" customFormat="1" x14ac:dyDescent="0.3">
      <c r="B2469" s="201"/>
      <c r="D2469" s="190" t="s">
        <v>171</v>
      </c>
      <c r="E2469" s="202"/>
      <c r="F2469" s="203" t="s">
        <v>205</v>
      </c>
      <c r="H2469" s="204">
        <v>5</v>
      </c>
      <c r="L2469" s="201"/>
      <c r="M2469" s="205"/>
      <c r="T2469" s="206"/>
      <c r="AT2469" s="202" t="s">
        <v>171</v>
      </c>
      <c r="AU2469" s="202" t="s">
        <v>100</v>
      </c>
      <c r="AV2469" s="200" t="s">
        <v>100</v>
      </c>
      <c r="AW2469" s="200" t="s">
        <v>33</v>
      </c>
      <c r="AX2469" s="200" t="s">
        <v>76</v>
      </c>
      <c r="AY2469" s="202" t="s">
        <v>119</v>
      </c>
    </row>
    <row r="2470" spans="2:65" s="194" customFormat="1" x14ac:dyDescent="0.3">
      <c r="B2470" s="195"/>
      <c r="D2470" s="190" t="s">
        <v>171</v>
      </c>
      <c r="E2470" s="196"/>
      <c r="F2470" s="197" t="s">
        <v>513</v>
      </c>
      <c r="H2470" s="196"/>
      <c r="L2470" s="195"/>
      <c r="M2470" s="198"/>
      <c r="T2470" s="199"/>
      <c r="AT2470" s="196" t="s">
        <v>171</v>
      </c>
      <c r="AU2470" s="196" t="s">
        <v>100</v>
      </c>
      <c r="AV2470" s="194" t="s">
        <v>84</v>
      </c>
      <c r="AW2470" s="194" t="s">
        <v>33</v>
      </c>
      <c r="AX2470" s="194" t="s">
        <v>76</v>
      </c>
      <c r="AY2470" s="196" t="s">
        <v>119</v>
      </c>
    </row>
    <row r="2471" spans="2:65" s="194" customFormat="1" x14ac:dyDescent="0.3">
      <c r="B2471" s="195"/>
      <c r="D2471" s="190" t="s">
        <v>171</v>
      </c>
      <c r="E2471" s="196"/>
      <c r="F2471" s="197" t="s">
        <v>557</v>
      </c>
      <c r="H2471" s="196"/>
      <c r="L2471" s="195"/>
      <c r="M2471" s="198"/>
      <c r="T2471" s="199"/>
      <c r="AT2471" s="196" t="s">
        <v>171</v>
      </c>
      <c r="AU2471" s="196" t="s">
        <v>100</v>
      </c>
      <c r="AV2471" s="194" t="s">
        <v>84</v>
      </c>
      <c r="AW2471" s="194" t="s">
        <v>33</v>
      </c>
      <c r="AX2471" s="194" t="s">
        <v>76</v>
      </c>
      <c r="AY2471" s="196" t="s">
        <v>119</v>
      </c>
    </row>
    <row r="2472" spans="2:65" s="200" customFormat="1" x14ac:dyDescent="0.3">
      <c r="B2472" s="201"/>
      <c r="D2472" s="190" t="s">
        <v>171</v>
      </c>
      <c r="E2472" s="202"/>
      <c r="F2472" s="203" t="s">
        <v>265</v>
      </c>
      <c r="H2472" s="204">
        <v>8</v>
      </c>
      <c r="L2472" s="201"/>
      <c r="M2472" s="205"/>
      <c r="T2472" s="206"/>
      <c r="AT2472" s="202" t="s">
        <v>171</v>
      </c>
      <c r="AU2472" s="202" t="s">
        <v>100</v>
      </c>
      <c r="AV2472" s="200" t="s">
        <v>100</v>
      </c>
      <c r="AW2472" s="200" t="s">
        <v>33</v>
      </c>
      <c r="AX2472" s="200" t="s">
        <v>76</v>
      </c>
      <c r="AY2472" s="202" t="s">
        <v>119</v>
      </c>
    </row>
    <row r="2473" spans="2:65" s="207" customFormat="1" x14ac:dyDescent="0.3">
      <c r="B2473" s="208"/>
      <c r="D2473" s="190" t="s">
        <v>171</v>
      </c>
      <c r="E2473" s="209"/>
      <c r="F2473" s="210" t="s">
        <v>176</v>
      </c>
      <c r="H2473" s="211">
        <v>13</v>
      </c>
      <c r="L2473" s="208"/>
      <c r="M2473" s="212"/>
      <c r="T2473" s="213"/>
      <c r="AT2473" s="209" t="s">
        <v>171</v>
      </c>
      <c r="AU2473" s="209" t="s">
        <v>100</v>
      </c>
      <c r="AV2473" s="207" t="s">
        <v>121</v>
      </c>
      <c r="AW2473" s="207" t="s">
        <v>33</v>
      </c>
      <c r="AX2473" s="207" t="s">
        <v>84</v>
      </c>
      <c r="AY2473" s="209" t="s">
        <v>119</v>
      </c>
    </row>
    <row r="2474" spans="2:65" s="102" customFormat="1" ht="16.5" customHeight="1" x14ac:dyDescent="0.3">
      <c r="B2474" s="103"/>
      <c r="C2474" s="222" t="s">
        <v>558</v>
      </c>
      <c r="D2474" s="222" t="s">
        <v>353</v>
      </c>
      <c r="E2474" s="223" t="s">
        <v>559</v>
      </c>
      <c r="F2474" s="224" t="s">
        <v>560</v>
      </c>
      <c r="G2474" s="225" t="s">
        <v>527</v>
      </c>
      <c r="H2474" s="226">
        <v>13</v>
      </c>
      <c r="I2474" s="290"/>
      <c r="J2474" s="227">
        <f>ROUND(I2474*H2474,2)</f>
        <v>0</v>
      </c>
      <c r="K2474" s="224" t="s">
        <v>167</v>
      </c>
      <c r="L2474" s="228"/>
      <c r="M2474" s="229"/>
      <c r="N2474" s="230" t="s">
        <v>41</v>
      </c>
      <c r="O2474" s="187">
        <v>0</v>
      </c>
      <c r="P2474" s="187">
        <f>O2474*H2474</f>
        <v>0</v>
      </c>
      <c r="Q2474" s="187">
        <v>1.2000000000000001E-3</v>
      </c>
      <c r="R2474" s="187">
        <f>Q2474*H2474</f>
        <v>1.5600000000000001E-2</v>
      </c>
      <c r="S2474" s="187">
        <v>0</v>
      </c>
      <c r="T2474" s="188">
        <f>S2474*H2474</f>
        <v>0</v>
      </c>
      <c r="AR2474" s="94" t="s">
        <v>265</v>
      </c>
      <c r="AT2474" s="94" t="s">
        <v>353</v>
      </c>
      <c r="AU2474" s="94" t="s">
        <v>100</v>
      </c>
      <c r="AY2474" s="94" t="s">
        <v>119</v>
      </c>
      <c r="BE2474" s="189">
        <f>IF(N2474="základní",J2474,0)</f>
        <v>0</v>
      </c>
      <c r="BF2474" s="189">
        <f>IF(N2474="snížená",J2474,0)</f>
        <v>0</v>
      </c>
      <c r="BG2474" s="189">
        <f>IF(N2474="zákl. přenesená",J2474,0)</f>
        <v>0</v>
      </c>
      <c r="BH2474" s="189">
        <f>IF(N2474="sníž. přenesená",J2474,0)</f>
        <v>0</v>
      </c>
      <c r="BI2474" s="189">
        <f>IF(N2474="nulová",J2474,0)</f>
        <v>0</v>
      </c>
      <c r="BJ2474" s="94" t="s">
        <v>84</v>
      </c>
      <c r="BK2474" s="189">
        <f>ROUND(I2474*H2474,2)</f>
        <v>0</v>
      </c>
      <c r="BL2474" s="94" t="s">
        <v>121</v>
      </c>
      <c r="BM2474" s="94" t="s">
        <v>561</v>
      </c>
    </row>
    <row r="2475" spans="2:65" s="102" customFormat="1" x14ac:dyDescent="0.3">
      <c r="B2475" s="103"/>
      <c r="D2475" s="190" t="s">
        <v>169</v>
      </c>
      <c r="F2475" s="191" t="s">
        <v>560</v>
      </c>
      <c r="L2475" s="103"/>
      <c r="M2475" s="192"/>
      <c r="T2475" s="193"/>
      <c r="AT2475" s="94" t="s">
        <v>169</v>
      </c>
      <c r="AU2475" s="94" t="s">
        <v>100</v>
      </c>
    </row>
    <row r="2476" spans="2:65" s="194" customFormat="1" x14ac:dyDescent="0.3">
      <c r="B2476" s="195"/>
      <c r="D2476" s="190" t="s">
        <v>171</v>
      </c>
      <c r="E2476" s="196"/>
      <c r="F2476" s="197" t="s">
        <v>172</v>
      </c>
      <c r="H2476" s="196"/>
      <c r="L2476" s="195"/>
      <c r="M2476" s="198"/>
      <c r="T2476" s="199"/>
      <c r="AT2476" s="196" t="s">
        <v>171</v>
      </c>
      <c r="AU2476" s="196" t="s">
        <v>100</v>
      </c>
      <c r="AV2476" s="194" t="s">
        <v>84</v>
      </c>
      <c r="AW2476" s="194" t="s">
        <v>33</v>
      </c>
      <c r="AX2476" s="194" t="s">
        <v>76</v>
      </c>
      <c r="AY2476" s="196" t="s">
        <v>119</v>
      </c>
    </row>
    <row r="2477" spans="2:65" s="194" customFormat="1" x14ac:dyDescent="0.3">
      <c r="B2477" s="195"/>
      <c r="D2477" s="190" t="s">
        <v>171</v>
      </c>
      <c r="E2477" s="196"/>
      <c r="F2477" s="197" t="s">
        <v>505</v>
      </c>
      <c r="H2477" s="196"/>
      <c r="L2477" s="195"/>
      <c r="M2477" s="198"/>
      <c r="T2477" s="199"/>
      <c r="AT2477" s="196" t="s">
        <v>171</v>
      </c>
      <c r="AU2477" s="196" t="s">
        <v>100</v>
      </c>
      <c r="AV2477" s="194" t="s">
        <v>84</v>
      </c>
      <c r="AW2477" s="194" t="s">
        <v>33</v>
      </c>
      <c r="AX2477" s="194" t="s">
        <v>76</v>
      </c>
      <c r="AY2477" s="196" t="s">
        <v>119</v>
      </c>
    </row>
    <row r="2478" spans="2:65" s="194" customFormat="1" x14ac:dyDescent="0.3">
      <c r="B2478" s="195"/>
      <c r="D2478" s="190" t="s">
        <v>171</v>
      </c>
      <c r="E2478" s="196"/>
      <c r="F2478" s="197" t="s">
        <v>511</v>
      </c>
      <c r="H2478" s="196"/>
      <c r="L2478" s="195"/>
      <c r="M2478" s="198"/>
      <c r="T2478" s="199"/>
      <c r="AT2478" s="196" t="s">
        <v>171</v>
      </c>
      <c r="AU2478" s="196" t="s">
        <v>100</v>
      </c>
      <c r="AV2478" s="194" t="s">
        <v>84</v>
      </c>
      <c r="AW2478" s="194" t="s">
        <v>33</v>
      </c>
      <c r="AX2478" s="194" t="s">
        <v>76</v>
      </c>
      <c r="AY2478" s="196" t="s">
        <v>119</v>
      </c>
    </row>
    <row r="2479" spans="2:65" s="194" customFormat="1" x14ac:dyDescent="0.3">
      <c r="B2479" s="195"/>
      <c r="D2479" s="190" t="s">
        <v>171</v>
      </c>
      <c r="E2479" s="196"/>
      <c r="F2479" s="197" t="s">
        <v>556</v>
      </c>
      <c r="H2479" s="196"/>
      <c r="L2479" s="195"/>
      <c r="M2479" s="198"/>
      <c r="T2479" s="199"/>
      <c r="AT2479" s="196" t="s">
        <v>171</v>
      </c>
      <c r="AU2479" s="196" t="s">
        <v>100</v>
      </c>
      <c r="AV2479" s="194" t="s">
        <v>84</v>
      </c>
      <c r="AW2479" s="194" t="s">
        <v>33</v>
      </c>
      <c r="AX2479" s="194" t="s">
        <v>76</v>
      </c>
      <c r="AY2479" s="196" t="s">
        <v>119</v>
      </c>
    </row>
    <row r="2480" spans="2:65" s="200" customFormat="1" x14ac:dyDescent="0.3">
      <c r="B2480" s="201"/>
      <c r="D2480" s="190" t="s">
        <v>171</v>
      </c>
      <c r="E2480" s="202"/>
      <c r="F2480" s="203" t="s">
        <v>205</v>
      </c>
      <c r="H2480" s="204">
        <v>5</v>
      </c>
      <c r="L2480" s="201"/>
      <c r="M2480" s="205"/>
      <c r="T2480" s="206"/>
      <c r="AT2480" s="202" t="s">
        <v>171</v>
      </c>
      <c r="AU2480" s="202" t="s">
        <v>100</v>
      </c>
      <c r="AV2480" s="200" t="s">
        <v>100</v>
      </c>
      <c r="AW2480" s="200" t="s">
        <v>33</v>
      </c>
      <c r="AX2480" s="200" t="s">
        <v>76</v>
      </c>
      <c r="AY2480" s="202" t="s">
        <v>119</v>
      </c>
    </row>
    <row r="2481" spans="2:65" s="194" customFormat="1" x14ac:dyDescent="0.3">
      <c r="B2481" s="195"/>
      <c r="D2481" s="190" t="s">
        <v>171</v>
      </c>
      <c r="E2481" s="196"/>
      <c r="F2481" s="197" t="s">
        <v>513</v>
      </c>
      <c r="H2481" s="196"/>
      <c r="L2481" s="195"/>
      <c r="M2481" s="198"/>
      <c r="T2481" s="199"/>
      <c r="AT2481" s="196" t="s">
        <v>171</v>
      </c>
      <c r="AU2481" s="196" t="s">
        <v>100</v>
      </c>
      <c r="AV2481" s="194" t="s">
        <v>84</v>
      </c>
      <c r="AW2481" s="194" t="s">
        <v>33</v>
      </c>
      <c r="AX2481" s="194" t="s">
        <v>76</v>
      </c>
      <c r="AY2481" s="196" t="s">
        <v>119</v>
      </c>
    </row>
    <row r="2482" spans="2:65" s="194" customFormat="1" x14ac:dyDescent="0.3">
      <c r="B2482" s="195"/>
      <c r="D2482" s="190" t="s">
        <v>171</v>
      </c>
      <c r="E2482" s="196"/>
      <c r="F2482" s="197" t="s">
        <v>557</v>
      </c>
      <c r="H2482" s="196"/>
      <c r="L2482" s="195"/>
      <c r="M2482" s="198"/>
      <c r="T2482" s="199"/>
      <c r="AT2482" s="196" t="s">
        <v>171</v>
      </c>
      <c r="AU2482" s="196" t="s">
        <v>100</v>
      </c>
      <c r="AV2482" s="194" t="s">
        <v>84</v>
      </c>
      <c r="AW2482" s="194" t="s">
        <v>33</v>
      </c>
      <c r="AX2482" s="194" t="s">
        <v>76</v>
      </c>
      <c r="AY2482" s="196" t="s">
        <v>119</v>
      </c>
    </row>
    <row r="2483" spans="2:65" s="200" customFormat="1" x14ac:dyDescent="0.3">
      <c r="B2483" s="201"/>
      <c r="D2483" s="190" t="s">
        <v>171</v>
      </c>
      <c r="E2483" s="202"/>
      <c r="F2483" s="203" t="s">
        <v>265</v>
      </c>
      <c r="H2483" s="204">
        <v>8</v>
      </c>
      <c r="L2483" s="201"/>
      <c r="M2483" s="205"/>
      <c r="T2483" s="206"/>
      <c r="AT2483" s="202" t="s">
        <v>171</v>
      </c>
      <c r="AU2483" s="202" t="s">
        <v>100</v>
      </c>
      <c r="AV2483" s="200" t="s">
        <v>100</v>
      </c>
      <c r="AW2483" s="200" t="s">
        <v>33</v>
      </c>
      <c r="AX2483" s="200" t="s">
        <v>76</v>
      </c>
      <c r="AY2483" s="202" t="s">
        <v>119</v>
      </c>
    </row>
    <row r="2484" spans="2:65" s="207" customFormat="1" x14ac:dyDescent="0.3">
      <c r="B2484" s="208"/>
      <c r="D2484" s="190" t="s">
        <v>171</v>
      </c>
      <c r="E2484" s="209"/>
      <c r="F2484" s="210" t="s">
        <v>176</v>
      </c>
      <c r="H2484" s="211">
        <v>13</v>
      </c>
      <c r="L2484" s="208"/>
      <c r="M2484" s="212"/>
      <c r="T2484" s="213"/>
      <c r="AT2484" s="209" t="s">
        <v>171</v>
      </c>
      <c r="AU2484" s="209" t="s">
        <v>100</v>
      </c>
      <c r="AV2484" s="207" t="s">
        <v>121</v>
      </c>
      <c r="AW2484" s="207" t="s">
        <v>33</v>
      </c>
      <c r="AX2484" s="207" t="s">
        <v>84</v>
      </c>
      <c r="AY2484" s="209" t="s">
        <v>119</v>
      </c>
    </row>
    <row r="2485" spans="2:65" s="102" customFormat="1" ht="25.5" customHeight="1" x14ac:dyDescent="0.3">
      <c r="B2485" s="103"/>
      <c r="C2485" s="179" t="s">
        <v>562</v>
      </c>
      <c r="D2485" s="179" t="s">
        <v>120</v>
      </c>
      <c r="E2485" s="180" t="s">
        <v>563</v>
      </c>
      <c r="F2485" s="181" t="s">
        <v>564</v>
      </c>
      <c r="G2485" s="182" t="s">
        <v>527</v>
      </c>
      <c r="H2485" s="183">
        <v>8</v>
      </c>
      <c r="I2485" s="289"/>
      <c r="J2485" s="184">
        <f>ROUND(I2485*H2485,2)</f>
        <v>0</v>
      </c>
      <c r="K2485" s="181" t="s">
        <v>167</v>
      </c>
      <c r="L2485" s="103"/>
      <c r="M2485" s="185"/>
      <c r="N2485" s="186" t="s">
        <v>41</v>
      </c>
      <c r="O2485" s="187">
        <v>1.8639999999999999</v>
      </c>
      <c r="P2485" s="187">
        <f>O2485*H2485</f>
        <v>14.911999999999999</v>
      </c>
      <c r="Q2485" s="187">
        <v>0</v>
      </c>
      <c r="R2485" s="187">
        <f>Q2485*H2485</f>
        <v>0</v>
      </c>
      <c r="S2485" s="187">
        <v>0</v>
      </c>
      <c r="T2485" s="188">
        <f>S2485*H2485</f>
        <v>0</v>
      </c>
      <c r="AR2485" s="94" t="s">
        <v>121</v>
      </c>
      <c r="AT2485" s="94" t="s">
        <v>120</v>
      </c>
      <c r="AU2485" s="94" t="s">
        <v>100</v>
      </c>
      <c r="AY2485" s="94" t="s">
        <v>119</v>
      </c>
      <c r="BE2485" s="189">
        <f>IF(N2485="základní",J2485,0)</f>
        <v>0</v>
      </c>
      <c r="BF2485" s="189">
        <f>IF(N2485="snížená",J2485,0)</f>
        <v>0</v>
      </c>
      <c r="BG2485" s="189">
        <f>IF(N2485="zákl. přenesená",J2485,0)</f>
        <v>0</v>
      </c>
      <c r="BH2485" s="189">
        <f>IF(N2485="sníž. přenesená",J2485,0)</f>
        <v>0</v>
      </c>
      <c r="BI2485" s="189">
        <f>IF(N2485="nulová",J2485,0)</f>
        <v>0</v>
      </c>
      <c r="BJ2485" s="94" t="s">
        <v>84</v>
      </c>
      <c r="BK2485" s="189">
        <f>ROUND(I2485*H2485,2)</f>
        <v>0</v>
      </c>
      <c r="BL2485" s="94" t="s">
        <v>121</v>
      </c>
      <c r="BM2485" s="94" t="s">
        <v>565</v>
      </c>
    </row>
    <row r="2486" spans="2:65" s="102" customFormat="1" ht="24" x14ac:dyDescent="0.3">
      <c r="B2486" s="103"/>
      <c r="D2486" s="190" t="s">
        <v>169</v>
      </c>
      <c r="F2486" s="191" t="s">
        <v>566</v>
      </c>
      <c r="L2486" s="103"/>
      <c r="M2486" s="192"/>
      <c r="T2486" s="193"/>
      <c r="AT2486" s="94" t="s">
        <v>169</v>
      </c>
      <c r="AU2486" s="94" t="s">
        <v>100</v>
      </c>
    </row>
    <row r="2487" spans="2:65" s="194" customFormat="1" x14ac:dyDescent="0.3">
      <c r="B2487" s="195"/>
      <c r="D2487" s="190" t="s">
        <v>171</v>
      </c>
      <c r="E2487" s="196"/>
      <c r="F2487" s="197" t="s">
        <v>172</v>
      </c>
      <c r="H2487" s="196"/>
      <c r="L2487" s="195"/>
      <c r="M2487" s="198"/>
      <c r="T2487" s="199"/>
      <c r="AT2487" s="196" t="s">
        <v>171</v>
      </c>
      <c r="AU2487" s="196" t="s">
        <v>100</v>
      </c>
      <c r="AV2487" s="194" t="s">
        <v>84</v>
      </c>
      <c r="AW2487" s="194" t="s">
        <v>33</v>
      </c>
      <c r="AX2487" s="194" t="s">
        <v>76</v>
      </c>
      <c r="AY2487" s="196" t="s">
        <v>119</v>
      </c>
    </row>
    <row r="2488" spans="2:65" s="194" customFormat="1" x14ac:dyDescent="0.3">
      <c r="B2488" s="195"/>
      <c r="D2488" s="190" t="s">
        <v>171</v>
      </c>
      <c r="E2488" s="196"/>
      <c r="F2488" s="197" t="s">
        <v>448</v>
      </c>
      <c r="H2488" s="196"/>
      <c r="L2488" s="195"/>
      <c r="M2488" s="198"/>
      <c r="T2488" s="199"/>
      <c r="AT2488" s="196" t="s">
        <v>171</v>
      </c>
      <c r="AU2488" s="196" t="s">
        <v>100</v>
      </c>
      <c r="AV2488" s="194" t="s">
        <v>84</v>
      </c>
      <c r="AW2488" s="194" t="s">
        <v>33</v>
      </c>
      <c r="AX2488" s="194" t="s">
        <v>76</v>
      </c>
      <c r="AY2488" s="196" t="s">
        <v>119</v>
      </c>
    </row>
    <row r="2489" spans="2:65" s="194" customFormat="1" x14ac:dyDescent="0.3">
      <c r="B2489" s="195"/>
      <c r="D2489" s="190" t="s">
        <v>171</v>
      </c>
      <c r="E2489" s="196"/>
      <c r="F2489" s="197" t="s">
        <v>449</v>
      </c>
      <c r="H2489" s="196"/>
      <c r="L2489" s="195"/>
      <c r="M2489" s="198"/>
      <c r="T2489" s="199"/>
      <c r="AT2489" s="196" t="s">
        <v>171</v>
      </c>
      <c r="AU2489" s="196" t="s">
        <v>100</v>
      </c>
      <c r="AV2489" s="194" t="s">
        <v>84</v>
      </c>
      <c r="AW2489" s="194" t="s">
        <v>33</v>
      </c>
      <c r="AX2489" s="194" t="s">
        <v>76</v>
      </c>
      <c r="AY2489" s="196" t="s">
        <v>119</v>
      </c>
    </row>
    <row r="2490" spans="2:65" s="194" customFormat="1" x14ac:dyDescent="0.3">
      <c r="B2490" s="195"/>
      <c r="D2490" s="190" t="s">
        <v>171</v>
      </c>
      <c r="E2490" s="196"/>
      <c r="F2490" s="197" t="s">
        <v>567</v>
      </c>
      <c r="H2490" s="196"/>
      <c r="L2490" s="195"/>
      <c r="M2490" s="198"/>
      <c r="T2490" s="199"/>
      <c r="AT2490" s="196" t="s">
        <v>171</v>
      </c>
      <c r="AU2490" s="196" t="s">
        <v>100</v>
      </c>
      <c r="AV2490" s="194" t="s">
        <v>84</v>
      </c>
      <c r="AW2490" s="194" t="s">
        <v>33</v>
      </c>
      <c r="AX2490" s="194" t="s">
        <v>76</v>
      </c>
      <c r="AY2490" s="196" t="s">
        <v>119</v>
      </c>
    </row>
    <row r="2491" spans="2:65" s="200" customFormat="1" x14ac:dyDescent="0.3">
      <c r="B2491" s="201"/>
      <c r="D2491" s="190" t="s">
        <v>171</v>
      </c>
      <c r="E2491" s="202"/>
      <c r="F2491" s="203" t="s">
        <v>254</v>
      </c>
      <c r="H2491" s="204">
        <v>6</v>
      </c>
      <c r="L2491" s="201"/>
      <c r="M2491" s="205"/>
      <c r="T2491" s="206"/>
      <c r="AT2491" s="202" t="s">
        <v>171</v>
      </c>
      <c r="AU2491" s="202" t="s">
        <v>100</v>
      </c>
      <c r="AV2491" s="200" t="s">
        <v>100</v>
      </c>
      <c r="AW2491" s="200" t="s">
        <v>33</v>
      </c>
      <c r="AX2491" s="200" t="s">
        <v>76</v>
      </c>
      <c r="AY2491" s="202" t="s">
        <v>119</v>
      </c>
    </row>
    <row r="2492" spans="2:65" s="194" customFormat="1" x14ac:dyDescent="0.3">
      <c r="B2492" s="195"/>
      <c r="D2492" s="190" t="s">
        <v>171</v>
      </c>
      <c r="E2492" s="196"/>
      <c r="F2492" s="197" t="s">
        <v>459</v>
      </c>
      <c r="H2492" s="196"/>
      <c r="L2492" s="195"/>
      <c r="M2492" s="198"/>
      <c r="T2492" s="199"/>
      <c r="AT2492" s="196" t="s">
        <v>171</v>
      </c>
      <c r="AU2492" s="196" t="s">
        <v>100</v>
      </c>
      <c r="AV2492" s="194" t="s">
        <v>84</v>
      </c>
      <c r="AW2492" s="194" t="s">
        <v>33</v>
      </c>
      <c r="AX2492" s="194" t="s">
        <v>76</v>
      </c>
      <c r="AY2492" s="196" t="s">
        <v>119</v>
      </c>
    </row>
    <row r="2493" spans="2:65" s="194" customFormat="1" x14ac:dyDescent="0.3">
      <c r="B2493" s="195"/>
      <c r="D2493" s="190" t="s">
        <v>171</v>
      </c>
      <c r="E2493" s="196"/>
      <c r="F2493" s="197" t="s">
        <v>568</v>
      </c>
      <c r="H2493" s="196"/>
      <c r="L2493" s="195"/>
      <c r="M2493" s="198"/>
      <c r="T2493" s="199"/>
      <c r="AT2493" s="196" t="s">
        <v>171</v>
      </c>
      <c r="AU2493" s="196" t="s">
        <v>100</v>
      </c>
      <c r="AV2493" s="194" t="s">
        <v>84</v>
      </c>
      <c r="AW2493" s="194" t="s">
        <v>33</v>
      </c>
      <c r="AX2493" s="194" t="s">
        <v>76</v>
      </c>
      <c r="AY2493" s="196" t="s">
        <v>119</v>
      </c>
    </row>
    <row r="2494" spans="2:65" s="200" customFormat="1" x14ac:dyDescent="0.3">
      <c r="B2494" s="201"/>
      <c r="D2494" s="190" t="s">
        <v>171</v>
      </c>
      <c r="E2494" s="202"/>
      <c r="F2494" s="203" t="s">
        <v>100</v>
      </c>
      <c r="H2494" s="204">
        <v>2</v>
      </c>
      <c r="L2494" s="201"/>
      <c r="M2494" s="205"/>
      <c r="T2494" s="206"/>
      <c r="AT2494" s="202" t="s">
        <v>171</v>
      </c>
      <c r="AU2494" s="202" t="s">
        <v>100</v>
      </c>
      <c r="AV2494" s="200" t="s">
        <v>100</v>
      </c>
      <c r="AW2494" s="200" t="s">
        <v>33</v>
      </c>
      <c r="AX2494" s="200" t="s">
        <v>76</v>
      </c>
      <c r="AY2494" s="202" t="s">
        <v>119</v>
      </c>
    </row>
    <row r="2495" spans="2:65" s="207" customFormat="1" x14ac:dyDescent="0.3">
      <c r="B2495" s="208"/>
      <c r="D2495" s="190" t="s">
        <v>171</v>
      </c>
      <c r="E2495" s="209"/>
      <c r="F2495" s="210" t="s">
        <v>176</v>
      </c>
      <c r="H2495" s="211">
        <v>8</v>
      </c>
      <c r="L2495" s="208"/>
      <c r="M2495" s="212"/>
      <c r="T2495" s="213"/>
      <c r="AT2495" s="209" t="s">
        <v>171</v>
      </c>
      <c r="AU2495" s="209" t="s">
        <v>100</v>
      </c>
      <c r="AV2495" s="207" t="s">
        <v>121</v>
      </c>
      <c r="AW2495" s="207" t="s">
        <v>33</v>
      </c>
      <c r="AX2495" s="207" t="s">
        <v>84</v>
      </c>
      <c r="AY2495" s="209" t="s">
        <v>119</v>
      </c>
    </row>
    <row r="2496" spans="2:65" s="102" customFormat="1" ht="16.5" customHeight="1" x14ac:dyDescent="0.3">
      <c r="B2496" s="103"/>
      <c r="C2496" s="222" t="s">
        <v>569</v>
      </c>
      <c r="D2496" s="222" t="s">
        <v>353</v>
      </c>
      <c r="E2496" s="223" t="s">
        <v>570</v>
      </c>
      <c r="F2496" s="224" t="s">
        <v>571</v>
      </c>
      <c r="G2496" s="225" t="s">
        <v>527</v>
      </c>
      <c r="H2496" s="226">
        <v>8</v>
      </c>
      <c r="I2496" s="290"/>
      <c r="J2496" s="227">
        <f>ROUND(I2496*H2496,2)</f>
        <v>0</v>
      </c>
      <c r="K2496" s="224" t="s">
        <v>167</v>
      </c>
      <c r="L2496" s="228"/>
      <c r="M2496" s="229"/>
      <c r="N2496" s="230" t="s">
        <v>41</v>
      </c>
      <c r="O2496" s="187">
        <v>0</v>
      </c>
      <c r="P2496" s="187">
        <f>O2496*H2496</f>
        <v>0</v>
      </c>
      <c r="Q2496" s="187">
        <v>9.1999999999999998E-3</v>
      </c>
      <c r="R2496" s="187">
        <f>Q2496*H2496</f>
        <v>7.3599999999999999E-2</v>
      </c>
      <c r="S2496" s="187">
        <v>0</v>
      </c>
      <c r="T2496" s="188">
        <f>S2496*H2496</f>
        <v>0</v>
      </c>
      <c r="AR2496" s="94" t="s">
        <v>265</v>
      </c>
      <c r="AT2496" s="94" t="s">
        <v>353</v>
      </c>
      <c r="AU2496" s="94" t="s">
        <v>100</v>
      </c>
      <c r="AY2496" s="94" t="s">
        <v>119</v>
      </c>
      <c r="BE2496" s="189">
        <f>IF(N2496="základní",J2496,0)</f>
        <v>0</v>
      </c>
      <c r="BF2496" s="189">
        <f>IF(N2496="snížená",J2496,0)</f>
        <v>0</v>
      </c>
      <c r="BG2496" s="189">
        <f>IF(N2496="zákl. přenesená",J2496,0)</f>
        <v>0</v>
      </c>
      <c r="BH2496" s="189">
        <f>IF(N2496="sníž. přenesená",J2496,0)</f>
        <v>0</v>
      </c>
      <c r="BI2496" s="189">
        <f>IF(N2496="nulová",J2496,0)</f>
        <v>0</v>
      </c>
      <c r="BJ2496" s="94" t="s">
        <v>84</v>
      </c>
      <c r="BK2496" s="189">
        <f>ROUND(I2496*H2496,2)</f>
        <v>0</v>
      </c>
      <c r="BL2496" s="94" t="s">
        <v>121</v>
      </c>
      <c r="BM2496" s="94" t="s">
        <v>572</v>
      </c>
    </row>
    <row r="2497" spans="2:65" s="102" customFormat="1" x14ac:dyDescent="0.3">
      <c r="B2497" s="103"/>
      <c r="D2497" s="190" t="s">
        <v>169</v>
      </c>
      <c r="F2497" s="191" t="s">
        <v>571</v>
      </c>
      <c r="L2497" s="103"/>
      <c r="M2497" s="192"/>
      <c r="T2497" s="193"/>
      <c r="AT2497" s="94" t="s">
        <v>169</v>
      </c>
      <c r="AU2497" s="94" t="s">
        <v>100</v>
      </c>
    </row>
    <row r="2498" spans="2:65" s="194" customFormat="1" x14ac:dyDescent="0.3">
      <c r="B2498" s="195"/>
      <c r="D2498" s="190" t="s">
        <v>171</v>
      </c>
      <c r="E2498" s="196"/>
      <c r="F2498" s="197" t="s">
        <v>172</v>
      </c>
      <c r="H2498" s="196"/>
      <c r="L2498" s="195"/>
      <c r="M2498" s="198"/>
      <c r="T2498" s="199"/>
      <c r="AT2498" s="196" t="s">
        <v>171</v>
      </c>
      <c r="AU2498" s="196" t="s">
        <v>100</v>
      </c>
      <c r="AV2498" s="194" t="s">
        <v>84</v>
      </c>
      <c r="AW2498" s="194" t="s">
        <v>33</v>
      </c>
      <c r="AX2498" s="194" t="s">
        <v>76</v>
      </c>
      <c r="AY2498" s="196" t="s">
        <v>119</v>
      </c>
    </row>
    <row r="2499" spans="2:65" s="194" customFormat="1" x14ac:dyDescent="0.3">
      <c r="B2499" s="195"/>
      <c r="D2499" s="190" t="s">
        <v>171</v>
      </c>
      <c r="E2499" s="196"/>
      <c r="F2499" s="197" t="s">
        <v>505</v>
      </c>
      <c r="H2499" s="196"/>
      <c r="L2499" s="195"/>
      <c r="M2499" s="198"/>
      <c r="T2499" s="199"/>
      <c r="AT2499" s="196" t="s">
        <v>171</v>
      </c>
      <c r="AU2499" s="196" t="s">
        <v>100</v>
      </c>
      <c r="AV2499" s="194" t="s">
        <v>84</v>
      </c>
      <c r="AW2499" s="194" t="s">
        <v>33</v>
      </c>
      <c r="AX2499" s="194" t="s">
        <v>76</v>
      </c>
      <c r="AY2499" s="196" t="s">
        <v>119</v>
      </c>
    </row>
    <row r="2500" spans="2:65" s="194" customFormat="1" x14ac:dyDescent="0.3">
      <c r="B2500" s="195"/>
      <c r="D2500" s="190" t="s">
        <v>171</v>
      </c>
      <c r="E2500" s="196"/>
      <c r="F2500" s="197" t="s">
        <v>449</v>
      </c>
      <c r="H2500" s="196"/>
      <c r="L2500" s="195"/>
      <c r="M2500" s="198"/>
      <c r="T2500" s="199"/>
      <c r="AT2500" s="196" t="s">
        <v>171</v>
      </c>
      <c r="AU2500" s="196" t="s">
        <v>100</v>
      </c>
      <c r="AV2500" s="194" t="s">
        <v>84</v>
      </c>
      <c r="AW2500" s="194" t="s">
        <v>33</v>
      </c>
      <c r="AX2500" s="194" t="s">
        <v>76</v>
      </c>
      <c r="AY2500" s="196" t="s">
        <v>119</v>
      </c>
    </row>
    <row r="2501" spans="2:65" s="194" customFormat="1" x14ac:dyDescent="0.3">
      <c r="B2501" s="195"/>
      <c r="D2501" s="190" t="s">
        <v>171</v>
      </c>
      <c r="E2501" s="196"/>
      <c r="F2501" s="197" t="s">
        <v>567</v>
      </c>
      <c r="H2501" s="196"/>
      <c r="L2501" s="195"/>
      <c r="M2501" s="198"/>
      <c r="T2501" s="199"/>
      <c r="AT2501" s="196" t="s">
        <v>171</v>
      </c>
      <c r="AU2501" s="196" t="s">
        <v>100</v>
      </c>
      <c r="AV2501" s="194" t="s">
        <v>84</v>
      </c>
      <c r="AW2501" s="194" t="s">
        <v>33</v>
      </c>
      <c r="AX2501" s="194" t="s">
        <v>76</v>
      </c>
      <c r="AY2501" s="196" t="s">
        <v>119</v>
      </c>
    </row>
    <row r="2502" spans="2:65" s="200" customFormat="1" x14ac:dyDescent="0.3">
      <c r="B2502" s="201"/>
      <c r="D2502" s="190" t="s">
        <v>171</v>
      </c>
      <c r="E2502" s="202"/>
      <c r="F2502" s="203" t="s">
        <v>254</v>
      </c>
      <c r="H2502" s="204">
        <v>6</v>
      </c>
      <c r="L2502" s="201"/>
      <c r="M2502" s="205"/>
      <c r="T2502" s="206"/>
      <c r="AT2502" s="202" t="s">
        <v>171</v>
      </c>
      <c r="AU2502" s="202" t="s">
        <v>100</v>
      </c>
      <c r="AV2502" s="200" t="s">
        <v>100</v>
      </c>
      <c r="AW2502" s="200" t="s">
        <v>33</v>
      </c>
      <c r="AX2502" s="200" t="s">
        <v>76</v>
      </c>
      <c r="AY2502" s="202" t="s">
        <v>119</v>
      </c>
    </row>
    <row r="2503" spans="2:65" s="194" customFormat="1" x14ac:dyDescent="0.3">
      <c r="B2503" s="195"/>
      <c r="D2503" s="190" t="s">
        <v>171</v>
      </c>
      <c r="E2503" s="196"/>
      <c r="F2503" s="197" t="s">
        <v>459</v>
      </c>
      <c r="H2503" s="196"/>
      <c r="L2503" s="195"/>
      <c r="M2503" s="198"/>
      <c r="T2503" s="199"/>
      <c r="AT2503" s="196" t="s">
        <v>171</v>
      </c>
      <c r="AU2503" s="196" t="s">
        <v>100</v>
      </c>
      <c r="AV2503" s="194" t="s">
        <v>84</v>
      </c>
      <c r="AW2503" s="194" t="s">
        <v>33</v>
      </c>
      <c r="AX2503" s="194" t="s">
        <v>76</v>
      </c>
      <c r="AY2503" s="196" t="s">
        <v>119</v>
      </c>
    </row>
    <row r="2504" spans="2:65" s="194" customFormat="1" x14ac:dyDescent="0.3">
      <c r="B2504" s="195"/>
      <c r="D2504" s="190" t="s">
        <v>171</v>
      </c>
      <c r="E2504" s="196"/>
      <c r="F2504" s="197" t="s">
        <v>568</v>
      </c>
      <c r="H2504" s="196"/>
      <c r="L2504" s="195"/>
      <c r="M2504" s="198"/>
      <c r="T2504" s="199"/>
      <c r="AT2504" s="196" t="s">
        <v>171</v>
      </c>
      <c r="AU2504" s="196" t="s">
        <v>100</v>
      </c>
      <c r="AV2504" s="194" t="s">
        <v>84</v>
      </c>
      <c r="AW2504" s="194" t="s">
        <v>33</v>
      </c>
      <c r="AX2504" s="194" t="s">
        <v>76</v>
      </c>
      <c r="AY2504" s="196" t="s">
        <v>119</v>
      </c>
    </row>
    <row r="2505" spans="2:65" s="200" customFormat="1" x14ac:dyDescent="0.3">
      <c r="B2505" s="201"/>
      <c r="D2505" s="190" t="s">
        <v>171</v>
      </c>
      <c r="E2505" s="202"/>
      <c r="F2505" s="203" t="s">
        <v>100</v>
      </c>
      <c r="H2505" s="204">
        <v>2</v>
      </c>
      <c r="L2505" s="201"/>
      <c r="M2505" s="205"/>
      <c r="T2505" s="206"/>
      <c r="AT2505" s="202" t="s">
        <v>171</v>
      </c>
      <c r="AU2505" s="202" t="s">
        <v>100</v>
      </c>
      <c r="AV2505" s="200" t="s">
        <v>100</v>
      </c>
      <c r="AW2505" s="200" t="s">
        <v>33</v>
      </c>
      <c r="AX2505" s="200" t="s">
        <v>76</v>
      </c>
      <c r="AY2505" s="202" t="s">
        <v>119</v>
      </c>
    </row>
    <row r="2506" spans="2:65" s="207" customFormat="1" x14ac:dyDescent="0.3">
      <c r="B2506" s="208"/>
      <c r="D2506" s="190" t="s">
        <v>171</v>
      </c>
      <c r="E2506" s="209"/>
      <c r="F2506" s="210" t="s">
        <v>176</v>
      </c>
      <c r="H2506" s="211">
        <v>8</v>
      </c>
      <c r="L2506" s="208"/>
      <c r="M2506" s="212"/>
      <c r="T2506" s="213"/>
      <c r="AT2506" s="209" t="s">
        <v>171</v>
      </c>
      <c r="AU2506" s="209" t="s">
        <v>100</v>
      </c>
      <c r="AV2506" s="207" t="s">
        <v>121</v>
      </c>
      <c r="AW2506" s="207" t="s">
        <v>33</v>
      </c>
      <c r="AX2506" s="207" t="s">
        <v>84</v>
      </c>
      <c r="AY2506" s="209" t="s">
        <v>119</v>
      </c>
    </row>
    <row r="2507" spans="2:65" s="102" customFormat="1" ht="16.5" customHeight="1" x14ac:dyDescent="0.3">
      <c r="B2507" s="103"/>
      <c r="C2507" s="179" t="s">
        <v>573</v>
      </c>
      <c r="D2507" s="179" t="s">
        <v>120</v>
      </c>
      <c r="E2507" s="180" t="s">
        <v>574</v>
      </c>
      <c r="F2507" s="181" t="s">
        <v>575</v>
      </c>
      <c r="G2507" s="182" t="s">
        <v>527</v>
      </c>
      <c r="H2507" s="183">
        <v>36</v>
      </c>
      <c r="I2507" s="289"/>
      <c r="J2507" s="184">
        <f>ROUND(I2507*H2507,2)</f>
        <v>0</v>
      </c>
      <c r="K2507" s="181" t="s">
        <v>167</v>
      </c>
      <c r="L2507" s="103"/>
      <c r="M2507" s="185"/>
      <c r="N2507" s="186" t="s">
        <v>41</v>
      </c>
      <c r="O2507" s="187">
        <v>1.5620000000000001</v>
      </c>
      <c r="P2507" s="187">
        <f>O2507*H2507</f>
        <v>56.231999999999999</v>
      </c>
      <c r="Q2507" s="187">
        <v>9.1800000000000007E-3</v>
      </c>
      <c r="R2507" s="187">
        <f>Q2507*H2507</f>
        <v>0.33048</v>
      </c>
      <c r="S2507" s="187">
        <v>0</v>
      </c>
      <c r="T2507" s="188">
        <f>S2507*H2507</f>
        <v>0</v>
      </c>
      <c r="AR2507" s="94" t="s">
        <v>121</v>
      </c>
      <c r="AT2507" s="94" t="s">
        <v>120</v>
      </c>
      <c r="AU2507" s="94" t="s">
        <v>100</v>
      </c>
      <c r="AY2507" s="94" t="s">
        <v>119</v>
      </c>
      <c r="BE2507" s="189">
        <f>IF(N2507="základní",J2507,0)</f>
        <v>0</v>
      </c>
      <c r="BF2507" s="189">
        <f>IF(N2507="snížená",J2507,0)</f>
        <v>0</v>
      </c>
      <c r="BG2507" s="189">
        <f>IF(N2507="zákl. přenesená",J2507,0)</f>
        <v>0</v>
      </c>
      <c r="BH2507" s="189">
        <f>IF(N2507="sníž. přenesená",J2507,0)</f>
        <v>0</v>
      </c>
      <c r="BI2507" s="189">
        <f>IF(N2507="nulová",J2507,0)</f>
        <v>0</v>
      </c>
      <c r="BJ2507" s="94" t="s">
        <v>84</v>
      </c>
      <c r="BK2507" s="189">
        <f>ROUND(I2507*H2507,2)</f>
        <v>0</v>
      </c>
      <c r="BL2507" s="94" t="s">
        <v>121</v>
      </c>
      <c r="BM2507" s="94" t="s">
        <v>576</v>
      </c>
    </row>
    <row r="2508" spans="2:65" s="102" customFormat="1" x14ac:dyDescent="0.3">
      <c r="B2508" s="103"/>
      <c r="D2508" s="190" t="s">
        <v>169</v>
      </c>
      <c r="F2508" s="191" t="s">
        <v>575</v>
      </c>
      <c r="L2508" s="103"/>
      <c r="M2508" s="192"/>
      <c r="T2508" s="193"/>
      <c r="AT2508" s="94" t="s">
        <v>169</v>
      </c>
      <c r="AU2508" s="94" t="s">
        <v>100</v>
      </c>
    </row>
    <row r="2509" spans="2:65" s="194" customFormat="1" x14ac:dyDescent="0.3">
      <c r="B2509" s="195"/>
      <c r="D2509" s="190" t="s">
        <v>171</v>
      </c>
      <c r="E2509" s="196"/>
      <c r="F2509" s="197" t="s">
        <v>172</v>
      </c>
      <c r="H2509" s="196"/>
      <c r="L2509" s="195"/>
      <c r="M2509" s="198"/>
      <c r="T2509" s="199"/>
      <c r="AT2509" s="196" t="s">
        <v>171</v>
      </c>
      <c r="AU2509" s="196" t="s">
        <v>100</v>
      </c>
      <c r="AV2509" s="194" t="s">
        <v>84</v>
      </c>
      <c r="AW2509" s="194" t="s">
        <v>33</v>
      </c>
      <c r="AX2509" s="194" t="s">
        <v>76</v>
      </c>
      <c r="AY2509" s="196" t="s">
        <v>119</v>
      </c>
    </row>
    <row r="2510" spans="2:65" s="194" customFormat="1" x14ac:dyDescent="0.3">
      <c r="B2510" s="195"/>
      <c r="D2510" s="190" t="s">
        <v>171</v>
      </c>
      <c r="E2510" s="196"/>
      <c r="F2510" s="197" t="s">
        <v>402</v>
      </c>
      <c r="H2510" s="196"/>
      <c r="L2510" s="195"/>
      <c r="M2510" s="198"/>
      <c r="T2510" s="199"/>
      <c r="AT2510" s="196" t="s">
        <v>171</v>
      </c>
      <c r="AU2510" s="196" t="s">
        <v>100</v>
      </c>
      <c r="AV2510" s="194" t="s">
        <v>84</v>
      </c>
      <c r="AW2510" s="194" t="s">
        <v>33</v>
      </c>
      <c r="AX2510" s="194" t="s">
        <v>76</v>
      </c>
      <c r="AY2510" s="196" t="s">
        <v>119</v>
      </c>
    </row>
    <row r="2511" spans="2:65" s="194" customFormat="1" x14ac:dyDescent="0.3">
      <c r="B2511" s="195"/>
      <c r="D2511" s="190" t="s">
        <v>171</v>
      </c>
      <c r="E2511" s="196"/>
      <c r="F2511" s="197" t="s">
        <v>403</v>
      </c>
      <c r="H2511" s="196"/>
      <c r="L2511" s="195"/>
      <c r="M2511" s="198"/>
      <c r="T2511" s="199"/>
      <c r="AT2511" s="196" t="s">
        <v>171</v>
      </c>
      <c r="AU2511" s="196" t="s">
        <v>100</v>
      </c>
      <c r="AV2511" s="194" t="s">
        <v>84</v>
      </c>
      <c r="AW2511" s="194" t="s">
        <v>33</v>
      </c>
      <c r="AX2511" s="194" t="s">
        <v>76</v>
      </c>
      <c r="AY2511" s="196" t="s">
        <v>119</v>
      </c>
    </row>
    <row r="2512" spans="2:65" s="194" customFormat="1" x14ac:dyDescent="0.3">
      <c r="B2512" s="195"/>
      <c r="D2512" s="190" t="s">
        <v>171</v>
      </c>
      <c r="E2512" s="196"/>
      <c r="F2512" s="197" t="s">
        <v>577</v>
      </c>
      <c r="H2512" s="196"/>
      <c r="L2512" s="195"/>
      <c r="M2512" s="198"/>
      <c r="T2512" s="199"/>
      <c r="AT2512" s="196" t="s">
        <v>171</v>
      </c>
      <c r="AU2512" s="196" t="s">
        <v>100</v>
      </c>
      <c r="AV2512" s="194" t="s">
        <v>84</v>
      </c>
      <c r="AW2512" s="194" t="s">
        <v>33</v>
      </c>
      <c r="AX2512" s="194" t="s">
        <v>76</v>
      </c>
      <c r="AY2512" s="196" t="s">
        <v>119</v>
      </c>
    </row>
    <row r="2513" spans="2:51" s="194" customFormat="1" x14ac:dyDescent="0.3">
      <c r="B2513" s="195"/>
      <c r="D2513" s="190" t="s">
        <v>171</v>
      </c>
      <c r="E2513" s="196"/>
      <c r="F2513" s="197" t="s">
        <v>578</v>
      </c>
      <c r="H2513" s="196"/>
      <c r="L2513" s="195"/>
      <c r="M2513" s="198"/>
      <c r="T2513" s="199"/>
      <c r="AT2513" s="196" t="s">
        <v>171</v>
      </c>
      <c r="AU2513" s="196" t="s">
        <v>100</v>
      </c>
      <c r="AV2513" s="194" t="s">
        <v>84</v>
      </c>
      <c r="AW2513" s="194" t="s">
        <v>33</v>
      </c>
      <c r="AX2513" s="194" t="s">
        <v>76</v>
      </c>
      <c r="AY2513" s="196" t="s">
        <v>119</v>
      </c>
    </row>
    <row r="2514" spans="2:51" s="200" customFormat="1" x14ac:dyDescent="0.3">
      <c r="B2514" s="201"/>
      <c r="D2514" s="190" t="s">
        <v>171</v>
      </c>
      <c r="E2514" s="202"/>
      <c r="F2514" s="203" t="s">
        <v>84</v>
      </c>
      <c r="H2514" s="204">
        <v>1</v>
      </c>
      <c r="L2514" s="201"/>
      <c r="M2514" s="205"/>
      <c r="T2514" s="206"/>
      <c r="AT2514" s="202" t="s">
        <v>171</v>
      </c>
      <c r="AU2514" s="202" t="s">
        <v>100</v>
      </c>
      <c r="AV2514" s="200" t="s">
        <v>100</v>
      </c>
      <c r="AW2514" s="200" t="s">
        <v>33</v>
      </c>
      <c r="AX2514" s="200" t="s">
        <v>76</v>
      </c>
      <c r="AY2514" s="202" t="s">
        <v>119</v>
      </c>
    </row>
    <row r="2515" spans="2:51" s="194" customFormat="1" x14ac:dyDescent="0.3">
      <c r="B2515" s="195"/>
      <c r="D2515" s="190" t="s">
        <v>171</v>
      </c>
      <c r="E2515" s="196"/>
      <c r="F2515" s="197" t="s">
        <v>407</v>
      </c>
      <c r="H2515" s="196"/>
      <c r="L2515" s="195"/>
      <c r="M2515" s="198"/>
      <c r="T2515" s="199"/>
      <c r="AT2515" s="196" t="s">
        <v>171</v>
      </c>
      <c r="AU2515" s="196" t="s">
        <v>100</v>
      </c>
      <c r="AV2515" s="194" t="s">
        <v>84</v>
      </c>
      <c r="AW2515" s="194" t="s">
        <v>33</v>
      </c>
      <c r="AX2515" s="194" t="s">
        <v>76</v>
      </c>
      <c r="AY2515" s="196" t="s">
        <v>119</v>
      </c>
    </row>
    <row r="2516" spans="2:51" s="194" customFormat="1" x14ac:dyDescent="0.3">
      <c r="B2516" s="195"/>
      <c r="D2516" s="190" t="s">
        <v>171</v>
      </c>
      <c r="E2516" s="196"/>
      <c r="F2516" s="197" t="s">
        <v>577</v>
      </c>
      <c r="H2516" s="196"/>
      <c r="L2516" s="195"/>
      <c r="M2516" s="198"/>
      <c r="T2516" s="199"/>
      <c r="AT2516" s="196" t="s">
        <v>171</v>
      </c>
      <c r="AU2516" s="196" t="s">
        <v>100</v>
      </c>
      <c r="AV2516" s="194" t="s">
        <v>84</v>
      </c>
      <c r="AW2516" s="194" t="s">
        <v>33</v>
      </c>
      <c r="AX2516" s="194" t="s">
        <v>76</v>
      </c>
      <c r="AY2516" s="196" t="s">
        <v>119</v>
      </c>
    </row>
    <row r="2517" spans="2:51" s="194" customFormat="1" x14ac:dyDescent="0.3">
      <c r="B2517" s="195"/>
      <c r="D2517" s="190" t="s">
        <v>171</v>
      </c>
      <c r="E2517" s="196"/>
      <c r="F2517" s="197" t="s">
        <v>578</v>
      </c>
      <c r="H2517" s="196"/>
      <c r="L2517" s="195"/>
      <c r="M2517" s="198"/>
      <c r="T2517" s="199"/>
      <c r="AT2517" s="196" t="s">
        <v>171</v>
      </c>
      <c r="AU2517" s="196" t="s">
        <v>100</v>
      </c>
      <c r="AV2517" s="194" t="s">
        <v>84</v>
      </c>
      <c r="AW2517" s="194" t="s">
        <v>33</v>
      </c>
      <c r="AX2517" s="194" t="s">
        <v>76</v>
      </c>
      <c r="AY2517" s="196" t="s">
        <v>119</v>
      </c>
    </row>
    <row r="2518" spans="2:51" s="200" customFormat="1" x14ac:dyDescent="0.3">
      <c r="B2518" s="201"/>
      <c r="D2518" s="190" t="s">
        <v>171</v>
      </c>
      <c r="E2518" s="202"/>
      <c r="F2518" s="203" t="s">
        <v>84</v>
      </c>
      <c r="H2518" s="204">
        <v>1</v>
      </c>
      <c r="L2518" s="201"/>
      <c r="M2518" s="205"/>
      <c r="T2518" s="206"/>
      <c r="AT2518" s="202" t="s">
        <v>171</v>
      </c>
      <c r="AU2518" s="202" t="s">
        <v>100</v>
      </c>
      <c r="AV2518" s="200" t="s">
        <v>100</v>
      </c>
      <c r="AW2518" s="200" t="s">
        <v>33</v>
      </c>
      <c r="AX2518" s="200" t="s">
        <v>76</v>
      </c>
      <c r="AY2518" s="202" t="s">
        <v>119</v>
      </c>
    </row>
    <row r="2519" spans="2:51" s="194" customFormat="1" x14ac:dyDescent="0.3">
      <c r="B2519" s="195"/>
      <c r="D2519" s="190" t="s">
        <v>171</v>
      </c>
      <c r="E2519" s="196"/>
      <c r="F2519" s="197" t="s">
        <v>408</v>
      </c>
      <c r="H2519" s="196"/>
      <c r="L2519" s="195"/>
      <c r="M2519" s="198"/>
      <c r="T2519" s="199"/>
      <c r="AT2519" s="196" t="s">
        <v>171</v>
      </c>
      <c r="AU2519" s="196" t="s">
        <v>100</v>
      </c>
      <c r="AV2519" s="194" t="s">
        <v>84</v>
      </c>
      <c r="AW2519" s="194" t="s">
        <v>33</v>
      </c>
      <c r="AX2519" s="194" t="s">
        <v>76</v>
      </c>
      <c r="AY2519" s="196" t="s">
        <v>119</v>
      </c>
    </row>
    <row r="2520" spans="2:51" s="194" customFormat="1" x14ac:dyDescent="0.3">
      <c r="B2520" s="195"/>
      <c r="D2520" s="190" t="s">
        <v>171</v>
      </c>
      <c r="E2520" s="196"/>
      <c r="F2520" s="197" t="s">
        <v>577</v>
      </c>
      <c r="H2520" s="196"/>
      <c r="L2520" s="195"/>
      <c r="M2520" s="198"/>
      <c r="T2520" s="199"/>
      <c r="AT2520" s="196" t="s">
        <v>171</v>
      </c>
      <c r="AU2520" s="196" t="s">
        <v>100</v>
      </c>
      <c r="AV2520" s="194" t="s">
        <v>84</v>
      </c>
      <c r="AW2520" s="194" t="s">
        <v>33</v>
      </c>
      <c r="AX2520" s="194" t="s">
        <v>76</v>
      </c>
      <c r="AY2520" s="196" t="s">
        <v>119</v>
      </c>
    </row>
    <row r="2521" spans="2:51" s="194" customFormat="1" x14ac:dyDescent="0.3">
      <c r="B2521" s="195"/>
      <c r="D2521" s="190" t="s">
        <v>171</v>
      </c>
      <c r="E2521" s="196"/>
      <c r="F2521" s="197" t="s">
        <v>578</v>
      </c>
      <c r="H2521" s="196"/>
      <c r="L2521" s="195"/>
      <c r="M2521" s="198"/>
      <c r="T2521" s="199"/>
      <c r="AT2521" s="196" t="s">
        <v>171</v>
      </c>
      <c r="AU2521" s="196" t="s">
        <v>100</v>
      </c>
      <c r="AV2521" s="194" t="s">
        <v>84</v>
      </c>
      <c r="AW2521" s="194" t="s">
        <v>33</v>
      </c>
      <c r="AX2521" s="194" t="s">
        <v>76</v>
      </c>
      <c r="AY2521" s="196" t="s">
        <v>119</v>
      </c>
    </row>
    <row r="2522" spans="2:51" s="200" customFormat="1" x14ac:dyDescent="0.3">
      <c r="B2522" s="201"/>
      <c r="D2522" s="190" t="s">
        <v>171</v>
      </c>
      <c r="E2522" s="202"/>
      <c r="F2522" s="203" t="s">
        <v>84</v>
      </c>
      <c r="H2522" s="204">
        <v>1</v>
      </c>
      <c r="L2522" s="201"/>
      <c r="M2522" s="205"/>
      <c r="T2522" s="206"/>
      <c r="AT2522" s="202" t="s">
        <v>171</v>
      </c>
      <c r="AU2522" s="202" t="s">
        <v>100</v>
      </c>
      <c r="AV2522" s="200" t="s">
        <v>100</v>
      </c>
      <c r="AW2522" s="200" t="s">
        <v>33</v>
      </c>
      <c r="AX2522" s="200" t="s">
        <v>76</v>
      </c>
      <c r="AY2522" s="202" t="s">
        <v>119</v>
      </c>
    </row>
    <row r="2523" spans="2:51" s="194" customFormat="1" x14ac:dyDescent="0.3">
      <c r="B2523" s="195"/>
      <c r="D2523" s="190" t="s">
        <v>171</v>
      </c>
      <c r="E2523" s="196"/>
      <c r="F2523" s="197" t="s">
        <v>579</v>
      </c>
      <c r="H2523" s="196"/>
      <c r="L2523" s="195"/>
      <c r="M2523" s="198"/>
      <c r="T2523" s="199"/>
      <c r="AT2523" s="196" t="s">
        <v>171</v>
      </c>
      <c r="AU2523" s="196" t="s">
        <v>100</v>
      </c>
      <c r="AV2523" s="194" t="s">
        <v>84</v>
      </c>
      <c r="AW2523" s="194" t="s">
        <v>33</v>
      </c>
      <c r="AX2523" s="194" t="s">
        <v>76</v>
      </c>
      <c r="AY2523" s="196" t="s">
        <v>119</v>
      </c>
    </row>
    <row r="2524" spans="2:51" s="194" customFormat="1" x14ac:dyDescent="0.3">
      <c r="B2524" s="195"/>
      <c r="D2524" s="190" t="s">
        <v>171</v>
      </c>
      <c r="E2524" s="196"/>
      <c r="F2524" s="197" t="s">
        <v>577</v>
      </c>
      <c r="H2524" s="196"/>
      <c r="L2524" s="195"/>
      <c r="M2524" s="198"/>
      <c r="T2524" s="199"/>
      <c r="AT2524" s="196" t="s">
        <v>171</v>
      </c>
      <c r="AU2524" s="196" t="s">
        <v>100</v>
      </c>
      <c r="AV2524" s="194" t="s">
        <v>84</v>
      </c>
      <c r="AW2524" s="194" t="s">
        <v>33</v>
      </c>
      <c r="AX2524" s="194" t="s">
        <v>76</v>
      </c>
      <c r="AY2524" s="196" t="s">
        <v>119</v>
      </c>
    </row>
    <row r="2525" spans="2:51" s="194" customFormat="1" x14ac:dyDescent="0.3">
      <c r="B2525" s="195"/>
      <c r="D2525" s="190" t="s">
        <v>171</v>
      </c>
      <c r="E2525" s="196"/>
      <c r="F2525" s="197" t="s">
        <v>578</v>
      </c>
      <c r="H2525" s="196"/>
      <c r="L2525" s="195"/>
      <c r="M2525" s="198"/>
      <c r="T2525" s="199"/>
      <c r="AT2525" s="196" t="s">
        <v>171</v>
      </c>
      <c r="AU2525" s="196" t="s">
        <v>100</v>
      </c>
      <c r="AV2525" s="194" t="s">
        <v>84</v>
      </c>
      <c r="AW2525" s="194" t="s">
        <v>33</v>
      </c>
      <c r="AX2525" s="194" t="s">
        <v>76</v>
      </c>
      <c r="AY2525" s="196" t="s">
        <v>119</v>
      </c>
    </row>
    <row r="2526" spans="2:51" s="200" customFormat="1" x14ac:dyDescent="0.3">
      <c r="B2526" s="201"/>
      <c r="D2526" s="190" t="s">
        <v>171</v>
      </c>
      <c r="E2526" s="202"/>
      <c r="F2526" s="203" t="s">
        <v>84</v>
      </c>
      <c r="H2526" s="204">
        <v>1</v>
      </c>
      <c r="L2526" s="201"/>
      <c r="M2526" s="205"/>
      <c r="T2526" s="206"/>
      <c r="AT2526" s="202" t="s">
        <v>171</v>
      </c>
      <c r="AU2526" s="202" t="s">
        <v>100</v>
      </c>
      <c r="AV2526" s="200" t="s">
        <v>100</v>
      </c>
      <c r="AW2526" s="200" t="s">
        <v>33</v>
      </c>
      <c r="AX2526" s="200" t="s">
        <v>76</v>
      </c>
      <c r="AY2526" s="202" t="s">
        <v>119</v>
      </c>
    </row>
    <row r="2527" spans="2:51" s="194" customFormat="1" x14ac:dyDescent="0.3">
      <c r="B2527" s="195"/>
      <c r="D2527" s="190" t="s">
        <v>171</v>
      </c>
      <c r="E2527" s="196"/>
      <c r="F2527" s="197" t="s">
        <v>580</v>
      </c>
      <c r="H2527" s="196"/>
      <c r="L2527" s="195"/>
      <c r="M2527" s="198"/>
      <c r="T2527" s="199"/>
      <c r="AT2527" s="196" t="s">
        <v>171</v>
      </c>
      <c r="AU2527" s="196" t="s">
        <v>100</v>
      </c>
      <c r="AV2527" s="194" t="s">
        <v>84</v>
      </c>
      <c r="AW2527" s="194" t="s">
        <v>33</v>
      </c>
      <c r="AX2527" s="194" t="s">
        <v>76</v>
      </c>
      <c r="AY2527" s="196" t="s">
        <v>119</v>
      </c>
    </row>
    <row r="2528" spans="2:51" s="194" customFormat="1" x14ac:dyDescent="0.3">
      <c r="B2528" s="195"/>
      <c r="D2528" s="190" t="s">
        <v>171</v>
      </c>
      <c r="E2528" s="196"/>
      <c r="F2528" s="197" t="s">
        <v>577</v>
      </c>
      <c r="H2528" s="196"/>
      <c r="L2528" s="195"/>
      <c r="M2528" s="198"/>
      <c r="T2528" s="199"/>
      <c r="AT2528" s="196" t="s">
        <v>171</v>
      </c>
      <c r="AU2528" s="196" t="s">
        <v>100</v>
      </c>
      <c r="AV2528" s="194" t="s">
        <v>84</v>
      </c>
      <c r="AW2528" s="194" t="s">
        <v>33</v>
      </c>
      <c r="AX2528" s="194" t="s">
        <v>76</v>
      </c>
      <c r="AY2528" s="196" t="s">
        <v>119</v>
      </c>
    </row>
    <row r="2529" spans="2:51" s="194" customFormat="1" x14ac:dyDescent="0.3">
      <c r="B2529" s="195"/>
      <c r="D2529" s="190" t="s">
        <v>171</v>
      </c>
      <c r="E2529" s="196"/>
      <c r="F2529" s="197" t="s">
        <v>578</v>
      </c>
      <c r="H2529" s="196"/>
      <c r="L2529" s="195"/>
      <c r="M2529" s="198"/>
      <c r="T2529" s="199"/>
      <c r="AT2529" s="196" t="s">
        <v>171</v>
      </c>
      <c r="AU2529" s="196" t="s">
        <v>100</v>
      </c>
      <c r="AV2529" s="194" t="s">
        <v>84</v>
      </c>
      <c r="AW2529" s="194" t="s">
        <v>33</v>
      </c>
      <c r="AX2529" s="194" t="s">
        <v>76</v>
      </c>
      <c r="AY2529" s="196" t="s">
        <v>119</v>
      </c>
    </row>
    <row r="2530" spans="2:51" s="200" customFormat="1" x14ac:dyDescent="0.3">
      <c r="B2530" s="201"/>
      <c r="D2530" s="190" t="s">
        <v>171</v>
      </c>
      <c r="E2530" s="202"/>
      <c r="F2530" s="203" t="s">
        <v>84</v>
      </c>
      <c r="H2530" s="204">
        <v>1</v>
      </c>
      <c r="L2530" s="201"/>
      <c r="M2530" s="205"/>
      <c r="T2530" s="206"/>
      <c r="AT2530" s="202" t="s">
        <v>171</v>
      </c>
      <c r="AU2530" s="202" t="s">
        <v>100</v>
      </c>
      <c r="AV2530" s="200" t="s">
        <v>100</v>
      </c>
      <c r="AW2530" s="200" t="s">
        <v>33</v>
      </c>
      <c r="AX2530" s="200" t="s">
        <v>76</v>
      </c>
      <c r="AY2530" s="202" t="s">
        <v>119</v>
      </c>
    </row>
    <row r="2531" spans="2:51" s="194" customFormat="1" x14ac:dyDescent="0.3">
      <c r="B2531" s="195"/>
      <c r="D2531" s="190" t="s">
        <v>171</v>
      </c>
      <c r="E2531" s="196"/>
      <c r="F2531" s="197" t="s">
        <v>581</v>
      </c>
      <c r="H2531" s="196"/>
      <c r="L2531" s="195"/>
      <c r="M2531" s="198"/>
      <c r="T2531" s="199"/>
      <c r="AT2531" s="196" t="s">
        <v>171</v>
      </c>
      <c r="AU2531" s="196" t="s">
        <v>100</v>
      </c>
      <c r="AV2531" s="194" t="s">
        <v>84</v>
      </c>
      <c r="AW2531" s="194" t="s">
        <v>33</v>
      </c>
      <c r="AX2531" s="194" t="s">
        <v>76</v>
      </c>
      <c r="AY2531" s="196" t="s">
        <v>119</v>
      </c>
    </row>
    <row r="2532" spans="2:51" s="194" customFormat="1" x14ac:dyDescent="0.3">
      <c r="B2532" s="195"/>
      <c r="D2532" s="190" t="s">
        <v>171</v>
      </c>
      <c r="E2532" s="196"/>
      <c r="F2532" s="197" t="s">
        <v>577</v>
      </c>
      <c r="H2532" s="196"/>
      <c r="L2532" s="195"/>
      <c r="M2532" s="198"/>
      <c r="T2532" s="199"/>
      <c r="AT2532" s="196" t="s">
        <v>171</v>
      </c>
      <c r="AU2532" s="196" t="s">
        <v>100</v>
      </c>
      <c r="AV2532" s="194" t="s">
        <v>84</v>
      </c>
      <c r="AW2532" s="194" t="s">
        <v>33</v>
      </c>
      <c r="AX2532" s="194" t="s">
        <v>76</v>
      </c>
      <c r="AY2532" s="196" t="s">
        <v>119</v>
      </c>
    </row>
    <row r="2533" spans="2:51" s="194" customFormat="1" x14ac:dyDescent="0.3">
      <c r="B2533" s="195"/>
      <c r="D2533" s="190" t="s">
        <v>171</v>
      </c>
      <c r="E2533" s="196"/>
      <c r="F2533" s="197" t="s">
        <v>578</v>
      </c>
      <c r="H2533" s="196"/>
      <c r="L2533" s="195"/>
      <c r="M2533" s="198"/>
      <c r="T2533" s="199"/>
      <c r="AT2533" s="196" t="s">
        <v>171</v>
      </c>
      <c r="AU2533" s="196" t="s">
        <v>100</v>
      </c>
      <c r="AV2533" s="194" t="s">
        <v>84</v>
      </c>
      <c r="AW2533" s="194" t="s">
        <v>33</v>
      </c>
      <c r="AX2533" s="194" t="s">
        <v>76</v>
      </c>
      <c r="AY2533" s="196" t="s">
        <v>119</v>
      </c>
    </row>
    <row r="2534" spans="2:51" s="200" customFormat="1" x14ac:dyDescent="0.3">
      <c r="B2534" s="201"/>
      <c r="D2534" s="190" t="s">
        <v>171</v>
      </c>
      <c r="E2534" s="202"/>
      <c r="F2534" s="203" t="s">
        <v>84</v>
      </c>
      <c r="H2534" s="204">
        <v>1</v>
      </c>
      <c r="L2534" s="201"/>
      <c r="M2534" s="205"/>
      <c r="T2534" s="206"/>
      <c r="AT2534" s="202" t="s">
        <v>171</v>
      </c>
      <c r="AU2534" s="202" t="s">
        <v>100</v>
      </c>
      <c r="AV2534" s="200" t="s">
        <v>100</v>
      </c>
      <c r="AW2534" s="200" t="s">
        <v>33</v>
      </c>
      <c r="AX2534" s="200" t="s">
        <v>76</v>
      </c>
      <c r="AY2534" s="202" t="s">
        <v>119</v>
      </c>
    </row>
    <row r="2535" spans="2:51" s="194" customFormat="1" x14ac:dyDescent="0.3">
      <c r="B2535" s="195"/>
      <c r="D2535" s="190" t="s">
        <v>171</v>
      </c>
      <c r="E2535" s="196"/>
      <c r="F2535" s="197" t="s">
        <v>582</v>
      </c>
      <c r="H2535" s="196"/>
      <c r="L2535" s="195"/>
      <c r="M2535" s="198"/>
      <c r="T2535" s="199"/>
      <c r="AT2535" s="196" t="s">
        <v>171</v>
      </c>
      <c r="AU2535" s="196" t="s">
        <v>100</v>
      </c>
      <c r="AV2535" s="194" t="s">
        <v>84</v>
      </c>
      <c r="AW2535" s="194" t="s">
        <v>33</v>
      </c>
      <c r="AX2535" s="194" t="s">
        <v>76</v>
      </c>
      <c r="AY2535" s="196" t="s">
        <v>119</v>
      </c>
    </row>
    <row r="2536" spans="2:51" s="194" customFormat="1" x14ac:dyDescent="0.3">
      <c r="B2536" s="195"/>
      <c r="D2536" s="190" t="s">
        <v>171</v>
      </c>
      <c r="E2536" s="196"/>
      <c r="F2536" s="197" t="s">
        <v>583</v>
      </c>
      <c r="H2536" s="196"/>
      <c r="L2536" s="195"/>
      <c r="M2536" s="198"/>
      <c r="T2536" s="199"/>
      <c r="AT2536" s="196" t="s">
        <v>171</v>
      </c>
      <c r="AU2536" s="196" t="s">
        <v>100</v>
      </c>
      <c r="AV2536" s="194" t="s">
        <v>84</v>
      </c>
      <c r="AW2536" s="194" t="s">
        <v>33</v>
      </c>
      <c r="AX2536" s="194" t="s">
        <v>76</v>
      </c>
      <c r="AY2536" s="196" t="s">
        <v>119</v>
      </c>
    </row>
    <row r="2537" spans="2:51" s="194" customFormat="1" x14ac:dyDescent="0.3">
      <c r="B2537" s="195"/>
      <c r="D2537" s="190" t="s">
        <v>171</v>
      </c>
      <c r="E2537" s="196"/>
      <c r="F2537" s="197" t="s">
        <v>578</v>
      </c>
      <c r="H2537" s="196"/>
      <c r="L2537" s="195"/>
      <c r="M2537" s="198"/>
      <c r="T2537" s="199"/>
      <c r="AT2537" s="196" t="s">
        <v>171</v>
      </c>
      <c r="AU2537" s="196" t="s">
        <v>100</v>
      </c>
      <c r="AV2537" s="194" t="s">
        <v>84</v>
      </c>
      <c r="AW2537" s="194" t="s">
        <v>33</v>
      </c>
      <c r="AX2537" s="194" t="s">
        <v>76</v>
      </c>
      <c r="AY2537" s="196" t="s">
        <v>119</v>
      </c>
    </row>
    <row r="2538" spans="2:51" s="200" customFormat="1" x14ac:dyDescent="0.3">
      <c r="B2538" s="201"/>
      <c r="D2538" s="190" t="s">
        <v>171</v>
      </c>
      <c r="E2538" s="202"/>
      <c r="F2538" s="203" t="s">
        <v>84</v>
      </c>
      <c r="H2538" s="204">
        <v>1</v>
      </c>
      <c r="L2538" s="201"/>
      <c r="M2538" s="205"/>
      <c r="T2538" s="206"/>
      <c r="AT2538" s="202" t="s">
        <v>171</v>
      </c>
      <c r="AU2538" s="202" t="s">
        <v>100</v>
      </c>
      <c r="AV2538" s="200" t="s">
        <v>100</v>
      </c>
      <c r="AW2538" s="200" t="s">
        <v>33</v>
      </c>
      <c r="AX2538" s="200" t="s">
        <v>76</v>
      </c>
      <c r="AY2538" s="202" t="s">
        <v>119</v>
      </c>
    </row>
    <row r="2539" spans="2:51" s="194" customFormat="1" x14ac:dyDescent="0.3">
      <c r="B2539" s="195"/>
      <c r="D2539" s="190" t="s">
        <v>171</v>
      </c>
      <c r="E2539" s="196"/>
      <c r="F2539" s="197" t="s">
        <v>579</v>
      </c>
      <c r="H2539" s="196"/>
      <c r="L2539" s="195"/>
      <c r="M2539" s="198"/>
      <c r="T2539" s="199"/>
      <c r="AT2539" s="196" t="s">
        <v>171</v>
      </c>
      <c r="AU2539" s="196" t="s">
        <v>100</v>
      </c>
      <c r="AV2539" s="194" t="s">
        <v>84</v>
      </c>
      <c r="AW2539" s="194" t="s">
        <v>33</v>
      </c>
      <c r="AX2539" s="194" t="s">
        <v>76</v>
      </c>
      <c r="AY2539" s="196" t="s">
        <v>119</v>
      </c>
    </row>
    <row r="2540" spans="2:51" s="194" customFormat="1" x14ac:dyDescent="0.3">
      <c r="B2540" s="195"/>
      <c r="D2540" s="190" t="s">
        <v>171</v>
      </c>
      <c r="E2540" s="196"/>
      <c r="F2540" s="197" t="s">
        <v>583</v>
      </c>
      <c r="H2540" s="196"/>
      <c r="L2540" s="195"/>
      <c r="M2540" s="198"/>
      <c r="T2540" s="199"/>
      <c r="AT2540" s="196" t="s">
        <v>171</v>
      </c>
      <c r="AU2540" s="196" t="s">
        <v>100</v>
      </c>
      <c r="AV2540" s="194" t="s">
        <v>84</v>
      </c>
      <c r="AW2540" s="194" t="s">
        <v>33</v>
      </c>
      <c r="AX2540" s="194" t="s">
        <v>76</v>
      </c>
      <c r="AY2540" s="196" t="s">
        <v>119</v>
      </c>
    </row>
    <row r="2541" spans="2:51" s="194" customFormat="1" x14ac:dyDescent="0.3">
      <c r="B2541" s="195"/>
      <c r="D2541" s="190" t="s">
        <v>171</v>
      </c>
      <c r="E2541" s="196"/>
      <c r="F2541" s="197" t="s">
        <v>578</v>
      </c>
      <c r="H2541" s="196"/>
      <c r="L2541" s="195"/>
      <c r="M2541" s="198"/>
      <c r="T2541" s="199"/>
      <c r="AT2541" s="196" t="s">
        <v>171</v>
      </c>
      <c r="AU2541" s="196" t="s">
        <v>100</v>
      </c>
      <c r="AV2541" s="194" t="s">
        <v>84</v>
      </c>
      <c r="AW2541" s="194" t="s">
        <v>33</v>
      </c>
      <c r="AX2541" s="194" t="s">
        <v>76</v>
      </c>
      <c r="AY2541" s="196" t="s">
        <v>119</v>
      </c>
    </row>
    <row r="2542" spans="2:51" s="200" customFormat="1" x14ac:dyDescent="0.3">
      <c r="B2542" s="201"/>
      <c r="D2542" s="190" t="s">
        <v>171</v>
      </c>
      <c r="E2542" s="202"/>
      <c r="F2542" s="203" t="s">
        <v>84</v>
      </c>
      <c r="H2542" s="204">
        <v>1</v>
      </c>
      <c r="L2542" s="201"/>
      <c r="M2542" s="205"/>
      <c r="T2542" s="206"/>
      <c r="AT2542" s="202" t="s">
        <v>171</v>
      </c>
      <c r="AU2542" s="202" t="s">
        <v>100</v>
      </c>
      <c r="AV2542" s="200" t="s">
        <v>100</v>
      </c>
      <c r="AW2542" s="200" t="s">
        <v>33</v>
      </c>
      <c r="AX2542" s="200" t="s">
        <v>76</v>
      </c>
      <c r="AY2542" s="202" t="s">
        <v>119</v>
      </c>
    </row>
    <row r="2543" spans="2:51" s="194" customFormat="1" x14ac:dyDescent="0.3">
      <c r="B2543" s="195"/>
      <c r="D2543" s="190" t="s">
        <v>171</v>
      </c>
      <c r="E2543" s="196"/>
      <c r="F2543" s="197" t="s">
        <v>584</v>
      </c>
      <c r="H2543" s="196"/>
      <c r="L2543" s="195"/>
      <c r="M2543" s="198"/>
      <c r="T2543" s="199"/>
      <c r="AT2543" s="196" t="s">
        <v>171</v>
      </c>
      <c r="AU2543" s="196" t="s">
        <v>100</v>
      </c>
      <c r="AV2543" s="194" t="s">
        <v>84</v>
      </c>
      <c r="AW2543" s="194" t="s">
        <v>33</v>
      </c>
      <c r="AX2543" s="194" t="s">
        <v>76</v>
      </c>
      <c r="AY2543" s="196" t="s">
        <v>119</v>
      </c>
    </row>
    <row r="2544" spans="2:51" s="194" customFormat="1" x14ac:dyDescent="0.3">
      <c r="B2544" s="195"/>
      <c r="D2544" s="190" t="s">
        <v>171</v>
      </c>
      <c r="E2544" s="196"/>
      <c r="F2544" s="197" t="s">
        <v>583</v>
      </c>
      <c r="H2544" s="196"/>
      <c r="L2544" s="195"/>
      <c r="M2544" s="198"/>
      <c r="T2544" s="199"/>
      <c r="AT2544" s="196" t="s">
        <v>171</v>
      </c>
      <c r="AU2544" s="196" t="s">
        <v>100</v>
      </c>
      <c r="AV2544" s="194" t="s">
        <v>84</v>
      </c>
      <c r="AW2544" s="194" t="s">
        <v>33</v>
      </c>
      <c r="AX2544" s="194" t="s">
        <v>76</v>
      </c>
      <c r="AY2544" s="196" t="s">
        <v>119</v>
      </c>
    </row>
    <row r="2545" spans="2:51" s="194" customFormat="1" x14ac:dyDescent="0.3">
      <c r="B2545" s="195"/>
      <c r="D2545" s="190" t="s">
        <v>171</v>
      </c>
      <c r="E2545" s="196"/>
      <c r="F2545" s="197" t="s">
        <v>578</v>
      </c>
      <c r="H2545" s="196"/>
      <c r="L2545" s="195"/>
      <c r="M2545" s="198"/>
      <c r="T2545" s="199"/>
      <c r="AT2545" s="196" t="s">
        <v>171</v>
      </c>
      <c r="AU2545" s="196" t="s">
        <v>100</v>
      </c>
      <c r="AV2545" s="194" t="s">
        <v>84</v>
      </c>
      <c r="AW2545" s="194" t="s">
        <v>33</v>
      </c>
      <c r="AX2545" s="194" t="s">
        <v>76</v>
      </c>
      <c r="AY2545" s="196" t="s">
        <v>119</v>
      </c>
    </row>
    <row r="2546" spans="2:51" s="200" customFormat="1" x14ac:dyDescent="0.3">
      <c r="B2546" s="201"/>
      <c r="D2546" s="190" t="s">
        <v>171</v>
      </c>
      <c r="E2546" s="202"/>
      <c r="F2546" s="203" t="s">
        <v>84</v>
      </c>
      <c r="H2546" s="204">
        <v>1</v>
      </c>
      <c r="L2546" s="201"/>
      <c r="M2546" s="205"/>
      <c r="T2546" s="206"/>
      <c r="AT2546" s="202" t="s">
        <v>171</v>
      </c>
      <c r="AU2546" s="202" t="s">
        <v>100</v>
      </c>
      <c r="AV2546" s="200" t="s">
        <v>100</v>
      </c>
      <c r="AW2546" s="200" t="s">
        <v>33</v>
      </c>
      <c r="AX2546" s="200" t="s">
        <v>76</v>
      </c>
      <c r="AY2546" s="202" t="s">
        <v>119</v>
      </c>
    </row>
    <row r="2547" spans="2:51" s="194" customFormat="1" x14ac:dyDescent="0.3">
      <c r="B2547" s="195"/>
      <c r="D2547" s="190" t="s">
        <v>171</v>
      </c>
      <c r="E2547" s="196"/>
      <c r="F2547" s="197" t="s">
        <v>585</v>
      </c>
      <c r="H2547" s="196"/>
      <c r="L2547" s="195"/>
      <c r="M2547" s="198"/>
      <c r="T2547" s="199"/>
      <c r="AT2547" s="196" t="s">
        <v>171</v>
      </c>
      <c r="AU2547" s="196" t="s">
        <v>100</v>
      </c>
      <c r="AV2547" s="194" t="s">
        <v>84</v>
      </c>
      <c r="AW2547" s="194" t="s">
        <v>33</v>
      </c>
      <c r="AX2547" s="194" t="s">
        <v>76</v>
      </c>
      <c r="AY2547" s="196" t="s">
        <v>119</v>
      </c>
    </row>
    <row r="2548" spans="2:51" s="194" customFormat="1" x14ac:dyDescent="0.3">
      <c r="B2548" s="195"/>
      <c r="D2548" s="190" t="s">
        <v>171</v>
      </c>
      <c r="E2548" s="196"/>
      <c r="F2548" s="197" t="s">
        <v>583</v>
      </c>
      <c r="H2548" s="196"/>
      <c r="L2548" s="195"/>
      <c r="M2548" s="198"/>
      <c r="T2548" s="199"/>
      <c r="AT2548" s="196" t="s">
        <v>171</v>
      </c>
      <c r="AU2548" s="196" t="s">
        <v>100</v>
      </c>
      <c r="AV2548" s="194" t="s">
        <v>84</v>
      </c>
      <c r="AW2548" s="194" t="s">
        <v>33</v>
      </c>
      <c r="AX2548" s="194" t="s">
        <v>76</v>
      </c>
      <c r="AY2548" s="196" t="s">
        <v>119</v>
      </c>
    </row>
    <row r="2549" spans="2:51" s="194" customFormat="1" x14ac:dyDescent="0.3">
      <c r="B2549" s="195"/>
      <c r="D2549" s="190" t="s">
        <v>171</v>
      </c>
      <c r="E2549" s="196"/>
      <c r="F2549" s="197" t="s">
        <v>578</v>
      </c>
      <c r="H2549" s="196"/>
      <c r="L2549" s="195"/>
      <c r="M2549" s="198"/>
      <c r="T2549" s="199"/>
      <c r="AT2549" s="196" t="s">
        <v>171</v>
      </c>
      <c r="AU2549" s="196" t="s">
        <v>100</v>
      </c>
      <c r="AV2549" s="194" t="s">
        <v>84</v>
      </c>
      <c r="AW2549" s="194" t="s">
        <v>33</v>
      </c>
      <c r="AX2549" s="194" t="s">
        <v>76</v>
      </c>
      <c r="AY2549" s="196" t="s">
        <v>119</v>
      </c>
    </row>
    <row r="2550" spans="2:51" s="200" customFormat="1" x14ac:dyDescent="0.3">
      <c r="B2550" s="201"/>
      <c r="D2550" s="190" t="s">
        <v>171</v>
      </c>
      <c r="E2550" s="202"/>
      <c r="F2550" s="203" t="s">
        <v>84</v>
      </c>
      <c r="H2550" s="204">
        <v>1</v>
      </c>
      <c r="L2550" s="201"/>
      <c r="M2550" s="205"/>
      <c r="T2550" s="206"/>
      <c r="AT2550" s="202" t="s">
        <v>171</v>
      </c>
      <c r="AU2550" s="202" t="s">
        <v>100</v>
      </c>
      <c r="AV2550" s="200" t="s">
        <v>100</v>
      </c>
      <c r="AW2550" s="200" t="s">
        <v>33</v>
      </c>
      <c r="AX2550" s="200" t="s">
        <v>76</v>
      </c>
      <c r="AY2550" s="202" t="s">
        <v>119</v>
      </c>
    </row>
    <row r="2551" spans="2:51" s="194" customFormat="1" x14ac:dyDescent="0.3">
      <c r="B2551" s="195"/>
      <c r="D2551" s="190" t="s">
        <v>171</v>
      </c>
      <c r="E2551" s="196"/>
      <c r="F2551" s="197" t="s">
        <v>581</v>
      </c>
      <c r="H2551" s="196"/>
      <c r="L2551" s="195"/>
      <c r="M2551" s="198"/>
      <c r="T2551" s="199"/>
      <c r="AT2551" s="196" t="s">
        <v>171</v>
      </c>
      <c r="AU2551" s="196" t="s">
        <v>100</v>
      </c>
      <c r="AV2551" s="194" t="s">
        <v>84</v>
      </c>
      <c r="AW2551" s="194" t="s">
        <v>33</v>
      </c>
      <c r="AX2551" s="194" t="s">
        <v>76</v>
      </c>
      <c r="AY2551" s="196" t="s">
        <v>119</v>
      </c>
    </row>
    <row r="2552" spans="2:51" s="194" customFormat="1" x14ac:dyDescent="0.3">
      <c r="B2552" s="195"/>
      <c r="D2552" s="190" t="s">
        <v>171</v>
      </c>
      <c r="E2552" s="196"/>
      <c r="F2552" s="197" t="s">
        <v>583</v>
      </c>
      <c r="H2552" s="196"/>
      <c r="L2552" s="195"/>
      <c r="M2552" s="198"/>
      <c r="T2552" s="199"/>
      <c r="AT2552" s="196" t="s">
        <v>171</v>
      </c>
      <c r="AU2552" s="196" t="s">
        <v>100</v>
      </c>
      <c r="AV2552" s="194" t="s">
        <v>84</v>
      </c>
      <c r="AW2552" s="194" t="s">
        <v>33</v>
      </c>
      <c r="AX2552" s="194" t="s">
        <v>76</v>
      </c>
      <c r="AY2552" s="196" t="s">
        <v>119</v>
      </c>
    </row>
    <row r="2553" spans="2:51" s="194" customFormat="1" x14ac:dyDescent="0.3">
      <c r="B2553" s="195"/>
      <c r="D2553" s="190" t="s">
        <v>171</v>
      </c>
      <c r="E2553" s="196"/>
      <c r="F2553" s="197" t="s">
        <v>578</v>
      </c>
      <c r="H2553" s="196"/>
      <c r="L2553" s="195"/>
      <c r="M2553" s="198"/>
      <c r="T2553" s="199"/>
      <c r="AT2553" s="196" t="s">
        <v>171</v>
      </c>
      <c r="AU2553" s="196" t="s">
        <v>100</v>
      </c>
      <c r="AV2553" s="194" t="s">
        <v>84</v>
      </c>
      <c r="AW2553" s="194" t="s">
        <v>33</v>
      </c>
      <c r="AX2553" s="194" t="s">
        <v>76</v>
      </c>
      <c r="AY2553" s="196" t="s">
        <v>119</v>
      </c>
    </row>
    <row r="2554" spans="2:51" s="200" customFormat="1" x14ac:dyDescent="0.3">
      <c r="B2554" s="201"/>
      <c r="D2554" s="190" t="s">
        <v>171</v>
      </c>
      <c r="E2554" s="202"/>
      <c r="F2554" s="203" t="s">
        <v>84</v>
      </c>
      <c r="H2554" s="204">
        <v>1</v>
      </c>
      <c r="L2554" s="201"/>
      <c r="M2554" s="205"/>
      <c r="T2554" s="206"/>
      <c r="AT2554" s="202" t="s">
        <v>171</v>
      </c>
      <c r="AU2554" s="202" t="s">
        <v>100</v>
      </c>
      <c r="AV2554" s="200" t="s">
        <v>100</v>
      </c>
      <c r="AW2554" s="200" t="s">
        <v>33</v>
      </c>
      <c r="AX2554" s="200" t="s">
        <v>76</v>
      </c>
      <c r="AY2554" s="202" t="s">
        <v>119</v>
      </c>
    </row>
    <row r="2555" spans="2:51" s="194" customFormat="1" x14ac:dyDescent="0.3">
      <c r="B2555" s="195"/>
      <c r="D2555" s="190" t="s">
        <v>171</v>
      </c>
      <c r="E2555" s="196"/>
      <c r="F2555" s="197" t="s">
        <v>403</v>
      </c>
      <c r="H2555" s="196"/>
      <c r="L2555" s="195"/>
      <c r="M2555" s="198"/>
      <c r="T2555" s="199"/>
      <c r="AT2555" s="196" t="s">
        <v>171</v>
      </c>
      <c r="AU2555" s="196" t="s">
        <v>100</v>
      </c>
      <c r="AV2555" s="194" t="s">
        <v>84</v>
      </c>
      <c r="AW2555" s="194" t="s">
        <v>33</v>
      </c>
      <c r="AX2555" s="194" t="s">
        <v>76</v>
      </c>
      <c r="AY2555" s="196" t="s">
        <v>119</v>
      </c>
    </row>
    <row r="2556" spans="2:51" s="194" customFormat="1" x14ac:dyDescent="0.3">
      <c r="B2556" s="195"/>
      <c r="D2556" s="190" t="s">
        <v>171</v>
      </c>
      <c r="E2556" s="196"/>
      <c r="F2556" s="197" t="s">
        <v>586</v>
      </c>
      <c r="H2556" s="196"/>
      <c r="L2556" s="195"/>
      <c r="M2556" s="198"/>
      <c r="T2556" s="199"/>
      <c r="AT2556" s="196" t="s">
        <v>171</v>
      </c>
      <c r="AU2556" s="196" t="s">
        <v>100</v>
      </c>
      <c r="AV2556" s="194" t="s">
        <v>84</v>
      </c>
      <c r="AW2556" s="194" t="s">
        <v>33</v>
      </c>
      <c r="AX2556" s="194" t="s">
        <v>76</v>
      </c>
      <c r="AY2556" s="196" t="s">
        <v>119</v>
      </c>
    </row>
    <row r="2557" spans="2:51" s="194" customFormat="1" x14ac:dyDescent="0.3">
      <c r="B2557" s="195"/>
      <c r="D2557" s="190" t="s">
        <v>171</v>
      </c>
      <c r="E2557" s="196"/>
      <c r="F2557" s="197" t="s">
        <v>578</v>
      </c>
      <c r="H2557" s="196"/>
      <c r="L2557" s="195"/>
      <c r="M2557" s="198"/>
      <c r="T2557" s="199"/>
      <c r="AT2557" s="196" t="s">
        <v>171</v>
      </c>
      <c r="AU2557" s="196" t="s">
        <v>100</v>
      </c>
      <c r="AV2557" s="194" t="s">
        <v>84</v>
      </c>
      <c r="AW2557" s="194" t="s">
        <v>33</v>
      </c>
      <c r="AX2557" s="194" t="s">
        <v>76</v>
      </c>
      <c r="AY2557" s="196" t="s">
        <v>119</v>
      </c>
    </row>
    <row r="2558" spans="2:51" s="200" customFormat="1" x14ac:dyDescent="0.3">
      <c r="B2558" s="201"/>
      <c r="D2558" s="190" t="s">
        <v>171</v>
      </c>
      <c r="E2558" s="202"/>
      <c r="F2558" s="203" t="s">
        <v>84</v>
      </c>
      <c r="H2558" s="204">
        <v>1</v>
      </c>
      <c r="L2558" s="201"/>
      <c r="M2558" s="205"/>
      <c r="T2558" s="206"/>
      <c r="AT2558" s="202" t="s">
        <v>171</v>
      </c>
      <c r="AU2558" s="202" t="s">
        <v>100</v>
      </c>
      <c r="AV2558" s="200" t="s">
        <v>100</v>
      </c>
      <c r="AW2558" s="200" t="s">
        <v>33</v>
      </c>
      <c r="AX2558" s="200" t="s">
        <v>76</v>
      </c>
      <c r="AY2558" s="202" t="s">
        <v>119</v>
      </c>
    </row>
    <row r="2559" spans="2:51" s="194" customFormat="1" x14ac:dyDescent="0.3">
      <c r="B2559" s="195"/>
      <c r="D2559" s="190" t="s">
        <v>171</v>
      </c>
      <c r="E2559" s="196"/>
      <c r="F2559" s="197" t="s">
        <v>407</v>
      </c>
      <c r="H2559" s="196"/>
      <c r="L2559" s="195"/>
      <c r="M2559" s="198"/>
      <c r="T2559" s="199"/>
      <c r="AT2559" s="196" t="s">
        <v>171</v>
      </c>
      <c r="AU2559" s="196" t="s">
        <v>100</v>
      </c>
      <c r="AV2559" s="194" t="s">
        <v>84</v>
      </c>
      <c r="AW2559" s="194" t="s">
        <v>33</v>
      </c>
      <c r="AX2559" s="194" t="s">
        <v>76</v>
      </c>
      <c r="AY2559" s="196" t="s">
        <v>119</v>
      </c>
    </row>
    <row r="2560" spans="2:51" s="194" customFormat="1" x14ac:dyDescent="0.3">
      <c r="B2560" s="195"/>
      <c r="D2560" s="190" t="s">
        <v>171</v>
      </c>
      <c r="E2560" s="196"/>
      <c r="F2560" s="197" t="s">
        <v>586</v>
      </c>
      <c r="H2560" s="196"/>
      <c r="L2560" s="195"/>
      <c r="M2560" s="198"/>
      <c r="T2560" s="199"/>
      <c r="AT2560" s="196" t="s">
        <v>171</v>
      </c>
      <c r="AU2560" s="196" t="s">
        <v>100</v>
      </c>
      <c r="AV2560" s="194" t="s">
        <v>84</v>
      </c>
      <c r="AW2560" s="194" t="s">
        <v>33</v>
      </c>
      <c r="AX2560" s="194" t="s">
        <v>76</v>
      </c>
      <c r="AY2560" s="196" t="s">
        <v>119</v>
      </c>
    </row>
    <row r="2561" spans="2:51" s="194" customFormat="1" x14ac:dyDescent="0.3">
      <c r="B2561" s="195"/>
      <c r="D2561" s="190" t="s">
        <v>171</v>
      </c>
      <c r="E2561" s="196"/>
      <c r="F2561" s="197" t="s">
        <v>578</v>
      </c>
      <c r="H2561" s="196"/>
      <c r="L2561" s="195"/>
      <c r="M2561" s="198"/>
      <c r="T2561" s="199"/>
      <c r="AT2561" s="196" t="s">
        <v>171</v>
      </c>
      <c r="AU2561" s="196" t="s">
        <v>100</v>
      </c>
      <c r="AV2561" s="194" t="s">
        <v>84</v>
      </c>
      <c r="AW2561" s="194" t="s">
        <v>33</v>
      </c>
      <c r="AX2561" s="194" t="s">
        <v>76</v>
      </c>
      <c r="AY2561" s="196" t="s">
        <v>119</v>
      </c>
    </row>
    <row r="2562" spans="2:51" s="200" customFormat="1" x14ac:dyDescent="0.3">
      <c r="B2562" s="201"/>
      <c r="D2562" s="190" t="s">
        <v>171</v>
      </c>
      <c r="E2562" s="202"/>
      <c r="F2562" s="203" t="s">
        <v>84</v>
      </c>
      <c r="H2562" s="204">
        <v>1</v>
      </c>
      <c r="L2562" s="201"/>
      <c r="M2562" s="205"/>
      <c r="T2562" s="206"/>
      <c r="AT2562" s="202" t="s">
        <v>171</v>
      </c>
      <c r="AU2562" s="202" t="s">
        <v>100</v>
      </c>
      <c r="AV2562" s="200" t="s">
        <v>100</v>
      </c>
      <c r="AW2562" s="200" t="s">
        <v>33</v>
      </c>
      <c r="AX2562" s="200" t="s">
        <v>76</v>
      </c>
      <c r="AY2562" s="202" t="s">
        <v>119</v>
      </c>
    </row>
    <row r="2563" spans="2:51" s="194" customFormat="1" x14ac:dyDescent="0.3">
      <c r="B2563" s="195"/>
      <c r="D2563" s="190" t="s">
        <v>171</v>
      </c>
      <c r="E2563" s="196"/>
      <c r="F2563" s="197" t="s">
        <v>408</v>
      </c>
      <c r="H2563" s="196"/>
      <c r="L2563" s="195"/>
      <c r="M2563" s="198"/>
      <c r="T2563" s="199"/>
      <c r="AT2563" s="196" t="s">
        <v>171</v>
      </c>
      <c r="AU2563" s="196" t="s">
        <v>100</v>
      </c>
      <c r="AV2563" s="194" t="s">
        <v>84</v>
      </c>
      <c r="AW2563" s="194" t="s">
        <v>33</v>
      </c>
      <c r="AX2563" s="194" t="s">
        <v>76</v>
      </c>
      <c r="AY2563" s="196" t="s">
        <v>119</v>
      </c>
    </row>
    <row r="2564" spans="2:51" s="194" customFormat="1" x14ac:dyDescent="0.3">
      <c r="B2564" s="195"/>
      <c r="D2564" s="190" t="s">
        <v>171</v>
      </c>
      <c r="E2564" s="196"/>
      <c r="F2564" s="197" t="s">
        <v>586</v>
      </c>
      <c r="H2564" s="196"/>
      <c r="L2564" s="195"/>
      <c r="M2564" s="198"/>
      <c r="T2564" s="199"/>
      <c r="AT2564" s="196" t="s">
        <v>171</v>
      </c>
      <c r="AU2564" s="196" t="s">
        <v>100</v>
      </c>
      <c r="AV2564" s="194" t="s">
        <v>84</v>
      </c>
      <c r="AW2564" s="194" t="s">
        <v>33</v>
      </c>
      <c r="AX2564" s="194" t="s">
        <v>76</v>
      </c>
      <c r="AY2564" s="196" t="s">
        <v>119</v>
      </c>
    </row>
    <row r="2565" spans="2:51" s="194" customFormat="1" x14ac:dyDescent="0.3">
      <c r="B2565" s="195"/>
      <c r="D2565" s="190" t="s">
        <v>171</v>
      </c>
      <c r="E2565" s="196"/>
      <c r="F2565" s="197" t="s">
        <v>578</v>
      </c>
      <c r="H2565" s="196"/>
      <c r="L2565" s="195"/>
      <c r="M2565" s="198"/>
      <c r="T2565" s="199"/>
      <c r="AT2565" s="196" t="s">
        <v>171</v>
      </c>
      <c r="AU2565" s="196" t="s">
        <v>100</v>
      </c>
      <c r="AV2565" s="194" t="s">
        <v>84</v>
      </c>
      <c r="AW2565" s="194" t="s">
        <v>33</v>
      </c>
      <c r="AX2565" s="194" t="s">
        <v>76</v>
      </c>
      <c r="AY2565" s="196" t="s">
        <v>119</v>
      </c>
    </row>
    <row r="2566" spans="2:51" s="200" customFormat="1" x14ac:dyDescent="0.3">
      <c r="B2566" s="201"/>
      <c r="D2566" s="190" t="s">
        <v>171</v>
      </c>
      <c r="E2566" s="202"/>
      <c r="F2566" s="203" t="s">
        <v>84</v>
      </c>
      <c r="H2566" s="204">
        <v>1</v>
      </c>
      <c r="L2566" s="201"/>
      <c r="M2566" s="205"/>
      <c r="T2566" s="206"/>
      <c r="AT2566" s="202" t="s">
        <v>171</v>
      </c>
      <c r="AU2566" s="202" t="s">
        <v>100</v>
      </c>
      <c r="AV2566" s="200" t="s">
        <v>100</v>
      </c>
      <c r="AW2566" s="200" t="s">
        <v>33</v>
      </c>
      <c r="AX2566" s="200" t="s">
        <v>76</v>
      </c>
      <c r="AY2566" s="202" t="s">
        <v>119</v>
      </c>
    </row>
    <row r="2567" spans="2:51" s="194" customFormat="1" x14ac:dyDescent="0.3">
      <c r="B2567" s="195"/>
      <c r="D2567" s="190" t="s">
        <v>171</v>
      </c>
      <c r="E2567" s="196"/>
      <c r="F2567" s="197" t="s">
        <v>587</v>
      </c>
      <c r="H2567" s="196"/>
      <c r="L2567" s="195"/>
      <c r="M2567" s="198"/>
      <c r="T2567" s="199"/>
      <c r="AT2567" s="196" t="s">
        <v>171</v>
      </c>
      <c r="AU2567" s="196" t="s">
        <v>100</v>
      </c>
      <c r="AV2567" s="194" t="s">
        <v>84</v>
      </c>
      <c r="AW2567" s="194" t="s">
        <v>33</v>
      </c>
      <c r="AX2567" s="194" t="s">
        <v>76</v>
      </c>
      <c r="AY2567" s="196" t="s">
        <v>119</v>
      </c>
    </row>
    <row r="2568" spans="2:51" s="194" customFormat="1" x14ac:dyDescent="0.3">
      <c r="B2568" s="195"/>
      <c r="D2568" s="190" t="s">
        <v>171</v>
      </c>
      <c r="E2568" s="196"/>
      <c r="F2568" s="197" t="s">
        <v>588</v>
      </c>
      <c r="H2568" s="196"/>
      <c r="L2568" s="195"/>
      <c r="M2568" s="198"/>
      <c r="T2568" s="199"/>
      <c r="AT2568" s="196" t="s">
        <v>171</v>
      </c>
      <c r="AU2568" s="196" t="s">
        <v>100</v>
      </c>
      <c r="AV2568" s="194" t="s">
        <v>84</v>
      </c>
      <c r="AW2568" s="194" t="s">
        <v>33</v>
      </c>
      <c r="AX2568" s="194" t="s">
        <v>76</v>
      </c>
      <c r="AY2568" s="196" t="s">
        <v>119</v>
      </c>
    </row>
    <row r="2569" spans="2:51" s="194" customFormat="1" x14ac:dyDescent="0.3">
      <c r="B2569" s="195"/>
      <c r="D2569" s="190" t="s">
        <v>171</v>
      </c>
      <c r="E2569" s="196"/>
      <c r="F2569" s="197" t="s">
        <v>578</v>
      </c>
      <c r="H2569" s="196"/>
      <c r="L2569" s="195"/>
      <c r="M2569" s="198"/>
      <c r="T2569" s="199"/>
      <c r="AT2569" s="196" t="s">
        <v>171</v>
      </c>
      <c r="AU2569" s="196" t="s">
        <v>100</v>
      </c>
      <c r="AV2569" s="194" t="s">
        <v>84</v>
      </c>
      <c r="AW2569" s="194" t="s">
        <v>33</v>
      </c>
      <c r="AX2569" s="194" t="s">
        <v>76</v>
      </c>
      <c r="AY2569" s="196" t="s">
        <v>119</v>
      </c>
    </row>
    <row r="2570" spans="2:51" s="200" customFormat="1" x14ac:dyDescent="0.3">
      <c r="B2570" s="201"/>
      <c r="D2570" s="190" t="s">
        <v>171</v>
      </c>
      <c r="E2570" s="202"/>
      <c r="F2570" s="203" t="s">
        <v>100</v>
      </c>
      <c r="H2570" s="204">
        <v>2</v>
      </c>
      <c r="L2570" s="201"/>
      <c r="M2570" s="205"/>
      <c r="T2570" s="206"/>
      <c r="AT2570" s="202" t="s">
        <v>171</v>
      </c>
      <c r="AU2570" s="202" t="s">
        <v>100</v>
      </c>
      <c r="AV2570" s="200" t="s">
        <v>100</v>
      </c>
      <c r="AW2570" s="200" t="s">
        <v>33</v>
      </c>
      <c r="AX2570" s="200" t="s">
        <v>76</v>
      </c>
      <c r="AY2570" s="202" t="s">
        <v>119</v>
      </c>
    </row>
    <row r="2571" spans="2:51" s="194" customFormat="1" x14ac:dyDescent="0.3">
      <c r="B2571" s="195"/>
      <c r="D2571" s="190" t="s">
        <v>171</v>
      </c>
      <c r="E2571" s="196"/>
      <c r="F2571" s="197" t="s">
        <v>579</v>
      </c>
      <c r="H2571" s="196"/>
      <c r="L2571" s="195"/>
      <c r="M2571" s="198"/>
      <c r="T2571" s="199"/>
      <c r="AT2571" s="196" t="s">
        <v>171</v>
      </c>
      <c r="AU2571" s="196" t="s">
        <v>100</v>
      </c>
      <c r="AV2571" s="194" t="s">
        <v>84</v>
      </c>
      <c r="AW2571" s="194" t="s">
        <v>33</v>
      </c>
      <c r="AX2571" s="194" t="s">
        <v>76</v>
      </c>
      <c r="AY2571" s="196" t="s">
        <v>119</v>
      </c>
    </row>
    <row r="2572" spans="2:51" s="194" customFormat="1" x14ac:dyDescent="0.3">
      <c r="B2572" s="195"/>
      <c r="D2572" s="190" t="s">
        <v>171</v>
      </c>
      <c r="E2572" s="196"/>
      <c r="F2572" s="197" t="s">
        <v>586</v>
      </c>
      <c r="H2572" s="196"/>
      <c r="L2572" s="195"/>
      <c r="M2572" s="198"/>
      <c r="T2572" s="199"/>
      <c r="AT2572" s="196" t="s">
        <v>171</v>
      </c>
      <c r="AU2572" s="196" t="s">
        <v>100</v>
      </c>
      <c r="AV2572" s="194" t="s">
        <v>84</v>
      </c>
      <c r="AW2572" s="194" t="s">
        <v>33</v>
      </c>
      <c r="AX2572" s="194" t="s">
        <v>76</v>
      </c>
      <c r="AY2572" s="196" t="s">
        <v>119</v>
      </c>
    </row>
    <row r="2573" spans="2:51" s="194" customFormat="1" x14ac:dyDescent="0.3">
      <c r="B2573" s="195"/>
      <c r="D2573" s="190" t="s">
        <v>171</v>
      </c>
      <c r="E2573" s="196"/>
      <c r="F2573" s="197" t="s">
        <v>578</v>
      </c>
      <c r="H2573" s="196"/>
      <c r="L2573" s="195"/>
      <c r="M2573" s="198"/>
      <c r="T2573" s="199"/>
      <c r="AT2573" s="196" t="s">
        <v>171</v>
      </c>
      <c r="AU2573" s="196" t="s">
        <v>100</v>
      </c>
      <c r="AV2573" s="194" t="s">
        <v>84</v>
      </c>
      <c r="AW2573" s="194" t="s">
        <v>33</v>
      </c>
      <c r="AX2573" s="194" t="s">
        <v>76</v>
      </c>
      <c r="AY2573" s="196" t="s">
        <v>119</v>
      </c>
    </row>
    <row r="2574" spans="2:51" s="200" customFormat="1" x14ac:dyDescent="0.3">
      <c r="B2574" s="201"/>
      <c r="D2574" s="190" t="s">
        <v>171</v>
      </c>
      <c r="E2574" s="202"/>
      <c r="F2574" s="203" t="s">
        <v>84</v>
      </c>
      <c r="H2574" s="204">
        <v>1</v>
      </c>
      <c r="L2574" s="201"/>
      <c r="M2574" s="205"/>
      <c r="T2574" s="206"/>
      <c r="AT2574" s="202" t="s">
        <v>171</v>
      </c>
      <c r="AU2574" s="202" t="s">
        <v>100</v>
      </c>
      <c r="AV2574" s="200" t="s">
        <v>100</v>
      </c>
      <c r="AW2574" s="200" t="s">
        <v>33</v>
      </c>
      <c r="AX2574" s="200" t="s">
        <v>76</v>
      </c>
      <c r="AY2574" s="202" t="s">
        <v>119</v>
      </c>
    </row>
    <row r="2575" spans="2:51" s="194" customFormat="1" x14ac:dyDescent="0.3">
      <c r="B2575" s="195"/>
      <c r="D2575" s="190" t="s">
        <v>171</v>
      </c>
      <c r="E2575" s="196"/>
      <c r="F2575" s="197" t="s">
        <v>584</v>
      </c>
      <c r="H2575" s="196"/>
      <c r="L2575" s="195"/>
      <c r="M2575" s="198"/>
      <c r="T2575" s="199"/>
      <c r="AT2575" s="196" t="s">
        <v>171</v>
      </c>
      <c r="AU2575" s="196" t="s">
        <v>100</v>
      </c>
      <c r="AV2575" s="194" t="s">
        <v>84</v>
      </c>
      <c r="AW2575" s="194" t="s">
        <v>33</v>
      </c>
      <c r="AX2575" s="194" t="s">
        <v>76</v>
      </c>
      <c r="AY2575" s="196" t="s">
        <v>119</v>
      </c>
    </row>
    <row r="2576" spans="2:51" s="194" customFormat="1" x14ac:dyDescent="0.3">
      <c r="B2576" s="195"/>
      <c r="D2576" s="190" t="s">
        <v>171</v>
      </c>
      <c r="E2576" s="196"/>
      <c r="F2576" s="197" t="s">
        <v>586</v>
      </c>
      <c r="H2576" s="196"/>
      <c r="L2576" s="195"/>
      <c r="M2576" s="198"/>
      <c r="T2576" s="199"/>
      <c r="AT2576" s="196" t="s">
        <v>171</v>
      </c>
      <c r="AU2576" s="196" t="s">
        <v>100</v>
      </c>
      <c r="AV2576" s="194" t="s">
        <v>84</v>
      </c>
      <c r="AW2576" s="194" t="s">
        <v>33</v>
      </c>
      <c r="AX2576" s="194" t="s">
        <v>76</v>
      </c>
      <c r="AY2576" s="196" t="s">
        <v>119</v>
      </c>
    </row>
    <row r="2577" spans="2:51" s="194" customFormat="1" x14ac:dyDescent="0.3">
      <c r="B2577" s="195"/>
      <c r="D2577" s="190" t="s">
        <v>171</v>
      </c>
      <c r="E2577" s="196"/>
      <c r="F2577" s="197" t="s">
        <v>578</v>
      </c>
      <c r="H2577" s="196"/>
      <c r="L2577" s="195"/>
      <c r="M2577" s="198"/>
      <c r="T2577" s="199"/>
      <c r="AT2577" s="196" t="s">
        <v>171</v>
      </c>
      <c r="AU2577" s="196" t="s">
        <v>100</v>
      </c>
      <c r="AV2577" s="194" t="s">
        <v>84</v>
      </c>
      <c r="AW2577" s="194" t="s">
        <v>33</v>
      </c>
      <c r="AX2577" s="194" t="s">
        <v>76</v>
      </c>
      <c r="AY2577" s="196" t="s">
        <v>119</v>
      </c>
    </row>
    <row r="2578" spans="2:51" s="200" customFormat="1" x14ac:dyDescent="0.3">
      <c r="B2578" s="201"/>
      <c r="D2578" s="190" t="s">
        <v>171</v>
      </c>
      <c r="E2578" s="202"/>
      <c r="F2578" s="203" t="s">
        <v>84</v>
      </c>
      <c r="H2578" s="204">
        <v>1</v>
      </c>
      <c r="L2578" s="201"/>
      <c r="M2578" s="205"/>
      <c r="T2578" s="206"/>
      <c r="AT2578" s="202" t="s">
        <v>171</v>
      </c>
      <c r="AU2578" s="202" t="s">
        <v>100</v>
      </c>
      <c r="AV2578" s="200" t="s">
        <v>100</v>
      </c>
      <c r="AW2578" s="200" t="s">
        <v>33</v>
      </c>
      <c r="AX2578" s="200" t="s">
        <v>76</v>
      </c>
      <c r="AY2578" s="202" t="s">
        <v>119</v>
      </c>
    </row>
    <row r="2579" spans="2:51" s="194" customFormat="1" x14ac:dyDescent="0.3">
      <c r="B2579" s="195"/>
      <c r="D2579" s="190" t="s">
        <v>171</v>
      </c>
      <c r="E2579" s="196"/>
      <c r="F2579" s="197" t="s">
        <v>580</v>
      </c>
      <c r="H2579" s="196"/>
      <c r="L2579" s="195"/>
      <c r="M2579" s="198"/>
      <c r="T2579" s="199"/>
      <c r="AT2579" s="196" t="s">
        <v>171</v>
      </c>
      <c r="AU2579" s="196" t="s">
        <v>100</v>
      </c>
      <c r="AV2579" s="194" t="s">
        <v>84</v>
      </c>
      <c r="AW2579" s="194" t="s">
        <v>33</v>
      </c>
      <c r="AX2579" s="194" t="s">
        <v>76</v>
      </c>
      <c r="AY2579" s="196" t="s">
        <v>119</v>
      </c>
    </row>
    <row r="2580" spans="2:51" s="194" customFormat="1" x14ac:dyDescent="0.3">
      <c r="B2580" s="195"/>
      <c r="D2580" s="190" t="s">
        <v>171</v>
      </c>
      <c r="E2580" s="196"/>
      <c r="F2580" s="197" t="s">
        <v>586</v>
      </c>
      <c r="H2580" s="196"/>
      <c r="L2580" s="195"/>
      <c r="M2580" s="198"/>
      <c r="T2580" s="199"/>
      <c r="AT2580" s="196" t="s">
        <v>171</v>
      </c>
      <c r="AU2580" s="196" t="s">
        <v>100</v>
      </c>
      <c r="AV2580" s="194" t="s">
        <v>84</v>
      </c>
      <c r="AW2580" s="194" t="s">
        <v>33</v>
      </c>
      <c r="AX2580" s="194" t="s">
        <v>76</v>
      </c>
      <c r="AY2580" s="196" t="s">
        <v>119</v>
      </c>
    </row>
    <row r="2581" spans="2:51" s="194" customFormat="1" x14ac:dyDescent="0.3">
      <c r="B2581" s="195"/>
      <c r="D2581" s="190" t="s">
        <v>171</v>
      </c>
      <c r="E2581" s="196"/>
      <c r="F2581" s="197" t="s">
        <v>578</v>
      </c>
      <c r="H2581" s="196"/>
      <c r="L2581" s="195"/>
      <c r="M2581" s="198"/>
      <c r="T2581" s="199"/>
      <c r="AT2581" s="196" t="s">
        <v>171</v>
      </c>
      <c r="AU2581" s="196" t="s">
        <v>100</v>
      </c>
      <c r="AV2581" s="194" t="s">
        <v>84</v>
      </c>
      <c r="AW2581" s="194" t="s">
        <v>33</v>
      </c>
      <c r="AX2581" s="194" t="s">
        <v>76</v>
      </c>
      <c r="AY2581" s="196" t="s">
        <v>119</v>
      </c>
    </row>
    <row r="2582" spans="2:51" s="200" customFormat="1" x14ac:dyDescent="0.3">
      <c r="B2582" s="201"/>
      <c r="D2582" s="190" t="s">
        <v>171</v>
      </c>
      <c r="E2582" s="202"/>
      <c r="F2582" s="203" t="s">
        <v>84</v>
      </c>
      <c r="H2582" s="204">
        <v>1</v>
      </c>
      <c r="L2582" s="201"/>
      <c r="M2582" s="205"/>
      <c r="T2582" s="206"/>
      <c r="AT2582" s="202" t="s">
        <v>171</v>
      </c>
      <c r="AU2582" s="202" t="s">
        <v>100</v>
      </c>
      <c r="AV2582" s="200" t="s">
        <v>100</v>
      </c>
      <c r="AW2582" s="200" t="s">
        <v>33</v>
      </c>
      <c r="AX2582" s="200" t="s">
        <v>76</v>
      </c>
      <c r="AY2582" s="202" t="s">
        <v>119</v>
      </c>
    </row>
    <row r="2583" spans="2:51" s="194" customFormat="1" x14ac:dyDescent="0.3">
      <c r="B2583" s="195"/>
      <c r="D2583" s="190" t="s">
        <v>171</v>
      </c>
      <c r="E2583" s="196"/>
      <c r="F2583" s="197" t="s">
        <v>585</v>
      </c>
      <c r="H2583" s="196"/>
      <c r="L2583" s="195"/>
      <c r="M2583" s="198"/>
      <c r="T2583" s="199"/>
      <c r="AT2583" s="196" t="s">
        <v>171</v>
      </c>
      <c r="AU2583" s="196" t="s">
        <v>100</v>
      </c>
      <c r="AV2583" s="194" t="s">
        <v>84</v>
      </c>
      <c r="AW2583" s="194" t="s">
        <v>33</v>
      </c>
      <c r="AX2583" s="194" t="s">
        <v>76</v>
      </c>
      <c r="AY2583" s="196" t="s">
        <v>119</v>
      </c>
    </row>
    <row r="2584" spans="2:51" s="194" customFormat="1" x14ac:dyDescent="0.3">
      <c r="B2584" s="195"/>
      <c r="D2584" s="190" t="s">
        <v>171</v>
      </c>
      <c r="E2584" s="196"/>
      <c r="F2584" s="197" t="s">
        <v>588</v>
      </c>
      <c r="H2584" s="196"/>
      <c r="L2584" s="195"/>
      <c r="M2584" s="198"/>
      <c r="T2584" s="199"/>
      <c r="AT2584" s="196" t="s">
        <v>171</v>
      </c>
      <c r="AU2584" s="196" t="s">
        <v>100</v>
      </c>
      <c r="AV2584" s="194" t="s">
        <v>84</v>
      </c>
      <c r="AW2584" s="194" t="s">
        <v>33</v>
      </c>
      <c r="AX2584" s="194" t="s">
        <v>76</v>
      </c>
      <c r="AY2584" s="196" t="s">
        <v>119</v>
      </c>
    </row>
    <row r="2585" spans="2:51" s="194" customFormat="1" x14ac:dyDescent="0.3">
      <c r="B2585" s="195"/>
      <c r="D2585" s="190" t="s">
        <v>171</v>
      </c>
      <c r="E2585" s="196"/>
      <c r="F2585" s="197" t="s">
        <v>578</v>
      </c>
      <c r="H2585" s="196"/>
      <c r="L2585" s="195"/>
      <c r="M2585" s="198"/>
      <c r="T2585" s="199"/>
      <c r="AT2585" s="196" t="s">
        <v>171</v>
      </c>
      <c r="AU2585" s="196" t="s">
        <v>100</v>
      </c>
      <c r="AV2585" s="194" t="s">
        <v>84</v>
      </c>
      <c r="AW2585" s="194" t="s">
        <v>33</v>
      </c>
      <c r="AX2585" s="194" t="s">
        <v>76</v>
      </c>
      <c r="AY2585" s="196" t="s">
        <v>119</v>
      </c>
    </row>
    <row r="2586" spans="2:51" s="200" customFormat="1" x14ac:dyDescent="0.3">
      <c r="B2586" s="201"/>
      <c r="D2586" s="190" t="s">
        <v>171</v>
      </c>
      <c r="E2586" s="202"/>
      <c r="F2586" s="203" t="s">
        <v>100</v>
      </c>
      <c r="H2586" s="204">
        <v>2</v>
      </c>
      <c r="L2586" s="201"/>
      <c r="M2586" s="205"/>
      <c r="T2586" s="206"/>
      <c r="AT2586" s="202" t="s">
        <v>171</v>
      </c>
      <c r="AU2586" s="202" t="s">
        <v>100</v>
      </c>
      <c r="AV2586" s="200" t="s">
        <v>100</v>
      </c>
      <c r="AW2586" s="200" t="s">
        <v>33</v>
      </c>
      <c r="AX2586" s="200" t="s">
        <v>76</v>
      </c>
      <c r="AY2586" s="202" t="s">
        <v>119</v>
      </c>
    </row>
    <row r="2587" spans="2:51" s="194" customFormat="1" x14ac:dyDescent="0.3">
      <c r="B2587" s="195"/>
      <c r="D2587" s="190" t="s">
        <v>171</v>
      </c>
      <c r="E2587" s="196"/>
      <c r="F2587" s="197" t="s">
        <v>581</v>
      </c>
      <c r="H2587" s="196"/>
      <c r="L2587" s="195"/>
      <c r="M2587" s="198"/>
      <c r="T2587" s="199"/>
      <c r="AT2587" s="196" t="s">
        <v>171</v>
      </c>
      <c r="AU2587" s="196" t="s">
        <v>100</v>
      </c>
      <c r="AV2587" s="194" t="s">
        <v>84</v>
      </c>
      <c r="AW2587" s="194" t="s">
        <v>33</v>
      </c>
      <c r="AX2587" s="194" t="s">
        <v>76</v>
      </c>
      <c r="AY2587" s="196" t="s">
        <v>119</v>
      </c>
    </row>
    <row r="2588" spans="2:51" s="194" customFormat="1" x14ac:dyDescent="0.3">
      <c r="B2588" s="195"/>
      <c r="D2588" s="190" t="s">
        <v>171</v>
      </c>
      <c r="E2588" s="196"/>
      <c r="F2588" s="197" t="s">
        <v>586</v>
      </c>
      <c r="H2588" s="196"/>
      <c r="L2588" s="195"/>
      <c r="M2588" s="198"/>
      <c r="T2588" s="199"/>
      <c r="AT2588" s="196" t="s">
        <v>171</v>
      </c>
      <c r="AU2588" s="196" t="s">
        <v>100</v>
      </c>
      <c r="AV2588" s="194" t="s">
        <v>84</v>
      </c>
      <c r="AW2588" s="194" t="s">
        <v>33</v>
      </c>
      <c r="AX2588" s="194" t="s">
        <v>76</v>
      </c>
      <c r="AY2588" s="196" t="s">
        <v>119</v>
      </c>
    </row>
    <row r="2589" spans="2:51" s="194" customFormat="1" x14ac:dyDescent="0.3">
      <c r="B2589" s="195"/>
      <c r="D2589" s="190" t="s">
        <v>171</v>
      </c>
      <c r="E2589" s="196"/>
      <c r="F2589" s="197" t="s">
        <v>578</v>
      </c>
      <c r="H2589" s="196"/>
      <c r="L2589" s="195"/>
      <c r="M2589" s="198"/>
      <c r="T2589" s="199"/>
      <c r="AT2589" s="196" t="s">
        <v>171</v>
      </c>
      <c r="AU2589" s="196" t="s">
        <v>100</v>
      </c>
      <c r="AV2589" s="194" t="s">
        <v>84</v>
      </c>
      <c r="AW2589" s="194" t="s">
        <v>33</v>
      </c>
      <c r="AX2589" s="194" t="s">
        <v>76</v>
      </c>
      <c r="AY2589" s="196" t="s">
        <v>119</v>
      </c>
    </row>
    <row r="2590" spans="2:51" s="200" customFormat="1" x14ac:dyDescent="0.3">
      <c r="B2590" s="201"/>
      <c r="D2590" s="190" t="s">
        <v>171</v>
      </c>
      <c r="E2590" s="202"/>
      <c r="F2590" s="203" t="s">
        <v>84</v>
      </c>
      <c r="H2590" s="204">
        <v>1</v>
      </c>
      <c r="L2590" s="201"/>
      <c r="M2590" s="205"/>
      <c r="T2590" s="206"/>
      <c r="AT2590" s="202" t="s">
        <v>171</v>
      </c>
      <c r="AU2590" s="202" t="s">
        <v>100</v>
      </c>
      <c r="AV2590" s="200" t="s">
        <v>100</v>
      </c>
      <c r="AW2590" s="200" t="s">
        <v>33</v>
      </c>
      <c r="AX2590" s="200" t="s">
        <v>76</v>
      </c>
      <c r="AY2590" s="202" t="s">
        <v>119</v>
      </c>
    </row>
    <row r="2591" spans="2:51" s="194" customFormat="1" x14ac:dyDescent="0.3">
      <c r="B2591" s="195"/>
      <c r="D2591" s="190" t="s">
        <v>171</v>
      </c>
      <c r="E2591" s="196"/>
      <c r="F2591" s="197" t="s">
        <v>582</v>
      </c>
      <c r="H2591" s="196"/>
      <c r="L2591" s="195"/>
      <c r="M2591" s="198"/>
      <c r="T2591" s="199"/>
      <c r="AT2591" s="196" t="s">
        <v>171</v>
      </c>
      <c r="AU2591" s="196" t="s">
        <v>100</v>
      </c>
      <c r="AV2591" s="194" t="s">
        <v>84</v>
      </c>
      <c r="AW2591" s="194" t="s">
        <v>33</v>
      </c>
      <c r="AX2591" s="194" t="s">
        <v>76</v>
      </c>
      <c r="AY2591" s="196" t="s">
        <v>119</v>
      </c>
    </row>
    <row r="2592" spans="2:51" s="194" customFormat="1" x14ac:dyDescent="0.3">
      <c r="B2592" s="195"/>
      <c r="D2592" s="190" t="s">
        <v>171</v>
      </c>
      <c r="E2592" s="196"/>
      <c r="F2592" s="197" t="s">
        <v>589</v>
      </c>
      <c r="H2592" s="196"/>
      <c r="L2592" s="195"/>
      <c r="M2592" s="198"/>
      <c r="T2592" s="199"/>
      <c r="AT2592" s="196" t="s">
        <v>171</v>
      </c>
      <c r="AU2592" s="196" t="s">
        <v>100</v>
      </c>
      <c r="AV2592" s="194" t="s">
        <v>84</v>
      </c>
      <c r="AW2592" s="194" t="s">
        <v>33</v>
      </c>
      <c r="AX2592" s="194" t="s">
        <v>76</v>
      </c>
      <c r="AY2592" s="196" t="s">
        <v>119</v>
      </c>
    </row>
    <row r="2593" spans="2:51" s="194" customFormat="1" x14ac:dyDescent="0.3">
      <c r="B2593" s="195"/>
      <c r="D2593" s="190" t="s">
        <v>171</v>
      </c>
      <c r="E2593" s="196"/>
      <c r="F2593" s="197" t="s">
        <v>578</v>
      </c>
      <c r="H2593" s="196"/>
      <c r="L2593" s="195"/>
      <c r="M2593" s="198"/>
      <c r="T2593" s="199"/>
      <c r="AT2593" s="196" t="s">
        <v>171</v>
      </c>
      <c r="AU2593" s="196" t="s">
        <v>100</v>
      </c>
      <c r="AV2593" s="194" t="s">
        <v>84</v>
      </c>
      <c r="AW2593" s="194" t="s">
        <v>33</v>
      </c>
      <c r="AX2593" s="194" t="s">
        <v>76</v>
      </c>
      <c r="AY2593" s="196" t="s">
        <v>119</v>
      </c>
    </row>
    <row r="2594" spans="2:51" s="200" customFormat="1" x14ac:dyDescent="0.3">
      <c r="B2594" s="201"/>
      <c r="D2594" s="190" t="s">
        <v>171</v>
      </c>
      <c r="E2594" s="202"/>
      <c r="F2594" s="203" t="s">
        <v>84</v>
      </c>
      <c r="H2594" s="204">
        <v>1</v>
      </c>
      <c r="L2594" s="201"/>
      <c r="M2594" s="205"/>
      <c r="T2594" s="206"/>
      <c r="AT2594" s="202" t="s">
        <v>171</v>
      </c>
      <c r="AU2594" s="202" t="s">
        <v>100</v>
      </c>
      <c r="AV2594" s="200" t="s">
        <v>100</v>
      </c>
      <c r="AW2594" s="200" t="s">
        <v>33</v>
      </c>
      <c r="AX2594" s="200" t="s">
        <v>76</v>
      </c>
      <c r="AY2594" s="202" t="s">
        <v>119</v>
      </c>
    </row>
    <row r="2595" spans="2:51" s="194" customFormat="1" x14ac:dyDescent="0.3">
      <c r="B2595" s="195"/>
      <c r="D2595" s="190" t="s">
        <v>171</v>
      </c>
      <c r="E2595" s="196"/>
      <c r="F2595" s="197" t="s">
        <v>579</v>
      </c>
      <c r="H2595" s="196"/>
      <c r="L2595" s="195"/>
      <c r="M2595" s="198"/>
      <c r="T2595" s="199"/>
      <c r="AT2595" s="196" t="s">
        <v>171</v>
      </c>
      <c r="AU2595" s="196" t="s">
        <v>100</v>
      </c>
      <c r="AV2595" s="194" t="s">
        <v>84</v>
      </c>
      <c r="AW2595" s="194" t="s">
        <v>33</v>
      </c>
      <c r="AX2595" s="194" t="s">
        <v>76</v>
      </c>
      <c r="AY2595" s="196" t="s">
        <v>119</v>
      </c>
    </row>
    <row r="2596" spans="2:51" s="194" customFormat="1" x14ac:dyDescent="0.3">
      <c r="B2596" s="195"/>
      <c r="D2596" s="190" t="s">
        <v>171</v>
      </c>
      <c r="E2596" s="196"/>
      <c r="F2596" s="197" t="s">
        <v>589</v>
      </c>
      <c r="H2596" s="196"/>
      <c r="L2596" s="195"/>
      <c r="M2596" s="198"/>
      <c r="T2596" s="199"/>
      <c r="AT2596" s="196" t="s">
        <v>171</v>
      </c>
      <c r="AU2596" s="196" t="s">
        <v>100</v>
      </c>
      <c r="AV2596" s="194" t="s">
        <v>84</v>
      </c>
      <c r="AW2596" s="194" t="s">
        <v>33</v>
      </c>
      <c r="AX2596" s="194" t="s">
        <v>76</v>
      </c>
      <c r="AY2596" s="196" t="s">
        <v>119</v>
      </c>
    </row>
    <row r="2597" spans="2:51" s="194" customFormat="1" x14ac:dyDescent="0.3">
      <c r="B2597" s="195"/>
      <c r="D2597" s="190" t="s">
        <v>171</v>
      </c>
      <c r="E2597" s="196"/>
      <c r="F2597" s="197" t="s">
        <v>578</v>
      </c>
      <c r="H2597" s="196"/>
      <c r="L2597" s="195"/>
      <c r="M2597" s="198"/>
      <c r="T2597" s="199"/>
      <c r="AT2597" s="196" t="s">
        <v>171</v>
      </c>
      <c r="AU2597" s="196" t="s">
        <v>100</v>
      </c>
      <c r="AV2597" s="194" t="s">
        <v>84</v>
      </c>
      <c r="AW2597" s="194" t="s">
        <v>33</v>
      </c>
      <c r="AX2597" s="194" t="s">
        <v>76</v>
      </c>
      <c r="AY2597" s="196" t="s">
        <v>119</v>
      </c>
    </row>
    <row r="2598" spans="2:51" s="200" customFormat="1" x14ac:dyDescent="0.3">
      <c r="B2598" s="201"/>
      <c r="D2598" s="190" t="s">
        <v>171</v>
      </c>
      <c r="E2598" s="202"/>
      <c r="F2598" s="203" t="s">
        <v>84</v>
      </c>
      <c r="H2598" s="204">
        <v>1</v>
      </c>
      <c r="L2598" s="201"/>
      <c r="M2598" s="205"/>
      <c r="T2598" s="206"/>
      <c r="AT2598" s="202" t="s">
        <v>171</v>
      </c>
      <c r="AU2598" s="202" t="s">
        <v>100</v>
      </c>
      <c r="AV2598" s="200" t="s">
        <v>100</v>
      </c>
      <c r="AW2598" s="200" t="s">
        <v>33</v>
      </c>
      <c r="AX2598" s="200" t="s">
        <v>76</v>
      </c>
      <c r="AY2598" s="202" t="s">
        <v>119</v>
      </c>
    </row>
    <row r="2599" spans="2:51" s="194" customFormat="1" x14ac:dyDescent="0.3">
      <c r="B2599" s="195"/>
      <c r="D2599" s="190" t="s">
        <v>171</v>
      </c>
      <c r="E2599" s="196"/>
      <c r="F2599" s="197" t="s">
        <v>580</v>
      </c>
      <c r="H2599" s="196"/>
      <c r="L2599" s="195"/>
      <c r="M2599" s="198"/>
      <c r="T2599" s="199"/>
      <c r="AT2599" s="196" t="s">
        <v>171</v>
      </c>
      <c r="AU2599" s="196" t="s">
        <v>100</v>
      </c>
      <c r="AV2599" s="194" t="s">
        <v>84</v>
      </c>
      <c r="AW2599" s="194" t="s">
        <v>33</v>
      </c>
      <c r="AX2599" s="194" t="s">
        <v>76</v>
      </c>
      <c r="AY2599" s="196" t="s">
        <v>119</v>
      </c>
    </row>
    <row r="2600" spans="2:51" s="194" customFormat="1" x14ac:dyDescent="0.3">
      <c r="B2600" s="195"/>
      <c r="D2600" s="190" t="s">
        <v>171</v>
      </c>
      <c r="E2600" s="196"/>
      <c r="F2600" s="197" t="s">
        <v>589</v>
      </c>
      <c r="H2600" s="196"/>
      <c r="L2600" s="195"/>
      <c r="M2600" s="198"/>
      <c r="T2600" s="199"/>
      <c r="AT2600" s="196" t="s">
        <v>171</v>
      </c>
      <c r="AU2600" s="196" t="s">
        <v>100</v>
      </c>
      <c r="AV2600" s="194" t="s">
        <v>84</v>
      </c>
      <c r="AW2600" s="194" t="s">
        <v>33</v>
      </c>
      <c r="AX2600" s="194" t="s">
        <v>76</v>
      </c>
      <c r="AY2600" s="196" t="s">
        <v>119</v>
      </c>
    </row>
    <row r="2601" spans="2:51" s="194" customFormat="1" x14ac:dyDescent="0.3">
      <c r="B2601" s="195"/>
      <c r="D2601" s="190" t="s">
        <v>171</v>
      </c>
      <c r="E2601" s="196"/>
      <c r="F2601" s="197" t="s">
        <v>578</v>
      </c>
      <c r="H2601" s="196"/>
      <c r="L2601" s="195"/>
      <c r="M2601" s="198"/>
      <c r="T2601" s="199"/>
      <c r="AT2601" s="196" t="s">
        <v>171</v>
      </c>
      <c r="AU2601" s="196" t="s">
        <v>100</v>
      </c>
      <c r="AV2601" s="194" t="s">
        <v>84</v>
      </c>
      <c r="AW2601" s="194" t="s">
        <v>33</v>
      </c>
      <c r="AX2601" s="194" t="s">
        <v>76</v>
      </c>
      <c r="AY2601" s="196" t="s">
        <v>119</v>
      </c>
    </row>
    <row r="2602" spans="2:51" s="200" customFormat="1" x14ac:dyDescent="0.3">
      <c r="B2602" s="201"/>
      <c r="D2602" s="190" t="s">
        <v>171</v>
      </c>
      <c r="E2602" s="202"/>
      <c r="F2602" s="203" t="s">
        <v>84</v>
      </c>
      <c r="H2602" s="204">
        <v>1</v>
      </c>
      <c r="L2602" s="201"/>
      <c r="M2602" s="205"/>
      <c r="T2602" s="206"/>
      <c r="AT2602" s="202" t="s">
        <v>171</v>
      </c>
      <c r="AU2602" s="202" t="s">
        <v>100</v>
      </c>
      <c r="AV2602" s="200" t="s">
        <v>100</v>
      </c>
      <c r="AW2602" s="200" t="s">
        <v>33</v>
      </c>
      <c r="AX2602" s="200" t="s">
        <v>76</v>
      </c>
      <c r="AY2602" s="202" t="s">
        <v>119</v>
      </c>
    </row>
    <row r="2603" spans="2:51" s="194" customFormat="1" x14ac:dyDescent="0.3">
      <c r="B2603" s="195"/>
      <c r="D2603" s="190" t="s">
        <v>171</v>
      </c>
      <c r="E2603" s="196"/>
      <c r="F2603" s="197" t="s">
        <v>585</v>
      </c>
      <c r="H2603" s="196"/>
      <c r="L2603" s="195"/>
      <c r="M2603" s="198"/>
      <c r="T2603" s="199"/>
      <c r="AT2603" s="196" t="s">
        <v>171</v>
      </c>
      <c r="AU2603" s="196" t="s">
        <v>100</v>
      </c>
      <c r="AV2603" s="194" t="s">
        <v>84</v>
      </c>
      <c r="AW2603" s="194" t="s">
        <v>33</v>
      </c>
      <c r="AX2603" s="194" t="s">
        <v>76</v>
      </c>
      <c r="AY2603" s="196" t="s">
        <v>119</v>
      </c>
    </row>
    <row r="2604" spans="2:51" s="194" customFormat="1" x14ac:dyDescent="0.3">
      <c r="B2604" s="195"/>
      <c r="D2604" s="190" t="s">
        <v>171</v>
      </c>
      <c r="E2604" s="196"/>
      <c r="F2604" s="197" t="s">
        <v>589</v>
      </c>
      <c r="H2604" s="196"/>
      <c r="L2604" s="195"/>
      <c r="M2604" s="198"/>
      <c r="T2604" s="199"/>
      <c r="AT2604" s="196" t="s">
        <v>171</v>
      </c>
      <c r="AU2604" s="196" t="s">
        <v>100</v>
      </c>
      <c r="AV2604" s="194" t="s">
        <v>84</v>
      </c>
      <c r="AW2604" s="194" t="s">
        <v>33</v>
      </c>
      <c r="AX2604" s="194" t="s">
        <v>76</v>
      </c>
      <c r="AY2604" s="196" t="s">
        <v>119</v>
      </c>
    </row>
    <row r="2605" spans="2:51" s="194" customFormat="1" x14ac:dyDescent="0.3">
      <c r="B2605" s="195"/>
      <c r="D2605" s="190" t="s">
        <v>171</v>
      </c>
      <c r="E2605" s="196"/>
      <c r="F2605" s="197" t="s">
        <v>578</v>
      </c>
      <c r="H2605" s="196"/>
      <c r="L2605" s="195"/>
      <c r="M2605" s="198"/>
      <c r="T2605" s="199"/>
      <c r="AT2605" s="196" t="s">
        <v>171</v>
      </c>
      <c r="AU2605" s="196" t="s">
        <v>100</v>
      </c>
      <c r="AV2605" s="194" t="s">
        <v>84</v>
      </c>
      <c r="AW2605" s="194" t="s">
        <v>33</v>
      </c>
      <c r="AX2605" s="194" t="s">
        <v>76</v>
      </c>
      <c r="AY2605" s="196" t="s">
        <v>119</v>
      </c>
    </row>
    <row r="2606" spans="2:51" s="200" customFormat="1" x14ac:dyDescent="0.3">
      <c r="B2606" s="201"/>
      <c r="D2606" s="190" t="s">
        <v>171</v>
      </c>
      <c r="E2606" s="202"/>
      <c r="F2606" s="203" t="s">
        <v>84</v>
      </c>
      <c r="H2606" s="204">
        <v>1</v>
      </c>
      <c r="L2606" s="201"/>
      <c r="M2606" s="205"/>
      <c r="T2606" s="206"/>
      <c r="AT2606" s="202" t="s">
        <v>171</v>
      </c>
      <c r="AU2606" s="202" t="s">
        <v>100</v>
      </c>
      <c r="AV2606" s="200" t="s">
        <v>100</v>
      </c>
      <c r="AW2606" s="200" t="s">
        <v>33</v>
      </c>
      <c r="AX2606" s="200" t="s">
        <v>76</v>
      </c>
      <c r="AY2606" s="202" t="s">
        <v>119</v>
      </c>
    </row>
    <row r="2607" spans="2:51" s="194" customFormat="1" x14ac:dyDescent="0.3">
      <c r="B2607" s="195"/>
      <c r="D2607" s="190" t="s">
        <v>171</v>
      </c>
      <c r="E2607" s="196"/>
      <c r="F2607" s="197" t="s">
        <v>581</v>
      </c>
      <c r="H2607" s="196"/>
      <c r="L2607" s="195"/>
      <c r="M2607" s="198"/>
      <c r="T2607" s="199"/>
      <c r="AT2607" s="196" t="s">
        <v>171</v>
      </c>
      <c r="AU2607" s="196" t="s">
        <v>100</v>
      </c>
      <c r="AV2607" s="194" t="s">
        <v>84</v>
      </c>
      <c r="AW2607" s="194" t="s">
        <v>33</v>
      </c>
      <c r="AX2607" s="194" t="s">
        <v>76</v>
      </c>
      <c r="AY2607" s="196" t="s">
        <v>119</v>
      </c>
    </row>
    <row r="2608" spans="2:51" s="194" customFormat="1" x14ac:dyDescent="0.3">
      <c r="B2608" s="195"/>
      <c r="D2608" s="190" t="s">
        <v>171</v>
      </c>
      <c r="E2608" s="196"/>
      <c r="F2608" s="197" t="s">
        <v>590</v>
      </c>
      <c r="H2608" s="196"/>
      <c r="L2608" s="195"/>
      <c r="M2608" s="198"/>
      <c r="T2608" s="199"/>
      <c r="AT2608" s="196" t="s">
        <v>171</v>
      </c>
      <c r="AU2608" s="196" t="s">
        <v>100</v>
      </c>
      <c r="AV2608" s="194" t="s">
        <v>84</v>
      </c>
      <c r="AW2608" s="194" t="s">
        <v>33</v>
      </c>
      <c r="AX2608" s="194" t="s">
        <v>76</v>
      </c>
      <c r="AY2608" s="196" t="s">
        <v>119</v>
      </c>
    </row>
    <row r="2609" spans="2:51" s="200" customFormat="1" x14ac:dyDescent="0.3">
      <c r="B2609" s="201"/>
      <c r="D2609" s="190" t="s">
        <v>171</v>
      </c>
      <c r="E2609" s="202"/>
      <c r="F2609" s="203" t="s">
        <v>100</v>
      </c>
      <c r="H2609" s="204">
        <v>2</v>
      </c>
      <c r="L2609" s="201"/>
      <c r="M2609" s="205"/>
      <c r="T2609" s="206"/>
      <c r="AT2609" s="202" t="s">
        <v>171</v>
      </c>
      <c r="AU2609" s="202" t="s">
        <v>100</v>
      </c>
      <c r="AV2609" s="200" t="s">
        <v>100</v>
      </c>
      <c r="AW2609" s="200" t="s">
        <v>33</v>
      </c>
      <c r="AX2609" s="200" t="s">
        <v>76</v>
      </c>
      <c r="AY2609" s="202" t="s">
        <v>119</v>
      </c>
    </row>
    <row r="2610" spans="2:51" s="194" customFormat="1" x14ac:dyDescent="0.3">
      <c r="B2610" s="195"/>
      <c r="D2610" s="190" t="s">
        <v>171</v>
      </c>
      <c r="E2610" s="196"/>
      <c r="F2610" s="197" t="s">
        <v>584</v>
      </c>
      <c r="H2610" s="196"/>
      <c r="L2610" s="195"/>
      <c r="M2610" s="198"/>
      <c r="T2610" s="199"/>
      <c r="AT2610" s="196" t="s">
        <v>171</v>
      </c>
      <c r="AU2610" s="196" t="s">
        <v>100</v>
      </c>
      <c r="AV2610" s="194" t="s">
        <v>84</v>
      </c>
      <c r="AW2610" s="194" t="s">
        <v>33</v>
      </c>
      <c r="AX2610" s="194" t="s">
        <v>76</v>
      </c>
      <c r="AY2610" s="196" t="s">
        <v>119</v>
      </c>
    </row>
    <row r="2611" spans="2:51" s="194" customFormat="1" x14ac:dyDescent="0.3">
      <c r="B2611" s="195"/>
      <c r="D2611" s="190" t="s">
        <v>171</v>
      </c>
      <c r="E2611" s="196"/>
      <c r="F2611" s="197" t="s">
        <v>591</v>
      </c>
      <c r="H2611" s="196"/>
      <c r="L2611" s="195"/>
      <c r="M2611" s="198"/>
      <c r="T2611" s="199"/>
      <c r="AT2611" s="196" t="s">
        <v>171</v>
      </c>
      <c r="AU2611" s="196" t="s">
        <v>100</v>
      </c>
      <c r="AV2611" s="194" t="s">
        <v>84</v>
      </c>
      <c r="AW2611" s="194" t="s">
        <v>33</v>
      </c>
      <c r="AX2611" s="194" t="s">
        <v>76</v>
      </c>
      <c r="AY2611" s="196" t="s">
        <v>119</v>
      </c>
    </row>
    <row r="2612" spans="2:51" s="200" customFormat="1" x14ac:dyDescent="0.3">
      <c r="B2612" s="201"/>
      <c r="D2612" s="190" t="s">
        <v>171</v>
      </c>
      <c r="E2612" s="202"/>
      <c r="F2612" s="203" t="s">
        <v>84</v>
      </c>
      <c r="H2612" s="204">
        <v>1</v>
      </c>
      <c r="L2612" s="201"/>
      <c r="M2612" s="205"/>
      <c r="T2612" s="206"/>
      <c r="AT2612" s="202" t="s">
        <v>171</v>
      </c>
      <c r="AU2612" s="202" t="s">
        <v>100</v>
      </c>
      <c r="AV2612" s="200" t="s">
        <v>100</v>
      </c>
      <c r="AW2612" s="200" t="s">
        <v>33</v>
      </c>
      <c r="AX2612" s="200" t="s">
        <v>76</v>
      </c>
      <c r="AY2612" s="202" t="s">
        <v>119</v>
      </c>
    </row>
    <row r="2613" spans="2:51" s="194" customFormat="1" x14ac:dyDescent="0.3">
      <c r="B2613" s="195"/>
      <c r="D2613" s="190" t="s">
        <v>171</v>
      </c>
      <c r="E2613" s="196"/>
      <c r="F2613" s="197" t="s">
        <v>580</v>
      </c>
      <c r="H2613" s="196"/>
      <c r="L2613" s="195"/>
      <c r="M2613" s="198"/>
      <c r="T2613" s="199"/>
      <c r="AT2613" s="196" t="s">
        <v>171</v>
      </c>
      <c r="AU2613" s="196" t="s">
        <v>100</v>
      </c>
      <c r="AV2613" s="194" t="s">
        <v>84</v>
      </c>
      <c r="AW2613" s="194" t="s">
        <v>33</v>
      </c>
      <c r="AX2613" s="194" t="s">
        <v>76</v>
      </c>
      <c r="AY2613" s="196" t="s">
        <v>119</v>
      </c>
    </row>
    <row r="2614" spans="2:51" s="194" customFormat="1" x14ac:dyDescent="0.3">
      <c r="B2614" s="195"/>
      <c r="D2614" s="190" t="s">
        <v>171</v>
      </c>
      <c r="E2614" s="196"/>
      <c r="F2614" s="197" t="s">
        <v>591</v>
      </c>
      <c r="H2614" s="196"/>
      <c r="L2614" s="195"/>
      <c r="M2614" s="198"/>
      <c r="T2614" s="199"/>
      <c r="AT2614" s="196" t="s">
        <v>171</v>
      </c>
      <c r="AU2614" s="196" t="s">
        <v>100</v>
      </c>
      <c r="AV2614" s="194" t="s">
        <v>84</v>
      </c>
      <c r="AW2614" s="194" t="s">
        <v>33</v>
      </c>
      <c r="AX2614" s="194" t="s">
        <v>76</v>
      </c>
      <c r="AY2614" s="196" t="s">
        <v>119</v>
      </c>
    </row>
    <row r="2615" spans="2:51" s="200" customFormat="1" x14ac:dyDescent="0.3">
      <c r="B2615" s="201"/>
      <c r="D2615" s="190" t="s">
        <v>171</v>
      </c>
      <c r="E2615" s="202"/>
      <c r="F2615" s="203" t="s">
        <v>84</v>
      </c>
      <c r="H2615" s="204">
        <v>1</v>
      </c>
      <c r="L2615" s="201"/>
      <c r="M2615" s="205"/>
      <c r="T2615" s="206"/>
      <c r="AT2615" s="202" t="s">
        <v>171</v>
      </c>
      <c r="AU2615" s="202" t="s">
        <v>100</v>
      </c>
      <c r="AV2615" s="200" t="s">
        <v>100</v>
      </c>
      <c r="AW2615" s="200" t="s">
        <v>33</v>
      </c>
      <c r="AX2615" s="200" t="s">
        <v>76</v>
      </c>
      <c r="AY2615" s="202" t="s">
        <v>119</v>
      </c>
    </row>
    <row r="2616" spans="2:51" s="194" customFormat="1" x14ac:dyDescent="0.3">
      <c r="B2616" s="195"/>
      <c r="D2616" s="190" t="s">
        <v>171</v>
      </c>
      <c r="E2616" s="196"/>
      <c r="F2616" s="197" t="s">
        <v>581</v>
      </c>
      <c r="H2616" s="196"/>
      <c r="L2616" s="195"/>
      <c r="M2616" s="198"/>
      <c r="T2616" s="199"/>
      <c r="AT2616" s="196" t="s">
        <v>171</v>
      </c>
      <c r="AU2616" s="196" t="s">
        <v>100</v>
      </c>
      <c r="AV2616" s="194" t="s">
        <v>84</v>
      </c>
      <c r="AW2616" s="194" t="s">
        <v>33</v>
      </c>
      <c r="AX2616" s="194" t="s">
        <v>76</v>
      </c>
      <c r="AY2616" s="196" t="s">
        <v>119</v>
      </c>
    </row>
    <row r="2617" spans="2:51" s="194" customFormat="1" x14ac:dyDescent="0.3">
      <c r="B2617" s="195"/>
      <c r="D2617" s="190" t="s">
        <v>171</v>
      </c>
      <c r="E2617" s="196"/>
      <c r="F2617" s="197" t="s">
        <v>591</v>
      </c>
      <c r="H2617" s="196"/>
      <c r="L2617" s="195"/>
      <c r="M2617" s="198"/>
      <c r="T2617" s="199"/>
      <c r="AT2617" s="196" t="s">
        <v>171</v>
      </c>
      <c r="AU2617" s="196" t="s">
        <v>100</v>
      </c>
      <c r="AV2617" s="194" t="s">
        <v>84</v>
      </c>
      <c r="AW2617" s="194" t="s">
        <v>33</v>
      </c>
      <c r="AX2617" s="194" t="s">
        <v>76</v>
      </c>
      <c r="AY2617" s="196" t="s">
        <v>119</v>
      </c>
    </row>
    <row r="2618" spans="2:51" s="200" customFormat="1" x14ac:dyDescent="0.3">
      <c r="B2618" s="201"/>
      <c r="D2618" s="190" t="s">
        <v>171</v>
      </c>
      <c r="E2618" s="202"/>
      <c r="F2618" s="203" t="s">
        <v>84</v>
      </c>
      <c r="H2618" s="204">
        <v>1</v>
      </c>
      <c r="L2618" s="201"/>
      <c r="M2618" s="205"/>
      <c r="T2618" s="206"/>
      <c r="AT2618" s="202" t="s">
        <v>171</v>
      </c>
      <c r="AU2618" s="202" t="s">
        <v>100</v>
      </c>
      <c r="AV2618" s="200" t="s">
        <v>100</v>
      </c>
      <c r="AW2618" s="200" t="s">
        <v>33</v>
      </c>
      <c r="AX2618" s="200" t="s">
        <v>76</v>
      </c>
      <c r="AY2618" s="202" t="s">
        <v>119</v>
      </c>
    </row>
    <row r="2619" spans="2:51" s="194" customFormat="1" x14ac:dyDescent="0.3">
      <c r="B2619" s="195"/>
      <c r="D2619" s="190" t="s">
        <v>171</v>
      </c>
      <c r="E2619" s="196"/>
      <c r="F2619" s="197" t="s">
        <v>407</v>
      </c>
      <c r="H2619" s="196"/>
      <c r="L2619" s="195"/>
      <c r="M2619" s="198"/>
      <c r="T2619" s="199"/>
      <c r="AT2619" s="196" t="s">
        <v>171</v>
      </c>
      <c r="AU2619" s="196" t="s">
        <v>100</v>
      </c>
      <c r="AV2619" s="194" t="s">
        <v>84</v>
      </c>
      <c r="AW2619" s="194" t="s">
        <v>33</v>
      </c>
      <c r="AX2619" s="194" t="s">
        <v>76</v>
      </c>
      <c r="AY2619" s="196" t="s">
        <v>119</v>
      </c>
    </row>
    <row r="2620" spans="2:51" s="194" customFormat="1" x14ac:dyDescent="0.3">
      <c r="B2620" s="195"/>
      <c r="D2620" s="190" t="s">
        <v>171</v>
      </c>
      <c r="E2620" s="196"/>
      <c r="F2620" s="197" t="s">
        <v>592</v>
      </c>
      <c r="H2620" s="196"/>
      <c r="L2620" s="195"/>
      <c r="M2620" s="198"/>
      <c r="T2620" s="199"/>
      <c r="AT2620" s="196" t="s">
        <v>171</v>
      </c>
      <c r="AU2620" s="196" t="s">
        <v>100</v>
      </c>
      <c r="AV2620" s="194" t="s">
        <v>84</v>
      </c>
      <c r="AW2620" s="194" t="s">
        <v>33</v>
      </c>
      <c r="AX2620" s="194" t="s">
        <v>76</v>
      </c>
      <c r="AY2620" s="196" t="s">
        <v>119</v>
      </c>
    </row>
    <row r="2621" spans="2:51" s="200" customFormat="1" x14ac:dyDescent="0.3">
      <c r="B2621" s="201"/>
      <c r="D2621" s="190" t="s">
        <v>171</v>
      </c>
      <c r="E2621" s="202"/>
      <c r="F2621" s="203" t="s">
        <v>100</v>
      </c>
      <c r="H2621" s="204">
        <v>2</v>
      </c>
      <c r="L2621" s="201"/>
      <c r="M2621" s="205"/>
      <c r="T2621" s="206"/>
      <c r="AT2621" s="202" t="s">
        <v>171</v>
      </c>
      <c r="AU2621" s="202" t="s">
        <v>100</v>
      </c>
      <c r="AV2621" s="200" t="s">
        <v>100</v>
      </c>
      <c r="AW2621" s="200" t="s">
        <v>33</v>
      </c>
      <c r="AX2621" s="200" t="s">
        <v>76</v>
      </c>
      <c r="AY2621" s="202" t="s">
        <v>119</v>
      </c>
    </row>
    <row r="2622" spans="2:51" s="194" customFormat="1" x14ac:dyDescent="0.3">
      <c r="B2622" s="195"/>
      <c r="D2622" s="190" t="s">
        <v>171</v>
      </c>
      <c r="E2622" s="196"/>
      <c r="F2622" s="197" t="s">
        <v>408</v>
      </c>
      <c r="H2622" s="196"/>
      <c r="L2622" s="195"/>
      <c r="M2622" s="198"/>
      <c r="T2622" s="199"/>
      <c r="AT2622" s="196" t="s">
        <v>171</v>
      </c>
      <c r="AU2622" s="196" t="s">
        <v>100</v>
      </c>
      <c r="AV2622" s="194" t="s">
        <v>84</v>
      </c>
      <c r="AW2622" s="194" t="s">
        <v>33</v>
      </c>
      <c r="AX2622" s="194" t="s">
        <v>76</v>
      </c>
      <c r="AY2622" s="196" t="s">
        <v>119</v>
      </c>
    </row>
    <row r="2623" spans="2:51" s="194" customFormat="1" x14ac:dyDescent="0.3">
      <c r="B2623" s="195"/>
      <c r="D2623" s="190" t="s">
        <v>171</v>
      </c>
      <c r="E2623" s="196"/>
      <c r="F2623" s="197" t="s">
        <v>593</v>
      </c>
      <c r="H2623" s="196"/>
      <c r="L2623" s="195"/>
      <c r="M2623" s="198"/>
      <c r="T2623" s="199"/>
      <c r="AT2623" s="196" t="s">
        <v>171</v>
      </c>
      <c r="AU2623" s="196" t="s">
        <v>100</v>
      </c>
      <c r="AV2623" s="194" t="s">
        <v>84</v>
      </c>
      <c r="AW2623" s="194" t="s">
        <v>33</v>
      </c>
      <c r="AX2623" s="194" t="s">
        <v>76</v>
      </c>
      <c r="AY2623" s="196" t="s">
        <v>119</v>
      </c>
    </row>
    <row r="2624" spans="2:51" s="200" customFormat="1" x14ac:dyDescent="0.3">
      <c r="B2624" s="201"/>
      <c r="D2624" s="190" t="s">
        <v>171</v>
      </c>
      <c r="E2624" s="202"/>
      <c r="F2624" s="203" t="s">
        <v>84</v>
      </c>
      <c r="H2624" s="204">
        <v>1</v>
      </c>
      <c r="L2624" s="201"/>
      <c r="M2624" s="205"/>
      <c r="T2624" s="206"/>
      <c r="AT2624" s="202" t="s">
        <v>171</v>
      </c>
      <c r="AU2624" s="202" t="s">
        <v>100</v>
      </c>
      <c r="AV2624" s="200" t="s">
        <v>100</v>
      </c>
      <c r="AW2624" s="200" t="s">
        <v>33</v>
      </c>
      <c r="AX2624" s="200" t="s">
        <v>76</v>
      </c>
      <c r="AY2624" s="202" t="s">
        <v>119</v>
      </c>
    </row>
    <row r="2625" spans="2:65" s="194" customFormat="1" x14ac:dyDescent="0.3">
      <c r="B2625" s="195"/>
      <c r="D2625" s="190" t="s">
        <v>171</v>
      </c>
      <c r="E2625" s="196"/>
      <c r="F2625" s="197" t="s">
        <v>587</v>
      </c>
      <c r="H2625" s="196"/>
      <c r="L2625" s="195"/>
      <c r="M2625" s="198"/>
      <c r="T2625" s="199"/>
      <c r="AT2625" s="196" t="s">
        <v>171</v>
      </c>
      <c r="AU2625" s="196" t="s">
        <v>100</v>
      </c>
      <c r="AV2625" s="194" t="s">
        <v>84</v>
      </c>
      <c r="AW2625" s="194" t="s">
        <v>33</v>
      </c>
      <c r="AX2625" s="194" t="s">
        <v>76</v>
      </c>
      <c r="AY2625" s="196" t="s">
        <v>119</v>
      </c>
    </row>
    <row r="2626" spans="2:65" s="194" customFormat="1" x14ac:dyDescent="0.3">
      <c r="B2626" s="195"/>
      <c r="D2626" s="190" t="s">
        <v>171</v>
      </c>
      <c r="E2626" s="196"/>
      <c r="F2626" s="197" t="s">
        <v>593</v>
      </c>
      <c r="H2626" s="196"/>
      <c r="L2626" s="195"/>
      <c r="M2626" s="198"/>
      <c r="T2626" s="199"/>
      <c r="AT2626" s="196" t="s">
        <v>171</v>
      </c>
      <c r="AU2626" s="196" t="s">
        <v>100</v>
      </c>
      <c r="AV2626" s="194" t="s">
        <v>84</v>
      </c>
      <c r="AW2626" s="194" t="s">
        <v>33</v>
      </c>
      <c r="AX2626" s="194" t="s">
        <v>76</v>
      </c>
      <c r="AY2626" s="196" t="s">
        <v>119</v>
      </c>
    </row>
    <row r="2627" spans="2:65" s="200" customFormat="1" x14ac:dyDescent="0.3">
      <c r="B2627" s="201"/>
      <c r="D2627" s="190" t="s">
        <v>171</v>
      </c>
      <c r="E2627" s="202"/>
      <c r="F2627" s="203" t="s">
        <v>84</v>
      </c>
      <c r="H2627" s="204">
        <v>1</v>
      </c>
      <c r="L2627" s="201"/>
      <c r="M2627" s="205"/>
      <c r="T2627" s="206"/>
      <c r="AT2627" s="202" t="s">
        <v>171</v>
      </c>
      <c r="AU2627" s="202" t="s">
        <v>100</v>
      </c>
      <c r="AV2627" s="200" t="s">
        <v>100</v>
      </c>
      <c r="AW2627" s="200" t="s">
        <v>33</v>
      </c>
      <c r="AX2627" s="200" t="s">
        <v>76</v>
      </c>
      <c r="AY2627" s="202" t="s">
        <v>119</v>
      </c>
    </row>
    <row r="2628" spans="2:65" s="194" customFormat="1" x14ac:dyDescent="0.3">
      <c r="B2628" s="195"/>
      <c r="D2628" s="190" t="s">
        <v>171</v>
      </c>
      <c r="E2628" s="196"/>
      <c r="F2628" s="197" t="s">
        <v>584</v>
      </c>
      <c r="H2628" s="196"/>
      <c r="L2628" s="195"/>
      <c r="M2628" s="198"/>
      <c r="T2628" s="199"/>
      <c r="AT2628" s="196" t="s">
        <v>171</v>
      </c>
      <c r="AU2628" s="196" t="s">
        <v>100</v>
      </c>
      <c r="AV2628" s="194" t="s">
        <v>84</v>
      </c>
      <c r="AW2628" s="194" t="s">
        <v>33</v>
      </c>
      <c r="AX2628" s="194" t="s">
        <v>76</v>
      </c>
      <c r="AY2628" s="196" t="s">
        <v>119</v>
      </c>
    </row>
    <row r="2629" spans="2:65" s="194" customFormat="1" x14ac:dyDescent="0.3">
      <c r="B2629" s="195"/>
      <c r="D2629" s="190" t="s">
        <v>171</v>
      </c>
      <c r="E2629" s="196"/>
      <c r="F2629" s="197" t="s">
        <v>593</v>
      </c>
      <c r="H2629" s="196"/>
      <c r="L2629" s="195"/>
      <c r="M2629" s="198"/>
      <c r="T2629" s="199"/>
      <c r="AT2629" s="196" t="s">
        <v>171</v>
      </c>
      <c r="AU2629" s="196" t="s">
        <v>100</v>
      </c>
      <c r="AV2629" s="194" t="s">
        <v>84</v>
      </c>
      <c r="AW2629" s="194" t="s">
        <v>33</v>
      </c>
      <c r="AX2629" s="194" t="s">
        <v>76</v>
      </c>
      <c r="AY2629" s="196" t="s">
        <v>119</v>
      </c>
    </row>
    <row r="2630" spans="2:65" s="200" customFormat="1" x14ac:dyDescent="0.3">
      <c r="B2630" s="201"/>
      <c r="D2630" s="190" t="s">
        <v>171</v>
      </c>
      <c r="E2630" s="202"/>
      <c r="F2630" s="203" t="s">
        <v>84</v>
      </c>
      <c r="H2630" s="204">
        <v>1</v>
      </c>
      <c r="L2630" s="201"/>
      <c r="M2630" s="205"/>
      <c r="T2630" s="206"/>
      <c r="AT2630" s="202" t="s">
        <v>171</v>
      </c>
      <c r="AU2630" s="202" t="s">
        <v>100</v>
      </c>
      <c r="AV2630" s="200" t="s">
        <v>100</v>
      </c>
      <c r="AW2630" s="200" t="s">
        <v>33</v>
      </c>
      <c r="AX2630" s="200" t="s">
        <v>76</v>
      </c>
      <c r="AY2630" s="202" t="s">
        <v>119</v>
      </c>
    </row>
    <row r="2631" spans="2:65" s="207" customFormat="1" x14ac:dyDescent="0.3">
      <c r="B2631" s="208"/>
      <c r="D2631" s="190" t="s">
        <v>171</v>
      </c>
      <c r="E2631" s="209"/>
      <c r="F2631" s="210" t="s">
        <v>176</v>
      </c>
      <c r="H2631" s="211">
        <v>36</v>
      </c>
      <c r="L2631" s="208"/>
      <c r="M2631" s="212"/>
      <c r="T2631" s="213"/>
      <c r="AT2631" s="209" t="s">
        <v>171</v>
      </c>
      <c r="AU2631" s="209" t="s">
        <v>100</v>
      </c>
      <c r="AV2631" s="207" t="s">
        <v>121</v>
      </c>
      <c r="AW2631" s="207" t="s">
        <v>33</v>
      </c>
      <c r="AX2631" s="207" t="s">
        <v>84</v>
      </c>
      <c r="AY2631" s="209" t="s">
        <v>119</v>
      </c>
    </row>
    <row r="2632" spans="2:65" s="102" customFormat="1" ht="16.5" customHeight="1" x14ac:dyDescent="0.3">
      <c r="B2632" s="103"/>
      <c r="C2632" s="222" t="s">
        <v>594</v>
      </c>
      <c r="D2632" s="222" t="s">
        <v>353</v>
      </c>
      <c r="E2632" s="223" t="s">
        <v>595</v>
      </c>
      <c r="F2632" s="224" t="s">
        <v>596</v>
      </c>
      <c r="G2632" s="225" t="s">
        <v>527</v>
      </c>
      <c r="H2632" s="226">
        <v>6</v>
      </c>
      <c r="I2632" s="290"/>
      <c r="J2632" s="227">
        <f>ROUND(I2632*H2632,2)</f>
        <v>0</v>
      </c>
      <c r="K2632" s="224" t="s">
        <v>509</v>
      </c>
      <c r="L2632" s="228"/>
      <c r="M2632" s="229"/>
      <c r="N2632" s="230" t="s">
        <v>41</v>
      </c>
      <c r="O2632" s="187">
        <v>0</v>
      </c>
      <c r="P2632" s="187">
        <f>O2632*H2632</f>
        <v>0</v>
      </c>
      <c r="Q2632" s="187">
        <v>0.25</v>
      </c>
      <c r="R2632" s="187">
        <f>Q2632*H2632</f>
        <v>1.5</v>
      </c>
      <c r="S2632" s="187">
        <v>0</v>
      </c>
      <c r="T2632" s="188">
        <f>S2632*H2632</f>
        <v>0</v>
      </c>
      <c r="AR2632" s="94" t="s">
        <v>265</v>
      </c>
      <c r="AT2632" s="94" t="s">
        <v>353</v>
      </c>
      <c r="AU2632" s="94" t="s">
        <v>100</v>
      </c>
      <c r="AY2632" s="94" t="s">
        <v>119</v>
      </c>
      <c r="BE2632" s="189">
        <f>IF(N2632="základní",J2632,0)</f>
        <v>0</v>
      </c>
      <c r="BF2632" s="189">
        <f>IF(N2632="snížená",J2632,0)</f>
        <v>0</v>
      </c>
      <c r="BG2632" s="189">
        <f>IF(N2632="zákl. přenesená",J2632,0)</f>
        <v>0</v>
      </c>
      <c r="BH2632" s="189">
        <f>IF(N2632="sníž. přenesená",J2632,0)</f>
        <v>0</v>
      </c>
      <c r="BI2632" s="189">
        <f>IF(N2632="nulová",J2632,0)</f>
        <v>0</v>
      </c>
      <c r="BJ2632" s="94" t="s">
        <v>84</v>
      </c>
      <c r="BK2632" s="189">
        <f>ROUND(I2632*H2632,2)</f>
        <v>0</v>
      </c>
      <c r="BL2632" s="94" t="s">
        <v>121</v>
      </c>
      <c r="BM2632" s="94" t="s">
        <v>597</v>
      </c>
    </row>
    <row r="2633" spans="2:65" s="102" customFormat="1" x14ac:dyDescent="0.3">
      <c r="B2633" s="103"/>
      <c r="D2633" s="190" t="s">
        <v>169</v>
      </c>
      <c r="F2633" s="191" t="s">
        <v>598</v>
      </c>
      <c r="L2633" s="103"/>
      <c r="M2633" s="192"/>
      <c r="T2633" s="193"/>
      <c r="AT2633" s="94" t="s">
        <v>169</v>
      </c>
      <c r="AU2633" s="94" t="s">
        <v>100</v>
      </c>
    </row>
    <row r="2634" spans="2:65" s="194" customFormat="1" x14ac:dyDescent="0.3">
      <c r="B2634" s="195"/>
      <c r="D2634" s="190" t="s">
        <v>171</v>
      </c>
      <c r="E2634" s="196"/>
      <c r="F2634" s="197" t="s">
        <v>172</v>
      </c>
      <c r="H2634" s="196"/>
      <c r="L2634" s="195"/>
      <c r="M2634" s="198"/>
      <c r="T2634" s="199"/>
      <c r="AT2634" s="196" t="s">
        <v>171</v>
      </c>
      <c r="AU2634" s="196" t="s">
        <v>100</v>
      </c>
      <c r="AV2634" s="194" t="s">
        <v>84</v>
      </c>
      <c r="AW2634" s="194" t="s">
        <v>33</v>
      </c>
      <c r="AX2634" s="194" t="s">
        <v>76</v>
      </c>
      <c r="AY2634" s="196" t="s">
        <v>119</v>
      </c>
    </row>
    <row r="2635" spans="2:65" s="194" customFormat="1" x14ac:dyDescent="0.3">
      <c r="B2635" s="195"/>
      <c r="D2635" s="190" t="s">
        <v>171</v>
      </c>
      <c r="E2635" s="196"/>
      <c r="F2635" s="197" t="s">
        <v>599</v>
      </c>
      <c r="H2635" s="196"/>
      <c r="L2635" s="195"/>
      <c r="M2635" s="198"/>
      <c r="T2635" s="199"/>
      <c r="AT2635" s="196" t="s">
        <v>171</v>
      </c>
      <c r="AU2635" s="196" t="s">
        <v>100</v>
      </c>
      <c r="AV2635" s="194" t="s">
        <v>84</v>
      </c>
      <c r="AW2635" s="194" t="s">
        <v>33</v>
      </c>
      <c r="AX2635" s="194" t="s">
        <v>76</v>
      </c>
      <c r="AY2635" s="196" t="s">
        <v>119</v>
      </c>
    </row>
    <row r="2636" spans="2:65" s="194" customFormat="1" x14ac:dyDescent="0.3">
      <c r="B2636" s="195"/>
      <c r="D2636" s="190" t="s">
        <v>171</v>
      </c>
      <c r="E2636" s="196"/>
      <c r="F2636" s="197" t="s">
        <v>403</v>
      </c>
      <c r="H2636" s="196"/>
      <c r="L2636" s="195"/>
      <c r="M2636" s="198"/>
      <c r="T2636" s="199"/>
      <c r="AT2636" s="196" t="s">
        <v>171</v>
      </c>
      <c r="AU2636" s="196" t="s">
        <v>100</v>
      </c>
      <c r="AV2636" s="194" t="s">
        <v>84</v>
      </c>
      <c r="AW2636" s="194" t="s">
        <v>33</v>
      </c>
      <c r="AX2636" s="194" t="s">
        <v>76</v>
      </c>
      <c r="AY2636" s="196" t="s">
        <v>119</v>
      </c>
    </row>
    <row r="2637" spans="2:65" s="194" customFormat="1" x14ac:dyDescent="0.3">
      <c r="B2637" s="195"/>
      <c r="D2637" s="190" t="s">
        <v>171</v>
      </c>
      <c r="E2637" s="196"/>
      <c r="F2637" s="197" t="s">
        <v>577</v>
      </c>
      <c r="H2637" s="196"/>
      <c r="L2637" s="195"/>
      <c r="M2637" s="198"/>
      <c r="T2637" s="199"/>
      <c r="AT2637" s="196" t="s">
        <v>171</v>
      </c>
      <c r="AU2637" s="196" t="s">
        <v>100</v>
      </c>
      <c r="AV2637" s="194" t="s">
        <v>84</v>
      </c>
      <c r="AW2637" s="194" t="s">
        <v>33</v>
      </c>
      <c r="AX2637" s="194" t="s">
        <v>76</v>
      </c>
      <c r="AY2637" s="196" t="s">
        <v>119</v>
      </c>
    </row>
    <row r="2638" spans="2:65" s="194" customFormat="1" x14ac:dyDescent="0.3">
      <c r="B2638" s="195"/>
      <c r="D2638" s="190" t="s">
        <v>171</v>
      </c>
      <c r="E2638" s="196"/>
      <c r="F2638" s="197" t="s">
        <v>578</v>
      </c>
      <c r="H2638" s="196"/>
      <c r="L2638" s="195"/>
      <c r="M2638" s="198"/>
      <c r="T2638" s="199"/>
      <c r="AT2638" s="196" t="s">
        <v>171</v>
      </c>
      <c r="AU2638" s="196" t="s">
        <v>100</v>
      </c>
      <c r="AV2638" s="194" t="s">
        <v>84</v>
      </c>
      <c r="AW2638" s="194" t="s">
        <v>33</v>
      </c>
      <c r="AX2638" s="194" t="s">
        <v>76</v>
      </c>
      <c r="AY2638" s="196" t="s">
        <v>119</v>
      </c>
    </row>
    <row r="2639" spans="2:65" s="200" customFormat="1" x14ac:dyDescent="0.3">
      <c r="B2639" s="201"/>
      <c r="D2639" s="190" t="s">
        <v>171</v>
      </c>
      <c r="E2639" s="202"/>
      <c r="F2639" s="203" t="s">
        <v>84</v>
      </c>
      <c r="H2639" s="204">
        <v>1</v>
      </c>
      <c r="L2639" s="201"/>
      <c r="M2639" s="205"/>
      <c r="T2639" s="206"/>
      <c r="AT2639" s="202" t="s">
        <v>171</v>
      </c>
      <c r="AU2639" s="202" t="s">
        <v>100</v>
      </c>
      <c r="AV2639" s="200" t="s">
        <v>100</v>
      </c>
      <c r="AW2639" s="200" t="s">
        <v>33</v>
      </c>
      <c r="AX2639" s="200" t="s">
        <v>76</v>
      </c>
      <c r="AY2639" s="202" t="s">
        <v>119</v>
      </c>
    </row>
    <row r="2640" spans="2:65" s="194" customFormat="1" x14ac:dyDescent="0.3">
      <c r="B2640" s="195"/>
      <c r="D2640" s="190" t="s">
        <v>171</v>
      </c>
      <c r="E2640" s="196"/>
      <c r="F2640" s="197" t="s">
        <v>407</v>
      </c>
      <c r="H2640" s="196"/>
      <c r="L2640" s="195"/>
      <c r="M2640" s="198"/>
      <c r="T2640" s="199"/>
      <c r="AT2640" s="196" t="s">
        <v>171</v>
      </c>
      <c r="AU2640" s="196" t="s">
        <v>100</v>
      </c>
      <c r="AV2640" s="194" t="s">
        <v>84</v>
      </c>
      <c r="AW2640" s="194" t="s">
        <v>33</v>
      </c>
      <c r="AX2640" s="194" t="s">
        <v>76</v>
      </c>
      <c r="AY2640" s="196" t="s">
        <v>119</v>
      </c>
    </row>
    <row r="2641" spans="2:51" s="194" customFormat="1" x14ac:dyDescent="0.3">
      <c r="B2641" s="195"/>
      <c r="D2641" s="190" t="s">
        <v>171</v>
      </c>
      <c r="E2641" s="196"/>
      <c r="F2641" s="197" t="s">
        <v>577</v>
      </c>
      <c r="H2641" s="196"/>
      <c r="L2641" s="195"/>
      <c r="M2641" s="198"/>
      <c r="T2641" s="199"/>
      <c r="AT2641" s="196" t="s">
        <v>171</v>
      </c>
      <c r="AU2641" s="196" t="s">
        <v>100</v>
      </c>
      <c r="AV2641" s="194" t="s">
        <v>84</v>
      </c>
      <c r="AW2641" s="194" t="s">
        <v>33</v>
      </c>
      <c r="AX2641" s="194" t="s">
        <v>76</v>
      </c>
      <c r="AY2641" s="196" t="s">
        <v>119</v>
      </c>
    </row>
    <row r="2642" spans="2:51" s="194" customFormat="1" x14ac:dyDescent="0.3">
      <c r="B2642" s="195"/>
      <c r="D2642" s="190" t="s">
        <v>171</v>
      </c>
      <c r="E2642" s="196"/>
      <c r="F2642" s="197" t="s">
        <v>578</v>
      </c>
      <c r="H2642" s="196"/>
      <c r="L2642" s="195"/>
      <c r="M2642" s="198"/>
      <c r="T2642" s="199"/>
      <c r="AT2642" s="196" t="s">
        <v>171</v>
      </c>
      <c r="AU2642" s="196" t="s">
        <v>100</v>
      </c>
      <c r="AV2642" s="194" t="s">
        <v>84</v>
      </c>
      <c r="AW2642" s="194" t="s">
        <v>33</v>
      </c>
      <c r="AX2642" s="194" t="s">
        <v>76</v>
      </c>
      <c r="AY2642" s="196" t="s">
        <v>119</v>
      </c>
    </row>
    <row r="2643" spans="2:51" s="200" customFormat="1" x14ac:dyDescent="0.3">
      <c r="B2643" s="201"/>
      <c r="D2643" s="190" t="s">
        <v>171</v>
      </c>
      <c r="E2643" s="202"/>
      <c r="F2643" s="203" t="s">
        <v>84</v>
      </c>
      <c r="H2643" s="204">
        <v>1</v>
      </c>
      <c r="L2643" s="201"/>
      <c r="M2643" s="205"/>
      <c r="T2643" s="206"/>
      <c r="AT2643" s="202" t="s">
        <v>171</v>
      </c>
      <c r="AU2643" s="202" t="s">
        <v>100</v>
      </c>
      <c r="AV2643" s="200" t="s">
        <v>100</v>
      </c>
      <c r="AW2643" s="200" t="s">
        <v>33</v>
      </c>
      <c r="AX2643" s="200" t="s">
        <v>76</v>
      </c>
      <c r="AY2643" s="202" t="s">
        <v>119</v>
      </c>
    </row>
    <row r="2644" spans="2:51" s="194" customFormat="1" x14ac:dyDescent="0.3">
      <c r="B2644" s="195"/>
      <c r="D2644" s="190" t="s">
        <v>171</v>
      </c>
      <c r="E2644" s="196"/>
      <c r="F2644" s="197" t="s">
        <v>408</v>
      </c>
      <c r="H2644" s="196"/>
      <c r="L2644" s="195"/>
      <c r="M2644" s="198"/>
      <c r="T2644" s="199"/>
      <c r="AT2644" s="196" t="s">
        <v>171</v>
      </c>
      <c r="AU2644" s="196" t="s">
        <v>100</v>
      </c>
      <c r="AV2644" s="194" t="s">
        <v>84</v>
      </c>
      <c r="AW2644" s="194" t="s">
        <v>33</v>
      </c>
      <c r="AX2644" s="194" t="s">
        <v>76</v>
      </c>
      <c r="AY2644" s="196" t="s">
        <v>119</v>
      </c>
    </row>
    <row r="2645" spans="2:51" s="194" customFormat="1" x14ac:dyDescent="0.3">
      <c r="B2645" s="195"/>
      <c r="D2645" s="190" t="s">
        <v>171</v>
      </c>
      <c r="E2645" s="196"/>
      <c r="F2645" s="197" t="s">
        <v>577</v>
      </c>
      <c r="H2645" s="196"/>
      <c r="L2645" s="195"/>
      <c r="M2645" s="198"/>
      <c r="T2645" s="199"/>
      <c r="AT2645" s="196" t="s">
        <v>171</v>
      </c>
      <c r="AU2645" s="196" t="s">
        <v>100</v>
      </c>
      <c r="AV2645" s="194" t="s">
        <v>84</v>
      </c>
      <c r="AW2645" s="194" t="s">
        <v>33</v>
      </c>
      <c r="AX2645" s="194" t="s">
        <v>76</v>
      </c>
      <c r="AY2645" s="196" t="s">
        <v>119</v>
      </c>
    </row>
    <row r="2646" spans="2:51" s="194" customFormat="1" x14ac:dyDescent="0.3">
      <c r="B2646" s="195"/>
      <c r="D2646" s="190" t="s">
        <v>171</v>
      </c>
      <c r="E2646" s="196"/>
      <c r="F2646" s="197" t="s">
        <v>578</v>
      </c>
      <c r="H2646" s="196"/>
      <c r="L2646" s="195"/>
      <c r="M2646" s="198"/>
      <c r="T2646" s="199"/>
      <c r="AT2646" s="196" t="s">
        <v>171</v>
      </c>
      <c r="AU2646" s="196" t="s">
        <v>100</v>
      </c>
      <c r="AV2646" s="194" t="s">
        <v>84</v>
      </c>
      <c r="AW2646" s="194" t="s">
        <v>33</v>
      </c>
      <c r="AX2646" s="194" t="s">
        <v>76</v>
      </c>
      <c r="AY2646" s="196" t="s">
        <v>119</v>
      </c>
    </row>
    <row r="2647" spans="2:51" s="200" customFormat="1" x14ac:dyDescent="0.3">
      <c r="B2647" s="201"/>
      <c r="D2647" s="190" t="s">
        <v>171</v>
      </c>
      <c r="E2647" s="202"/>
      <c r="F2647" s="203" t="s">
        <v>84</v>
      </c>
      <c r="H2647" s="204">
        <v>1</v>
      </c>
      <c r="L2647" s="201"/>
      <c r="M2647" s="205"/>
      <c r="T2647" s="206"/>
      <c r="AT2647" s="202" t="s">
        <v>171</v>
      </c>
      <c r="AU2647" s="202" t="s">
        <v>100</v>
      </c>
      <c r="AV2647" s="200" t="s">
        <v>100</v>
      </c>
      <c r="AW2647" s="200" t="s">
        <v>33</v>
      </c>
      <c r="AX2647" s="200" t="s">
        <v>76</v>
      </c>
      <c r="AY2647" s="202" t="s">
        <v>119</v>
      </c>
    </row>
    <row r="2648" spans="2:51" s="194" customFormat="1" x14ac:dyDescent="0.3">
      <c r="B2648" s="195"/>
      <c r="D2648" s="190" t="s">
        <v>171</v>
      </c>
      <c r="E2648" s="196"/>
      <c r="F2648" s="197" t="s">
        <v>579</v>
      </c>
      <c r="H2648" s="196"/>
      <c r="L2648" s="195"/>
      <c r="M2648" s="198"/>
      <c r="T2648" s="199"/>
      <c r="AT2648" s="196" t="s">
        <v>171</v>
      </c>
      <c r="AU2648" s="196" t="s">
        <v>100</v>
      </c>
      <c r="AV2648" s="194" t="s">
        <v>84</v>
      </c>
      <c r="AW2648" s="194" t="s">
        <v>33</v>
      </c>
      <c r="AX2648" s="194" t="s">
        <v>76</v>
      </c>
      <c r="AY2648" s="196" t="s">
        <v>119</v>
      </c>
    </row>
    <row r="2649" spans="2:51" s="194" customFormat="1" x14ac:dyDescent="0.3">
      <c r="B2649" s="195"/>
      <c r="D2649" s="190" t="s">
        <v>171</v>
      </c>
      <c r="E2649" s="196"/>
      <c r="F2649" s="197" t="s">
        <v>577</v>
      </c>
      <c r="H2649" s="196"/>
      <c r="L2649" s="195"/>
      <c r="M2649" s="198"/>
      <c r="T2649" s="199"/>
      <c r="AT2649" s="196" t="s">
        <v>171</v>
      </c>
      <c r="AU2649" s="196" t="s">
        <v>100</v>
      </c>
      <c r="AV2649" s="194" t="s">
        <v>84</v>
      </c>
      <c r="AW2649" s="194" t="s">
        <v>33</v>
      </c>
      <c r="AX2649" s="194" t="s">
        <v>76</v>
      </c>
      <c r="AY2649" s="196" t="s">
        <v>119</v>
      </c>
    </row>
    <row r="2650" spans="2:51" s="194" customFormat="1" x14ac:dyDescent="0.3">
      <c r="B2650" s="195"/>
      <c r="D2650" s="190" t="s">
        <v>171</v>
      </c>
      <c r="E2650" s="196"/>
      <c r="F2650" s="197" t="s">
        <v>578</v>
      </c>
      <c r="H2650" s="196"/>
      <c r="L2650" s="195"/>
      <c r="M2650" s="198"/>
      <c r="T2650" s="199"/>
      <c r="AT2650" s="196" t="s">
        <v>171</v>
      </c>
      <c r="AU2650" s="196" t="s">
        <v>100</v>
      </c>
      <c r="AV2650" s="194" t="s">
        <v>84</v>
      </c>
      <c r="AW2650" s="194" t="s">
        <v>33</v>
      </c>
      <c r="AX2650" s="194" t="s">
        <v>76</v>
      </c>
      <c r="AY2650" s="196" t="s">
        <v>119</v>
      </c>
    </row>
    <row r="2651" spans="2:51" s="200" customFormat="1" x14ac:dyDescent="0.3">
      <c r="B2651" s="201"/>
      <c r="D2651" s="190" t="s">
        <v>171</v>
      </c>
      <c r="E2651" s="202"/>
      <c r="F2651" s="203" t="s">
        <v>84</v>
      </c>
      <c r="H2651" s="204">
        <v>1</v>
      </c>
      <c r="L2651" s="201"/>
      <c r="M2651" s="205"/>
      <c r="T2651" s="206"/>
      <c r="AT2651" s="202" t="s">
        <v>171</v>
      </c>
      <c r="AU2651" s="202" t="s">
        <v>100</v>
      </c>
      <c r="AV2651" s="200" t="s">
        <v>100</v>
      </c>
      <c r="AW2651" s="200" t="s">
        <v>33</v>
      </c>
      <c r="AX2651" s="200" t="s">
        <v>76</v>
      </c>
      <c r="AY2651" s="202" t="s">
        <v>119</v>
      </c>
    </row>
    <row r="2652" spans="2:51" s="194" customFormat="1" x14ac:dyDescent="0.3">
      <c r="B2652" s="195"/>
      <c r="D2652" s="190" t="s">
        <v>171</v>
      </c>
      <c r="E2652" s="196"/>
      <c r="F2652" s="197" t="s">
        <v>580</v>
      </c>
      <c r="H2652" s="196"/>
      <c r="L2652" s="195"/>
      <c r="M2652" s="198"/>
      <c r="T2652" s="199"/>
      <c r="AT2652" s="196" t="s">
        <v>171</v>
      </c>
      <c r="AU2652" s="196" t="s">
        <v>100</v>
      </c>
      <c r="AV2652" s="194" t="s">
        <v>84</v>
      </c>
      <c r="AW2652" s="194" t="s">
        <v>33</v>
      </c>
      <c r="AX2652" s="194" t="s">
        <v>76</v>
      </c>
      <c r="AY2652" s="196" t="s">
        <v>119</v>
      </c>
    </row>
    <row r="2653" spans="2:51" s="194" customFormat="1" x14ac:dyDescent="0.3">
      <c r="B2653" s="195"/>
      <c r="D2653" s="190" t="s">
        <v>171</v>
      </c>
      <c r="E2653" s="196"/>
      <c r="F2653" s="197" t="s">
        <v>577</v>
      </c>
      <c r="H2653" s="196"/>
      <c r="L2653" s="195"/>
      <c r="M2653" s="198"/>
      <c r="T2653" s="199"/>
      <c r="AT2653" s="196" t="s">
        <v>171</v>
      </c>
      <c r="AU2653" s="196" t="s">
        <v>100</v>
      </c>
      <c r="AV2653" s="194" t="s">
        <v>84</v>
      </c>
      <c r="AW2653" s="194" t="s">
        <v>33</v>
      </c>
      <c r="AX2653" s="194" t="s">
        <v>76</v>
      </c>
      <c r="AY2653" s="196" t="s">
        <v>119</v>
      </c>
    </row>
    <row r="2654" spans="2:51" s="194" customFormat="1" x14ac:dyDescent="0.3">
      <c r="B2654" s="195"/>
      <c r="D2654" s="190" t="s">
        <v>171</v>
      </c>
      <c r="E2654" s="196"/>
      <c r="F2654" s="197" t="s">
        <v>578</v>
      </c>
      <c r="H2654" s="196"/>
      <c r="L2654" s="195"/>
      <c r="M2654" s="198"/>
      <c r="T2654" s="199"/>
      <c r="AT2654" s="196" t="s">
        <v>171</v>
      </c>
      <c r="AU2654" s="196" t="s">
        <v>100</v>
      </c>
      <c r="AV2654" s="194" t="s">
        <v>84</v>
      </c>
      <c r="AW2654" s="194" t="s">
        <v>33</v>
      </c>
      <c r="AX2654" s="194" t="s">
        <v>76</v>
      </c>
      <c r="AY2654" s="196" t="s">
        <v>119</v>
      </c>
    </row>
    <row r="2655" spans="2:51" s="200" customFormat="1" x14ac:dyDescent="0.3">
      <c r="B2655" s="201"/>
      <c r="D2655" s="190" t="s">
        <v>171</v>
      </c>
      <c r="E2655" s="202"/>
      <c r="F2655" s="203" t="s">
        <v>84</v>
      </c>
      <c r="H2655" s="204">
        <v>1</v>
      </c>
      <c r="L2655" s="201"/>
      <c r="M2655" s="205"/>
      <c r="T2655" s="206"/>
      <c r="AT2655" s="202" t="s">
        <v>171</v>
      </c>
      <c r="AU2655" s="202" t="s">
        <v>100</v>
      </c>
      <c r="AV2655" s="200" t="s">
        <v>100</v>
      </c>
      <c r="AW2655" s="200" t="s">
        <v>33</v>
      </c>
      <c r="AX2655" s="200" t="s">
        <v>76</v>
      </c>
      <c r="AY2655" s="202" t="s">
        <v>119</v>
      </c>
    </row>
    <row r="2656" spans="2:51" s="194" customFormat="1" x14ac:dyDescent="0.3">
      <c r="B2656" s="195"/>
      <c r="D2656" s="190" t="s">
        <v>171</v>
      </c>
      <c r="E2656" s="196"/>
      <c r="F2656" s="197" t="s">
        <v>581</v>
      </c>
      <c r="H2656" s="196"/>
      <c r="L2656" s="195"/>
      <c r="M2656" s="198"/>
      <c r="T2656" s="199"/>
      <c r="AT2656" s="196" t="s">
        <v>171</v>
      </c>
      <c r="AU2656" s="196" t="s">
        <v>100</v>
      </c>
      <c r="AV2656" s="194" t="s">
        <v>84</v>
      </c>
      <c r="AW2656" s="194" t="s">
        <v>33</v>
      </c>
      <c r="AX2656" s="194" t="s">
        <v>76</v>
      </c>
      <c r="AY2656" s="196" t="s">
        <v>119</v>
      </c>
    </row>
    <row r="2657" spans="2:65" s="194" customFormat="1" x14ac:dyDescent="0.3">
      <c r="B2657" s="195"/>
      <c r="D2657" s="190" t="s">
        <v>171</v>
      </c>
      <c r="E2657" s="196"/>
      <c r="F2657" s="197" t="s">
        <v>577</v>
      </c>
      <c r="H2657" s="196"/>
      <c r="L2657" s="195"/>
      <c r="M2657" s="198"/>
      <c r="T2657" s="199"/>
      <c r="AT2657" s="196" t="s">
        <v>171</v>
      </c>
      <c r="AU2657" s="196" t="s">
        <v>100</v>
      </c>
      <c r="AV2657" s="194" t="s">
        <v>84</v>
      </c>
      <c r="AW2657" s="194" t="s">
        <v>33</v>
      </c>
      <c r="AX2657" s="194" t="s">
        <v>76</v>
      </c>
      <c r="AY2657" s="196" t="s">
        <v>119</v>
      </c>
    </row>
    <row r="2658" spans="2:65" s="194" customFormat="1" x14ac:dyDescent="0.3">
      <c r="B2658" s="195"/>
      <c r="D2658" s="190" t="s">
        <v>171</v>
      </c>
      <c r="E2658" s="196"/>
      <c r="F2658" s="197" t="s">
        <v>578</v>
      </c>
      <c r="H2658" s="196"/>
      <c r="L2658" s="195"/>
      <c r="M2658" s="198"/>
      <c r="T2658" s="199"/>
      <c r="AT2658" s="196" t="s">
        <v>171</v>
      </c>
      <c r="AU2658" s="196" t="s">
        <v>100</v>
      </c>
      <c r="AV2658" s="194" t="s">
        <v>84</v>
      </c>
      <c r="AW2658" s="194" t="s">
        <v>33</v>
      </c>
      <c r="AX2658" s="194" t="s">
        <v>76</v>
      </c>
      <c r="AY2658" s="196" t="s">
        <v>119</v>
      </c>
    </row>
    <row r="2659" spans="2:65" s="200" customFormat="1" x14ac:dyDescent="0.3">
      <c r="B2659" s="201"/>
      <c r="D2659" s="190" t="s">
        <v>171</v>
      </c>
      <c r="E2659" s="202"/>
      <c r="F2659" s="203" t="s">
        <v>84</v>
      </c>
      <c r="H2659" s="204">
        <v>1</v>
      </c>
      <c r="L2659" s="201"/>
      <c r="M2659" s="205"/>
      <c r="T2659" s="206"/>
      <c r="AT2659" s="202" t="s">
        <v>171</v>
      </c>
      <c r="AU2659" s="202" t="s">
        <v>100</v>
      </c>
      <c r="AV2659" s="200" t="s">
        <v>100</v>
      </c>
      <c r="AW2659" s="200" t="s">
        <v>33</v>
      </c>
      <c r="AX2659" s="200" t="s">
        <v>76</v>
      </c>
      <c r="AY2659" s="202" t="s">
        <v>119</v>
      </c>
    </row>
    <row r="2660" spans="2:65" s="207" customFormat="1" x14ac:dyDescent="0.3">
      <c r="B2660" s="208"/>
      <c r="D2660" s="190" t="s">
        <v>171</v>
      </c>
      <c r="E2660" s="209"/>
      <c r="F2660" s="210" t="s">
        <v>176</v>
      </c>
      <c r="H2660" s="211">
        <v>6</v>
      </c>
      <c r="L2660" s="208"/>
      <c r="M2660" s="212"/>
      <c r="T2660" s="213"/>
      <c r="AT2660" s="209" t="s">
        <v>171</v>
      </c>
      <c r="AU2660" s="209" t="s">
        <v>100</v>
      </c>
      <c r="AV2660" s="207" t="s">
        <v>121</v>
      </c>
      <c r="AW2660" s="207" t="s">
        <v>33</v>
      </c>
      <c r="AX2660" s="207" t="s">
        <v>84</v>
      </c>
      <c r="AY2660" s="209" t="s">
        <v>119</v>
      </c>
    </row>
    <row r="2661" spans="2:65" s="102" customFormat="1" ht="16.5" customHeight="1" x14ac:dyDescent="0.3">
      <c r="B2661" s="103"/>
      <c r="C2661" s="222" t="s">
        <v>600</v>
      </c>
      <c r="D2661" s="222" t="s">
        <v>353</v>
      </c>
      <c r="E2661" s="223" t="s">
        <v>601</v>
      </c>
      <c r="F2661" s="224" t="s">
        <v>602</v>
      </c>
      <c r="G2661" s="225" t="s">
        <v>527</v>
      </c>
      <c r="H2661" s="226">
        <v>5</v>
      </c>
      <c r="I2661" s="290"/>
      <c r="J2661" s="227">
        <f>ROUND(I2661*H2661,2)</f>
        <v>0</v>
      </c>
      <c r="K2661" s="224" t="s">
        <v>509</v>
      </c>
      <c r="L2661" s="228"/>
      <c r="M2661" s="229"/>
      <c r="N2661" s="230" t="s">
        <v>41</v>
      </c>
      <c r="O2661" s="187">
        <v>0</v>
      </c>
      <c r="P2661" s="187">
        <f>O2661*H2661</f>
        <v>0</v>
      </c>
      <c r="Q2661" s="187">
        <v>0.5</v>
      </c>
      <c r="R2661" s="187">
        <f>Q2661*H2661</f>
        <v>2.5</v>
      </c>
      <c r="S2661" s="187">
        <v>0</v>
      </c>
      <c r="T2661" s="188">
        <f>S2661*H2661</f>
        <v>0</v>
      </c>
      <c r="AR2661" s="94" t="s">
        <v>265</v>
      </c>
      <c r="AT2661" s="94" t="s">
        <v>353</v>
      </c>
      <c r="AU2661" s="94" t="s">
        <v>100</v>
      </c>
      <c r="AY2661" s="94" t="s">
        <v>119</v>
      </c>
      <c r="BE2661" s="189">
        <f>IF(N2661="základní",J2661,0)</f>
        <v>0</v>
      </c>
      <c r="BF2661" s="189">
        <f>IF(N2661="snížená",J2661,0)</f>
        <v>0</v>
      </c>
      <c r="BG2661" s="189">
        <f>IF(N2661="zákl. přenesená",J2661,0)</f>
        <v>0</v>
      </c>
      <c r="BH2661" s="189">
        <f>IF(N2661="sníž. přenesená",J2661,0)</f>
        <v>0</v>
      </c>
      <c r="BI2661" s="189">
        <f>IF(N2661="nulová",J2661,0)</f>
        <v>0</v>
      </c>
      <c r="BJ2661" s="94" t="s">
        <v>84</v>
      </c>
      <c r="BK2661" s="189">
        <f>ROUND(I2661*H2661,2)</f>
        <v>0</v>
      </c>
      <c r="BL2661" s="94" t="s">
        <v>121</v>
      </c>
      <c r="BM2661" s="94" t="s">
        <v>603</v>
      </c>
    </row>
    <row r="2662" spans="2:65" s="102" customFormat="1" x14ac:dyDescent="0.3">
      <c r="B2662" s="103"/>
      <c r="D2662" s="190" t="s">
        <v>169</v>
      </c>
      <c r="F2662" s="191" t="s">
        <v>604</v>
      </c>
      <c r="L2662" s="103"/>
      <c r="M2662" s="192"/>
      <c r="T2662" s="193"/>
      <c r="AT2662" s="94" t="s">
        <v>169</v>
      </c>
      <c r="AU2662" s="94" t="s">
        <v>100</v>
      </c>
    </row>
    <row r="2663" spans="2:65" s="194" customFormat="1" x14ac:dyDescent="0.3">
      <c r="B2663" s="195"/>
      <c r="D2663" s="190" t="s">
        <v>171</v>
      </c>
      <c r="E2663" s="196"/>
      <c r="F2663" s="197" t="s">
        <v>172</v>
      </c>
      <c r="H2663" s="196"/>
      <c r="L2663" s="195"/>
      <c r="M2663" s="198"/>
      <c r="T2663" s="199"/>
      <c r="AT2663" s="196" t="s">
        <v>171</v>
      </c>
      <c r="AU2663" s="196" t="s">
        <v>100</v>
      </c>
      <c r="AV2663" s="194" t="s">
        <v>84</v>
      </c>
      <c r="AW2663" s="194" t="s">
        <v>33</v>
      </c>
      <c r="AX2663" s="194" t="s">
        <v>76</v>
      </c>
      <c r="AY2663" s="196" t="s">
        <v>119</v>
      </c>
    </row>
    <row r="2664" spans="2:65" s="194" customFormat="1" x14ac:dyDescent="0.3">
      <c r="B2664" s="195"/>
      <c r="D2664" s="190" t="s">
        <v>171</v>
      </c>
      <c r="E2664" s="196"/>
      <c r="F2664" s="197" t="s">
        <v>599</v>
      </c>
      <c r="H2664" s="196"/>
      <c r="L2664" s="195"/>
      <c r="M2664" s="198"/>
      <c r="T2664" s="199"/>
      <c r="AT2664" s="196" t="s">
        <v>171</v>
      </c>
      <c r="AU2664" s="196" t="s">
        <v>100</v>
      </c>
      <c r="AV2664" s="194" t="s">
        <v>84</v>
      </c>
      <c r="AW2664" s="194" t="s">
        <v>33</v>
      </c>
      <c r="AX2664" s="194" t="s">
        <v>76</v>
      </c>
      <c r="AY2664" s="196" t="s">
        <v>119</v>
      </c>
    </row>
    <row r="2665" spans="2:65" s="194" customFormat="1" x14ac:dyDescent="0.3">
      <c r="B2665" s="195"/>
      <c r="D2665" s="190" t="s">
        <v>171</v>
      </c>
      <c r="E2665" s="196"/>
      <c r="F2665" s="197" t="s">
        <v>582</v>
      </c>
      <c r="H2665" s="196"/>
      <c r="L2665" s="195"/>
      <c r="M2665" s="198"/>
      <c r="T2665" s="199"/>
      <c r="AT2665" s="196" t="s">
        <v>171</v>
      </c>
      <c r="AU2665" s="196" t="s">
        <v>100</v>
      </c>
      <c r="AV2665" s="194" t="s">
        <v>84</v>
      </c>
      <c r="AW2665" s="194" t="s">
        <v>33</v>
      </c>
      <c r="AX2665" s="194" t="s">
        <v>76</v>
      </c>
      <c r="AY2665" s="196" t="s">
        <v>119</v>
      </c>
    </row>
    <row r="2666" spans="2:65" s="194" customFormat="1" x14ac:dyDescent="0.3">
      <c r="B2666" s="195"/>
      <c r="D2666" s="190" t="s">
        <v>171</v>
      </c>
      <c r="E2666" s="196"/>
      <c r="F2666" s="197" t="s">
        <v>583</v>
      </c>
      <c r="H2666" s="196"/>
      <c r="L2666" s="195"/>
      <c r="M2666" s="198"/>
      <c r="T2666" s="199"/>
      <c r="AT2666" s="196" t="s">
        <v>171</v>
      </c>
      <c r="AU2666" s="196" t="s">
        <v>100</v>
      </c>
      <c r="AV2666" s="194" t="s">
        <v>84</v>
      </c>
      <c r="AW2666" s="194" t="s">
        <v>33</v>
      </c>
      <c r="AX2666" s="194" t="s">
        <v>76</v>
      </c>
      <c r="AY2666" s="196" t="s">
        <v>119</v>
      </c>
    </row>
    <row r="2667" spans="2:65" s="194" customFormat="1" x14ac:dyDescent="0.3">
      <c r="B2667" s="195"/>
      <c r="D2667" s="190" t="s">
        <v>171</v>
      </c>
      <c r="E2667" s="196"/>
      <c r="F2667" s="197" t="s">
        <v>578</v>
      </c>
      <c r="H2667" s="196"/>
      <c r="L2667" s="195"/>
      <c r="M2667" s="198"/>
      <c r="T2667" s="199"/>
      <c r="AT2667" s="196" t="s">
        <v>171</v>
      </c>
      <c r="AU2667" s="196" t="s">
        <v>100</v>
      </c>
      <c r="AV2667" s="194" t="s">
        <v>84</v>
      </c>
      <c r="AW2667" s="194" t="s">
        <v>33</v>
      </c>
      <c r="AX2667" s="194" t="s">
        <v>76</v>
      </c>
      <c r="AY2667" s="196" t="s">
        <v>119</v>
      </c>
    </row>
    <row r="2668" spans="2:65" s="200" customFormat="1" x14ac:dyDescent="0.3">
      <c r="B2668" s="201"/>
      <c r="D2668" s="190" t="s">
        <v>171</v>
      </c>
      <c r="E2668" s="202"/>
      <c r="F2668" s="203" t="s">
        <v>84</v>
      </c>
      <c r="H2668" s="204">
        <v>1</v>
      </c>
      <c r="L2668" s="201"/>
      <c r="M2668" s="205"/>
      <c r="T2668" s="206"/>
      <c r="AT2668" s="202" t="s">
        <v>171</v>
      </c>
      <c r="AU2668" s="202" t="s">
        <v>100</v>
      </c>
      <c r="AV2668" s="200" t="s">
        <v>100</v>
      </c>
      <c r="AW2668" s="200" t="s">
        <v>33</v>
      </c>
      <c r="AX2668" s="200" t="s">
        <v>76</v>
      </c>
      <c r="AY2668" s="202" t="s">
        <v>119</v>
      </c>
    </row>
    <row r="2669" spans="2:65" s="194" customFormat="1" x14ac:dyDescent="0.3">
      <c r="B2669" s="195"/>
      <c r="D2669" s="190" t="s">
        <v>171</v>
      </c>
      <c r="E2669" s="196"/>
      <c r="F2669" s="197" t="s">
        <v>579</v>
      </c>
      <c r="H2669" s="196"/>
      <c r="L2669" s="195"/>
      <c r="M2669" s="198"/>
      <c r="T2669" s="199"/>
      <c r="AT2669" s="196" t="s">
        <v>171</v>
      </c>
      <c r="AU2669" s="196" t="s">
        <v>100</v>
      </c>
      <c r="AV2669" s="194" t="s">
        <v>84</v>
      </c>
      <c r="AW2669" s="194" t="s">
        <v>33</v>
      </c>
      <c r="AX2669" s="194" t="s">
        <v>76</v>
      </c>
      <c r="AY2669" s="196" t="s">
        <v>119</v>
      </c>
    </row>
    <row r="2670" spans="2:65" s="194" customFormat="1" x14ac:dyDescent="0.3">
      <c r="B2670" s="195"/>
      <c r="D2670" s="190" t="s">
        <v>171</v>
      </c>
      <c r="E2670" s="196"/>
      <c r="F2670" s="197" t="s">
        <v>583</v>
      </c>
      <c r="H2670" s="196"/>
      <c r="L2670" s="195"/>
      <c r="M2670" s="198"/>
      <c r="T2670" s="199"/>
      <c r="AT2670" s="196" t="s">
        <v>171</v>
      </c>
      <c r="AU2670" s="196" t="s">
        <v>100</v>
      </c>
      <c r="AV2670" s="194" t="s">
        <v>84</v>
      </c>
      <c r="AW2670" s="194" t="s">
        <v>33</v>
      </c>
      <c r="AX2670" s="194" t="s">
        <v>76</v>
      </c>
      <c r="AY2670" s="196" t="s">
        <v>119</v>
      </c>
    </row>
    <row r="2671" spans="2:65" s="194" customFormat="1" x14ac:dyDescent="0.3">
      <c r="B2671" s="195"/>
      <c r="D2671" s="190" t="s">
        <v>171</v>
      </c>
      <c r="E2671" s="196"/>
      <c r="F2671" s="197" t="s">
        <v>578</v>
      </c>
      <c r="H2671" s="196"/>
      <c r="L2671" s="195"/>
      <c r="M2671" s="198"/>
      <c r="T2671" s="199"/>
      <c r="AT2671" s="196" t="s">
        <v>171</v>
      </c>
      <c r="AU2671" s="196" t="s">
        <v>100</v>
      </c>
      <c r="AV2671" s="194" t="s">
        <v>84</v>
      </c>
      <c r="AW2671" s="194" t="s">
        <v>33</v>
      </c>
      <c r="AX2671" s="194" t="s">
        <v>76</v>
      </c>
      <c r="AY2671" s="196" t="s">
        <v>119</v>
      </c>
    </row>
    <row r="2672" spans="2:65" s="200" customFormat="1" x14ac:dyDescent="0.3">
      <c r="B2672" s="201"/>
      <c r="D2672" s="190" t="s">
        <v>171</v>
      </c>
      <c r="E2672" s="202"/>
      <c r="F2672" s="203" t="s">
        <v>84</v>
      </c>
      <c r="H2672" s="204">
        <v>1</v>
      </c>
      <c r="L2672" s="201"/>
      <c r="M2672" s="205"/>
      <c r="T2672" s="206"/>
      <c r="AT2672" s="202" t="s">
        <v>171</v>
      </c>
      <c r="AU2672" s="202" t="s">
        <v>100</v>
      </c>
      <c r="AV2672" s="200" t="s">
        <v>100</v>
      </c>
      <c r="AW2672" s="200" t="s">
        <v>33</v>
      </c>
      <c r="AX2672" s="200" t="s">
        <v>76</v>
      </c>
      <c r="AY2672" s="202" t="s">
        <v>119</v>
      </c>
    </row>
    <row r="2673" spans="2:65" s="194" customFormat="1" x14ac:dyDescent="0.3">
      <c r="B2673" s="195"/>
      <c r="D2673" s="190" t="s">
        <v>171</v>
      </c>
      <c r="E2673" s="196"/>
      <c r="F2673" s="197" t="s">
        <v>584</v>
      </c>
      <c r="H2673" s="196"/>
      <c r="L2673" s="195"/>
      <c r="M2673" s="198"/>
      <c r="T2673" s="199"/>
      <c r="AT2673" s="196" t="s">
        <v>171</v>
      </c>
      <c r="AU2673" s="196" t="s">
        <v>100</v>
      </c>
      <c r="AV2673" s="194" t="s">
        <v>84</v>
      </c>
      <c r="AW2673" s="194" t="s">
        <v>33</v>
      </c>
      <c r="AX2673" s="194" t="s">
        <v>76</v>
      </c>
      <c r="AY2673" s="196" t="s">
        <v>119</v>
      </c>
    </row>
    <row r="2674" spans="2:65" s="194" customFormat="1" x14ac:dyDescent="0.3">
      <c r="B2674" s="195"/>
      <c r="D2674" s="190" t="s">
        <v>171</v>
      </c>
      <c r="E2674" s="196"/>
      <c r="F2674" s="197" t="s">
        <v>583</v>
      </c>
      <c r="H2674" s="196"/>
      <c r="L2674" s="195"/>
      <c r="M2674" s="198"/>
      <c r="T2674" s="199"/>
      <c r="AT2674" s="196" t="s">
        <v>171</v>
      </c>
      <c r="AU2674" s="196" t="s">
        <v>100</v>
      </c>
      <c r="AV2674" s="194" t="s">
        <v>84</v>
      </c>
      <c r="AW2674" s="194" t="s">
        <v>33</v>
      </c>
      <c r="AX2674" s="194" t="s">
        <v>76</v>
      </c>
      <c r="AY2674" s="196" t="s">
        <v>119</v>
      </c>
    </row>
    <row r="2675" spans="2:65" s="194" customFormat="1" x14ac:dyDescent="0.3">
      <c r="B2675" s="195"/>
      <c r="D2675" s="190" t="s">
        <v>171</v>
      </c>
      <c r="E2675" s="196"/>
      <c r="F2675" s="197" t="s">
        <v>578</v>
      </c>
      <c r="H2675" s="196"/>
      <c r="L2675" s="195"/>
      <c r="M2675" s="198"/>
      <c r="T2675" s="199"/>
      <c r="AT2675" s="196" t="s">
        <v>171</v>
      </c>
      <c r="AU2675" s="196" t="s">
        <v>100</v>
      </c>
      <c r="AV2675" s="194" t="s">
        <v>84</v>
      </c>
      <c r="AW2675" s="194" t="s">
        <v>33</v>
      </c>
      <c r="AX2675" s="194" t="s">
        <v>76</v>
      </c>
      <c r="AY2675" s="196" t="s">
        <v>119</v>
      </c>
    </row>
    <row r="2676" spans="2:65" s="200" customFormat="1" x14ac:dyDescent="0.3">
      <c r="B2676" s="201"/>
      <c r="D2676" s="190" t="s">
        <v>171</v>
      </c>
      <c r="E2676" s="202"/>
      <c r="F2676" s="203" t="s">
        <v>84</v>
      </c>
      <c r="H2676" s="204">
        <v>1</v>
      </c>
      <c r="L2676" s="201"/>
      <c r="M2676" s="205"/>
      <c r="T2676" s="206"/>
      <c r="AT2676" s="202" t="s">
        <v>171</v>
      </c>
      <c r="AU2676" s="202" t="s">
        <v>100</v>
      </c>
      <c r="AV2676" s="200" t="s">
        <v>100</v>
      </c>
      <c r="AW2676" s="200" t="s">
        <v>33</v>
      </c>
      <c r="AX2676" s="200" t="s">
        <v>76</v>
      </c>
      <c r="AY2676" s="202" t="s">
        <v>119</v>
      </c>
    </row>
    <row r="2677" spans="2:65" s="194" customFormat="1" x14ac:dyDescent="0.3">
      <c r="B2677" s="195"/>
      <c r="D2677" s="190" t="s">
        <v>171</v>
      </c>
      <c r="E2677" s="196"/>
      <c r="F2677" s="197" t="s">
        <v>585</v>
      </c>
      <c r="H2677" s="196"/>
      <c r="L2677" s="195"/>
      <c r="M2677" s="198"/>
      <c r="T2677" s="199"/>
      <c r="AT2677" s="196" t="s">
        <v>171</v>
      </c>
      <c r="AU2677" s="196" t="s">
        <v>100</v>
      </c>
      <c r="AV2677" s="194" t="s">
        <v>84</v>
      </c>
      <c r="AW2677" s="194" t="s">
        <v>33</v>
      </c>
      <c r="AX2677" s="194" t="s">
        <v>76</v>
      </c>
      <c r="AY2677" s="196" t="s">
        <v>119</v>
      </c>
    </row>
    <row r="2678" spans="2:65" s="194" customFormat="1" x14ac:dyDescent="0.3">
      <c r="B2678" s="195"/>
      <c r="D2678" s="190" t="s">
        <v>171</v>
      </c>
      <c r="E2678" s="196"/>
      <c r="F2678" s="197" t="s">
        <v>583</v>
      </c>
      <c r="H2678" s="196"/>
      <c r="L2678" s="195"/>
      <c r="M2678" s="198"/>
      <c r="T2678" s="199"/>
      <c r="AT2678" s="196" t="s">
        <v>171</v>
      </c>
      <c r="AU2678" s="196" t="s">
        <v>100</v>
      </c>
      <c r="AV2678" s="194" t="s">
        <v>84</v>
      </c>
      <c r="AW2678" s="194" t="s">
        <v>33</v>
      </c>
      <c r="AX2678" s="194" t="s">
        <v>76</v>
      </c>
      <c r="AY2678" s="196" t="s">
        <v>119</v>
      </c>
    </row>
    <row r="2679" spans="2:65" s="194" customFormat="1" x14ac:dyDescent="0.3">
      <c r="B2679" s="195"/>
      <c r="D2679" s="190" t="s">
        <v>171</v>
      </c>
      <c r="E2679" s="196"/>
      <c r="F2679" s="197" t="s">
        <v>578</v>
      </c>
      <c r="H2679" s="196"/>
      <c r="L2679" s="195"/>
      <c r="M2679" s="198"/>
      <c r="T2679" s="199"/>
      <c r="AT2679" s="196" t="s">
        <v>171</v>
      </c>
      <c r="AU2679" s="196" t="s">
        <v>100</v>
      </c>
      <c r="AV2679" s="194" t="s">
        <v>84</v>
      </c>
      <c r="AW2679" s="194" t="s">
        <v>33</v>
      </c>
      <c r="AX2679" s="194" t="s">
        <v>76</v>
      </c>
      <c r="AY2679" s="196" t="s">
        <v>119</v>
      </c>
    </row>
    <row r="2680" spans="2:65" s="200" customFormat="1" x14ac:dyDescent="0.3">
      <c r="B2680" s="201"/>
      <c r="D2680" s="190" t="s">
        <v>171</v>
      </c>
      <c r="E2680" s="202"/>
      <c r="F2680" s="203" t="s">
        <v>84</v>
      </c>
      <c r="H2680" s="204">
        <v>1</v>
      </c>
      <c r="L2680" s="201"/>
      <c r="M2680" s="205"/>
      <c r="T2680" s="206"/>
      <c r="AT2680" s="202" t="s">
        <v>171</v>
      </c>
      <c r="AU2680" s="202" t="s">
        <v>100</v>
      </c>
      <c r="AV2680" s="200" t="s">
        <v>100</v>
      </c>
      <c r="AW2680" s="200" t="s">
        <v>33</v>
      </c>
      <c r="AX2680" s="200" t="s">
        <v>76</v>
      </c>
      <c r="AY2680" s="202" t="s">
        <v>119</v>
      </c>
    </row>
    <row r="2681" spans="2:65" s="194" customFormat="1" x14ac:dyDescent="0.3">
      <c r="B2681" s="195"/>
      <c r="D2681" s="190" t="s">
        <v>171</v>
      </c>
      <c r="E2681" s="196"/>
      <c r="F2681" s="197" t="s">
        <v>581</v>
      </c>
      <c r="H2681" s="196"/>
      <c r="L2681" s="195"/>
      <c r="M2681" s="198"/>
      <c r="T2681" s="199"/>
      <c r="AT2681" s="196" t="s">
        <v>171</v>
      </c>
      <c r="AU2681" s="196" t="s">
        <v>100</v>
      </c>
      <c r="AV2681" s="194" t="s">
        <v>84</v>
      </c>
      <c r="AW2681" s="194" t="s">
        <v>33</v>
      </c>
      <c r="AX2681" s="194" t="s">
        <v>76</v>
      </c>
      <c r="AY2681" s="196" t="s">
        <v>119</v>
      </c>
    </row>
    <row r="2682" spans="2:65" s="194" customFormat="1" x14ac:dyDescent="0.3">
      <c r="B2682" s="195"/>
      <c r="D2682" s="190" t="s">
        <v>171</v>
      </c>
      <c r="E2682" s="196"/>
      <c r="F2682" s="197" t="s">
        <v>583</v>
      </c>
      <c r="H2682" s="196"/>
      <c r="L2682" s="195"/>
      <c r="M2682" s="198"/>
      <c r="T2682" s="199"/>
      <c r="AT2682" s="196" t="s">
        <v>171</v>
      </c>
      <c r="AU2682" s="196" t="s">
        <v>100</v>
      </c>
      <c r="AV2682" s="194" t="s">
        <v>84</v>
      </c>
      <c r="AW2682" s="194" t="s">
        <v>33</v>
      </c>
      <c r="AX2682" s="194" t="s">
        <v>76</v>
      </c>
      <c r="AY2682" s="196" t="s">
        <v>119</v>
      </c>
    </row>
    <row r="2683" spans="2:65" s="194" customFormat="1" x14ac:dyDescent="0.3">
      <c r="B2683" s="195"/>
      <c r="D2683" s="190" t="s">
        <v>171</v>
      </c>
      <c r="E2683" s="196"/>
      <c r="F2683" s="197" t="s">
        <v>578</v>
      </c>
      <c r="H2683" s="196"/>
      <c r="L2683" s="195"/>
      <c r="M2683" s="198"/>
      <c r="T2683" s="199"/>
      <c r="AT2683" s="196" t="s">
        <v>171</v>
      </c>
      <c r="AU2683" s="196" t="s">
        <v>100</v>
      </c>
      <c r="AV2683" s="194" t="s">
        <v>84</v>
      </c>
      <c r="AW2683" s="194" t="s">
        <v>33</v>
      </c>
      <c r="AX2683" s="194" t="s">
        <v>76</v>
      </c>
      <c r="AY2683" s="196" t="s">
        <v>119</v>
      </c>
    </row>
    <row r="2684" spans="2:65" s="200" customFormat="1" x14ac:dyDescent="0.3">
      <c r="B2684" s="201"/>
      <c r="D2684" s="190" t="s">
        <v>171</v>
      </c>
      <c r="E2684" s="202"/>
      <c r="F2684" s="203" t="s">
        <v>84</v>
      </c>
      <c r="H2684" s="204">
        <v>1</v>
      </c>
      <c r="L2684" s="201"/>
      <c r="M2684" s="205"/>
      <c r="T2684" s="206"/>
      <c r="AT2684" s="202" t="s">
        <v>171</v>
      </c>
      <c r="AU2684" s="202" t="s">
        <v>100</v>
      </c>
      <c r="AV2684" s="200" t="s">
        <v>100</v>
      </c>
      <c r="AW2684" s="200" t="s">
        <v>33</v>
      </c>
      <c r="AX2684" s="200" t="s">
        <v>76</v>
      </c>
      <c r="AY2684" s="202" t="s">
        <v>119</v>
      </c>
    </row>
    <row r="2685" spans="2:65" s="207" customFormat="1" x14ac:dyDescent="0.3">
      <c r="B2685" s="208"/>
      <c r="D2685" s="190" t="s">
        <v>171</v>
      </c>
      <c r="E2685" s="209"/>
      <c r="F2685" s="210" t="s">
        <v>176</v>
      </c>
      <c r="H2685" s="211">
        <v>5</v>
      </c>
      <c r="L2685" s="208"/>
      <c r="M2685" s="212"/>
      <c r="T2685" s="213"/>
      <c r="AT2685" s="209" t="s">
        <v>171</v>
      </c>
      <c r="AU2685" s="209" t="s">
        <v>100</v>
      </c>
      <c r="AV2685" s="207" t="s">
        <v>121</v>
      </c>
      <c r="AW2685" s="207" t="s">
        <v>33</v>
      </c>
      <c r="AX2685" s="207" t="s">
        <v>84</v>
      </c>
      <c r="AY2685" s="209" t="s">
        <v>119</v>
      </c>
    </row>
    <row r="2686" spans="2:65" s="102" customFormat="1" ht="16.5" customHeight="1" x14ac:dyDescent="0.3">
      <c r="B2686" s="103"/>
      <c r="C2686" s="222" t="s">
        <v>605</v>
      </c>
      <c r="D2686" s="222" t="s">
        <v>353</v>
      </c>
      <c r="E2686" s="223" t="s">
        <v>606</v>
      </c>
      <c r="F2686" s="224" t="s">
        <v>607</v>
      </c>
      <c r="G2686" s="225" t="s">
        <v>527</v>
      </c>
      <c r="H2686" s="226">
        <v>11</v>
      </c>
      <c r="I2686" s="290"/>
      <c r="J2686" s="227">
        <f>ROUND(I2686*H2686,2)</f>
        <v>0</v>
      </c>
      <c r="K2686" s="224" t="s">
        <v>509</v>
      </c>
      <c r="L2686" s="228"/>
      <c r="M2686" s="229"/>
      <c r="N2686" s="230" t="s">
        <v>41</v>
      </c>
      <c r="O2686" s="187">
        <v>0</v>
      </c>
      <c r="P2686" s="187">
        <f>O2686*H2686</f>
        <v>0</v>
      </c>
      <c r="Q2686" s="187">
        <v>1</v>
      </c>
      <c r="R2686" s="187">
        <f>Q2686*H2686</f>
        <v>11</v>
      </c>
      <c r="S2686" s="187">
        <v>0</v>
      </c>
      <c r="T2686" s="188">
        <f>S2686*H2686</f>
        <v>0</v>
      </c>
      <c r="AR2686" s="94" t="s">
        <v>265</v>
      </c>
      <c r="AT2686" s="94" t="s">
        <v>353</v>
      </c>
      <c r="AU2686" s="94" t="s">
        <v>100</v>
      </c>
      <c r="AY2686" s="94" t="s">
        <v>119</v>
      </c>
      <c r="BE2686" s="189">
        <f>IF(N2686="základní",J2686,0)</f>
        <v>0</v>
      </c>
      <c r="BF2686" s="189">
        <f>IF(N2686="snížená",J2686,0)</f>
        <v>0</v>
      </c>
      <c r="BG2686" s="189">
        <f>IF(N2686="zákl. přenesená",J2686,0)</f>
        <v>0</v>
      </c>
      <c r="BH2686" s="189">
        <f>IF(N2686="sníž. přenesená",J2686,0)</f>
        <v>0</v>
      </c>
      <c r="BI2686" s="189">
        <f>IF(N2686="nulová",J2686,0)</f>
        <v>0</v>
      </c>
      <c r="BJ2686" s="94" t="s">
        <v>84</v>
      </c>
      <c r="BK2686" s="189">
        <f>ROUND(I2686*H2686,2)</f>
        <v>0</v>
      </c>
      <c r="BL2686" s="94" t="s">
        <v>121</v>
      </c>
      <c r="BM2686" s="94" t="s">
        <v>608</v>
      </c>
    </row>
    <row r="2687" spans="2:65" s="102" customFormat="1" x14ac:dyDescent="0.3">
      <c r="B2687" s="103"/>
      <c r="D2687" s="190" t="s">
        <v>169</v>
      </c>
      <c r="F2687" s="191" t="s">
        <v>609</v>
      </c>
      <c r="L2687" s="103"/>
      <c r="M2687" s="192"/>
      <c r="T2687" s="193"/>
      <c r="AT2687" s="94" t="s">
        <v>169</v>
      </c>
      <c r="AU2687" s="94" t="s">
        <v>100</v>
      </c>
    </row>
    <row r="2688" spans="2:65" s="194" customFormat="1" x14ac:dyDescent="0.3">
      <c r="B2688" s="195"/>
      <c r="D2688" s="190" t="s">
        <v>171</v>
      </c>
      <c r="E2688" s="196"/>
      <c r="F2688" s="197" t="s">
        <v>172</v>
      </c>
      <c r="H2688" s="196"/>
      <c r="L2688" s="195"/>
      <c r="M2688" s="198"/>
      <c r="T2688" s="199"/>
      <c r="AT2688" s="196" t="s">
        <v>171</v>
      </c>
      <c r="AU2688" s="196" t="s">
        <v>100</v>
      </c>
      <c r="AV2688" s="194" t="s">
        <v>84</v>
      </c>
      <c r="AW2688" s="194" t="s">
        <v>33</v>
      </c>
      <c r="AX2688" s="194" t="s">
        <v>76</v>
      </c>
      <c r="AY2688" s="196" t="s">
        <v>119</v>
      </c>
    </row>
    <row r="2689" spans="2:51" s="194" customFormat="1" x14ac:dyDescent="0.3">
      <c r="B2689" s="195"/>
      <c r="D2689" s="190" t="s">
        <v>171</v>
      </c>
      <c r="E2689" s="196"/>
      <c r="F2689" s="197" t="s">
        <v>599</v>
      </c>
      <c r="H2689" s="196"/>
      <c r="L2689" s="195"/>
      <c r="M2689" s="198"/>
      <c r="T2689" s="199"/>
      <c r="AT2689" s="196" t="s">
        <v>171</v>
      </c>
      <c r="AU2689" s="196" t="s">
        <v>100</v>
      </c>
      <c r="AV2689" s="194" t="s">
        <v>84</v>
      </c>
      <c r="AW2689" s="194" t="s">
        <v>33</v>
      </c>
      <c r="AX2689" s="194" t="s">
        <v>76</v>
      </c>
      <c r="AY2689" s="196" t="s">
        <v>119</v>
      </c>
    </row>
    <row r="2690" spans="2:51" s="194" customFormat="1" x14ac:dyDescent="0.3">
      <c r="B2690" s="195"/>
      <c r="D2690" s="190" t="s">
        <v>171</v>
      </c>
      <c r="E2690" s="196"/>
      <c r="F2690" s="197" t="s">
        <v>403</v>
      </c>
      <c r="H2690" s="196"/>
      <c r="L2690" s="195"/>
      <c r="M2690" s="198"/>
      <c r="T2690" s="199"/>
      <c r="AT2690" s="196" t="s">
        <v>171</v>
      </c>
      <c r="AU2690" s="196" t="s">
        <v>100</v>
      </c>
      <c r="AV2690" s="194" t="s">
        <v>84</v>
      </c>
      <c r="AW2690" s="194" t="s">
        <v>33</v>
      </c>
      <c r="AX2690" s="194" t="s">
        <v>76</v>
      </c>
      <c r="AY2690" s="196" t="s">
        <v>119</v>
      </c>
    </row>
    <row r="2691" spans="2:51" s="194" customFormat="1" x14ac:dyDescent="0.3">
      <c r="B2691" s="195"/>
      <c r="D2691" s="190" t="s">
        <v>171</v>
      </c>
      <c r="E2691" s="196"/>
      <c r="F2691" s="197" t="s">
        <v>586</v>
      </c>
      <c r="H2691" s="196"/>
      <c r="L2691" s="195"/>
      <c r="M2691" s="198"/>
      <c r="T2691" s="199"/>
      <c r="AT2691" s="196" t="s">
        <v>171</v>
      </c>
      <c r="AU2691" s="196" t="s">
        <v>100</v>
      </c>
      <c r="AV2691" s="194" t="s">
        <v>84</v>
      </c>
      <c r="AW2691" s="194" t="s">
        <v>33</v>
      </c>
      <c r="AX2691" s="194" t="s">
        <v>76</v>
      </c>
      <c r="AY2691" s="196" t="s">
        <v>119</v>
      </c>
    </row>
    <row r="2692" spans="2:51" s="194" customFormat="1" x14ac:dyDescent="0.3">
      <c r="B2692" s="195"/>
      <c r="D2692" s="190" t="s">
        <v>171</v>
      </c>
      <c r="E2692" s="196"/>
      <c r="F2692" s="197" t="s">
        <v>578</v>
      </c>
      <c r="H2692" s="196"/>
      <c r="L2692" s="195"/>
      <c r="M2692" s="198"/>
      <c r="T2692" s="199"/>
      <c r="AT2692" s="196" t="s">
        <v>171</v>
      </c>
      <c r="AU2692" s="196" t="s">
        <v>100</v>
      </c>
      <c r="AV2692" s="194" t="s">
        <v>84</v>
      </c>
      <c r="AW2692" s="194" t="s">
        <v>33</v>
      </c>
      <c r="AX2692" s="194" t="s">
        <v>76</v>
      </c>
      <c r="AY2692" s="196" t="s">
        <v>119</v>
      </c>
    </row>
    <row r="2693" spans="2:51" s="200" customFormat="1" x14ac:dyDescent="0.3">
      <c r="B2693" s="201"/>
      <c r="D2693" s="190" t="s">
        <v>171</v>
      </c>
      <c r="E2693" s="202"/>
      <c r="F2693" s="203" t="s">
        <v>84</v>
      </c>
      <c r="H2693" s="204">
        <v>1</v>
      </c>
      <c r="L2693" s="201"/>
      <c r="M2693" s="205"/>
      <c r="T2693" s="206"/>
      <c r="AT2693" s="202" t="s">
        <v>171</v>
      </c>
      <c r="AU2693" s="202" t="s">
        <v>100</v>
      </c>
      <c r="AV2693" s="200" t="s">
        <v>100</v>
      </c>
      <c r="AW2693" s="200" t="s">
        <v>33</v>
      </c>
      <c r="AX2693" s="200" t="s">
        <v>76</v>
      </c>
      <c r="AY2693" s="202" t="s">
        <v>119</v>
      </c>
    </row>
    <row r="2694" spans="2:51" s="194" customFormat="1" x14ac:dyDescent="0.3">
      <c r="B2694" s="195"/>
      <c r="D2694" s="190" t="s">
        <v>171</v>
      </c>
      <c r="E2694" s="196"/>
      <c r="F2694" s="197" t="s">
        <v>407</v>
      </c>
      <c r="H2694" s="196"/>
      <c r="L2694" s="195"/>
      <c r="M2694" s="198"/>
      <c r="T2694" s="199"/>
      <c r="AT2694" s="196" t="s">
        <v>171</v>
      </c>
      <c r="AU2694" s="196" t="s">
        <v>100</v>
      </c>
      <c r="AV2694" s="194" t="s">
        <v>84</v>
      </c>
      <c r="AW2694" s="194" t="s">
        <v>33</v>
      </c>
      <c r="AX2694" s="194" t="s">
        <v>76</v>
      </c>
      <c r="AY2694" s="196" t="s">
        <v>119</v>
      </c>
    </row>
    <row r="2695" spans="2:51" s="194" customFormat="1" x14ac:dyDescent="0.3">
      <c r="B2695" s="195"/>
      <c r="D2695" s="190" t="s">
        <v>171</v>
      </c>
      <c r="E2695" s="196"/>
      <c r="F2695" s="197" t="s">
        <v>586</v>
      </c>
      <c r="H2695" s="196"/>
      <c r="L2695" s="195"/>
      <c r="M2695" s="198"/>
      <c r="T2695" s="199"/>
      <c r="AT2695" s="196" t="s">
        <v>171</v>
      </c>
      <c r="AU2695" s="196" t="s">
        <v>100</v>
      </c>
      <c r="AV2695" s="194" t="s">
        <v>84</v>
      </c>
      <c r="AW2695" s="194" t="s">
        <v>33</v>
      </c>
      <c r="AX2695" s="194" t="s">
        <v>76</v>
      </c>
      <c r="AY2695" s="196" t="s">
        <v>119</v>
      </c>
    </row>
    <row r="2696" spans="2:51" s="194" customFormat="1" x14ac:dyDescent="0.3">
      <c r="B2696" s="195"/>
      <c r="D2696" s="190" t="s">
        <v>171</v>
      </c>
      <c r="E2696" s="196"/>
      <c r="F2696" s="197" t="s">
        <v>578</v>
      </c>
      <c r="H2696" s="196"/>
      <c r="L2696" s="195"/>
      <c r="M2696" s="198"/>
      <c r="T2696" s="199"/>
      <c r="AT2696" s="196" t="s">
        <v>171</v>
      </c>
      <c r="AU2696" s="196" t="s">
        <v>100</v>
      </c>
      <c r="AV2696" s="194" t="s">
        <v>84</v>
      </c>
      <c r="AW2696" s="194" t="s">
        <v>33</v>
      </c>
      <c r="AX2696" s="194" t="s">
        <v>76</v>
      </c>
      <c r="AY2696" s="196" t="s">
        <v>119</v>
      </c>
    </row>
    <row r="2697" spans="2:51" s="200" customFormat="1" x14ac:dyDescent="0.3">
      <c r="B2697" s="201"/>
      <c r="D2697" s="190" t="s">
        <v>171</v>
      </c>
      <c r="E2697" s="202"/>
      <c r="F2697" s="203" t="s">
        <v>84</v>
      </c>
      <c r="H2697" s="204">
        <v>1</v>
      </c>
      <c r="L2697" s="201"/>
      <c r="M2697" s="205"/>
      <c r="T2697" s="206"/>
      <c r="AT2697" s="202" t="s">
        <v>171</v>
      </c>
      <c r="AU2697" s="202" t="s">
        <v>100</v>
      </c>
      <c r="AV2697" s="200" t="s">
        <v>100</v>
      </c>
      <c r="AW2697" s="200" t="s">
        <v>33</v>
      </c>
      <c r="AX2697" s="200" t="s">
        <v>76</v>
      </c>
      <c r="AY2697" s="202" t="s">
        <v>119</v>
      </c>
    </row>
    <row r="2698" spans="2:51" s="194" customFormat="1" x14ac:dyDescent="0.3">
      <c r="B2698" s="195"/>
      <c r="D2698" s="190" t="s">
        <v>171</v>
      </c>
      <c r="E2698" s="196"/>
      <c r="F2698" s="197" t="s">
        <v>408</v>
      </c>
      <c r="H2698" s="196"/>
      <c r="L2698" s="195"/>
      <c r="M2698" s="198"/>
      <c r="T2698" s="199"/>
      <c r="AT2698" s="196" t="s">
        <v>171</v>
      </c>
      <c r="AU2698" s="196" t="s">
        <v>100</v>
      </c>
      <c r="AV2698" s="194" t="s">
        <v>84</v>
      </c>
      <c r="AW2698" s="194" t="s">
        <v>33</v>
      </c>
      <c r="AX2698" s="194" t="s">
        <v>76</v>
      </c>
      <c r="AY2698" s="196" t="s">
        <v>119</v>
      </c>
    </row>
    <row r="2699" spans="2:51" s="194" customFormat="1" x14ac:dyDescent="0.3">
      <c r="B2699" s="195"/>
      <c r="D2699" s="190" t="s">
        <v>171</v>
      </c>
      <c r="E2699" s="196"/>
      <c r="F2699" s="197" t="s">
        <v>586</v>
      </c>
      <c r="H2699" s="196"/>
      <c r="L2699" s="195"/>
      <c r="M2699" s="198"/>
      <c r="T2699" s="199"/>
      <c r="AT2699" s="196" t="s">
        <v>171</v>
      </c>
      <c r="AU2699" s="196" t="s">
        <v>100</v>
      </c>
      <c r="AV2699" s="194" t="s">
        <v>84</v>
      </c>
      <c r="AW2699" s="194" t="s">
        <v>33</v>
      </c>
      <c r="AX2699" s="194" t="s">
        <v>76</v>
      </c>
      <c r="AY2699" s="196" t="s">
        <v>119</v>
      </c>
    </row>
    <row r="2700" spans="2:51" s="194" customFormat="1" x14ac:dyDescent="0.3">
      <c r="B2700" s="195"/>
      <c r="D2700" s="190" t="s">
        <v>171</v>
      </c>
      <c r="E2700" s="196"/>
      <c r="F2700" s="197" t="s">
        <v>578</v>
      </c>
      <c r="H2700" s="196"/>
      <c r="L2700" s="195"/>
      <c r="M2700" s="198"/>
      <c r="T2700" s="199"/>
      <c r="AT2700" s="196" t="s">
        <v>171</v>
      </c>
      <c r="AU2700" s="196" t="s">
        <v>100</v>
      </c>
      <c r="AV2700" s="194" t="s">
        <v>84</v>
      </c>
      <c r="AW2700" s="194" t="s">
        <v>33</v>
      </c>
      <c r="AX2700" s="194" t="s">
        <v>76</v>
      </c>
      <c r="AY2700" s="196" t="s">
        <v>119</v>
      </c>
    </row>
    <row r="2701" spans="2:51" s="200" customFormat="1" x14ac:dyDescent="0.3">
      <c r="B2701" s="201"/>
      <c r="D2701" s="190" t="s">
        <v>171</v>
      </c>
      <c r="E2701" s="202"/>
      <c r="F2701" s="203" t="s">
        <v>84</v>
      </c>
      <c r="H2701" s="204">
        <v>1</v>
      </c>
      <c r="L2701" s="201"/>
      <c r="M2701" s="205"/>
      <c r="T2701" s="206"/>
      <c r="AT2701" s="202" t="s">
        <v>171</v>
      </c>
      <c r="AU2701" s="202" t="s">
        <v>100</v>
      </c>
      <c r="AV2701" s="200" t="s">
        <v>100</v>
      </c>
      <c r="AW2701" s="200" t="s">
        <v>33</v>
      </c>
      <c r="AX2701" s="200" t="s">
        <v>76</v>
      </c>
      <c r="AY2701" s="202" t="s">
        <v>119</v>
      </c>
    </row>
    <row r="2702" spans="2:51" s="194" customFormat="1" x14ac:dyDescent="0.3">
      <c r="B2702" s="195"/>
      <c r="D2702" s="190" t="s">
        <v>171</v>
      </c>
      <c r="E2702" s="196"/>
      <c r="F2702" s="197" t="s">
        <v>587</v>
      </c>
      <c r="H2702" s="196"/>
      <c r="L2702" s="195"/>
      <c r="M2702" s="198"/>
      <c r="T2702" s="199"/>
      <c r="AT2702" s="196" t="s">
        <v>171</v>
      </c>
      <c r="AU2702" s="196" t="s">
        <v>100</v>
      </c>
      <c r="AV2702" s="194" t="s">
        <v>84</v>
      </c>
      <c r="AW2702" s="194" t="s">
        <v>33</v>
      </c>
      <c r="AX2702" s="194" t="s">
        <v>76</v>
      </c>
      <c r="AY2702" s="196" t="s">
        <v>119</v>
      </c>
    </row>
    <row r="2703" spans="2:51" s="194" customFormat="1" x14ac:dyDescent="0.3">
      <c r="B2703" s="195"/>
      <c r="D2703" s="190" t="s">
        <v>171</v>
      </c>
      <c r="E2703" s="196"/>
      <c r="F2703" s="197" t="s">
        <v>588</v>
      </c>
      <c r="H2703" s="196"/>
      <c r="L2703" s="195"/>
      <c r="M2703" s="198"/>
      <c r="T2703" s="199"/>
      <c r="AT2703" s="196" t="s">
        <v>171</v>
      </c>
      <c r="AU2703" s="196" t="s">
        <v>100</v>
      </c>
      <c r="AV2703" s="194" t="s">
        <v>84</v>
      </c>
      <c r="AW2703" s="194" t="s">
        <v>33</v>
      </c>
      <c r="AX2703" s="194" t="s">
        <v>76</v>
      </c>
      <c r="AY2703" s="196" t="s">
        <v>119</v>
      </c>
    </row>
    <row r="2704" spans="2:51" s="194" customFormat="1" x14ac:dyDescent="0.3">
      <c r="B2704" s="195"/>
      <c r="D2704" s="190" t="s">
        <v>171</v>
      </c>
      <c r="E2704" s="196"/>
      <c r="F2704" s="197" t="s">
        <v>578</v>
      </c>
      <c r="H2704" s="196"/>
      <c r="L2704" s="195"/>
      <c r="M2704" s="198"/>
      <c r="T2704" s="199"/>
      <c r="AT2704" s="196" t="s">
        <v>171</v>
      </c>
      <c r="AU2704" s="196" t="s">
        <v>100</v>
      </c>
      <c r="AV2704" s="194" t="s">
        <v>84</v>
      </c>
      <c r="AW2704" s="194" t="s">
        <v>33</v>
      </c>
      <c r="AX2704" s="194" t="s">
        <v>76</v>
      </c>
      <c r="AY2704" s="196" t="s">
        <v>119</v>
      </c>
    </row>
    <row r="2705" spans="2:51" s="200" customFormat="1" x14ac:dyDescent="0.3">
      <c r="B2705" s="201"/>
      <c r="D2705" s="190" t="s">
        <v>171</v>
      </c>
      <c r="E2705" s="202"/>
      <c r="F2705" s="203" t="s">
        <v>100</v>
      </c>
      <c r="H2705" s="204">
        <v>2</v>
      </c>
      <c r="L2705" s="201"/>
      <c r="M2705" s="205"/>
      <c r="T2705" s="206"/>
      <c r="AT2705" s="202" t="s">
        <v>171</v>
      </c>
      <c r="AU2705" s="202" t="s">
        <v>100</v>
      </c>
      <c r="AV2705" s="200" t="s">
        <v>100</v>
      </c>
      <c r="AW2705" s="200" t="s">
        <v>33</v>
      </c>
      <c r="AX2705" s="200" t="s">
        <v>76</v>
      </c>
      <c r="AY2705" s="202" t="s">
        <v>119</v>
      </c>
    </row>
    <row r="2706" spans="2:51" s="194" customFormat="1" x14ac:dyDescent="0.3">
      <c r="B2706" s="195"/>
      <c r="D2706" s="190" t="s">
        <v>171</v>
      </c>
      <c r="E2706" s="196"/>
      <c r="F2706" s="197" t="s">
        <v>579</v>
      </c>
      <c r="H2706" s="196"/>
      <c r="L2706" s="195"/>
      <c r="M2706" s="198"/>
      <c r="T2706" s="199"/>
      <c r="AT2706" s="196" t="s">
        <v>171</v>
      </c>
      <c r="AU2706" s="196" t="s">
        <v>100</v>
      </c>
      <c r="AV2706" s="194" t="s">
        <v>84</v>
      </c>
      <c r="AW2706" s="194" t="s">
        <v>33</v>
      </c>
      <c r="AX2706" s="194" t="s">
        <v>76</v>
      </c>
      <c r="AY2706" s="196" t="s">
        <v>119</v>
      </c>
    </row>
    <row r="2707" spans="2:51" s="194" customFormat="1" x14ac:dyDescent="0.3">
      <c r="B2707" s="195"/>
      <c r="D2707" s="190" t="s">
        <v>171</v>
      </c>
      <c r="E2707" s="196"/>
      <c r="F2707" s="197" t="s">
        <v>586</v>
      </c>
      <c r="H2707" s="196"/>
      <c r="L2707" s="195"/>
      <c r="M2707" s="198"/>
      <c r="T2707" s="199"/>
      <c r="AT2707" s="196" t="s">
        <v>171</v>
      </c>
      <c r="AU2707" s="196" t="s">
        <v>100</v>
      </c>
      <c r="AV2707" s="194" t="s">
        <v>84</v>
      </c>
      <c r="AW2707" s="194" t="s">
        <v>33</v>
      </c>
      <c r="AX2707" s="194" t="s">
        <v>76</v>
      </c>
      <c r="AY2707" s="196" t="s">
        <v>119</v>
      </c>
    </row>
    <row r="2708" spans="2:51" s="194" customFormat="1" x14ac:dyDescent="0.3">
      <c r="B2708" s="195"/>
      <c r="D2708" s="190" t="s">
        <v>171</v>
      </c>
      <c r="E2708" s="196"/>
      <c r="F2708" s="197" t="s">
        <v>578</v>
      </c>
      <c r="H2708" s="196"/>
      <c r="L2708" s="195"/>
      <c r="M2708" s="198"/>
      <c r="T2708" s="199"/>
      <c r="AT2708" s="196" t="s">
        <v>171</v>
      </c>
      <c r="AU2708" s="196" t="s">
        <v>100</v>
      </c>
      <c r="AV2708" s="194" t="s">
        <v>84</v>
      </c>
      <c r="AW2708" s="194" t="s">
        <v>33</v>
      </c>
      <c r="AX2708" s="194" t="s">
        <v>76</v>
      </c>
      <c r="AY2708" s="196" t="s">
        <v>119</v>
      </c>
    </row>
    <row r="2709" spans="2:51" s="200" customFormat="1" x14ac:dyDescent="0.3">
      <c r="B2709" s="201"/>
      <c r="D2709" s="190" t="s">
        <v>171</v>
      </c>
      <c r="E2709" s="202"/>
      <c r="F2709" s="203" t="s">
        <v>84</v>
      </c>
      <c r="H2709" s="204">
        <v>1</v>
      </c>
      <c r="L2709" s="201"/>
      <c r="M2709" s="205"/>
      <c r="T2709" s="206"/>
      <c r="AT2709" s="202" t="s">
        <v>171</v>
      </c>
      <c r="AU2709" s="202" t="s">
        <v>100</v>
      </c>
      <c r="AV2709" s="200" t="s">
        <v>100</v>
      </c>
      <c r="AW2709" s="200" t="s">
        <v>33</v>
      </c>
      <c r="AX2709" s="200" t="s">
        <v>76</v>
      </c>
      <c r="AY2709" s="202" t="s">
        <v>119</v>
      </c>
    </row>
    <row r="2710" spans="2:51" s="194" customFormat="1" x14ac:dyDescent="0.3">
      <c r="B2710" s="195"/>
      <c r="D2710" s="190" t="s">
        <v>171</v>
      </c>
      <c r="E2710" s="196"/>
      <c r="F2710" s="197" t="s">
        <v>584</v>
      </c>
      <c r="H2710" s="196"/>
      <c r="L2710" s="195"/>
      <c r="M2710" s="198"/>
      <c r="T2710" s="199"/>
      <c r="AT2710" s="196" t="s">
        <v>171</v>
      </c>
      <c r="AU2710" s="196" t="s">
        <v>100</v>
      </c>
      <c r="AV2710" s="194" t="s">
        <v>84</v>
      </c>
      <c r="AW2710" s="194" t="s">
        <v>33</v>
      </c>
      <c r="AX2710" s="194" t="s">
        <v>76</v>
      </c>
      <c r="AY2710" s="196" t="s">
        <v>119</v>
      </c>
    </row>
    <row r="2711" spans="2:51" s="194" customFormat="1" x14ac:dyDescent="0.3">
      <c r="B2711" s="195"/>
      <c r="D2711" s="190" t="s">
        <v>171</v>
      </c>
      <c r="E2711" s="196"/>
      <c r="F2711" s="197" t="s">
        <v>586</v>
      </c>
      <c r="H2711" s="196"/>
      <c r="L2711" s="195"/>
      <c r="M2711" s="198"/>
      <c r="T2711" s="199"/>
      <c r="AT2711" s="196" t="s">
        <v>171</v>
      </c>
      <c r="AU2711" s="196" t="s">
        <v>100</v>
      </c>
      <c r="AV2711" s="194" t="s">
        <v>84</v>
      </c>
      <c r="AW2711" s="194" t="s">
        <v>33</v>
      </c>
      <c r="AX2711" s="194" t="s">
        <v>76</v>
      </c>
      <c r="AY2711" s="196" t="s">
        <v>119</v>
      </c>
    </row>
    <row r="2712" spans="2:51" s="194" customFormat="1" x14ac:dyDescent="0.3">
      <c r="B2712" s="195"/>
      <c r="D2712" s="190" t="s">
        <v>171</v>
      </c>
      <c r="E2712" s="196"/>
      <c r="F2712" s="197" t="s">
        <v>578</v>
      </c>
      <c r="H2712" s="196"/>
      <c r="L2712" s="195"/>
      <c r="M2712" s="198"/>
      <c r="T2712" s="199"/>
      <c r="AT2712" s="196" t="s">
        <v>171</v>
      </c>
      <c r="AU2712" s="196" t="s">
        <v>100</v>
      </c>
      <c r="AV2712" s="194" t="s">
        <v>84</v>
      </c>
      <c r="AW2712" s="194" t="s">
        <v>33</v>
      </c>
      <c r="AX2712" s="194" t="s">
        <v>76</v>
      </c>
      <c r="AY2712" s="196" t="s">
        <v>119</v>
      </c>
    </row>
    <row r="2713" spans="2:51" s="200" customFormat="1" x14ac:dyDescent="0.3">
      <c r="B2713" s="201"/>
      <c r="D2713" s="190" t="s">
        <v>171</v>
      </c>
      <c r="E2713" s="202"/>
      <c r="F2713" s="203" t="s">
        <v>84</v>
      </c>
      <c r="H2713" s="204">
        <v>1</v>
      </c>
      <c r="L2713" s="201"/>
      <c r="M2713" s="205"/>
      <c r="T2713" s="206"/>
      <c r="AT2713" s="202" t="s">
        <v>171</v>
      </c>
      <c r="AU2713" s="202" t="s">
        <v>100</v>
      </c>
      <c r="AV2713" s="200" t="s">
        <v>100</v>
      </c>
      <c r="AW2713" s="200" t="s">
        <v>33</v>
      </c>
      <c r="AX2713" s="200" t="s">
        <v>76</v>
      </c>
      <c r="AY2713" s="202" t="s">
        <v>119</v>
      </c>
    </row>
    <row r="2714" spans="2:51" s="194" customFormat="1" x14ac:dyDescent="0.3">
      <c r="B2714" s="195"/>
      <c r="D2714" s="190" t="s">
        <v>171</v>
      </c>
      <c r="E2714" s="196"/>
      <c r="F2714" s="197" t="s">
        <v>580</v>
      </c>
      <c r="H2714" s="196"/>
      <c r="L2714" s="195"/>
      <c r="M2714" s="198"/>
      <c r="T2714" s="199"/>
      <c r="AT2714" s="196" t="s">
        <v>171</v>
      </c>
      <c r="AU2714" s="196" t="s">
        <v>100</v>
      </c>
      <c r="AV2714" s="194" t="s">
        <v>84</v>
      </c>
      <c r="AW2714" s="194" t="s">
        <v>33</v>
      </c>
      <c r="AX2714" s="194" t="s">
        <v>76</v>
      </c>
      <c r="AY2714" s="196" t="s">
        <v>119</v>
      </c>
    </row>
    <row r="2715" spans="2:51" s="194" customFormat="1" x14ac:dyDescent="0.3">
      <c r="B2715" s="195"/>
      <c r="D2715" s="190" t="s">
        <v>171</v>
      </c>
      <c r="E2715" s="196"/>
      <c r="F2715" s="197" t="s">
        <v>586</v>
      </c>
      <c r="H2715" s="196"/>
      <c r="L2715" s="195"/>
      <c r="M2715" s="198"/>
      <c r="T2715" s="199"/>
      <c r="AT2715" s="196" t="s">
        <v>171</v>
      </c>
      <c r="AU2715" s="196" t="s">
        <v>100</v>
      </c>
      <c r="AV2715" s="194" t="s">
        <v>84</v>
      </c>
      <c r="AW2715" s="194" t="s">
        <v>33</v>
      </c>
      <c r="AX2715" s="194" t="s">
        <v>76</v>
      </c>
      <c r="AY2715" s="196" t="s">
        <v>119</v>
      </c>
    </row>
    <row r="2716" spans="2:51" s="194" customFormat="1" x14ac:dyDescent="0.3">
      <c r="B2716" s="195"/>
      <c r="D2716" s="190" t="s">
        <v>171</v>
      </c>
      <c r="E2716" s="196"/>
      <c r="F2716" s="197" t="s">
        <v>578</v>
      </c>
      <c r="H2716" s="196"/>
      <c r="L2716" s="195"/>
      <c r="M2716" s="198"/>
      <c r="T2716" s="199"/>
      <c r="AT2716" s="196" t="s">
        <v>171</v>
      </c>
      <c r="AU2716" s="196" t="s">
        <v>100</v>
      </c>
      <c r="AV2716" s="194" t="s">
        <v>84</v>
      </c>
      <c r="AW2716" s="194" t="s">
        <v>33</v>
      </c>
      <c r="AX2716" s="194" t="s">
        <v>76</v>
      </c>
      <c r="AY2716" s="196" t="s">
        <v>119</v>
      </c>
    </row>
    <row r="2717" spans="2:51" s="200" customFormat="1" x14ac:dyDescent="0.3">
      <c r="B2717" s="201"/>
      <c r="D2717" s="190" t="s">
        <v>171</v>
      </c>
      <c r="E2717" s="202"/>
      <c r="F2717" s="203" t="s">
        <v>84</v>
      </c>
      <c r="H2717" s="204">
        <v>1</v>
      </c>
      <c r="L2717" s="201"/>
      <c r="M2717" s="205"/>
      <c r="T2717" s="206"/>
      <c r="AT2717" s="202" t="s">
        <v>171</v>
      </c>
      <c r="AU2717" s="202" t="s">
        <v>100</v>
      </c>
      <c r="AV2717" s="200" t="s">
        <v>100</v>
      </c>
      <c r="AW2717" s="200" t="s">
        <v>33</v>
      </c>
      <c r="AX2717" s="200" t="s">
        <v>76</v>
      </c>
      <c r="AY2717" s="202" t="s">
        <v>119</v>
      </c>
    </row>
    <row r="2718" spans="2:51" s="194" customFormat="1" x14ac:dyDescent="0.3">
      <c r="B2718" s="195"/>
      <c r="D2718" s="190" t="s">
        <v>171</v>
      </c>
      <c r="E2718" s="196"/>
      <c r="F2718" s="197" t="s">
        <v>585</v>
      </c>
      <c r="H2718" s="196"/>
      <c r="L2718" s="195"/>
      <c r="M2718" s="198"/>
      <c r="T2718" s="199"/>
      <c r="AT2718" s="196" t="s">
        <v>171</v>
      </c>
      <c r="AU2718" s="196" t="s">
        <v>100</v>
      </c>
      <c r="AV2718" s="194" t="s">
        <v>84</v>
      </c>
      <c r="AW2718" s="194" t="s">
        <v>33</v>
      </c>
      <c r="AX2718" s="194" t="s">
        <v>76</v>
      </c>
      <c r="AY2718" s="196" t="s">
        <v>119</v>
      </c>
    </row>
    <row r="2719" spans="2:51" s="194" customFormat="1" x14ac:dyDescent="0.3">
      <c r="B2719" s="195"/>
      <c r="D2719" s="190" t="s">
        <v>171</v>
      </c>
      <c r="E2719" s="196"/>
      <c r="F2719" s="197" t="s">
        <v>588</v>
      </c>
      <c r="H2719" s="196"/>
      <c r="L2719" s="195"/>
      <c r="M2719" s="198"/>
      <c r="T2719" s="199"/>
      <c r="AT2719" s="196" t="s">
        <v>171</v>
      </c>
      <c r="AU2719" s="196" t="s">
        <v>100</v>
      </c>
      <c r="AV2719" s="194" t="s">
        <v>84</v>
      </c>
      <c r="AW2719" s="194" t="s">
        <v>33</v>
      </c>
      <c r="AX2719" s="194" t="s">
        <v>76</v>
      </c>
      <c r="AY2719" s="196" t="s">
        <v>119</v>
      </c>
    </row>
    <row r="2720" spans="2:51" s="194" customFormat="1" x14ac:dyDescent="0.3">
      <c r="B2720" s="195"/>
      <c r="D2720" s="190" t="s">
        <v>171</v>
      </c>
      <c r="E2720" s="196"/>
      <c r="F2720" s="197" t="s">
        <v>578</v>
      </c>
      <c r="H2720" s="196"/>
      <c r="L2720" s="195"/>
      <c r="M2720" s="198"/>
      <c r="T2720" s="199"/>
      <c r="AT2720" s="196" t="s">
        <v>171</v>
      </c>
      <c r="AU2720" s="196" t="s">
        <v>100</v>
      </c>
      <c r="AV2720" s="194" t="s">
        <v>84</v>
      </c>
      <c r="AW2720" s="194" t="s">
        <v>33</v>
      </c>
      <c r="AX2720" s="194" t="s">
        <v>76</v>
      </c>
      <c r="AY2720" s="196" t="s">
        <v>119</v>
      </c>
    </row>
    <row r="2721" spans="2:65" s="200" customFormat="1" x14ac:dyDescent="0.3">
      <c r="B2721" s="201"/>
      <c r="D2721" s="190" t="s">
        <v>171</v>
      </c>
      <c r="E2721" s="202"/>
      <c r="F2721" s="203" t="s">
        <v>100</v>
      </c>
      <c r="H2721" s="204">
        <v>2</v>
      </c>
      <c r="L2721" s="201"/>
      <c r="M2721" s="205"/>
      <c r="T2721" s="206"/>
      <c r="AT2721" s="202" t="s">
        <v>171</v>
      </c>
      <c r="AU2721" s="202" t="s">
        <v>100</v>
      </c>
      <c r="AV2721" s="200" t="s">
        <v>100</v>
      </c>
      <c r="AW2721" s="200" t="s">
        <v>33</v>
      </c>
      <c r="AX2721" s="200" t="s">
        <v>76</v>
      </c>
      <c r="AY2721" s="202" t="s">
        <v>119</v>
      </c>
    </row>
    <row r="2722" spans="2:65" s="194" customFormat="1" x14ac:dyDescent="0.3">
      <c r="B2722" s="195"/>
      <c r="D2722" s="190" t="s">
        <v>171</v>
      </c>
      <c r="E2722" s="196"/>
      <c r="F2722" s="197" t="s">
        <v>581</v>
      </c>
      <c r="H2722" s="196"/>
      <c r="L2722" s="195"/>
      <c r="M2722" s="198"/>
      <c r="T2722" s="199"/>
      <c r="AT2722" s="196" t="s">
        <v>171</v>
      </c>
      <c r="AU2722" s="196" t="s">
        <v>100</v>
      </c>
      <c r="AV2722" s="194" t="s">
        <v>84</v>
      </c>
      <c r="AW2722" s="194" t="s">
        <v>33</v>
      </c>
      <c r="AX2722" s="194" t="s">
        <v>76</v>
      </c>
      <c r="AY2722" s="196" t="s">
        <v>119</v>
      </c>
    </row>
    <row r="2723" spans="2:65" s="194" customFormat="1" x14ac:dyDescent="0.3">
      <c r="B2723" s="195"/>
      <c r="D2723" s="190" t="s">
        <v>171</v>
      </c>
      <c r="E2723" s="196"/>
      <c r="F2723" s="197" t="s">
        <v>586</v>
      </c>
      <c r="H2723" s="196"/>
      <c r="L2723" s="195"/>
      <c r="M2723" s="198"/>
      <c r="T2723" s="199"/>
      <c r="AT2723" s="196" t="s">
        <v>171</v>
      </c>
      <c r="AU2723" s="196" t="s">
        <v>100</v>
      </c>
      <c r="AV2723" s="194" t="s">
        <v>84</v>
      </c>
      <c r="AW2723" s="194" t="s">
        <v>33</v>
      </c>
      <c r="AX2723" s="194" t="s">
        <v>76</v>
      </c>
      <c r="AY2723" s="196" t="s">
        <v>119</v>
      </c>
    </row>
    <row r="2724" spans="2:65" s="194" customFormat="1" x14ac:dyDescent="0.3">
      <c r="B2724" s="195"/>
      <c r="D2724" s="190" t="s">
        <v>171</v>
      </c>
      <c r="E2724" s="196"/>
      <c r="F2724" s="197" t="s">
        <v>578</v>
      </c>
      <c r="H2724" s="196"/>
      <c r="L2724" s="195"/>
      <c r="M2724" s="198"/>
      <c r="T2724" s="199"/>
      <c r="AT2724" s="196" t="s">
        <v>171</v>
      </c>
      <c r="AU2724" s="196" t="s">
        <v>100</v>
      </c>
      <c r="AV2724" s="194" t="s">
        <v>84</v>
      </c>
      <c r="AW2724" s="194" t="s">
        <v>33</v>
      </c>
      <c r="AX2724" s="194" t="s">
        <v>76</v>
      </c>
      <c r="AY2724" s="196" t="s">
        <v>119</v>
      </c>
    </row>
    <row r="2725" spans="2:65" s="200" customFormat="1" x14ac:dyDescent="0.3">
      <c r="B2725" s="201"/>
      <c r="D2725" s="190" t="s">
        <v>171</v>
      </c>
      <c r="E2725" s="202"/>
      <c r="F2725" s="203" t="s">
        <v>84</v>
      </c>
      <c r="H2725" s="204">
        <v>1</v>
      </c>
      <c r="L2725" s="201"/>
      <c r="M2725" s="205"/>
      <c r="T2725" s="206"/>
      <c r="AT2725" s="202" t="s">
        <v>171</v>
      </c>
      <c r="AU2725" s="202" t="s">
        <v>100</v>
      </c>
      <c r="AV2725" s="200" t="s">
        <v>100</v>
      </c>
      <c r="AW2725" s="200" t="s">
        <v>33</v>
      </c>
      <c r="AX2725" s="200" t="s">
        <v>76</v>
      </c>
      <c r="AY2725" s="202" t="s">
        <v>119</v>
      </c>
    </row>
    <row r="2726" spans="2:65" s="207" customFormat="1" x14ac:dyDescent="0.3">
      <c r="B2726" s="208"/>
      <c r="D2726" s="190" t="s">
        <v>171</v>
      </c>
      <c r="E2726" s="209"/>
      <c r="F2726" s="210" t="s">
        <v>176</v>
      </c>
      <c r="H2726" s="211">
        <v>11</v>
      </c>
      <c r="L2726" s="208"/>
      <c r="M2726" s="212"/>
      <c r="T2726" s="213"/>
      <c r="AT2726" s="209" t="s">
        <v>171</v>
      </c>
      <c r="AU2726" s="209" t="s">
        <v>100</v>
      </c>
      <c r="AV2726" s="207" t="s">
        <v>121</v>
      </c>
      <c r="AW2726" s="207" t="s">
        <v>33</v>
      </c>
      <c r="AX2726" s="207" t="s">
        <v>84</v>
      </c>
      <c r="AY2726" s="209" t="s">
        <v>119</v>
      </c>
    </row>
    <row r="2727" spans="2:65" s="102" customFormat="1" ht="16.5" customHeight="1" x14ac:dyDescent="0.3">
      <c r="B2727" s="103"/>
      <c r="C2727" s="222" t="s">
        <v>610</v>
      </c>
      <c r="D2727" s="222" t="s">
        <v>353</v>
      </c>
      <c r="E2727" s="223" t="s">
        <v>611</v>
      </c>
      <c r="F2727" s="224" t="s">
        <v>612</v>
      </c>
      <c r="G2727" s="225" t="s">
        <v>527</v>
      </c>
      <c r="H2727" s="226">
        <v>4</v>
      </c>
      <c r="I2727" s="290"/>
      <c r="J2727" s="227">
        <f>ROUND(I2727*H2727,2)</f>
        <v>0</v>
      </c>
      <c r="K2727" s="224" t="s">
        <v>509</v>
      </c>
      <c r="L2727" s="228"/>
      <c r="M2727" s="229"/>
      <c r="N2727" s="230" t="s">
        <v>41</v>
      </c>
      <c r="O2727" s="187">
        <v>0</v>
      </c>
      <c r="P2727" s="187">
        <f>O2727*H2727</f>
        <v>0</v>
      </c>
      <c r="Q2727" s="187">
        <v>0.04</v>
      </c>
      <c r="R2727" s="187">
        <f>Q2727*H2727</f>
        <v>0.16</v>
      </c>
      <c r="S2727" s="187">
        <v>0</v>
      </c>
      <c r="T2727" s="188">
        <f>S2727*H2727</f>
        <v>0</v>
      </c>
      <c r="AR2727" s="94" t="s">
        <v>265</v>
      </c>
      <c r="AT2727" s="94" t="s">
        <v>353</v>
      </c>
      <c r="AU2727" s="94" t="s">
        <v>100</v>
      </c>
      <c r="AY2727" s="94" t="s">
        <v>119</v>
      </c>
      <c r="BE2727" s="189">
        <f>IF(N2727="základní",J2727,0)</f>
        <v>0</v>
      </c>
      <c r="BF2727" s="189">
        <f>IF(N2727="snížená",J2727,0)</f>
        <v>0</v>
      </c>
      <c r="BG2727" s="189">
        <f>IF(N2727="zákl. přenesená",J2727,0)</f>
        <v>0</v>
      </c>
      <c r="BH2727" s="189">
        <f>IF(N2727="sníž. přenesená",J2727,0)</f>
        <v>0</v>
      </c>
      <c r="BI2727" s="189">
        <f>IF(N2727="nulová",J2727,0)</f>
        <v>0</v>
      </c>
      <c r="BJ2727" s="94" t="s">
        <v>84</v>
      </c>
      <c r="BK2727" s="189">
        <f>ROUND(I2727*H2727,2)</f>
        <v>0</v>
      </c>
      <c r="BL2727" s="94" t="s">
        <v>121</v>
      </c>
      <c r="BM2727" s="94" t="s">
        <v>613</v>
      </c>
    </row>
    <row r="2728" spans="2:65" s="102" customFormat="1" x14ac:dyDescent="0.3">
      <c r="B2728" s="103"/>
      <c r="D2728" s="190" t="s">
        <v>169</v>
      </c>
      <c r="F2728" s="191" t="s">
        <v>612</v>
      </c>
      <c r="L2728" s="103"/>
      <c r="M2728" s="192"/>
      <c r="T2728" s="193"/>
      <c r="AT2728" s="94" t="s">
        <v>169</v>
      </c>
      <c r="AU2728" s="94" t="s">
        <v>100</v>
      </c>
    </row>
    <row r="2729" spans="2:65" s="194" customFormat="1" x14ac:dyDescent="0.3">
      <c r="B2729" s="195"/>
      <c r="D2729" s="190" t="s">
        <v>171</v>
      </c>
      <c r="E2729" s="196"/>
      <c r="F2729" s="197" t="s">
        <v>172</v>
      </c>
      <c r="H2729" s="196"/>
      <c r="L2729" s="195"/>
      <c r="M2729" s="198"/>
      <c r="T2729" s="199"/>
      <c r="AT2729" s="196" t="s">
        <v>171</v>
      </c>
      <c r="AU2729" s="196" t="s">
        <v>100</v>
      </c>
      <c r="AV2729" s="194" t="s">
        <v>84</v>
      </c>
      <c r="AW2729" s="194" t="s">
        <v>33</v>
      </c>
      <c r="AX2729" s="194" t="s">
        <v>76</v>
      </c>
      <c r="AY2729" s="196" t="s">
        <v>119</v>
      </c>
    </row>
    <row r="2730" spans="2:65" s="194" customFormat="1" x14ac:dyDescent="0.3">
      <c r="B2730" s="195"/>
      <c r="D2730" s="190" t="s">
        <v>171</v>
      </c>
      <c r="E2730" s="196"/>
      <c r="F2730" s="197" t="s">
        <v>599</v>
      </c>
      <c r="H2730" s="196"/>
      <c r="L2730" s="195"/>
      <c r="M2730" s="198"/>
      <c r="T2730" s="199"/>
      <c r="AT2730" s="196" t="s">
        <v>171</v>
      </c>
      <c r="AU2730" s="196" t="s">
        <v>100</v>
      </c>
      <c r="AV2730" s="194" t="s">
        <v>84</v>
      </c>
      <c r="AW2730" s="194" t="s">
        <v>33</v>
      </c>
      <c r="AX2730" s="194" t="s">
        <v>76</v>
      </c>
      <c r="AY2730" s="196" t="s">
        <v>119</v>
      </c>
    </row>
    <row r="2731" spans="2:65" s="194" customFormat="1" x14ac:dyDescent="0.3">
      <c r="B2731" s="195"/>
      <c r="D2731" s="190" t="s">
        <v>171</v>
      </c>
      <c r="E2731" s="196"/>
      <c r="F2731" s="197" t="s">
        <v>582</v>
      </c>
      <c r="H2731" s="196"/>
      <c r="L2731" s="195"/>
      <c r="M2731" s="198"/>
      <c r="T2731" s="199"/>
      <c r="AT2731" s="196" t="s">
        <v>171</v>
      </c>
      <c r="AU2731" s="196" t="s">
        <v>100</v>
      </c>
      <c r="AV2731" s="194" t="s">
        <v>84</v>
      </c>
      <c r="AW2731" s="194" t="s">
        <v>33</v>
      </c>
      <c r="AX2731" s="194" t="s">
        <v>76</v>
      </c>
      <c r="AY2731" s="196" t="s">
        <v>119</v>
      </c>
    </row>
    <row r="2732" spans="2:65" s="194" customFormat="1" x14ac:dyDescent="0.3">
      <c r="B2732" s="195"/>
      <c r="D2732" s="190" t="s">
        <v>171</v>
      </c>
      <c r="E2732" s="196"/>
      <c r="F2732" s="197" t="s">
        <v>589</v>
      </c>
      <c r="H2732" s="196"/>
      <c r="L2732" s="195"/>
      <c r="M2732" s="198"/>
      <c r="T2732" s="199"/>
      <c r="AT2732" s="196" t="s">
        <v>171</v>
      </c>
      <c r="AU2732" s="196" t="s">
        <v>100</v>
      </c>
      <c r="AV2732" s="194" t="s">
        <v>84</v>
      </c>
      <c r="AW2732" s="194" t="s">
        <v>33</v>
      </c>
      <c r="AX2732" s="194" t="s">
        <v>76</v>
      </c>
      <c r="AY2732" s="196" t="s">
        <v>119</v>
      </c>
    </row>
    <row r="2733" spans="2:65" s="194" customFormat="1" x14ac:dyDescent="0.3">
      <c r="B2733" s="195"/>
      <c r="D2733" s="190" t="s">
        <v>171</v>
      </c>
      <c r="E2733" s="196"/>
      <c r="F2733" s="197" t="s">
        <v>578</v>
      </c>
      <c r="H2733" s="196"/>
      <c r="L2733" s="195"/>
      <c r="M2733" s="198"/>
      <c r="T2733" s="199"/>
      <c r="AT2733" s="196" t="s">
        <v>171</v>
      </c>
      <c r="AU2733" s="196" t="s">
        <v>100</v>
      </c>
      <c r="AV2733" s="194" t="s">
        <v>84</v>
      </c>
      <c r="AW2733" s="194" t="s">
        <v>33</v>
      </c>
      <c r="AX2733" s="194" t="s">
        <v>76</v>
      </c>
      <c r="AY2733" s="196" t="s">
        <v>119</v>
      </c>
    </row>
    <row r="2734" spans="2:65" s="200" customFormat="1" x14ac:dyDescent="0.3">
      <c r="B2734" s="201"/>
      <c r="D2734" s="190" t="s">
        <v>171</v>
      </c>
      <c r="E2734" s="202"/>
      <c r="F2734" s="203" t="s">
        <v>84</v>
      </c>
      <c r="H2734" s="204">
        <v>1</v>
      </c>
      <c r="L2734" s="201"/>
      <c r="M2734" s="205"/>
      <c r="T2734" s="206"/>
      <c r="AT2734" s="202" t="s">
        <v>171</v>
      </c>
      <c r="AU2734" s="202" t="s">
        <v>100</v>
      </c>
      <c r="AV2734" s="200" t="s">
        <v>100</v>
      </c>
      <c r="AW2734" s="200" t="s">
        <v>33</v>
      </c>
      <c r="AX2734" s="200" t="s">
        <v>76</v>
      </c>
      <c r="AY2734" s="202" t="s">
        <v>119</v>
      </c>
    </row>
    <row r="2735" spans="2:65" s="194" customFormat="1" x14ac:dyDescent="0.3">
      <c r="B2735" s="195"/>
      <c r="D2735" s="190" t="s">
        <v>171</v>
      </c>
      <c r="E2735" s="196"/>
      <c r="F2735" s="197" t="s">
        <v>579</v>
      </c>
      <c r="H2735" s="196"/>
      <c r="L2735" s="195"/>
      <c r="M2735" s="198"/>
      <c r="T2735" s="199"/>
      <c r="AT2735" s="196" t="s">
        <v>171</v>
      </c>
      <c r="AU2735" s="196" t="s">
        <v>100</v>
      </c>
      <c r="AV2735" s="194" t="s">
        <v>84</v>
      </c>
      <c r="AW2735" s="194" t="s">
        <v>33</v>
      </c>
      <c r="AX2735" s="194" t="s">
        <v>76</v>
      </c>
      <c r="AY2735" s="196" t="s">
        <v>119</v>
      </c>
    </row>
    <row r="2736" spans="2:65" s="194" customFormat="1" x14ac:dyDescent="0.3">
      <c r="B2736" s="195"/>
      <c r="D2736" s="190" t="s">
        <v>171</v>
      </c>
      <c r="E2736" s="196"/>
      <c r="F2736" s="197" t="s">
        <v>589</v>
      </c>
      <c r="H2736" s="196"/>
      <c r="L2736" s="195"/>
      <c r="M2736" s="198"/>
      <c r="T2736" s="199"/>
      <c r="AT2736" s="196" t="s">
        <v>171</v>
      </c>
      <c r="AU2736" s="196" t="s">
        <v>100</v>
      </c>
      <c r="AV2736" s="194" t="s">
        <v>84</v>
      </c>
      <c r="AW2736" s="194" t="s">
        <v>33</v>
      </c>
      <c r="AX2736" s="194" t="s">
        <v>76</v>
      </c>
      <c r="AY2736" s="196" t="s">
        <v>119</v>
      </c>
    </row>
    <row r="2737" spans="2:65" s="194" customFormat="1" x14ac:dyDescent="0.3">
      <c r="B2737" s="195"/>
      <c r="D2737" s="190" t="s">
        <v>171</v>
      </c>
      <c r="E2737" s="196"/>
      <c r="F2737" s="197" t="s">
        <v>578</v>
      </c>
      <c r="H2737" s="196"/>
      <c r="L2737" s="195"/>
      <c r="M2737" s="198"/>
      <c r="T2737" s="199"/>
      <c r="AT2737" s="196" t="s">
        <v>171</v>
      </c>
      <c r="AU2737" s="196" t="s">
        <v>100</v>
      </c>
      <c r="AV2737" s="194" t="s">
        <v>84</v>
      </c>
      <c r="AW2737" s="194" t="s">
        <v>33</v>
      </c>
      <c r="AX2737" s="194" t="s">
        <v>76</v>
      </c>
      <c r="AY2737" s="196" t="s">
        <v>119</v>
      </c>
    </row>
    <row r="2738" spans="2:65" s="200" customFormat="1" x14ac:dyDescent="0.3">
      <c r="B2738" s="201"/>
      <c r="D2738" s="190" t="s">
        <v>171</v>
      </c>
      <c r="E2738" s="202"/>
      <c r="F2738" s="203" t="s">
        <v>84</v>
      </c>
      <c r="H2738" s="204">
        <v>1</v>
      </c>
      <c r="L2738" s="201"/>
      <c r="M2738" s="205"/>
      <c r="T2738" s="206"/>
      <c r="AT2738" s="202" t="s">
        <v>171</v>
      </c>
      <c r="AU2738" s="202" t="s">
        <v>100</v>
      </c>
      <c r="AV2738" s="200" t="s">
        <v>100</v>
      </c>
      <c r="AW2738" s="200" t="s">
        <v>33</v>
      </c>
      <c r="AX2738" s="200" t="s">
        <v>76</v>
      </c>
      <c r="AY2738" s="202" t="s">
        <v>119</v>
      </c>
    </row>
    <row r="2739" spans="2:65" s="194" customFormat="1" x14ac:dyDescent="0.3">
      <c r="B2739" s="195"/>
      <c r="D2739" s="190" t="s">
        <v>171</v>
      </c>
      <c r="E2739" s="196"/>
      <c r="F2739" s="197" t="s">
        <v>580</v>
      </c>
      <c r="H2739" s="196"/>
      <c r="L2739" s="195"/>
      <c r="M2739" s="198"/>
      <c r="T2739" s="199"/>
      <c r="AT2739" s="196" t="s">
        <v>171</v>
      </c>
      <c r="AU2739" s="196" t="s">
        <v>100</v>
      </c>
      <c r="AV2739" s="194" t="s">
        <v>84</v>
      </c>
      <c r="AW2739" s="194" t="s">
        <v>33</v>
      </c>
      <c r="AX2739" s="194" t="s">
        <v>76</v>
      </c>
      <c r="AY2739" s="196" t="s">
        <v>119</v>
      </c>
    </row>
    <row r="2740" spans="2:65" s="194" customFormat="1" x14ac:dyDescent="0.3">
      <c r="B2740" s="195"/>
      <c r="D2740" s="190" t="s">
        <v>171</v>
      </c>
      <c r="E2740" s="196"/>
      <c r="F2740" s="197" t="s">
        <v>589</v>
      </c>
      <c r="H2740" s="196"/>
      <c r="L2740" s="195"/>
      <c r="M2740" s="198"/>
      <c r="T2740" s="199"/>
      <c r="AT2740" s="196" t="s">
        <v>171</v>
      </c>
      <c r="AU2740" s="196" t="s">
        <v>100</v>
      </c>
      <c r="AV2740" s="194" t="s">
        <v>84</v>
      </c>
      <c r="AW2740" s="194" t="s">
        <v>33</v>
      </c>
      <c r="AX2740" s="194" t="s">
        <v>76</v>
      </c>
      <c r="AY2740" s="196" t="s">
        <v>119</v>
      </c>
    </row>
    <row r="2741" spans="2:65" s="194" customFormat="1" x14ac:dyDescent="0.3">
      <c r="B2741" s="195"/>
      <c r="D2741" s="190" t="s">
        <v>171</v>
      </c>
      <c r="E2741" s="196"/>
      <c r="F2741" s="197" t="s">
        <v>578</v>
      </c>
      <c r="H2741" s="196"/>
      <c r="L2741" s="195"/>
      <c r="M2741" s="198"/>
      <c r="T2741" s="199"/>
      <c r="AT2741" s="196" t="s">
        <v>171</v>
      </c>
      <c r="AU2741" s="196" t="s">
        <v>100</v>
      </c>
      <c r="AV2741" s="194" t="s">
        <v>84</v>
      </c>
      <c r="AW2741" s="194" t="s">
        <v>33</v>
      </c>
      <c r="AX2741" s="194" t="s">
        <v>76</v>
      </c>
      <c r="AY2741" s="196" t="s">
        <v>119</v>
      </c>
    </row>
    <row r="2742" spans="2:65" s="200" customFormat="1" x14ac:dyDescent="0.3">
      <c r="B2742" s="201"/>
      <c r="D2742" s="190" t="s">
        <v>171</v>
      </c>
      <c r="E2742" s="202"/>
      <c r="F2742" s="203" t="s">
        <v>84</v>
      </c>
      <c r="H2742" s="204">
        <v>1</v>
      </c>
      <c r="L2742" s="201"/>
      <c r="M2742" s="205"/>
      <c r="T2742" s="206"/>
      <c r="AT2742" s="202" t="s">
        <v>171</v>
      </c>
      <c r="AU2742" s="202" t="s">
        <v>100</v>
      </c>
      <c r="AV2742" s="200" t="s">
        <v>100</v>
      </c>
      <c r="AW2742" s="200" t="s">
        <v>33</v>
      </c>
      <c r="AX2742" s="200" t="s">
        <v>76</v>
      </c>
      <c r="AY2742" s="202" t="s">
        <v>119</v>
      </c>
    </row>
    <row r="2743" spans="2:65" s="194" customFormat="1" x14ac:dyDescent="0.3">
      <c r="B2743" s="195"/>
      <c r="D2743" s="190" t="s">
        <v>171</v>
      </c>
      <c r="E2743" s="196"/>
      <c r="F2743" s="197" t="s">
        <v>585</v>
      </c>
      <c r="H2743" s="196"/>
      <c r="L2743" s="195"/>
      <c r="M2743" s="198"/>
      <c r="T2743" s="199"/>
      <c r="AT2743" s="196" t="s">
        <v>171</v>
      </c>
      <c r="AU2743" s="196" t="s">
        <v>100</v>
      </c>
      <c r="AV2743" s="194" t="s">
        <v>84</v>
      </c>
      <c r="AW2743" s="194" t="s">
        <v>33</v>
      </c>
      <c r="AX2743" s="194" t="s">
        <v>76</v>
      </c>
      <c r="AY2743" s="196" t="s">
        <v>119</v>
      </c>
    </row>
    <row r="2744" spans="2:65" s="194" customFormat="1" x14ac:dyDescent="0.3">
      <c r="B2744" s="195"/>
      <c r="D2744" s="190" t="s">
        <v>171</v>
      </c>
      <c r="E2744" s="196"/>
      <c r="F2744" s="197" t="s">
        <v>589</v>
      </c>
      <c r="H2744" s="196"/>
      <c r="L2744" s="195"/>
      <c r="M2744" s="198"/>
      <c r="T2744" s="199"/>
      <c r="AT2744" s="196" t="s">
        <v>171</v>
      </c>
      <c r="AU2744" s="196" t="s">
        <v>100</v>
      </c>
      <c r="AV2744" s="194" t="s">
        <v>84</v>
      </c>
      <c r="AW2744" s="194" t="s">
        <v>33</v>
      </c>
      <c r="AX2744" s="194" t="s">
        <v>76</v>
      </c>
      <c r="AY2744" s="196" t="s">
        <v>119</v>
      </c>
    </row>
    <row r="2745" spans="2:65" s="194" customFormat="1" x14ac:dyDescent="0.3">
      <c r="B2745" s="195"/>
      <c r="D2745" s="190" t="s">
        <v>171</v>
      </c>
      <c r="E2745" s="196"/>
      <c r="F2745" s="197" t="s">
        <v>578</v>
      </c>
      <c r="H2745" s="196"/>
      <c r="L2745" s="195"/>
      <c r="M2745" s="198"/>
      <c r="T2745" s="199"/>
      <c r="AT2745" s="196" t="s">
        <v>171</v>
      </c>
      <c r="AU2745" s="196" t="s">
        <v>100</v>
      </c>
      <c r="AV2745" s="194" t="s">
        <v>84</v>
      </c>
      <c r="AW2745" s="194" t="s">
        <v>33</v>
      </c>
      <c r="AX2745" s="194" t="s">
        <v>76</v>
      </c>
      <c r="AY2745" s="196" t="s">
        <v>119</v>
      </c>
    </row>
    <row r="2746" spans="2:65" s="200" customFormat="1" x14ac:dyDescent="0.3">
      <c r="B2746" s="201"/>
      <c r="D2746" s="190" t="s">
        <v>171</v>
      </c>
      <c r="E2746" s="202"/>
      <c r="F2746" s="203" t="s">
        <v>84</v>
      </c>
      <c r="H2746" s="204">
        <v>1</v>
      </c>
      <c r="L2746" s="201"/>
      <c r="M2746" s="205"/>
      <c r="T2746" s="206"/>
      <c r="AT2746" s="202" t="s">
        <v>171</v>
      </c>
      <c r="AU2746" s="202" t="s">
        <v>100</v>
      </c>
      <c r="AV2746" s="200" t="s">
        <v>100</v>
      </c>
      <c r="AW2746" s="200" t="s">
        <v>33</v>
      </c>
      <c r="AX2746" s="200" t="s">
        <v>76</v>
      </c>
      <c r="AY2746" s="202" t="s">
        <v>119</v>
      </c>
    </row>
    <row r="2747" spans="2:65" s="207" customFormat="1" x14ac:dyDescent="0.3">
      <c r="B2747" s="208"/>
      <c r="D2747" s="190" t="s">
        <v>171</v>
      </c>
      <c r="E2747" s="209"/>
      <c r="F2747" s="210" t="s">
        <v>176</v>
      </c>
      <c r="H2747" s="211">
        <v>4</v>
      </c>
      <c r="L2747" s="208"/>
      <c r="M2747" s="212"/>
      <c r="T2747" s="213"/>
      <c r="AT2747" s="209" t="s">
        <v>171</v>
      </c>
      <c r="AU2747" s="209" t="s">
        <v>100</v>
      </c>
      <c r="AV2747" s="207" t="s">
        <v>121</v>
      </c>
      <c r="AW2747" s="207" t="s">
        <v>33</v>
      </c>
      <c r="AX2747" s="207" t="s">
        <v>84</v>
      </c>
      <c r="AY2747" s="209" t="s">
        <v>119</v>
      </c>
    </row>
    <row r="2748" spans="2:65" s="102" customFormat="1" ht="16.5" customHeight="1" x14ac:dyDescent="0.3">
      <c r="B2748" s="103"/>
      <c r="C2748" s="222" t="s">
        <v>614</v>
      </c>
      <c r="D2748" s="222" t="s">
        <v>353</v>
      </c>
      <c r="E2748" s="223" t="s">
        <v>615</v>
      </c>
      <c r="F2748" s="224" t="s">
        <v>616</v>
      </c>
      <c r="G2748" s="225" t="s">
        <v>527</v>
      </c>
      <c r="H2748" s="226">
        <v>2</v>
      </c>
      <c r="I2748" s="290"/>
      <c r="J2748" s="227">
        <f>ROUND(I2748*H2748,2)</f>
        <v>0</v>
      </c>
      <c r="K2748" s="224" t="s">
        <v>509</v>
      </c>
      <c r="L2748" s="228"/>
      <c r="M2748" s="229"/>
      <c r="N2748" s="230" t="s">
        <v>41</v>
      </c>
      <c r="O2748" s="187">
        <v>0</v>
      </c>
      <c r="P2748" s="187">
        <f>O2748*H2748</f>
        <v>0</v>
      </c>
      <c r="Q2748" s="187">
        <v>5.3999999999999999E-2</v>
      </c>
      <c r="R2748" s="187">
        <f>Q2748*H2748</f>
        <v>0.108</v>
      </c>
      <c r="S2748" s="187">
        <v>0</v>
      </c>
      <c r="T2748" s="188">
        <f>S2748*H2748</f>
        <v>0</v>
      </c>
      <c r="AR2748" s="94" t="s">
        <v>265</v>
      </c>
      <c r="AT2748" s="94" t="s">
        <v>353</v>
      </c>
      <c r="AU2748" s="94" t="s">
        <v>100</v>
      </c>
      <c r="AY2748" s="94" t="s">
        <v>119</v>
      </c>
      <c r="BE2748" s="189">
        <f>IF(N2748="základní",J2748,0)</f>
        <v>0</v>
      </c>
      <c r="BF2748" s="189">
        <f>IF(N2748="snížená",J2748,0)</f>
        <v>0</v>
      </c>
      <c r="BG2748" s="189">
        <f>IF(N2748="zákl. přenesená",J2748,0)</f>
        <v>0</v>
      </c>
      <c r="BH2748" s="189">
        <f>IF(N2748="sníž. přenesená",J2748,0)</f>
        <v>0</v>
      </c>
      <c r="BI2748" s="189">
        <f>IF(N2748="nulová",J2748,0)</f>
        <v>0</v>
      </c>
      <c r="BJ2748" s="94" t="s">
        <v>84</v>
      </c>
      <c r="BK2748" s="189">
        <f>ROUND(I2748*H2748,2)</f>
        <v>0</v>
      </c>
      <c r="BL2748" s="94" t="s">
        <v>121</v>
      </c>
      <c r="BM2748" s="94" t="s">
        <v>617</v>
      </c>
    </row>
    <row r="2749" spans="2:65" s="102" customFormat="1" x14ac:dyDescent="0.3">
      <c r="B2749" s="103"/>
      <c r="D2749" s="190" t="s">
        <v>169</v>
      </c>
      <c r="F2749" s="191" t="s">
        <v>616</v>
      </c>
      <c r="L2749" s="103"/>
      <c r="M2749" s="192"/>
      <c r="T2749" s="193"/>
      <c r="AT2749" s="94" t="s">
        <v>169</v>
      </c>
      <c r="AU2749" s="94" t="s">
        <v>100</v>
      </c>
    </row>
    <row r="2750" spans="2:65" s="194" customFormat="1" x14ac:dyDescent="0.3">
      <c r="B2750" s="195"/>
      <c r="D2750" s="190" t="s">
        <v>171</v>
      </c>
      <c r="E2750" s="196"/>
      <c r="F2750" s="197" t="s">
        <v>172</v>
      </c>
      <c r="H2750" s="196"/>
      <c r="L2750" s="195"/>
      <c r="M2750" s="198"/>
      <c r="T2750" s="199"/>
      <c r="AT2750" s="196" t="s">
        <v>171</v>
      </c>
      <c r="AU2750" s="196" t="s">
        <v>100</v>
      </c>
      <c r="AV2750" s="194" t="s">
        <v>84</v>
      </c>
      <c r="AW2750" s="194" t="s">
        <v>33</v>
      </c>
      <c r="AX2750" s="194" t="s">
        <v>76</v>
      </c>
      <c r="AY2750" s="196" t="s">
        <v>119</v>
      </c>
    </row>
    <row r="2751" spans="2:65" s="194" customFormat="1" x14ac:dyDescent="0.3">
      <c r="B2751" s="195"/>
      <c r="D2751" s="190" t="s">
        <v>171</v>
      </c>
      <c r="E2751" s="196"/>
      <c r="F2751" s="197" t="s">
        <v>599</v>
      </c>
      <c r="H2751" s="196"/>
      <c r="L2751" s="195"/>
      <c r="M2751" s="198"/>
      <c r="T2751" s="199"/>
      <c r="AT2751" s="196" t="s">
        <v>171</v>
      </c>
      <c r="AU2751" s="196" t="s">
        <v>100</v>
      </c>
      <c r="AV2751" s="194" t="s">
        <v>84</v>
      </c>
      <c r="AW2751" s="194" t="s">
        <v>33</v>
      </c>
      <c r="AX2751" s="194" t="s">
        <v>76</v>
      </c>
      <c r="AY2751" s="196" t="s">
        <v>119</v>
      </c>
    </row>
    <row r="2752" spans="2:65" s="194" customFormat="1" x14ac:dyDescent="0.3">
      <c r="B2752" s="195"/>
      <c r="D2752" s="190" t="s">
        <v>171</v>
      </c>
      <c r="E2752" s="196"/>
      <c r="F2752" s="197" t="s">
        <v>581</v>
      </c>
      <c r="H2752" s="196"/>
      <c r="L2752" s="195"/>
      <c r="M2752" s="198"/>
      <c r="T2752" s="199"/>
      <c r="AT2752" s="196" t="s">
        <v>171</v>
      </c>
      <c r="AU2752" s="196" t="s">
        <v>100</v>
      </c>
      <c r="AV2752" s="194" t="s">
        <v>84</v>
      </c>
      <c r="AW2752" s="194" t="s">
        <v>33</v>
      </c>
      <c r="AX2752" s="194" t="s">
        <v>76</v>
      </c>
      <c r="AY2752" s="196" t="s">
        <v>119</v>
      </c>
    </row>
    <row r="2753" spans="2:65" s="194" customFormat="1" x14ac:dyDescent="0.3">
      <c r="B2753" s="195"/>
      <c r="D2753" s="190" t="s">
        <v>171</v>
      </c>
      <c r="E2753" s="196"/>
      <c r="F2753" s="197" t="s">
        <v>590</v>
      </c>
      <c r="H2753" s="196"/>
      <c r="L2753" s="195"/>
      <c r="M2753" s="198"/>
      <c r="T2753" s="199"/>
      <c r="AT2753" s="196" t="s">
        <v>171</v>
      </c>
      <c r="AU2753" s="196" t="s">
        <v>100</v>
      </c>
      <c r="AV2753" s="194" t="s">
        <v>84</v>
      </c>
      <c r="AW2753" s="194" t="s">
        <v>33</v>
      </c>
      <c r="AX2753" s="194" t="s">
        <v>76</v>
      </c>
      <c r="AY2753" s="196" t="s">
        <v>119</v>
      </c>
    </row>
    <row r="2754" spans="2:65" s="200" customFormat="1" x14ac:dyDescent="0.3">
      <c r="B2754" s="201"/>
      <c r="D2754" s="190" t="s">
        <v>171</v>
      </c>
      <c r="E2754" s="202"/>
      <c r="F2754" s="203" t="s">
        <v>100</v>
      </c>
      <c r="H2754" s="204">
        <v>2</v>
      </c>
      <c r="L2754" s="201"/>
      <c r="M2754" s="205"/>
      <c r="T2754" s="206"/>
      <c r="AT2754" s="202" t="s">
        <v>171</v>
      </c>
      <c r="AU2754" s="202" t="s">
        <v>100</v>
      </c>
      <c r="AV2754" s="200" t="s">
        <v>100</v>
      </c>
      <c r="AW2754" s="200" t="s">
        <v>33</v>
      </c>
      <c r="AX2754" s="200" t="s">
        <v>76</v>
      </c>
      <c r="AY2754" s="202" t="s">
        <v>119</v>
      </c>
    </row>
    <row r="2755" spans="2:65" s="207" customFormat="1" x14ac:dyDescent="0.3">
      <c r="B2755" s="208"/>
      <c r="D2755" s="190" t="s">
        <v>171</v>
      </c>
      <c r="E2755" s="209"/>
      <c r="F2755" s="210" t="s">
        <v>176</v>
      </c>
      <c r="H2755" s="211">
        <v>2</v>
      </c>
      <c r="L2755" s="208"/>
      <c r="M2755" s="212"/>
      <c r="T2755" s="213"/>
      <c r="AT2755" s="209" t="s">
        <v>171</v>
      </c>
      <c r="AU2755" s="209" t="s">
        <v>100</v>
      </c>
      <c r="AV2755" s="207" t="s">
        <v>121</v>
      </c>
      <c r="AW2755" s="207" t="s">
        <v>33</v>
      </c>
      <c r="AX2755" s="207" t="s">
        <v>84</v>
      </c>
      <c r="AY2755" s="209" t="s">
        <v>119</v>
      </c>
    </row>
    <row r="2756" spans="2:65" s="102" customFormat="1" ht="16.5" customHeight="1" x14ac:dyDescent="0.3">
      <c r="B2756" s="103"/>
      <c r="C2756" s="222" t="s">
        <v>618</v>
      </c>
      <c r="D2756" s="222" t="s">
        <v>353</v>
      </c>
      <c r="E2756" s="223" t="s">
        <v>619</v>
      </c>
      <c r="F2756" s="224" t="s">
        <v>620</v>
      </c>
      <c r="G2756" s="225" t="s">
        <v>527</v>
      </c>
      <c r="H2756" s="226">
        <v>3</v>
      </c>
      <c r="I2756" s="290"/>
      <c r="J2756" s="227">
        <f>ROUND(I2756*H2756,2)</f>
        <v>0</v>
      </c>
      <c r="K2756" s="224" t="s">
        <v>509</v>
      </c>
      <c r="L2756" s="228"/>
      <c r="M2756" s="229"/>
      <c r="N2756" s="230" t="s">
        <v>41</v>
      </c>
      <c r="O2756" s="187">
        <v>0</v>
      </c>
      <c r="P2756" s="187">
        <f>O2756*H2756</f>
        <v>0</v>
      </c>
      <c r="Q2756" s="187">
        <v>6.8000000000000005E-2</v>
      </c>
      <c r="R2756" s="187">
        <f>Q2756*H2756</f>
        <v>0.20400000000000001</v>
      </c>
      <c r="S2756" s="187">
        <v>0</v>
      </c>
      <c r="T2756" s="188">
        <f>S2756*H2756</f>
        <v>0</v>
      </c>
      <c r="AR2756" s="94" t="s">
        <v>265</v>
      </c>
      <c r="AT2756" s="94" t="s">
        <v>353</v>
      </c>
      <c r="AU2756" s="94" t="s">
        <v>100</v>
      </c>
      <c r="AY2756" s="94" t="s">
        <v>119</v>
      </c>
      <c r="BE2756" s="189">
        <f>IF(N2756="základní",J2756,0)</f>
        <v>0</v>
      </c>
      <c r="BF2756" s="189">
        <f>IF(N2756="snížená",J2756,0)</f>
        <v>0</v>
      </c>
      <c r="BG2756" s="189">
        <f>IF(N2756="zákl. přenesená",J2756,0)</f>
        <v>0</v>
      </c>
      <c r="BH2756" s="189">
        <f>IF(N2756="sníž. přenesená",J2756,0)</f>
        <v>0</v>
      </c>
      <c r="BI2756" s="189">
        <f>IF(N2756="nulová",J2756,0)</f>
        <v>0</v>
      </c>
      <c r="BJ2756" s="94" t="s">
        <v>84</v>
      </c>
      <c r="BK2756" s="189">
        <f>ROUND(I2756*H2756,2)</f>
        <v>0</v>
      </c>
      <c r="BL2756" s="94" t="s">
        <v>121</v>
      </c>
      <c r="BM2756" s="94" t="s">
        <v>621</v>
      </c>
    </row>
    <row r="2757" spans="2:65" s="102" customFormat="1" x14ac:dyDescent="0.3">
      <c r="B2757" s="103"/>
      <c r="D2757" s="190" t="s">
        <v>169</v>
      </c>
      <c r="F2757" s="191" t="s">
        <v>620</v>
      </c>
      <c r="L2757" s="103"/>
      <c r="M2757" s="192"/>
      <c r="T2757" s="193"/>
      <c r="AT2757" s="94" t="s">
        <v>169</v>
      </c>
      <c r="AU2757" s="94" t="s">
        <v>100</v>
      </c>
    </row>
    <row r="2758" spans="2:65" s="194" customFormat="1" x14ac:dyDescent="0.3">
      <c r="B2758" s="195"/>
      <c r="D2758" s="190" t="s">
        <v>171</v>
      </c>
      <c r="E2758" s="196"/>
      <c r="F2758" s="197" t="s">
        <v>172</v>
      </c>
      <c r="H2758" s="196"/>
      <c r="L2758" s="195"/>
      <c r="M2758" s="198"/>
      <c r="T2758" s="199"/>
      <c r="AT2758" s="196" t="s">
        <v>171</v>
      </c>
      <c r="AU2758" s="196" t="s">
        <v>100</v>
      </c>
      <c r="AV2758" s="194" t="s">
        <v>84</v>
      </c>
      <c r="AW2758" s="194" t="s">
        <v>33</v>
      </c>
      <c r="AX2758" s="194" t="s">
        <v>76</v>
      </c>
      <c r="AY2758" s="196" t="s">
        <v>119</v>
      </c>
    </row>
    <row r="2759" spans="2:65" s="194" customFormat="1" x14ac:dyDescent="0.3">
      <c r="B2759" s="195"/>
      <c r="D2759" s="190" t="s">
        <v>171</v>
      </c>
      <c r="E2759" s="196"/>
      <c r="F2759" s="197" t="s">
        <v>599</v>
      </c>
      <c r="H2759" s="196"/>
      <c r="L2759" s="195"/>
      <c r="M2759" s="198"/>
      <c r="T2759" s="199"/>
      <c r="AT2759" s="196" t="s">
        <v>171</v>
      </c>
      <c r="AU2759" s="196" t="s">
        <v>100</v>
      </c>
      <c r="AV2759" s="194" t="s">
        <v>84</v>
      </c>
      <c r="AW2759" s="194" t="s">
        <v>33</v>
      </c>
      <c r="AX2759" s="194" t="s">
        <v>76</v>
      </c>
      <c r="AY2759" s="196" t="s">
        <v>119</v>
      </c>
    </row>
    <row r="2760" spans="2:65" s="194" customFormat="1" x14ac:dyDescent="0.3">
      <c r="B2760" s="195"/>
      <c r="D2760" s="190" t="s">
        <v>171</v>
      </c>
      <c r="E2760" s="196"/>
      <c r="F2760" s="197" t="s">
        <v>584</v>
      </c>
      <c r="H2760" s="196"/>
      <c r="L2760" s="195"/>
      <c r="M2760" s="198"/>
      <c r="T2760" s="199"/>
      <c r="AT2760" s="196" t="s">
        <v>171</v>
      </c>
      <c r="AU2760" s="196" t="s">
        <v>100</v>
      </c>
      <c r="AV2760" s="194" t="s">
        <v>84</v>
      </c>
      <c r="AW2760" s="194" t="s">
        <v>33</v>
      </c>
      <c r="AX2760" s="194" t="s">
        <v>76</v>
      </c>
      <c r="AY2760" s="196" t="s">
        <v>119</v>
      </c>
    </row>
    <row r="2761" spans="2:65" s="194" customFormat="1" x14ac:dyDescent="0.3">
      <c r="B2761" s="195"/>
      <c r="D2761" s="190" t="s">
        <v>171</v>
      </c>
      <c r="E2761" s="196"/>
      <c r="F2761" s="197" t="s">
        <v>591</v>
      </c>
      <c r="H2761" s="196"/>
      <c r="L2761" s="195"/>
      <c r="M2761" s="198"/>
      <c r="T2761" s="199"/>
      <c r="AT2761" s="196" t="s">
        <v>171</v>
      </c>
      <c r="AU2761" s="196" t="s">
        <v>100</v>
      </c>
      <c r="AV2761" s="194" t="s">
        <v>84</v>
      </c>
      <c r="AW2761" s="194" t="s">
        <v>33</v>
      </c>
      <c r="AX2761" s="194" t="s">
        <v>76</v>
      </c>
      <c r="AY2761" s="196" t="s">
        <v>119</v>
      </c>
    </row>
    <row r="2762" spans="2:65" s="200" customFormat="1" x14ac:dyDescent="0.3">
      <c r="B2762" s="201"/>
      <c r="D2762" s="190" t="s">
        <v>171</v>
      </c>
      <c r="E2762" s="202"/>
      <c r="F2762" s="203" t="s">
        <v>84</v>
      </c>
      <c r="H2762" s="204">
        <v>1</v>
      </c>
      <c r="L2762" s="201"/>
      <c r="M2762" s="205"/>
      <c r="T2762" s="206"/>
      <c r="AT2762" s="202" t="s">
        <v>171</v>
      </c>
      <c r="AU2762" s="202" t="s">
        <v>100</v>
      </c>
      <c r="AV2762" s="200" t="s">
        <v>100</v>
      </c>
      <c r="AW2762" s="200" t="s">
        <v>33</v>
      </c>
      <c r="AX2762" s="200" t="s">
        <v>76</v>
      </c>
      <c r="AY2762" s="202" t="s">
        <v>119</v>
      </c>
    </row>
    <row r="2763" spans="2:65" s="194" customFormat="1" x14ac:dyDescent="0.3">
      <c r="B2763" s="195"/>
      <c r="D2763" s="190" t="s">
        <v>171</v>
      </c>
      <c r="E2763" s="196"/>
      <c r="F2763" s="197" t="s">
        <v>580</v>
      </c>
      <c r="H2763" s="196"/>
      <c r="L2763" s="195"/>
      <c r="M2763" s="198"/>
      <c r="T2763" s="199"/>
      <c r="AT2763" s="196" t="s">
        <v>171</v>
      </c>
      <c r="AU2763" s="196" t="s">
        <v>100</v>
      </c>
      <c r="AV2763" s="194" t="s">
        <v>84</v>
      </c>
      <c r="AW2763" s="194" t="s">
        <v>33</v>
      </c>
      <c r="AX2763" s="194" t="s">
        <v>76</v>
      </c>
      <c r="AY2763" s="196" t="s">
        <v>119</v>
      </c>
    </row>
    <row r="2764" spans="2:65" s="194" customFormat="1" x14ac:dyDescent="0.3">
      <c r="B2764" s="195"/>
      <c r="D2764" s="190" t="s">
        <v>171</v>
      </c>
      <c r="E2764" s="196"/>
      <c r="F2764" s="197" t="s">
        <v>591</v>
      </c>
      <c r="H2764" s="196"/>
      <c r="L2764" s="195"/>
      <c r="M2764" s="198"/>
      <c r="T2764" s="199"/>
      <c r="AT2764" s="196" t="s">
        <v>171</v>
      </c>
      <c r="AU2764" s="196" t="s">
        <v>100</v>
      </c>
      <c r="AV2764" s="194" t="s">
        <v>84</v>
      </c>
      <c r="AW2764" s="194" t="s">
        <v>33</v>
      </c>
      <c r="AX2764" s="194" t="s">
        <v>76</v>
      </c>
      <c r="AY2764" s="196" t="s">
        <v>119</v>
      </c>
    </row>
    <row r="2765" spans="2:65" s="200" customFormat="1" x14ac:dyDescent="0.3">
      <c r="B2765" s="201"/>
      <c r="D2765" s="190" t="s">
        <v>171</v>
      </c>
      <c r="E2765" s="202"/>
      <c r="F2765" s="203" t="s">
        <v>84</v>
      </c>
      <c r="H2765" s="204">
        <v>1</v>
      </c>
      <c r="L2765" s="201"/>
      <c r="M2765" s="205"/>
      <c r="T2765" s="206"/>
      <c r="AT2765" s="202" t="s">
        <v>171</v>
      </c>
      <c r="AU2765" s="202" t="s">
        <v>100</v>
      </c>
      <c r="AV2765" s="200" t="s">
        <v>100</v>
      </c>
      <c r="AW2765" s="200" t="s">
        <v>33</v>
      </c>
      <c r="AX2765" s="200" t="s">
        <v>76</v>
      </c>
      <c r="AY2765" s="202" t="s">
        <v>119</v>
      </c>
    </row>
    <row r="2766" spans="2:65" s="194" customFormat="1" x14ac:dyDescent="0.3">
      <c r="B2766" s="195"/>
      <c r="D2766" s="190" t="s">
        <v>171</v>
      </c>
      <c r="E2766" s="196"/>
      <c r="F2766" s="197" t="s">
        <v>581</v>
      </c>
      <c r="H2766" s="196"/>
      <c r="L2766" s="195"/>
      <c r="M2766" s="198"/>
      <c r="T2766" s="199"/>
      <c r="AT2766" s="196" t="s">
        <v>171</v>
      </c>
      <c r="AU2766" s="196" t="s">
        <v>100</v>
      </c>
      <c r="AV2766" s="194" t="s">
        <v>84</v>
      </c>
      <c r="AW2766" s="194" t="s">
        <v>33</v>
      </c>
      <c r="AX2766" s="194" t="s">
        <v>76</v>
      </c>
      <c r="AY2766" s="196" t="s">
        <v>119</v>
      </c>
    </row>
    <row r="2767" spans="2:65" s="194" customFormat="1" x14ac:dyDescent="0.3">
      <c r="B2767" s="195"/>
      <c r="D2767" s="190" t="s">
        <v>171</v>
      </c>
      <c r="E2767" s="196"/>
      <c r="F2767" s="197" t="s">
        <v>591</v>
      </c>
      <c r="H2767" s="196"/>
      <c r="L2767" s="195"/>
      <c r="M2767" s="198"/>
      <c r="T2767" s="199"/>
      <c r="AT2767" s="196" t="s">
        <v>171</v>
      </c>
      <c r="AU2767" s="196" t="s">
        <v>100</v>
      </c>
      <c r="AV2767" s="194" t="s">
        <v>84</v>
      </c>
      <c r="AW2767" s="194" t="s">
        <v>33</v>
      </c>
      <c r="AX2767" s="194" t="s">
        <v>76</v>
      </c>
      <c r="AY2767" s="196" t="s">
        <v>119</v>
      </c>
    </row>
    <row r="2768" spans="2:65" s="200" customFormat="1" x14ac:dyDescent="0.3">
      <c r="B2768" s="201"/>
      <c r="D2768" s="190" t="s">
        <v>171</v>
      </c>
      <c r="E2768" s="202"/>
      <c r="F2768" s="203" t="s">
        <v>84</v>
      </c>
      <c r="H2768" s="204">
        <v>1</v>
      </c>
      <c r="L2768" s="201"/>
      <c r="M2768" s="205"/>
      <c r="T2768" s="206"/>
      <c r="AT2768" s="202" t="s">
        <v>171</v>
      </c>
      <c r="AU2768" s="202" t="s">
        <v>100</v>
      </c>
      <c r="AV2768" s="200" t="s">
        <v>100</v>
      </c>
      <c r="AW2768" s="200" t="s">
        <v>33</v>
      </c>
      <c r="AX2768" s="200" t="s">
        <v>76</v>
      </c>
      <c r="AY2768" s="202" t="s">
        <v>119</v>
      </c>
    </row>
    <row r="2769" spans="2:65" s="207" customFormat="1" x14ac:dyDescent="0.3">
      <c r="B2769" s="208"/>
      <c r="D2769" s="190" t="s">
        <v>171</v>
      </c>
      <c r="E2769" s="209"/>
      <c r="F2769" s="210" t="s">
        <v>176</v>
      </c>
      <c r="H2769" s="211">
        <v>3</v>
      </c>
      <c r="L2769" s="208"/>
      <c r="M2769" s="212"/>
      <c r="T2769" s="213"/>
      <c r="AT2769" s="209" t="s">
        <v>171</v>
      </c>
      <c r="AU2769" s="209" t="s">
        <v>100</v>
      </c>
      <c r="AV2769" s="207" t="s">
        <v>121</v>
      </c>
      <c r="AW2769" s="207" t="s">
        <v>33</v>
      </c>
      <c r="AX2769" s="207" t="s">
        <v>84</v>
      </c>
      <c r="AY2769" s="209" t="s">
        <v>119</v>
      </c>
    </row>
    <row r="2770" spans="2:65" s="102" customFormat="1" ht="16.5" customHeight="1" x14ac:dyDescent="0.3">
      <c r="B2770" s="103"/>
      <c r="C2770" s="222" t="s">
        <v>622</v>
      </c>
      <c r="D2770" s="222" t="s">
        <v>353</v>
      </c>
      <c r="E2770" s="223" t="s">
        <v>623</v>
      </c>
      <c r="F2770" s="224" t="s">
        <v>624</v>
      </c>
      <c r="G2770" s="225" t="s">
        <v>527</v>
      </c>
      <c r="H2770" s="226">
        <v>5</v>
      </c>
      <c r="I2770" s="290"/>
      <c r="J2770" s="227">
        <f>ROUND(I2770*H2770,2)</f>
        <v>0</v>
      </c>
      <c r="K2770" s="224" t="s">
        <v>509</v>
      </c>
      <c r="L2770" s="228"/>
      <c r="M2770" s="229"/>
      <c r="N2770" s="230" t="s">
        <v>41</v>
      </c>
      <c r="O2770" s="187">
        <v>0</v>
      </c>
      <c r="P2770" s="187">
        <f>O2770*H2770</f>
        <v>0</v>
      </c>
      <c r="Q2770" s="187">
        <v>6.8000000000000005E-2</v>
      </c>
      <c r="R2770" s="187">
        <f>Q2770*H2770</f>
        <v>0.34</v>
      </c>
      <c r="S2770" s="187">
        <v>0</v>
      </c>
      <c r="T2770" s="188">
        <f>S2770*H2770</f>
        <v>0</v>
      </c>
      <c r="AR2770" s="94" t="s">
        <v>265</v>
      </c>
      <c r="AT2770" s="94" t="s">
        <v>353</v>
      </c>
      <c r="AU2770" s="94" t="s">
        <v>100</v>
      </c>
      <c r="AY2770" s="94" t="s">
        <v>119</v>
      </c>
      <c r="BE2770" s="189">
        <f>IF(N2770="základní",J2770,0)</f>
        <v>0</v>
      </c>
      <c r="BF2770" s="189">
        <f>IF(N2770="snížená",J2770,0)</f>
        <v>0</v>
      </c>
      <c r="BG2770" s="189">
        <f>IF(N2770="zákl. přenesená",J2770,0)</f>
        <v>0</v>
      </c>
      <c r="BH2770" s="189">
        <f>IF(N2770="sníž. přenesená",J2770,0)</f>
        <v>0</v>
      </c>
      <c r="BI2770" s="189">
        <f>IF(N2770="nulová",J2770,0)</f>
        <v>0</v>
      </c>
      <c r="BJ2770" s="94" t="s">
        <v>84</v>
      </c>
      <c r="BK2770" s="189">
        <f>ROUND(I2770*H2770,2)</f>
        <v>0</v>
      </c>
      <c r="BL2770" s="94" t="s">
        <v>121</v>
      </c>
      <c r="BM2770" s="94" t="s">
        <v>625</v>
      </c>
    </row>
    <row r="2771" spans="2:65" s="102" customFormat="1" x14ac:dyDescent="0.3">
      <c r="B2771" s="103"/>
      <c r="D2771" s="190" t="s">
        <v>169</v>
      </c>
      <c r="F2771" s="191" t="s">
        <v>624</v>
      </c>
      <c r="L2771" s="103"/>
      <c r="M2771" s="192"/>
      <c r="T2771" s="193"/>
      <c r="AT2771" s="94" t="s">
        <v>169</v>
      </c>
      <c r="AU2771" s="94" t="s">
        <v>100</v>
      </c>
    </row>
    <row r="2772" spans="2:65" s="194" customFormat="1" x14ac:dyDescent="0.3">
      <c r="B2772" s="195"/>
      <c r="D2772" s="190" t="s">
        <v>171</v>
      </c>
      <c r="E2772" s="196"/>
      <c r="F2772" s="197" t="s">
        <v>172</v>
      </c>
      <c r="H2772" s="196"/>
      <c r="L2772" s="195"/>
      <c r="M2772" s="198"/>
      <c r="T2772" s="199"/>
      <c r="AT2772" s="196" t="s">
        <v>171</v>
      </c>
      <c r="AU2772" s="196" t="s">
        <v>100</v>
      </c>
      <c r="AV2772" s="194" t="s">
        <v>84</v>
      </c>
      <c r="AW2772" s="194" t="s">
        <v>33</v>
      </c>
      <c r="AX2772" s="194" t="s">
        <v>76</v>
      </c>
      <c r="AY2772" s="196" t="s">
        <v>119</v>
      </c>
    </row>
    <row r="2773" spans="2:65" s="194" customFormat="1" x14ac:dyDescent="0.3">
      <c r="B2773" s="195"/>
      <c r="D2773" s="190" t="s">
        <v>171</v>
      </c>
      <c r="E2773" s="196"/>
      <c r="F2773" s="197" t="s">
        <v>599</v>
      </c>
      <c r="H2773" s="196"/>
      <c r="L2773" s="195"/>
      <c r="M2773" s="198"/>
      <c r="T2773" s="199"/>
      <c r="AT2773" s="196" t="s">
        <v>171</v>
      </c>
      <c r="AU2773" s="196" t="s">
        <v>100</v>
      </c>
      <c r="AV2773" s="194" t="s">
        <v>84</v>
      </c>
      <c r="AW2773" s="194" t="s">
        <v>33</v>
      </c>
      <c r="AX2773" s="194" t="s">
        <v>76</v>
      </c>
      <c r="AY2773" s="196" t="s">
        <v>119</v>
      </c>
    </row>
    <row r="2774" spans="2:65" s="194" customFormat="1" x14ac:dyDescent="0.3">
      <c r="B2774" s="195"/>
      <c r="D2774" s="190" t="s">
        <v>171</v>
      </c>
      <c r="E2774" s="196"/>
      <c r="F2774" s="197" t="s">
        <v>407</v>
      </c>
      <c r="H2774" s="196"/>
      <c r="L2774" s="195"/>
      <c r="M2774" s="198"/>
      <c r="T2774" s="199"/>
      <c r="AT2774" s="196" t="s">
        <v>171</v>
      </c>
      <c r="AU2774" s="196" t="s">
        <v>100</v>
      </c>
      <c r="AV2774" s="194" t="s">
        <v>84</v>
      </c>
      <c r="AW2774" s="194" t="s">
        <v>33</v>
      </c>
      <c r="AX2774" s="194" t="s">
        <v>76</v>
      </c>
      <c r="AY2774" s="196" t="s">
        <v>119</v>
      </c>
    </row>
    <row r="2775" spans="2:65" s="194" customFormat="1" x14ac:dyDescent="0.3">
      <c r="B2775" s="195"/>
      <c r="D2775" s="190" t="s">
        <v>171</v>
      </c>
      <c r="E2775" s="196"/>
      <c r="F2775" s="197" t="s">
        <v>592</v>
      </c>
      <c r="H2775" s="196"/>
      <c r="L2775" s="195"/>
      <c r="M2775" s="198"/>
      <c r="T2775" s="199"/>
      <c r="AT2775" s="196" t="s">
        <v>171</v>
      </c>
      <c r="AU2775" s="196" t="s">
        <v>100</v>
      </c>
      <c r="AV2775" s="194" t="s">
        <v>84</v>
      </c>
      <c r="AW2775" s="194" t="s">
        <v>33</v>
      </c>
      <c r="AX2775" s="194" t="s">
        <v>76</v>
      </c>
      <c r="AY2775" s="196" t="s">
        <v>119</v>
      </c>
    </row>
    <row r="2776" spans="2:65" s="200" customFormat="1" x14ac:dyDescent="0.3">
      <c r="B2776" s="201"/>
      <c r="D2776" s="190" t="s">
        <v>171</v>
      </c>
      <c r="E2776" s="202"/>
      <c r="F2776" s="203" t="s">
        <v>100</v>
      </c>
      <c r="H2776" s="204">
        <v>2</v>
      </c>
      <c r="L2776" s="201"/>
      <c r="M2776" s="205"/>
      <c r="T2776" s="206"/>
      <c r="AT2776" s="202" t="s">
        <v>171</v>
      </c>
      <c r="AU2776" s="202" t="s">
        <v>100</v>
      </c>
      <c r="AV2776" s="200" t="s">
        <v>100</v>
      </c>
      <c r="AW2776" s="200" t="s">
        <v>33</v>
      </c>
      <c r="AX2776" s="200" t="s">
        <v>76</v>
      </c>
      <c r="AY2776" s="202" t="s">
        <v>119</v>
      </c>
    </row>
    <row r="2777" spans="2:65" s="194" customFormat="1" x14ac:dyDescent="0.3">
      <c r="B2777" s="195"/>
      <c r="D2777" s="190" t="s">
        <v>171</v>
      </c>
      <c r="E2777" s="196"/>
      <c r="F2777" s="197" t="s">
        <v>408</v>
      </c>
      <c r="H2777" s="196"/>
      <c r="L2777" s="195"/>
      <c r="M2777" s="198"/>
      <c r="T2777" s="199"/>
      <c r="AT2777" s="196" t="s">
        <v>171</v>
      </c>
      <c r="AU2777" s="196" t="s">
        <v>100</v>
      </c>
      <c r="AV2777" s="194" t="s">
        <v>84</v>
      </c>
      <c r="AW2777" s="194" t="s">
        <v>33</v>
      </c>
      <c r="AX2777" s="194" t="s">
        <v>76</v>
      </c>
      <c r="AY2777" s="196" t="s">
        <v>119</v>
      </c>
    </row>
    <row r="2778" spans="2:65" s="194" customFormat="1" x14ac:dyDescent="0.3">
      <c r="B2778" s="195"/>
      <c r="D2778" s="190" t="s">
        <v>171</v>
      </c>
      <c r="E2778" s="196"/>
      <c r="F2778" s="197" t="s">
        <v>593</v>
      </c>
      <c r="H2778" s="196"/>
      <c r="L2778" s="195"/>
      <c r="M2778" s="198"/>
      <c r="T2778" s="199"/>
      <c r="AT2778" s="196" t="s">
        <v>171</v>
      </c>
      <c r="AU2778" s="196" t="s">
        <v>100</v>
      </c>
      <c r="AV2778" s="194" t="s">
        <v>84</v>
      </c>
      <c r="AW2778" s="194" t="s">
        <v>33</v>
      </c>
      <c r="AX2778" s="194" t="s">
        <v>76</v>
      </c>
      <c r="AY2778" s="196" t="s">
        <v>119</v>
      </c>
    </row>
    <row r="2779" spans="2:65" s="200" customFormat="1" x14ac:dyDescent="0.3">
      <c r="B2779" s="201"/>
      <c r="D2779" s="190" t="s">
        <v>171</v>
      </c>
      <c r="E2779" s="202"/>
      <c r="F2779" s="203" t="s">
        <v>84</v>
      </c>
      <c r="H2779" s="204">
        <v>1</v>
      </c>
      <c r="L2779" s="201"/>
      <c r="M2779" s="205"/>
      <c r="T2779" s="206"/>
      <c r="AT2779" s="202" t="s">
        <v>171</v>
      </c>
      <c r="AU2779" s="202" t="s">
        <v>100</v>
      </c>
      <c r="AV2779" s="200" t="s">
        <v>100</v>
      </c>
      <c r="AW2779" s="200" t="s">
        <v>33</v>
      </c>
      <c r="AX2779" s="200" t="s">
        <v>76</v>
      </c>
      <c r="AY2779" s="202" t="s">
        <v>119</v>
      </c>
    </row>
    <row r="2780" spans="2:65" s="194" customFormat="1" x14ac:dyDescent="0.3">
      <c r="B2780" s="195"/>
      <c r="D2780" s="190" t="s">
        <v>171</v>
      </c>
      <c r="E2780" s="196"/>
      <c r="F2780" s="197" t="s">
        <v>587</v>
      </c>
      <c r="H2780" s="196"/>
      <c r="L2780" s="195"/>
      <c r="M2780" s="198"/>
      <c r="T2780" s="199"/>
      <c r="AT2780" s="196" t="s">
        <v>171</v>
      </c>
      <c r="AU2780" s="196" t="s">
        <v>100</v>
      </c>
      <c r="AV2780" s="194" t="s">
        <v>84</v>
      </c>
      <c r="AW2780" s="194" t="s">
        <v>33</v>
      </c>
      <c r="AX2780" s="194" t="s">
        <v>76</v>
      </c>
      <c r="AY2780" s="196" t="s">
        <v>119</v>
      </c>
    </row>
    <row r="2781" spans="2:65" s="194" customFormat="1" x14ac:dyDescent="0.3">
      <c r="B2781" s="195"/>
      <c r="D2781" s="190" t="s">
        <v>171</v>
      </c>
      <c r="E2781" s="196"/>
      <c r="F2781" s="197" t="s">
        <v>593</v>
      </c>
      <c r="H2781" s="196"/>
      <c r="L2781" s="195"/>
      <c r="M2781" s="198"/>
      <c r="T2781" s="199"/>
      <c r="AT2781" s="196" t="s">
        <v>171</v>
      </c>
      <c r="AU2781" s="196" t="s">
        <v>100</v>
      </c>
      <c r="AV2781" s="194" t="s">
        <v>84</v>
      </c>
      <c r="AW2781" s="194" t="s">
        <v>33</v>
      </c>
      <c r="AX2781" s="194" t="s">
        <v>76</v>
      </c>
      <c r="AY2781" s="196" t="s">
        <v>119</v>
      </c>
    </row>
    <row r="2782" spans="2:65" s="200" customFormat="1" x14ac:dyDescent="0.3">
      <c r="B2782" s="201"/>
      <c r="D2782" s="190" t="s">
        <v>171</v>
      </c>
      <c r="E2782" s="202"/>
      <c r="F2782" s="203" t="s">
        <v>84</v>
      </c>
      <c r="H2782" s="204">
        <v>1</v>
      </c>
      <c r="L2782" s="201"/>
      <c r="M2782" s="205"/>
      <c r="T2782" s="206"/>
      <c r="AT2782" s="202" t="s">
        <v>171</v>
      </c>
      <c r="AU2782" s="202" t="s">
        <v>100</v>
      </c>
      <c r="AV2782" s="200" t="s">
        <v>100</v>
      </c>
      <c r="AW2782" s="200" t="s">
        <v>33</v>
      </c>
      <c r="AX2782" s="200" t="s">
        <v>76</v>
      </c>
      <c r="AY2782" s="202" t="s">
        <v>119</v>
      </c>
    </row>
    <row r="2783" spans="2:65" s="194" customFormat="1" x14ac:dyDescent="0.3">
      <c r="B2783" s="195"/>
      <c r="D2783" s="190" t="s">
        <v>171</v>
      </c>
      <c r="E2783" s="196"/>
      <c r="F2783" s="197" t="s">
        <v>584</v>
      </c>
      <c r="H2783" s="196"/>
      <c r="L2783" s="195"/>
      <c r="M2783" s="198"/>
      <c r="T2783" s="199"/>
      <c r="AT2783" s="196" t="s">
        <v>171</v>
      </c>
      <c r="AU2783" s="196" t="s">
        <v>100</v>
      </c>
      <c r="AV2783" s="194" t="s">
        <v>84</v>
      </c>
      <c r="AW2783" s="194" t="s">
        <v>33</v>
      </c>
      <c r="AX2783" s="194" t="s">
        <v>76</v>
      </c>
      <c r="AY2783" s="196" t="s">
        <v>119</v>
      </c>
    </row>
    <row r="2784" spans="2:65" s="194" customFormat="1" x14ac:dyDescent="0.3">
      <c r="B2784" s="195"/>
      <c r="D2784" s="190" t="s">
        <v>171</v>
      </c>
      <c r="E2784" s="196"/>
      <c r="F2784" s="197" t="s">
        <v>593</v>
      </c>
      <c r="H2784" s="196"/>
      <c r="L2784" s="195"/>
      <c r="M2784" s="198"/>
      <c r="T2784" s="199"/>
      <c r="AT2784" s="196" t="s">
        <v>171</v>
      </c>
      <c r="AU2784" s="196" t="s">
        <v>100</v>
      </c>
      <c r="AV2784" s="194" t="s">
        <v>84</v>
      </c>
      <c r="AW2784" s="194" t="s">
        <v>33</v>
      </c>
      <c r="AX2784" s="194" t="s">
        <v>76</v>
      </c>
      <c r="AY2784" s="196" t="s">
        <v>119</v>
      </c>
    </row>
    <row r="2785" spans="2:65" s="200" customFormat="1" x14ac:dyDescent="0.3">
      <c r="B2785" s="201"/>
      <c r="D2785" s="190" t="s">
        <v>171</v>
      </c>
      <c r="E2785" s="202"/>
      <c r="F2785" s="203" t="s">
        <v>84</v>
      </c>
      <c r="H2785" s="204">
        <v>1</v>
      </c>
      <c r="L2785" s="201"/>
      <c r="M2785" s="205"/>
      <c r="T2785" s="206"/>
      <c r="AT2785" s="202" t="s">
        <v>171</v>
      </c>
      <c r="AU2785" s="202" t="s">
        <v>100</v>
      </c>
      <c r="AV2785" s="200" t="s">
        <v>100</v>
      </c>
      <c r="AW2785" s="200" t="s">
        <v>33</v>
      </c>
      <c r="AX2785" s="200" t="s">
        <v>76</v>
      </c>
      <c r="AY2785" s="202" t="s">
        <v>119</v>
      </c>
    </row>
    <row r="2786" spans="2:65" s="207" customFormat="1" x14ac:dyDescent="0.3">
      <c r="B2786" s="208"/>
      <c r="D2786" s="190" t="s">
        <v>171</v>
      </c>
      <c r="E2786" s="209"/>
      <c r="F2786" s="210" t="s">
        <v>176</v>
      </c>
      <c r="H2786" s="211">
        <v>5</v>
      </c>
      <c r="L2786" s="208"/>
      <c r="M2786" s="212"/>
      <c r="T2786" s="213"/>
      <c r="AT2786" s="209" t="s">
        <v>171</v>
      </c>
      <c r="AU2786" s="209" t="s">
        <v>100</v>
      </c>
      <c r="AV2786" s="207" t="s">
        <v>121</v>
      </c>
      <c r="AW2786" s="207" t="s">
        <v>33</v>
      </c>
      <c r="AX2786" s="207" t="s">
        <v>84</v>
      </c>
      <c r="AY2786" s="209" t="s">
        <v>119</v>
      </c>
    </row>
    <row r="2787" spans="2:65" s="102" customFormat="1" ht="16.5" customHeight="1" x14ac:dyDescent="0.3">
      <c r="B2787" s="103"/>
      <c r="C2787" s="179" t="s">
        <v>626</v>
      </c>
      <c r="D2787" s="179" t="s">
        <v>120</v>
      </c>
      <c r="E2787" s="180" t="s">
        <v>627</v>
      </c>
      <c r="F2787" s="181" t="s">
        <v>628</v>
      </c>
      <c r="G2787" s="182" t="s">
        <v>527</v>
      </c>
      <c r="H2787" s="183">
        <v>9</v>
      </c>
      <c r="I2787" s="289"/>
      <c r="J2787" s="184">
        <f>ROUND(I2787*H2787,2)</f>
        <v>0</v>
      </c>
      <c r="K2787" s="181" t="s">
        <v>167</v>
      </c>
      <c r="L2787" s="103"/>
      <c r="M2787" s="185"/>
      <c r="N2787" s="186" t="s">
        <v>41</v>
      </c>
      <c r="O2787" s="187">
        <v>1.6640000000000001</v>
      </c>
      <c r="P2787" s="187">
        <f>O2787*H2787</f>
        <v>14.976000000000001</v>
      </c>
      <c r="Q2787" s="187">
        <v>1.1470000000000001E-2</v>
      </c>
      <c r="R2787" s="187">
        <f>Q2787*H2787</f>
        <v>0.10323000000000002</v>
      </c>
      <c r="S2787" s="187">
        <v>0</v>
      </c>
      <c r="T2787" s="188">
        <f>S2787*H2787</f>
        <v>0</v>
      </c>
      <c r="AR2787" s="94" t="s">
        <v>121</v>
      </c>
      <c r="AT2787" s="94" t="s">
        <v>120</v>
      </c>
      <c r="AU2787" s="94" t="s">
        <v>100</v>
      </c>
      <c r="AY2787" s="94" t="s">
        <v>119</v>
      </c>
      <c r="BE2787" s="189">
        <f>IF(N2787="základní",J2787,0)</f>
        <v>0</v>
      </c>
      <c r="BF2787" s="189">
        <f>IF(N2787="snížená",J2787,0)</f>
        <v>0</v>
      </c>
      <c r="BG2787" s="189">
        <f>IF(N2787="zákl. přenesená",J2787,0)</f>
        <v>0</v>
      </c>
      <c r="BH2787" s="189">
        <f>IF(N2787="sníž. přenesená",J2787,0)</f>
        <v>0</v>
      </c>
      <c r="BI2787" s="189">
        <f>IF(N2787="nulová",J2787,0)</f>
        <v>0</v>
      </c>
      <c r="BJ2787" s="94" t="s">
        <v>84</v>
      </c>
      <c r="BK2787" s="189">
        <f>ROUND(I2787*H2787,2)</f>
        <v>0</v>
      </c>
      <c r="BL2787" s="94" t="s">
        <v>121</v>
      </c>
      <c r="BM2787" s="94" t="s">
        <v>629</v>
      </c>
    </row>
    <row r="2788" spans="2:65" s="102" customFormat="1" x14ac:dyDescent="0.3">
      <c r="B2788" s="103"/>
      <c r="D2788" s="190" t="s">
        <v>169</v>
      </c>
      <c r="F2788" s="191" t="s">
        <v>628</v>
      </c>
      <c r="L2788" s="103"/>
      <c r="M2788" s="192"/>
      <c r="T2788" s="193"/>
      <c r="AT2788" s="94" t="s">
        <v>169</v>
      </c>
      <c r="AU2788" s="94" t="s">
        <v>100</v>
      </c>
    </row>
    <row r="2789" spans="2:65" s="194" customFormat="1" x14ac:dyDescent="0.3">
      <c r="B2789" s="195"/>
      <c r="D2789" s="190" t="s">
        <v>171</v>
      </c>
      <c r="E2789" s="196"/>
      <c r="F2789" s="197" t="s">
        <v>172</v>
      </c>
      <c r="H2789" s="196"/>
      <c r="L2789" s="195"/>
      <c r="M2789" s="198"/>
      <c r="T2789" s="199"/>
      <c r="AT2789" s="196" t="s">
        <v>171</v>
      </c>
      <c r="AU2789" s="196" t="s">
        <v>100</v>
      </c>
      <c r="AV2789" s="194" t="s">
        <v>84</v>
      </c>
      <c r="AW2789" s="194" t="s">
        <v>33</v>
      </c>
      <c r="AX2789" s="194" t="s">
        <v>76</v>
      </c>
      <c r="AY2789" s="196" t="s">
        <v>119</v>
      </c>
    </row>
    <row r="2790" spans="2:65" s="194" customFormat="1" x14ac:dyDescent="0.3">
      <c r="B2790" s="195"/>
      <c r="D2790" s="190" t="s">
        <v>171</v>
      </c>
      <c r="E2790" s="196"/>
      <c r="F2790" s="197" t="s">
        <v>402</v>
      </c>
      <c r="H2790" s="196"/>
      <c r="L2790" s="195"/>
      <c r="M2790" s="198"/>
      <c r="T2790" s="199"/>
      <c r="AT2790" s="196" t="s">
        <v>171</v>
      </c>
      <c r="AU2790" s="196" t="s">
        <v>100</v>
      </c>
      <c r="AV2790" s="194" t="s">
        <v>84</v>
      </c>
      <c r="AW2790" s="194" t="s">
        <v>33</v>
      </c>
      <c r="AX2790" s="194" t="s">
        <v>76</v>
      </c>
      <c r="AY2790" s="196" t="s">
        <v>119</v>
      </c>
    </row>
    <row r="2791" spans="2:65" s="194" customFormat="1" x14ac:dyDescent="0.3">
      <c r="B2791" s="195"/>
      <c r="D2791" s="190" t="s">
        <v>171</v>
      </c>
      <c r="E2791" s="196"/>
      <c r="F2791" s="197" t="s">
        <v>403</v>
      </c>
      <c r="H2791" s="196"/>
      <c r="L2791" s="195"/>
      <c r="M2791" s="198"/>
      <c r="T2791" s="199"/>
      <c r="AT2791" s="196" t="s">
        <v>171</v>
      </c>
      <c r="AU2791" s="196" t="s">
        <v>100</v>
      </c>
      <c r="AV2791" s="194" t="s">
        <v>84</v>
      </c>
      <c r="AW2791" s="194" t="s">
        <v>33</v>
      </c>
      <c r="AX2791" s="194" t="s">
        <v>76</v>
      </c>
      <c r="AY2791" s="196" t="s">
        <v>119</v>
      </c>
    </row>
    <row r="2792" spans="2:65" s="194" customFormat="1" x14ac:dyDescent="0.3">
      <c r="B2792" s="195"/>
      <c r="D2792" s="190" t="s">
        <v>171</v>
      </c>
      <c r="E2792" s="196"/>
      <c r="F2792" s="197" t="s">
        <v>630</v>
      </c>
      <c r="H2792" s="196"/>
      <c r="L2792" s="195"/>
      <c r="M2792" s="198"/>
      <c r="T2792" s="199"/>
      <c r="AT2792" s="196" t="s">
        <v>171</v>
      </c>
      <c r="AU2792" s="196" t="s">
        <v>100</v>
      </c>
      <c r="AV2792" s="194" t="s">
        <v>84</v>
      </c>
      <c r="AW2792" s="194" t="s">
        <v>33</v>
      </c>
      <c r="AX2792" s="194" t="s">
        <v>76</v>
      </c>
      <c r="AY2792" s="196" t="s">
        <v>119</v>
      </c>
    </row>
    <row r="2793" spans="2:65" s="194" customFormat="1" x14ac:dyDescent="0.3">
      <c r="B2793" s="195"/>
      <c r="D2793" s="190" t="s">
        <v>171</v>
      </c>
      <c r="E2793" s="196"/>
      <c r="F2793" s="197" t="s">
        <v>578</v>
      </c>
      <c r="H2793" s="196"/>
      <c r="L2793" s="195"/>
      <c r="M2793" s="198"/>
      <c r="T2793" s="199"/>
      <c r="AT2793" s="196" t="s">
        <v>171</v>
      </c>
      <c r="AU2793" s="196" t="s">
        <v>100</v>
      </c>
      <c r="AV2793" s="194" t="s">
        <v>84</v>
      </c>
      <c r="AW2793" s="194" t="s">
        <v>33</v>
      </c>
      <c r="AX2793" s="194" t="s">
        <v>76</v>
      </c>
      <c r="AY2793" s="196" t="s">
        <v>119</v>
      </c>
    </row>
    <row r="2794" spans="2:65" s="200" customFormat="1" x14ac:dyDescent="0.3">
      <c r="B2794" s="201"/>
      <c r="D2794" s="190" t="s">
        <v>171</v>
      </c>
      <c r="E2794" s="202"/>
      <c r="F2794" s="203" t="s">
        <v>84</v>
      </c>
      <c r="H2794" s="204">
        <v>1</v>
      </c>
      <c r="L2794" s="201"/>
      <c r="M2794" s="205"/>
      <c r="T2794" s="206"/>
      <c r="AT2794" s="202" t="s">
        <v>171</v>
      </c>
      <c r="AU2794" s="202" t="s">
        <v>100</v>
      </c>
      <c r="AV2794" s="200" t="s">
        <v>100</v>
      </c>
      <c r="AW2794" s="200" t="s">
        <v>33</v>
      </c>
      <c r="AX2794" s="200" t="s">
        <v>76</v>
      </c>
      <c r="AY2794" s="202" t="s">
        <v>119</v>
      </c>
    </row>
    <row r="2795" spans="2:65" s="194" customFormat="1" x14ac:dyDescent="0.3">
      <c r="B2795" s="195"/>
      <c r="D2795" s="190" t="s">
        <v>171</v>
      </c>
      <c r="E2795" s="196"/>
      <c r="F2795" s="197" t="s">
        <v>407</v>
      </c>
      <c r="H2795" s="196"/>
      <c r="L2795" s="195"/>
      <c r="M2795" s="198"/>
      <c r="T2795" s="199"/>
      <c r="AT2795" s="196" t="s">
        <v>171</v>
      </c>
      <c r="AU2795" s="196" t="s">
        <v>100</v>
      </c>
      <c r="AV2795" s="194" t="s">
        <v>84</v>
      </c>
      <c r="AW2795" s="194" t="s">
        <v>33</v>
      </c>
      <c r="AX2795" s="194" t="s">
        <v>76</v>
      </c>
      <c r="AY2795" s="196" t="s">
        <v>119</v>
      </c>
    </row>
    <row r="2796" spans="2:65" s="194" customFormat="1" x14ac:dyDescent="0.3">
      <c r="B2796" s="195"/>
      <c r="D2796" s="190" t="s">
        <v>171</v>
      </c>
      <c r="E2796" s="196"/>
      <c r="F2796" s="197" t="s">
        <v>630</v>
      </c>
      <c r="H2796" s="196"/>
      <c r="L2796" s="195"/>
      <c r="M2796" s="198"/>
      <c r="T2796" s="199"/>
      <c r="AT2796" s="196" t="s">
        <v>171</v>
      </c>
      <c r="AU2796" s="196" t="s">
        <v>100</v>
      </c>
      <c r="AV2796" s="194" t="s">
        <v>84</v>
      </c>
      <c r="AW2796" s="194" t="s">
        <v>33</v>
      </c>
      <c r="AX2796" s="194" t="s">
        <v>76</v>
      </c>
      <c r="AY2796" s="196" t="s">
        <v>119</v>
      </c>
    </row>
    <row r="2797" spans="2:65" s="194" customFormat="1" x14ac:dyDescent="0.3">
      <c r="B2797" s="195"/>
      <c r="D2797" s="190" t="s">
        <v>171</v>
      </c>
      <c r="E2797" s="196"/>
      <c r="F2797" s="197" t="s">
        <v>578</v>
      </c>
      <c r="H2797" s="196"/>
      <c r="L2797" s="195"/>
      <c r="M2797" s="198"/>
      <c r="T2797" s="199"/>
      <c r="AT2797" s="196" t="s">
        <v>171</v>
      </c>
      <c r="AU2797" s="196" t="s">
        <v>100</v>
      </c>
      <c r="AV2797" s="194" t="s">
        <v>84</v>
      </c>
      <c r="AW2797" s="194" t="s">
        <v>33</v>
      </c>
      <c r="AX2797" s="194" t="s">
        <v>76</v>
      </c>
      <c r="AY2797" s="196" t="s">
        <v>119</v>
      </c>
    </row>
    <row r="2798" spans="2:65" s="200" customFormat="1" x14ac:dyDescent="0.3">
      <c r="B2798" s="201"/>
      <c r="D2798" s="190" t="s">
        <v>171</v>
      </c>
      <c r="E2798" s="202"/>
      <c r="F2798" s="203" t="s">
        <v>84</v>
      </c>
      <c r="H2798" s="204">
        <v>1</v>
      </c>
      <c r="L2798" s="201"/>
      <c r="M2798" s="205"/>
      <c r="T2798" s="206"/>
      <c r="AT2798" s="202" t="s">
        <v>171</v>
      </c>
      <c r="AU2798" s="202" t="s">
        <v>100</v>
      </c>
      <c r="AV2798" s="200" t="s">
        <v>100</v>
      </c>
      <c r="AW2798" s="200" t="s">
        <v>33</v>
      </c>
      <c r="AX2798" s="200" t="s">
        <v>76</v>
      </c>
      <c r="AY2798" s="202" t="s">
        <v>119</v>
      </c>
    </row>
    <row r="2799" spans="2:65" s="194" customFormat="1" x14ac:dyDescent="0.3">
      <c r="B2799" s="195"/>
      <c r="D2799" s="190" t="s">
        <v>171</v>
      </c>
      <c r="E2799" s="196"/>
      <c r="F2799" s="197" t="s">
        <v>408</v>
      </c>
      <c r="H2799" s="196"/>
      <c r="L2799" s="195"/>
      <c r="M2799" s="198"/>
      <c r="T2799" s="199"/>
      <c r="AT2799" s="196" t="s">
        <v>171</v>
      </c>
      <c r="AU2799" s="196" t="s">
        <v>100</v>
      </c>
      <c r="AV2799" s="194" t="s">
        <v>84</v>
      </c>
      <c r="AW2799" s="194" t="s">
        <v>33</v>
      </c>
      <c r="AX2799" s="194" t="s">
        <v>76</v>
      </c>
      <c r="AY2799" s="196" t="s">
        <v>119</v>
      </c>
    </row>
    <row r="2800" spans="2:65" s="194" customFormat="1" x14ac:dyDescent="0.3">
      <c r="B2800" s="195"/>
      <c r="D2800" s="190" t="s">
        <v>171</v>
      </c>
      <c r="E2800" s="196"/>
      <c r="F2800" s="197" t="s">
        <v>630</v>
      </c>
      <c r="H2800" s="196"/>
      <c r="L2800" s="195"/>
      <c r="M2800" s="198"/>
      <c r="T2800" s="199"/>
      <c r="AT2800" s="196" t="s">
        <v>171</v>
      </c>
      <c r="AU2800" s="196" t="s">
        <v>100</v>
      </c>
      <c r="AV2800" s="194" t="s">
        <v>84</v>
      </c>
      <c r="AW2800" s="194" t="s">
        <v>33</v>
      </c>
      <c r="AX2800" s="194" t="s">
        <v>76</v>
      </c>
      <c r="AY2800" s="196" t="s">
        <v>119</v>
      </c>
    </row>
    <row r="2801" spans="2:51" s="194" customFormat="1" x14ac:dyDescent="0.3">
      <c r="B2801" s="195"/>
      <c r="D2801" s="190" t="s">
        <v>171</v>
      </c>
      <c r="E2801" s="196"/>
      <c r="F2801" s="197" t="s">
        <v>578</v>
      </c>
      <c r="H2801" s="196"/>
      <c r="L2801" s="195"/>
      <c r="M2801" s="198"/>
      <c r="T2801" s="199"/>
      <c r="AT2801" s="196" t="s">
        <v>171</v>
      </c>
      <c r="AU2801" s="196" t="s">
        <v>100</v>
      </c>
      <c r="AV2801" s="194" t="s">
        <v>84</v>
      </c>
      <c r="AW2801" s="194" t="s">
        <v>33</v>
      </c>
      <c r="AX2801" s="194" t="s">
        <v>76</v>
      </c>
      <c r="AY2801" s="196" t="s">
        <v>119</v>
      </c>
    </row>
    <row r="2802" spans="2:51" s="200" customFormat="1" x14ac:dyDescent="0.3">
      <c r="B2802" s="201"/>
      <c r="D2802" s="190" t="s">
        <v>171</v>
      </c>
      <c r="E2802" s="202"/>
      <c r="F2802" s="203" t="s">
        <v>84</v>
      </c>
      <c r="H2802" s="204">
        <v>1</v>
      </c>
      <c r="L2802" s="201"/>
      <c r="M2802" s="205"/>
      <c r="T2802" s="206"/>
      <c r="AT2802" s="202" t="s">
        <v>171</v>
      </c>
      <c r="AU2802" s="202" t="s">
        <v>100</v>
      </c>
      <c r="AV2802" s="200" t="s">
        <v>100</v>
      </c>
      <c r="AW2802" s="200" t="s">
        <v>33</v>
      </c>
      <c r="AX2802" s="200" t="s">
        <v>76</v>
      </c>
      <c r="AY2802" s="202" t="s">
        <v>119</v>
      </c>
    </row>
    <row r="2803" spans="2:51" s="194" customFormat="1" x14ac:dyDescent="0.3">
      <c r="B2803" s="195"/>
      <c r="D2803" s="190" t="s">
        <v>171</v>
      </c>
      <c r="E2803" s="196"/>
      <c r="F2803" s="197" t="s">
        <v>587</v>
      </c>
      <c r="H2803" s="196"/>
      <c r="L2803" s="195"/>
      <c r="M2803" s="198"/>
      <c r="T2803" s="199"/>
      <c r="AT2803" s="196" t="s">
        <v>171</v>
      </c>
      <c r="AU2803" s="196" t="s">
        <v>100</v>
      </c>
      <c r="AV2803" s="194" t="s">
        <v>84</v>
      </c>
      <c r="AW2803" s="194" t="s">
        <v>33</v>
      </c>
      <c r="AX2803" s="194" t="s">
        <v>76</v>
      </c>
      <c r="AY2803" s="196" t="s">
        <v>119</v>
      </c>
    </row>
    <row r="2804" spans="2:51" s="194" customFormat="1" x14ac:dyDescent="0.3">
      <c r="B2804" s="195"/>
      <c r="D2804" s="190" t="s">
        <v>171</v>
      </c>
      <c r="E2804" s="196"/>
      <c r="F2804" s="197" t="s">
        <v>630</v>
      </c>
      <c r="H2804" s="196"/>
      <c r="L2804" s="195"/>
      <c r="M2804" s="198"/>
      <c r="T2804" s="199"/>
      <c r="AT2804" s="196" t="s">
        <v>171</v>
      </c>
      <c r="AU2804" s="196" t="s">
        <v>100</v>
      </c>
      <c r="AV2804" s="194" t="s">
        <v>84</v>
      </c>
      <c r="AW2804" s="194" t="s">
        <v>33</v>
      </c>
      <c r="AX2804" s="194" t="s">
        <v>76</v>
      </c>
      <c r="AY2804" s="196" t="s">
        <v>119</v>
      </c>
    </row>
    <row r="2805" spans="2:51" s="194" customFormat="1" x14ac:dyDescent="0.3">
      <c r="B2805" s="195"/>
      <c r="D2805" s="190" t="s">
        <v>171</v>
      </c>
      <c r="E2805" s="196"/>
      <c r="F2805" s="197" t="s">
        <v>578</v>
      </c>
      <c r="H2805" s="196"/>
      <c r="L2805" s="195"/>
      <c r="M2805" s="198"/>
      <c r="T2805" s="199"/>
      <c r="AT2805" s="196" t="s">
        <v>171</v>
      </c>
      <c r="AU2805" s="196" t="s">
        <v>100</v>
      </c>
      <c r="AV2805" s="194" t="s">
        <v>84</v>
      </c>
      <c r="AW2805" s="194" t="s">
        <v>33</v>
      </c>
      <c r="AX2805" s="194" t="s">
        <v>76</v>
      </c>
      <c r="AY2805" s="196" t="s">
        <v>119</v>
      </c>
    </row>
    <row r="2806" spans="2:51" s="200" customFormat="1" x14ac:dyDescent="0.3">
      <c r="B2806" s="201"/>
      <c r="D2806" s="190" t="s">
        <v>171</v>
      </c>
      <c r="E2806" s="202"/>
      <c r="F2806" s="203" t="s">
        <v>84</v>
      </c>
      <c r="H2806" s="204">
        <v>1</v>
      </c>
      <c r="L2806" s="201"/>
      <c r="M2806" s="205"/>
      <c r="T2806" s="206"/>
      <c r="AT2806" s="202" t="s">
        <v>171</v>
      </c>
      <c r="AU2806" s="202" t="s">
        <v>100</v>
      </c>
      <c r="AV2806" s="200" t="s">
        <v>100</v>
      </c>
      <c r="AW2806" s="200" t="s">
        <v>33</v>
      </c>
      <c r="AX2806" s="200" t="s">
        <v>76</v>
      </c>
      <c r="AY2806" s="202" t="s">
        <v>119</v>
      </c>
    </row>
    <row r="2807" spans="2:51" s="194" customFormat="1" x14ac:dyDescent="0.3">
      <c r="B2807" s="195"/>
      <c r="D2807" s="190" t="s">
        <v>171</v>
      </c>
      <c r="E2807" s="196"/>
      <c r="F2807" s="197" t="s">
        <v>579</v>
      </c>
      <c r="H2807" s="196"/>
      <c r="L2807" s="195"/>
      <c r="M2807" s="198"/>
      <c r="T2807" s="199"/>
      <c r="AT2807" s="196" t="s">
        <v>171</v>
      </c>
      <c r="AU2807" s="196" t="s">
        <v>100</v>
      </c>
      <c r="AV2807" s="194" t="s">
        <v>84</v>
      </c>
      <c r="AW2807" s="194" t="s">
        <v>33</v>
      </c>
      <c r="AX2807" s="194" t="s">
        <v>76</v>
      </c>
      <c r="AY2807" s="196" t="s">
        <v>119</v>
      </c>
    </row>
    <row r="2808" spans="2:51" s="194" customFormat="1" x14ac:dyDescent="0.3">
      <c r="B2808" s="195"/>
      <c r="D2808" s="190" t="s">
        <v>171</v>
      </c>
      <c r="E2808" s="196"/>
      <c r="F2808" s="197" t="s">
        <v>630</v>
      </c>
      <c r="H2808" s="196"/>
      <c r="L2808" s="195"/>
      <c r="M2808" s="198"/>
      <c r="T2808" s="199"/>
      <c r="AT2808" s="196" t="s">
        <v>171</v>
      </c>
      <c r="AU2808" s="196" t="s">
        <v>100</v>
      </c>
      <c r="AV2808" s="194" t="s">
        <v>84</v>
      </c>
      <c r="AW2808" s="194" t="s">
        <v>33</v>
      </c>
      <c r="AX2808" s="194" t="s">
        <v>76</v>
      </c>
      <c r="AY2808" s="196" t="s">
        <v>119</v>
      </c>
    </row>
    <row r="2809" spans="2:51" s="194" customFormat="1" x14ac:dyDescent="0.3">
      <c r="B2809" s="195"/>
      <c r="D2809" s="190" t="s">
        <v>171</v>
      </c>
      <c r="E2809" s="196"/>
      <c r="F2809" s="197" t="s">
        <v>578</v>
      </c>
      <c r="H2809" s="196"/>
      <c r="L2809" s="195"/>
      <c r="M2809" s="198"/>
      <c r="T2809" s="199"/>
      <c r="AT2809" s="196" t="s">
        <v>171</v>
      </c>
      <c r="AU2809" s="196" t="s">
        <v>100</v>
      </c>
      <c r="AV2809" s="194" t="s">
        <v>84</v>
      </c>
      <c r="AW2809" s="194" t="s">
        <v>33</v>
      </c>
      <c r="AX2809" s="194" t="s">
        <v>76</v>
      </c>
      <c r="AY2809" s="196" t="s">
        <v>119</v>
      </c>
    </row>
    <row r="2810" spans="2:51" s="200" customFormat="1" x14ac:dyDescent="0.3">
      <c r="B2810" s="201"/>
      <c r="D2810" s="190" t="s">
        <v>171</v>
      </c>
      <c r="E2810" s="202"/>
      <c r="F2810" s="203" t="s">
        <v>84</v>
      </c>
      <c r="H2810" s="204">
        <v>1</v>
      </c>
      <c r="L2810" s="201"/>
      <c r="M2810" s="205"/>
      <c r="T2810" s="206"/>
      <c r="AT2810" s="202" t="s">
        <v>171</v>
      </c>
      <c r="AU2810" s="202" t="s">
        <v>100</v>
      </c>
      <c r="AV2810" s="200" t="s">
        <v>100</v>
      </c>
      <c r="AW2810" s="200" t="s">
        <v>33</v>
      </c>
      <c r="AX2810" s="200" t="s">
        <v>76</v>
      </c>
      <c r="AY2810" s="202" t="s">
        <v>119</v>
      </c>
    </row>
    <row r="2811" spans="2:51" s="194" customFormat="1" x14ac:dyDescent="0.3">
      <c r="B2811" s="195"/>
      <c r="D2811" s="190" t="s">
        <v>171</v>
      </c>
      <c r="E2811" s="196"/>
      <c r="F2811" s="197" t="s">
        <v>584</v>
      </c>
      <c r="H2811" s="196"/>
      <c r="L2811" s="195"/>
      <c r="M2811" s="198"/>
      <c r="T2811" s="199"/>
      <c r="AT2811" s="196" t="s">
        <v>171</v>
      </c>
      <c r="AU2811" s="196" t="s">
        <v>100</v>
      </c>
      <c r="AV2811" s="194" t="s">
        <v>84</v>
      </c>
      <c r="AW2811" s="194" t="s">
        <v>33</v>
      </c>
      <c r="AX2811" s="194" t="s">
        <v>76</v>
      </c>
      <c r="AY2811" s="196" t="s">
        <v>119</v>
      </c>
    </row>
    <row r="2812" spans="2:51" s="194" customFormat="1" x14ac:dyDescent="0.3">
      <c r="B2812" s="195"/>
      <c r="D2812" s="190" t="s">
        <v>171</v>
      </c>
      <c r="E2812" s="196"/>
      <c r="F2812" s="197" t="s">
        <v>630</v>
      </c>
      <c r="H2812" s="196"/>
      <c r="L2812" s="195"/>
      <c r="M2812" s="198"/>
      <c r="T2812" s="199"/>
      <c r="AT2812" s="196" t="s">
        <v>171</v>
      </c>
      <c r="AU2812" s="196" t="s">
        <v>100</v>
      </c>
      <c r="AV2812" s="194" t="s">
        <v>84</v>
      </c>
      <c r="AW2812" s="194" t="s">
        <v>33</v>
      </c>
      <c r="AX2812" s="194" t="s">
        <v>76</v>
      </c>
      <c r="AY2812" s="196" t="s">
        <v>119</v>
      </c>
    </row>
    <row r="2813" spans="2:51" s="194" customFormat="1" x14ac:dyDescent="0.3">
      <c r="B2813" s="195"/>
      <c r="D2813" s="190" t="s">
        <v>171</v>
      </c>
      <c r="E2813" s="196"/>
      <c r="F2813" s="197" t="s">
        <v>578</v>
      </c>
      <c r="H2813" s="196"/>
      <c r="L2813" s="195"/>
      <c r="M2813" s="198"/>
      <c r="T2813" s="199"/>
      <c r="AT2813" s="196" t="s">
        <v>171</v>
      </c>
      <c r="AU2813" s="196" t="s">
        <v>100</v>
      </c>
      <c r="AV2813" s="194" t="s">
        <v>84</v>
      </c>
      <c r="AW2813" s="194" t="s">
        <v>33</v>
      </c>
      <c r="AX2813" s="194" t="s">
        <v>76</v>
      </c>
      <c r="AY2813" s="196" t="s">
        <v>119</v>
      </c>
    </row>
    <row r="2814" spans="2:51" s="200" customFormat="1" x14ac:dyDescent="0.3">
      <c r="B2814" s="201"/>
      <c r="D2814" s="190" t="s">
        <v>171</v>
      </c>
      <c r="E2814" s="202"/>
      <c r="F2814" s="203" t="s">
        <v>84</v>
      </c>
      <c r="H2814" s="204">
        <v>1</v>
      </c>
      <c r="L2814" s="201"/>
      <c r="M2814" s="205"/>
      <c r="T2814" s="206"/>
      <c r="AT2814" s="202" t="s">
        <v>171</v>
      </c>
      <c r="AU2814" s="202" t="s">
        <v>100</v>
      </c>
      <c r="AV2814" s="200" t="s">
        <v>100</v>
      </c>
      <c r="AW2814" s="200" t="s">
        <v>33</v>
      </c>
      <c r="AX2814" s="200" t="s">
        <v>76</v>
      </c>
      <c r="AY2814" s="202" t="s">
        <v>119</v>
      </c>
    </row>
    <row r="2815" spans="2:51" s="194" customFormat="1" x14ac:dyDescent="0.3">
      <c r="B2815" s="195"/>
      <c r="D2815" s="190" t="s">
        <v>171</v>
      </c>
      <c r="E2815" s="196"/>
      <c r="F2815" s="197" t="s">
        <v>580</v>
      </c>
      <c r="H2815" s="196"/>
      <c r="L2815" s="195"/>
      <c r="M2815" s="198"/>
      <c r="T2815" s="199"/>
      <c r="AT2815" s="196" t="s">
        <v>171</v>
      </c>
      <c r="AU2815" s="196" t="s">
        <v>100</v>
      </c>
      <c r="AV2815" s="194" t="s">
        <v>84</v>
      </c>
      <c r="AW2815" s="194" t="s">
        <v>33</v>
      </c>
      <c r="AX2815" s="194" t="s">
        <v>76</v>
      </c>
      <c r="AY2815" s="196" t="s">
        <v>119</v>
      </c>
    </row>
    <row r="2816" spans="2:51" s="194" customFormat="1" x14ac:dyDescent="0.3">
      <c r="B2816" s="195"/>
      <c r="D2816" s="190" t="s">
        <v>171</v>
      </c>
      <c r="E2816" s="196"/>
      <c r="F2816" s="197" t="s">
        <v>630</v>
      </c>
      <c r="H2816" s="196"/>
      <c r="L2816" s="195"/>
      <c r="M2816" s="198"/>
      <c r="T2816" s="199"/>
      <c r="AT2816" s="196" t="s">
        <v>171</v>
      </c>
      <c r="AU2816" s="196" t="s">
        <v>100</v>
      </c>
      <c r="AV2816" s="194" t="s">
        <v>84</v>
      </c>
      <c r="AW2816" s="194" t="s">
        <v>33</v>
      </c>
      <c r="AX2816" s="194" t="s">
        <v>76</v>
      </c>
      <c r="AY2816" s="196" t="s">
        <v>119</v>
      </c>
    </row>
    <row r="2817" spans="2:65" s="194" customFormat="1" x14ac:dyDescent="0.3">
      <c r="B2817" s="195"/>
      <c r="D2817" s="190" t="s">
        <v>171</v>
      </c>
      <c r="E2817" s="196"/>
      <c r="F2817" s="197" t="s">
        <v>578</v>
      </c>
      <c r="H2817" s="196"/>
      <c r="L2817" s="195"/>
      <c r="M2817" s="198"/>
      <c r="T2817" s="199"/>
      <c r="AT2817" s="196" t="s">
        <v>171</v>
      </c>
      <c r="AU2817" s="196" t="s">
        <v>100</v>
      </c>
      <c r="AV2817" s="194" t="s">
        <v>84</v>
      </c>
      <c r="AW2817" s="194" t="s">
        <v>33</v>
      </c>
      <c r="AX2817" s="194" t="s">
        <v>76</v>
      </c>
      <c r="AY2817" s="196" t="s">
        <v>119</v>
      </c>
    </row>
    <row r="2818" spans="2:65" s="200" customFormat="1" x14ac:dyDescent="0.3">
      <c r="B2818" s="201"/>
      <c r="D2818" s="190" t="s">
        <v>171</v>
      </c>
      <c r="E2818" s="202"/>
      <c r="F2818" s="203" t="s">
        <v>84</v>
      </c>
      <c r="H2818" s="204">
        <v>1</v>
      </c>
      <c r="L2818" s="201"/>
      <c r="M2818" s="205"/>
      <c r="T2818" s="206"/>
      <c r="AT2818" s="202" t="s">
        <v>171</v>
      </c>
      <c r="AU2818" s="202" t="s">
        <v>100</v>
      </c>
      <c r="AV2818" s="200" t="s">
        <v>100</v>
      </c>
      <c r="AW2818" s="200" t="s">
        <v>33</v>
      </c>
      <c r="AX2818" s="200" t="s">
        <v>76</v>
      </c>
      <c r="AY2818" s="202" t="s">
        <v>119</v>
      </c>
    </row>
    <row r="2819" spans="2:65" s="194" customFormat="1" x14ac:dyDescent="0.3">
      <c r="B2819" s="195"/>
      <c r="D2819" s="190" t="s">
        <v>171</v>
      </c>
      <c r="E2819" s="196"/>
      <c r="F2819" s="197" t="s">
        <v>585</v>
      </c>
      <c r="H2819" s="196"/>
      <c r="L2819" s="195"/>
      <c r="M2819" s="198"/>
      <c r="T2819" s="199"/>
      <c r="AT2819" s="196" t="s">
        <v>171</v>
      </c>
      <c r="AU2819" s="196" t="s">
        <v>100</v>
      </c>
      <c r="AV2819" s="194" t="s">
        <v>84</v>
      </c>
      <c r="AW2819" s="194" t="s">
        <v>33</v>
      </c>
      <c r="AX2819" s="194" t="s">
        <v>76</v>
      </c>
      <c r="AY2819" s="196" t="s">
        <v>119</v>
      </c>
    </row>
    <row r="2820" spans="2:65" s="194" customFormat="1" x14ac:dyDescent="0.3">
      <c r="B2820" s="195"/>
      <c r="D2820" s="190" t="s">
        <v>171</v>
      </c>
      <c r="E2820" s="196"/>
      <c r="F2820" s="197" t="s">
        <v>630</v>
      </c>
      <c r="H2820" s="196"/>
      <c r="L2820" s="195"/>
      <c r="M2820" s="198"/>
      <c r="T2820" s="199"/>
      <c r="AT2820" s="196" t="s">
        <v>171</v>
      </c>
      <c r="AU2820" s="196" t="s">
        <v>100</v>
      </c>
      <c r="AV2820" s="194" t="s">
        <v>84</v>
      </c>
      <c r="AW2820" s="194" t="s">
        <v>33</v>
      </c>
      <c r="AX2820" s="194" t="s">
        <v>76</v>
      </c>
      <c r="AY2820" s="196" t="s">
        <v>119</v>
      </c>
    </row>
    <row r="2821" spans="2:65" s="194" customFormat="1" x14ac:dyDescent="0.3">
      <c r="B2821" s="195"/>
      <c r="D2821" s="190" t="s">
        <v>171</v>
      </c>
      <c r="E2821" s="196"/>
      <c r="F2821" s="197" t="s">
        <v>578</v>
      </c>
      <c r="H2821" s="196"/>
      <c r="L2821" s="195"/>
      <c r="M2821" s="198"/>
      <c r="T2821" s="199"/>
      <c r="AT2821" s="196" t="s">
        <v>171</v>
      </c>
      <c r="AU2821" s="196" t="s">
        <v>100</v>
      </c>
      <c r="AV2821" s="194" t="s">
        <v>84</v>
      </c>
      <c r="AW2821" s="194" t="s">
        <v>33</v>
      </c>
      <c r="AX2821" s="194" t="s">
        <v>76</v>
      </c>
      <c r="AY2821" s="196" t="s">
        <v>119</v>
      </c>
    </row>
    <row r="2822" spans="2:65" s="200" customFormat="1" x14ac:dyDescent="0.3">
      <c r="B2822" s="201"/>
      <c r="D2822" s="190" t="s">
        <v>171</v>
      </c>
      <c r="E2822" s="202"/>
      <c r="F2822" s="203" t="s">
        <v>84</v>
      </c>
      <c r="H2822" s="204">
        <v>1</v>
      </c>
      <c r="L2822" s="201"/>
      <c r="M2822" s="205"/>
      <c r="T2822" s="206"/>
      <c r="AT2822" s="202" t="s">
        <v>171</v>
      </c>
      <c r="AU2822" s="202" t="s">
        <v>100</v>
      </c>
      <c r="AV2822" s="200" t="s">
        <v>100</v>
      </c>
      <c r="AW2822" s="200" t="s">
        <v>33</v>
      </c>
      <c r="AX2822" s="200" t="s">
        <v>76</v>
      </c>
      <c r="AY2822" s="202" t="s">
        <v>119</v>
      </c>
    </row>
    <row r="2823" spans="2:65" s="194" customFormat="1" x14ac:dyDescent="0.3">
      <c r="B2823" s="195"/>
      <c r="D2823" s="190" t="s">
        <v>171</v>
      </c>
      <c r="E2823" s="196"/>
      <c r="F2823" s="197" t="s">
        <v>581</v>
      </c>
      <c r="H2823" s="196"/>
      <c r="L2823" s="195"/>
      <c r="M2823" s="198"/>
      <c r="T2823" s="199"/>
      <c r="AT2823" s="196" t="s">
        <v>171</v>
      </c>
      <c r="AU2823" s="196" t="s">
        <v>100</v>
      </c>
      <c r="AV2823" s="194" t="s">
        <v>84</v>
      </c>
      <c r="AW2823" s="194" t="s">
        <v>33</v>
      </c>
      <c r="AX2823" s="194" t="s">
        <v>76</v>
      </c>
      <c r="AY2823" s="196" t="s">
        <v>119</v>
      </c>
    </row>
    <row r="2824" spans="2:65" s="194" customFormat="1" x14ac:dyDescent="0.3">
      <c r="B2824" s="195"/>
      <c r="D2824" s="190" t="s">
        <v>171</v>
      </c>
      <c r="E2824" s="196"/>
      <c r="F2824" s="197" t="s">
        <v>630</v>
      </c>
      <c r="H2824" s="196"/>
      <c r="L2824" s="195"/>
      <c r="M2824" s="198"/>
      <c r="T2824" s="199"/>
      <c r="AT2824" s="196" t="s">
        <v>171</v>
      </c>
      <c r="AU2824" s="196" t="s">
        <v>100</v>
      </c>
      <c r="AV2824" s="194" t="s">
        <v>84</v>
      </c>
      <c r="AW2824" s="194" t="s">
        <v>33</v>
      </c>
      <c r="AX2824" s="194" t="s">
        <v>76</v>
      </c>
      <c r="AY2824" s="196" t="s">
        <v>119</v>
      </c>
    </row>
    <row r="2825" spans="2:65" s="194" customFormat="1" x14ac:dyDescent="0.3">
      <c r="B2825" s="195"/>
      <c r="D2825" s="190" t="s">
        <v>171</v>
      </c>
      <c r="E2825" s="196"/>
      <c r="F2825" s="197" t="s">
        <v>578</v>
      </c>
      <c r="H2825" s="196"/>
      <c r="L2825" s="195"/>
      <c r="M2825" s="198"/>
      <c r="T2825" s="199"/>
      <c r="AT2825" s="196" t="s">
        <v>171</v>
      </c>
      <c r="AU2825" s="196" t="s">
        <v>100</v>
      </c>
      <c r="AV2825" s="194" t="s">
        <v>84</v>
      </c>
      <c r="AW2825" s="194" t="s">
        <v>33</v>
      </c>
      <c r="AX2825" s="194" t="s">
        <v>76</v>
      </c>
      <c r="AY2825" s="196" t="s">
        <v>119</v>
      </c>
    </row>
    <row r="2826" spans="2:65" s="200" customFormat="1" x14ac:dyDescent="0.3">
      <c r="B2826" s="201"/>
      <c r="D2826" s="190" t="s">
        <v>171</v>
      </c>
      <c r="E2826" s="202"/>
      <c r="F2826" s="203" t="s">
        <v>84</v>
      </c>
      <c r="H2826" s="204">
        <v>1</v>
      </c>
      <c r="L2826" s="201"/>
      <c r="M2826" s="205"/>
      <c r="T2826" s="206"/>
      <c r="AT2826" s="202" t="s">
        <v>171</v>
      </c>
      <c r="AU2826" s="202" t="s">
        <v>100</v>
      </c>
      <c r="AV2826" s="200" t="s">
        <v>100</v>
      </c>
      <c r="AW2826" s="200" t="s">
        <v>33</v>
      </c>
      <c r="AX2826" s="200" t="s">
        <v>76</v>
      </c>
      <c r="AY2826" s="202" t="s">
        <v>119</v>
      </c>
    </row>
    <row r="2827" spans="2:65" s="207" customFormat="1" x14ac:dyDescent="0.3">
      <c r="B2827" s="208"/>
      <c r="D2827" s="190" t="s">
        <v>171</v>
      </c>
      <c r="E2827" s="209"/>
      <c r="F2827" s="210" t="s">
        <v>176</v>
      </c>
      <c r="H2827" s="211">
        <v>9</v>
      </c>
      <c r="L2827" s="208"/>
      <c r="M2827" s="212"/>
      <c r="T2827" s="213"/>
      <c r="AT2827" s="209" t="s">
        <v>171</v>
      </c>
      <c r="AU2827" s="209" t="s">
        <v>100</v>
      </c>
      <c r="AV2827" s="207" t="s">
        <v>121</v>
      </c>
      <c r="AW2827" s="207" t="s">
        <v>33</v>
      </c>
      <c r="AX2827" s="207" t="s">
        <v>84</v>
      </c>
      <c r="AY2827" s="209" t="s">
        <v>119</v>
      </c>
    </row>
    <row r="2828" spans="2:65" s="102" customFormat="1" ht="16.5" customHeight="1" x14ac:dyDescent="0.3">
      <c r="B2828" s="103"/>
      <c r="C2828" s="222" t="s">
        <v>631</v>
      </c>
      <c r="D2828" s="222" t="s">
        <v>353</v>
      </c>
      <c r="E2828" s="223" t="s">
        <v>632</v>
      </c>
      <c r="F2828" s="224" t="s">
        <v>633</v>
      </c>
      <c r="G2828" s="225" t="s">
        <v>527</v>
      </c>
      <c r="H2828" s="226">
        <v>9</v>
      </c>
      <c r="I2828" s="290"/>
      <c r="J2828" s="227">
        <f>ROUND(I2828*H2828,2)</f>
        <v>0</v>
      </c>
      <c r="K2828" s="224" t="s">
        <v>509</v>
      </c>
      <c r="L2828" s="228"/>
      <c r="M2828" s="229"/>
      <c r="N2828" s="230" t="s">
        <v>41</v>
      </c>
      <c r="O2828" s="187">
        <v>0</v>
      </c>
      <c r="P2828" s="187">
        <f>O2828*H2828</f>
        <v>0</v>
      </c>
      <c r="Q2828" s="187">
        <v>0.58499999999999996</v>
      </c>
      <c r="R2828" s="187">
        <f>Q2828*H2828</f>
        <v>5.2649999999999997</v>
      </c>
      <c r="S2828" s="187">
        <v>0</v>
      </c>
      <c r="T2828" s="188">
        <f>S2828*H2828</f>
        <v>0</v>
      </c>
      <c r="AR2828" s="94" t="s">
        <v>265</v>
      </c>
      <c r="AT2828" s="94" t="s">
        <v>353</v>
      </c>
      <c r="AU2828" s="94" t="s">
        <v>100</v>
      </c>
      <c r="AY2828" s="94" t="s">
        <v>119</v>
      </c>
      <c r="BE2828" s="189">
        <f>IF(N2828="základní",J2828,0)</f>
        <v>0</v>
      </c>
      <c r="BF2828" s="189">
        <f>IF(N2828="snížená",J2828,0)</f>
        <v>0</v>
      </c>
      <c r="BG2828" s="189">
        <f>IF(N2828="zákl. přenesená",J2828,0)</f>
        <v>0</v>
      </c>
      <c r="BH2828" s="189">
        <f>IF(N2828="sníž. přenesená",J2828,0)</f>
        <v>0</v>
      </c>
      <c r="BI2828" s="189">
        <f>IF(N2828="nulová",J2828,0)</f>
        <v>0</v>
      </c>
      <c r="BJ2828" s="94" t="s">
        <v>84</v>
      </c>
      <c r="BK2828" s="189">
        <f>ROUND(I2828*H2828,2)</f>
        <v>0</v>
      </c>
      <c r="BL2828" s="94" t="s">
        <v>121</v>
      </c>
      <c r="BM2828" s="94" t="s">
        <v>634</v>
      </c>
    </row>
    <row r="2829" spans="2:65" s="102" customFormat="1" x14ac:dyDescent="0.3">
      <c r="B2829" s="103"/>
      <c r="D2829" s="190" t="s">
        <v>169</v>
      </c>
      <c r="F2829" s="191" t="s">
        <v>633</v>
      </c>
      <c r="L2829" s="103"/>
      <c r="M2829" s="192"/>
      <c r="T2829" s="193"/>
      <c r="AT2829" s="94" t="s">
        <v>169</v>
      </c>
      <c r="AU2829" s="94" t="s">
        <v>100</v>
      </c>
    </row>
    <row r="2830" spans="2:65" s="194" customFormat="1" x14ac:dyDescent="0.3">
      <c r="B2830" s="195"/>
      <c r="D2830" s="190" t="s">
        <v>171</v>
      </c>
      <c r="E2830" s="196"/>
      <c r="F2830" s="197" t="s">
        <v>172</v>
      </c>
      <c r="H2830" s="196"/>
      <c r="L2830" s="195"/>
      <c r="M2830" s="198"/>
      <c r="T2830" s="199"/>
      <c r="AT2830" s="196" t="s">
        <v>171</v>
      </c>
      <c r="AU2830" s="196" t="s">
        <v>100</v>
      </c>
      <c r="AV2830" s="194" t="s">
        <v>84</v>
      </c>
      <c r="AW2830" s="194" t="s">
        <v>33</v>
      </c>
      <c r="AX2830" s="194" t="s">
        <v>76</v>
      </c>
      <c r="AY2830" s="196" t="s">
        <v>119</v>
      </c>
    </row>
    <row r="2831" spans="2:65" s="194" customFormat="1" x14ac:dyDescent="0.3">
      <c r="B2831" s="195"/>
      <c r="D2831" s="190" t="s">
        <v>171</v>
      </c>
      <c r="E2831" s="196"/>
      <c r="F2831" s="197" t="s">
        <v>599</v>
      </c>
      <c r="H2831" s="196"/>
      <c r="L2831" s="195"/>
      <c r="M2831" s="198"/>
      <c r="T2831" s="199"/>
      <c r="AT2831" s="196" t="s">
        <v>171</v>
      </c>
      <c r="AU2831" s="196" t="s">
        <v>100</v>
      </c>
      <c r="AV2831" s="194" t="s">
        <v>84</v>
      </c>
      <c r="AW2831" s="194" t="s">
        <v>33</v>
      </c>
      <c r="AX2831" s="194" t="s">
        <v>76</v>
      </c>
      <c r="AY2831" s="196" t="s">
        <v>119</v>
      </c>
    </row>
    <row r="2832" spans="2:65" s="194" customFormat="1" x14ac:dyDescent="0.3">
      <c r="B2832" s="195"/>
      <c r="D2832" s="190" t="s">
        <v>171</v>
      </c>
      <c r="E2832" s="196"/>
      <c r="F2832" s="197" t="s">
        <v>403</v>
      </c>
      <c r="H2832" s="196"/>
      <c r="L2832" s="195"/>
      <c r="M2832" s="198"/>
      <c r="T2832" s="199"/>
      <c r="AT2832" s="196" t="s">
        <v>171</v>
      </c>
      <c r="AU2832" s="196" t="s">
        <v>100</v>
      </c>
      <c r="AV2832" s="194" t="s">
        <v>84</v>
      </c>
      <c r="AW2832" s="194" t="s">
        <v>33</v>
      </c>
      <c r="AX2832" s="194" t="s">
        <v>76</v>
      </c>
      <c r="AY2832" s="196" t="s">
        <v>119</v>
      </c>
    </row>
    <row r="2833" spans="2:51" s="194" customFormat="1" x14ac:dyDescent="0.3">
      <c r="B2833" s="195"/>
      <c r="D2833" s="190" t="s">
        <v>171</v>
      </c>
      <c r="E2833" s="196"/>
      <c r="F2833" s="197" t="s">
        <v>630</v>
      </c>
      <c r="H2833" s="196"/>
      <c r="L2833" s="195"/>
      <c r="M2833" s="198"/>
      <c r="T2833" s="199"/>
      <c r="AT2833" s="196" t="s">
        <v>171</v>
      </c>
      <c r="AU2833" s="196" t="s">
        <v>100</v>
      </c>
      <c r="AV2833" s="194" t="s">
        <v>84</v>
      </c>
      <c r="AW2833" s="194" t="s">
        <v>33</v>
      </c>
      <c r="AX2833" s="194" t="s">
        <v>76</v>
      </c>
      <c r="AY2833" s="196" t="s">
        <v>119</v>
      </c>
    </row>
    <row r="2834" spans="2:51" s="194" customFormat="1" x14ac:dyDescent="0.3">
      <c r="B2834" s="195"/>
      <c r="D2834" s="190" t="s">
        <v>171</v>
      </c>
      <c r="E2834" s="196"/>
      <c r="F2834" s="197" t="s">
        <v>578</v>
      </c>
      <c r="H2834" s="196"/>
      <c r="L2834" s="195"/>
      <c r="M2834" s="198"/>
      <c r="T2834" s="199"/>
      <c r="AT2834" s="196" t="s">
        <v>171</v>
      </c>
      <c r="AU2834" s="196" t="s">
        <v>100</v>
      </c>
      <c r="AV2834" s="194" t="s">
        <v>84</v>
      </c>
      <c r="AW2834" s="194" t="s">
        <v>33</v>
      </c>
      <c r="AX2834" s="194" t="s">
        <v>76</v>
      </c>
      <c r="AY2834" s="196" t="s">
        <v>119</v>
      </c>
    </row>
    <row r="2835" spans="2:51" s="200" customFormat="1" x14ac:dyDescent="0.3">
      <c r="B2835" s="201"/>
      <c r="D2835" s="190" t="s">
        <v>171</v>
      </c>
      <c r="E2835" s="202"/>
      <c r="F2835" s="203" t="s">
        <v>84</v>
      </c>
      <c r="H2835" s="204">
        <v>1</v>
      </c>
      <c r="L2835" s="201"/>
      <c r="M2835" s="205"/>
      <c r="T2835" s="206"/>
      <c r="AT2835" s="202" t="s">
        <v>171</v>
      </c>
      <c r="AU2835" s="202" t="s">
        <v>100</v>
      </c>
      <c r="AV2835" s="200" t="s">
        <v>100</v>
      </c>
      <c r="AW2835" s="200" t="s">
        <v>33</v>
      </c>
      <c r="AX2835" s="200" t="s">
        <v>76</v>
      </c>
      <c r="AY2835" s="202" t="s">
        <v>119</v>
      </c>
    </row>
    <row r="2836" spans="2:51" s="194" customFormat="1" x14ac:dyDescent="0.3">
      <c r="B2836" s="195"/>
      <c r="D2836" s="190" t="s">
        <v>171</v>
      </c>
      <c r="E2836" s="196"/>
      <c r="F2836" s="197" t="s">
        <v>407</v>
      </c>
      <c r="H2836" s="196"/>
      <c r="L2836" s="195"/>
      <c r="M2836" s="198"/>
      <c r="T2836" s="199"/>
      <c r="AT2836" s="196" t="s">
        <v>171</v>
      </c>
      <c r="AU2836" s="196" t="s">
        <v>100</v>
      </c>
      <c r="AV2836" s="194" t="s">
        <v>84</v>
      </c>
      <c r="AW2836" s="194" t="s">
        <v>33</v>
      </c>
      <c r="AX2836" s="194" t="s">
        <v>76</v>
      </c>
      <c r="AY2836" s="196" t="s">
        <v>119</v>
      </c>
    </row>
    <row r="2837" spans="2:51" s="194" customFormat="1" x14ac:dyDescent="0.3">
      <c r="B2837" s="195"/>
      <c r="D2837" s="190" t="s">
        <v>171</v>
      </c>
      <c r="E2837" s="196"/>
      <c r="F2837" s="197" t="s">
        <v>630</v>
      </c>
      <c r="H2837" s="196"/>
      <c r="L2837" s="195"/>
      <c r="M2837" s="198"/>
      <c r="T2837" s="199"/>
      <c r="AT2837" s="196" t="s">
        <v>171</v>
      </c>
      <c r="AU2837" s="196" t="s">
        <v>100</v>
      </c>
      <c r="AV2837" s="194" t="s">
        <v>84</v>
      </c>
      <c r="AW2837" s="194" t="s">
        <v>33</v>
      </c>
      <c r="AX2837" s="194" t="s">
        <v>76</v>
      </c>
      <c r="AY2837" s="196" t="s">
        <v>119</v>
      </c>
    </row>
    <row r="2838" spans="2:51" s="194" customFormat="1" x14ac:dyDescent="0.3">
      <c r="B2838" s="195"/>
      <c r="D2838" s="190" t="s">
        <v>171</v>
      </c>
      <c r="E2838" s="196"/>
      <c r="F2838" s="197" t="s">
        <v>578</v>
      </c>
      <c r="H2838" s="196"/>
      <c r="L2838" s="195"/>
      <c r="M2838" s="198"/>
      <c r="T2838" s="199"/>
      <c r="AT2838" s="196" t="s">
        <v>171</v>
      </c>
      <c r="AU2838" s="196" t="s">
        <v>100</v>
      </c>
      <c r="AV2838" s="194" t="s">
        <v>84</v>
      </c>
      <c r="AW2838" s="194" t="s">
        <v>33</v>
      </c>
      <c r="AX2838" s="194" t="s">
        <v>76</v>
      </c>
      <c r="AY2838" s="196" t="s">
        <v>119</v>
      </c>
    </row>
    <row r="2839" spans="2:51" s="200" customFormat="1" x14ac:dyDescent="0.3">
      <c r="B2839" s="201"/>
      <c r="D2839" s="190" t="s">
        <v>171</v>
      </c>
      <c r="E2839" s="202"/>
      <c r="F2839" s="203" t="s">
        <v>84</v>
      </c>
      <c r="H2839" s="204">
        <v>1</v>
      </c>
      <c r="L2839" s="201"/>
      <c r="M2839" s="205"/>
      <c r="T2839" s="206"/>
      <c r="AT2839" s="202" t="s">
        <v>171</v>
      </c>
      <c r="AU2839" s="202" t="s">
        <v>100</v>
      </c>
      <c r="AV2839" s="200" t="s">
        <v>100</v>
      </c>
      <c r="AW2839" s="200" t="s">
        <v>33</v>
      </c>
      <c r="AX2839" s="200" t="s">
        <v>76</v>
      </c>
      <c r="AY2839" s="202" t="s">
        <v>119</v>
      </c>
    </row>
    <row r="2840" spans="2:51" s="194" customFormat="1" x14ac:dyDescent="0.3">
      <c r="B2840" s="195"/>
      <c r="D2840" s="190" t="s">
        <v>171</v>
      </c>
      <c r="E2840" s="196"/>
      <c r="F2840" s="197" t="s">
        <v>408</v>
      </c>
      <c r="H2840" s="196"/>
      <c r="L2840" s="195"/>
      <c r="M2840" s="198"/>
      <c r="T2840" s="199"/>
      <c r="AT2840" s="196" t="s">
        <v>171</v>
      </c>
      <c r="AU2840" s="196" t="s">
        <v>100</v>
      </c>
      <c r="AV2840" s="194" t="s">
        <v>84</v>
      </c>
      <c r="AW2840" s="194" t="s">
        <v>33</v>
      </c>
      <c r="AX2840" s="194" t="s">
        <v>76</v>
      </c>
      <c r="AY2840" s="196" t="s">
        <v>119</v>
      </c>
    </row>
    <row r="2841" spans="2:51" s="194" customFormat="1" x14ac:dyDescent="0.3">
      <c r="B2841" s="195"/>
      <c r="D2841" s="190" t="s">
        <v>171</v>
      </c>
      <c r="E2841" s="196"/>
      <c r="F2841" s="197" t="s">
        <v>630</v>
      </c>
      <c r="H2841" s="196"/>
      <c r="L2841" s="195"/>
      <c r="M2841" s="198"/>
      <c r="T2841" s="199"/>
      <c r="AT2841" s="196" t="s">
        <v>171</v>
      </c>
      <c r="AU2841" s="196" t="s">
        <v>100</v>
      </c>
      <c r="AV2841" s="194" t="s">
        <v>84</v>
      </c>
      <c r="AW2841" s="194" t="s">
        <v>33</v>
      </c>
      <c r="AX2841" s="194" t="s">
        <v>76</v>
      </c>
      <c r="AY2841" s="196" t="s">
        <v>119</v>
      </c>
    </row>
    <row r="2842" spans="2:51" s="194" customFormat="1" x14ac:dyDescent="0.3">
      <c r="B2842" s="195"/>
      <c r="D2842" s="190" t="s">
        <v>171</v>
      </c>
      <c r="E2842" s="196"/>
      <c r="F2842" s="197" t="s">
        <v>578</v>
      </c>
      <c r="H2842" s="196"/>
      <c r="L2842" s="195"/>
      <c r="M2842" s="198"/>
      <c r="T2842" s="199"/>
      <c r="AT2842" s="196" t="s">
        <v>171</v>
      </c>
      <c r="AU2842" s="196" t="s">
        <v>100</v>
      </c>
      <c r="AV2842" s="194" t="s">
        <v>84</v>
      </c>
      <c r="AW2842" s="194" t="s">
        <v>33</v>
      </c>
      <c r="AX2842" s="194" t="s">
        <v>76</v>
      </c>
      <c r="AY2842" s="196" t="s">
        <v>119</v>
      </c>
    </row>
    <row r="2843" spans="2:51" s="200" customFormat="1" x14ac:dyDescent="0.3">
      <c r="B2843" s="201"/>
      <c r="D2843" s="190" t="s">
        <v>171</v>
      </c>
      <c r="E2843" s="202"/>
      <c r="F2843" s="203" t="s">
        <v>84</v>
      </c>
      <c r="H2843" s="204">
        <v>1</v>
      </c>
      <c r="L2843" s="201"/>
      <c r="M2843" s="205"/>
      <c r="T2843" s="206"/>
      <c r="AT2843" s="202" t="s">
        <v>171</v>
      </c>
      <c r="AU2843" s="202" t="s">
        <v>100</v>
      </c>
      <c r="AV2843" s="200" t="s">
        <v>100</v>
      </c>
      <c r="AW2843" s="200" t="s">
        <v>33</v>
      </c>
      <c r="AX2843" s="200" t="s">
        <v>76</v>
      </c>
      <c r="AY2843" s="202" t="s">
        <v>119</v>
      </c>
    </row>
    <row r="2844" spans="2:51" s="194" customFormat="1" x14ac:dyDescent="0.3">
      <c r="B2844" s="195"/>
      <c r="D2844" s="190" t="s">
        <v>171</v>
      </c>
      <c r="E2844" s="196"/>
      <c r="F2844" s="197" t="s">
        <v>587</v>
      </c>
      <c r="H2844" s="196"/>
      <c r="L2844" s="195"/>
      <c r="M2844" s="198"/>
      <c r="T2844" s="199"/>
      <c r="AT2844" s="196" t="s">
        <v>171</v>
      </c>
      <c r="AU2844" s="196" t="s">
        <v>100</v>
      </c>
      <c r="AV2844" s="194" t="s">
        <v>84</v>
      </c>
      <c r="AW2844" s="194" t="s">
        <v>33</v>
      </c>
      <c r="AX2844" s="194" t="s">
        <v>76</v>
      </c>
      <c r="AY2844" s="196" t="s">
        <v>119</v>
      </c>
    </row>
    <row r="2845" spans="2:51" s="194" customFormat="1" x14ac:dyDescent="0.3">
      <c r="B2845" s="195"/>
      <c r="D2845" s="190" t="s">
        <v>171</v>
      </c>
      <c r="E2845" s="196"/>
      <c r="F2845" s="197" t="s">
        <v>630</v>
      </c>
      <c r="H2845" s="196"/>
      <c r="L2845" s="195"/>
      <c r="M2845" s="198"/>
      <c r="T2845" s="199"/>
      <c r="AT2845" s="196" t="s">
        <v>171</v>
      </c>
      <c r="AU2845" s="196" t="s">
        <v>100</v>
      </c>
      <c r="AV2845" s="194" t="s">
        <v>84</v>
      </c>
      <c r="AW2845" s="194" t="s">
        <v>33</v>
      </c>
      <c r="AX2845" s="194" t="s">
        <v>76</v>
      </c>
      <c r="AY2845" s="196" t="s">
        <v>119</v>
      </c>
    </row>
    <row r="2846" spans="2:51" s="194" customFormat="1" x14ac:dyDescent="0.3">
      <c r="B2846" s="195"/>
      <c r="D2846" s="190" t="s">
        <v>171</v>
      </c>
      <c r="E2846" s="196"/>
      <c r="F2846" s="197" t="s">
        <v>578</v>
      </c>
      <c r="H2846" s="196"/>
      <c r="L2846" s="195"/>
      <c r="M2846" s="198"/>
      <c r="T2846" s="199"/>
      <c r="AT2846" s="196" t="s">
        <v>171</v>
      </c>
      <c r="AU2846" s="196" t="s">
        <v>100</v>
      </c>
      <c r="AV2846" s="194" t="s">
        <v>84</v>
      </c>
      <c r="AW2846" s="194" t="s">
        <v>33</v>
      </c>
      <c r="AX2846" s="194" t="s">
        <v>76</v>
      </c>
      <c r="AY2846" s="196" t="s">
        <v>119</v>
      </c>
    </row>
    <row r="2847" spans="2:51" s="200" customFormat="1" x14ac:dyDescent="0.3">
      <c r="B2847" s="201"/>
      <c r="D2847" s="190" t="s">
        <v>171</v>
      </c>
      <c r="E2847" s="202"/>
      <c r="F2847" s="203" t="s">
        <v>84</v>
      </c>
      <c r="H2847" s="204">
        <v>1</v>
      </c>
      <c r="L2847" s="201"/>
      <c r="M2847" s="205"/>
      <c r="T2847" s="206"/>
      <c r="AT2847" s="202" t="s">
        <v>171</v>
      </c>
      <c r="AU2847" s="202" t="s">
        <v>100</v>
      </c>
      <c r="AV2847" s="200" t="s">
        <v>100</v>
      </c>
      <c r="AW2847" s="200" t="s">
        <v>33</v>
      </c>
      <c r="AX2847" s="200" t="s">
        <v>76</v>
      </c>
      <c r="AY2847" s="202" t="s">
        <v>119</v>
      </c>
    </row>
    <row r="2848" spans="2:51" s="194" customFormat="1" x14ac:dyDescent="0.3">
      <c r="B2848" s="195"/>
      <c r="D2848" s="190" t="s">
        <v>171</v>
      </c>
      <c r="E2848" s="196"/>
      <c r="F2848" s="197" t="s">
        <v>579</v>
      </c>
      <c r="H2848" s="196"/>
      <c r="L2848" s="195"/>
      <c r="M2848" s="198"/>
      <c r="T2848" s="199"/>
      <c r="AT2848" s="196" t="s">
        <v>171</v>
      </c>
      <c r="AU2848" s="196" t="s">
        <v>100</v>
      </c>
      <c r="AV2848" s="194" t="s">
        <v>84</v>
      </c>
      <c r="AW2848" s="194" t="s">
        <v>33</v>
      </c>
      <c r="AX2848" s="194" t="s">
        <v>76</v>
      </c>
      <c r="AY2848" s="196" t="s">
        <v>119</v>
      </c>
    </row>
    <row r="2849" spans="2:51" s="194" customFormat="1" x14ac:dyDescent="0.3">
      <c r="B2849" s="195"/>
      <c r="D2849" s="190" t="s">
        <v>171</v>
      </c>
      <c r="E2849" s="196"/>
      <c r="F2849" s="197" t="s">
        <v>630</v>
      </c>
      <c r="H2849" s="196"/>
      <c r="L2849" s="195"/>
      <c r="M2849" s="198"/>
      <c r="T2849" s="199"/>
      <c r="AT2849" s="196" t="s">
        <v>171</v>
      </c>
      <c r="AU2849" s="196" t="s">
        <v>100</v>
      </c>
      <c r="AV2849" s="194" t="s">
        <v>84</v>
      </c>
      <c r="AW2849" s="194" t="s">
        <v>33</v>
      </c>
      <c r="AX2849" s="194" t="s">
        <v>76</v>
      </c>
      <c r="AY2849" s="196" t="s">
        <v>119</v>
      </c>
    </row>
    <row r="2850" spans="2:51" s="194" customFormat="1" x14ac:dyDescent="0.3">
      <c r="B2850" s="195"/>
      <c r="D2850" s="190" t="s">
        <v>171</v>
      </c>
      <c r="E2850" s="196"/>
      <c r="F2850" s="197" t="s">
        <v>578</v>
      </c>
      <c r="H2850" s="196"/>
      <c r="L2850" s="195"/>
      <c r="M2850" s="198"/>
      <c r="T2850" s="199"/>
      <c r="AT2850" s="196" t="s">
        <v>171</v>
      </c>
      <c r="AU2850" s="196" t="s">
        <v>100</v>
      </c>
      <c r="AV2850" s="194" t="s">
        <v>84</v>
      </c>
      <c r="AW2850" s="194" t="s">
        <v>33</v>
      </c>
      <c r="AX2850" s="194" t="s">
        <v>76</v>
      </c>
      <c r="AY2850" s="196" t="s">
        <v>119</v>
      </c>
    </row>
    <row r="2851" spans="2:51" s="200" customFormat="1" x14ac:dyDescent="0.3">
      <c r="B2851" s="201"/>
      <c r="D2851" s="190" t="s">
        <v>171</v>
      </c>
      <c r="E2851" s="202"/>
      <c r="F2851" s="203" t="s">
        <v>84</v>
      </c>
      <c r="H2851" s="204">
        <v>1</v>
      </c>
      <c r="L2851" s="201"/>
      <c r="M2851" s="205"/>
      <c r="T2851" s="206"/>
      <c r="AT2851" s="202" t="s">
        <v>171</v>
      </c>
      <c r="AU2851" s="202" t="s">
        <v>100</v>
      </c>
      <c r="AV2851" s="200" t="s">
        <v>100</v>
      </c>
      <c r="AW2851" s="200" t="s">
        <v>33</v>
      </c>
      <c r="AX2851" s="200" t="s">
        <v>76</v>
      </c>
      <c r="AY2851" s="202" t="s">
        <v>119</v>
      </c>
    </row>
    <row r="2852" spans="2:51" s="194" customFormat="1" x14ac:dyDescent="0.3">
      <c r="B2852" s="195"/>
      <c r="D2852" s="190" t="s">
        <v>171</v>
      </c>
      <c r="E2852" s="196"/>
      <c r="F2852" s="197" t="s">
        <v>584</v>
      </c>
      <c r="H2852" s="196"/>
      <c r="L2852" s="195"/>
      <c r="M2852" s="198"/>
      <c r="T2852" s="199"/>
      <c r="AT2852" s="196" t="s">
        <v>171</v>
      </c>
      <c r="AU2852" s="196" t="s">
        <v>100</v>
      </c>
      <c r="AV2852" s="194" t="s">
        <v>84</v>
      </c>
      <c r="AW2852" s="194" t="s">
        <v>33</v>
      </c>
      <c r="AX2852" s="194" t="s">
        <v>76</v>
      </c>
      <c r="AY2852" s="196" t="s">
        <v>119</v>
      </c>
    </row>
    <row r="2853" spans="2:51" s="194" customFormat="1" x14ac:dyDescent="0.3">
      <c r="B2853" s="195"/>
      <c r="D2853" s="190" t="s">
        <v>171</v>
      </c>
      <c r="E2853" s="196"/>
      <c r="F2853" s="197" t="s">
        <v>630</v>
      </c>
      <c r="H2853" s="196"/>
      <c r="L2853" s="195"/>
      <c r="M2853" s="198"/>
      <c r="T2853" s="199"/>
      <c r="AT2853" s="196" t="s">
        <v>171</v>
      </c>
      <c r="AU2853" s="196" t="s">
        <v>100</v>
      </c>
      <c r="AV2853" s="194" t="s">
        <v>84</v>
      </c>
      <c r="AW2853" s="194" t="s">
        <v>33</v>
      </c>
      <c r="AX2853" s="194" t="s">
        <v>76</v>
      </c>
      <c r="AY2853" s="196" t="s">
        <v>119</v>
      </c>
    </row>
    <row r="2854" spans="2:51" s="194" customFormat="1" x14ac:dyDescent="0.3">
      <c r="B2854" s="195"/>
      <c r="D2854" s="190" t="s">
        <v>171</v>
      </c>
      <c r="E2854" s="196"/>
      <c r="F2854" s="197" t="s">
        <v>578</v>
      </c>
      <c r="H2854" s="196"/>
      <c r="L2854" s="195"/>
      <c r="M2854" s="198"/>
      <c r="T2854" s="199"/>
      <c r="AT2854" s="196" t="s">
        <v>171</v>
      </c>
      <c r="AU2854" s="196" t="s">
        <v>100</v>
      </c>
      <c r="AV2854" s="194" t="s">
        <v>84</v>
      </c>
      <c r="AW2854" s="194" t="s">
        <v>33</v>
      </c>
      <c r="AX2854" s="194" t="s">
        <v>76</v>
      </c>
      <c r="AY2854" s="196" t="s">
        <v>119</v>
      </c>
    </row>
    <row r="2855" spans="2:51" s="200" customFormat="1" x14ac:dyDescent="0.3">
      <c r="B2855" s="201"/>
      <c r="D2855" s="190" t="s">
        <v>171</v>
      </c>
      <c r="E2855" s="202"/>
      <c r="F2855" s="203" t="s">
        <v>84</v>
      </c>
      <c r="H2855" s="204">
        <v>1</v>
      </c>
      <c r="L2855" s="201"/>
      <c r="M2855" s="205"/>
      <c r="T2855" s="206"/>
      <c r="AT2855" s="202" t="s">
        <v>171</v>
      </c>
      <c r="AU2855" s="202" t="s">
        <v>100</v>
      </c>
      <c r="AV2855" s="200" t="s">
        <v>100</v>
      </c>
      <c r="AW2855" s="200" t="s">
        <v>33</v>
      </c>
      <c r="AX2855" s="200" t="s">
        <v>76</v>
      </c>
      <c r="AY2855" s="202" t="s">
        <v>119</v>
      </c>
    </row>
    <row r="2856" spans="2:51" s="194" customFormat="1" x14ac:dyDescent="0.3">
      <c r="B2856" s="195"/>
      <c r="D2856" s="190" t="s">
        <v>171</v>
      </c>
      <c r="E2856" s="196"/>
      <c r="F2856" s="197" t="s">
        <v>580</v>
      </c>
      <c r="H2856" s="196"/>
      <c r="L2856" s="195"/>
      <c r="M2856" s="198"/>
      <c r="T2856" s="199"/>
      <c r="AT2856" s="196" t="s">
        <v>171</v>
      </c>
      <c r="AU2856" s="196" t="s">
        <v>100</v>
      </c>
      <c r="AV2856" s="194" t="s">
        <v>84</v>
      </c>
      <c r="AW2856" s="194" t="s">
        <v>33</v>
      </c>
      <c r="AX2856" s="194" t="s">
        <v>76</v>
      </c>
      <c r="AY2856" s="196" t="s">
        <v>119</v>
      </c>
    </row>
    <row r="2857" spans="2:51" s="194" customFormat="1" x14ac:dyDescent="0.3">
      <c r="B2857" s="195"/>
      <c r="D2857" s="190" t="s">
        <v>171</v>
      </c>
      <c r="E2857" s="196"/>
      <c r="F2857" s="197" t="s">
        <v>630</v>
      </c>
      <c r="H2857" s="196"/>
      <c r="L2857" s="195"/>
      <c r="M2857" s="198"/>
      <c r="T2857" s="199"/>
      <c r="AT2857" s="196" t="s">
        <v>171</v>
      </c>
      <c r="AU2857" s="196" t="s">
        <v>100</v>
      </c>
      <c r="AV2857" s="194" t="s">
        <v>84</v>
      </c>
      <c r="AW2857" s="194" t="s">
        <v>33</v>
      </c>
      <c r="AX2857" s="194" t="s">
        <v>76</v>
      </c>
      <c r="AY2857" s="196" t="s">
        <v>119</v>
      </c>
    </row>
    <row r="2858" spans="2:51" s="194" customFormat="1" x14ac:dyDescent="0.3">
      <c r="B2858" s="195"/>
      <c r="D2858" s="190" t="s">
        <v>171</v>
      </c>
      <c r="E2858" s="196"/>
      <c r="F2858" s="197" t="s">
        <v>578</v>
      </c>
      <c r="H2858" s="196"/>
      <c r="L2858" s="195"/>
      <c r="M2858" s="198"/>
      <c r="T2858" s="199"/>
      <c r="AT2858" s="196" t="s">
        <v>171</v>
      </c>
      <c r="AU2858" s="196" t="s">
        <v>100</v>
      </c>
      <c r="AV2858" s="194" t="s">
        <v>84</v>
      </c>
      <c r="AW2858" s="194" t="s">
        <v>33</v>
      </c>
      <c r="AX2858" s="194" t="s">
        <v>76</v>
      </c>
      <c r="AY2858" s="196" t="s">
        <v>119</v>
      </c>
    </row>
    <row r="2859" spans="2:51" s="200" customFormat="1" x14ac:dyDescent="0.3">
      <c r="B2859" s="201"/>
      <c r="D2859" s="190" t="s">
        <v>171</v>
      </c>
      <c r="E2859" s="202"/>
      <c r="F2859" s="203" t="s">
        <v>84</v>
      </c>
      <c r="H2859" s="204">
        <v>1</v>
      </c>
      <c r="L2859" s="201"/>
      <c r="M2859" s="205"/>
      <c r="T2859" s="206"/>
      <c r="AT2859" s="202" t="s">
        <v>171</v>
      </c>
      <c r="AU2859" s="202" t="s">
        <v>100</v>
      </c>
      <c r="AV2859" s="200" t="s">
        <v>100</v>
      </c>
      <c r="AW2859" s="200" t="s">
        <v>33</v>
      </c>
      <c r="AX2859" s="200" t="s">
        <v>76</v>
      </c>
      <c r="AY2859" s="202" t="s">
        <v>119</v>
      </c>
    </row>
    <row r="2860" spans="2:51" s="194" customFormat="1" x14ac:dyDescent="0.3">
      <c r="B2860" s="195"/>
      <c r="D2860" s="190" t="s">
        <v>171</v>
      </c>
      <c r="E2860" s="196"/>
      <c r="F2860" s="197" t="s">
        <v>585</v>
      </c>
      <c r="H2860" s="196"/>
      <c r="L2860" s="195"/>
      <c r="M2860" s="198"/>
      <c r="T2860" s="199"/>
      <c r="AT2860" s="196" t="s">
        <v>171</v>
      </c>
      <c r="AU2860" s="196" t="s">
        <v>100</v>
      </c>
      <c r="AV2860" s="194" t="s">
        <v>84</v>
      </c>
      <c r="AW2860" s="194" t="s">
        <v>33</v>
      </c>
      <c r="AX2860" s="194" t="s">
        <v>76</v>
      </c>
      <c r="AY2860" s="196" t="s">
        <v>119</v>
      </c>
    </row>
    <row r="2861" spans="2:51" s="194" customFormat="1" x14ac:dyDescent="0.3">
      <c r="B2861" s="195"/>
      <c r="D2861" s="190" t="s">
        <v>171</v>
      </c>
      <c r="E2861" s="196"/>
      <c r="F2861" s="197" t="s">
        <v>630</v>
      </c>
      <c r="H2861" s="196"/>
      <c r="L2861" s="195"/>
      <c r="M2861" s="198"/>
      <c r="T2861" s="199"/>
      <c r="AT2861" s="196" t="s">
        <v>171</v>
      </c>
      <c r="AU2861" s="196" t="s">
        <v>100</v>
      </c>
      <c r="AV2861" s="194" t="s">
        <v>84</v>
      </c>
      <c r="AW2861" s="194" t="s">
        <v>33</v>
      </c>
      <c r="AX2861" s="194" t="s">
        <v>76</v>
      </c>
      <c r="AY2861" s="196" t="s">
        <v>119</v>
      </c>
    </row>
    <row r="2862" spans="2:51" s="194" customFormat="1" x14ac:dyDescent="0.3">
      <c r="B2862" s="195"/>
      <c r="D2862" s="190" t="s">
        <v>171</v>
      </c>
      <c r="E2862" s="196"/>
      <c r="F2862" s="197" t="s">
        <v>578</v>
      </c>
      <c r="H2862" s="196"/>
      <c r="L2862" s="195"/>
      <c r="M2862" s="198"/>
      <c r="T2862" s="199"/>
      <c r="AT2862" s="196" t="s">
        <v>171</v>
      </c>
      <c r="AU2862" s="196" t="s">
        <v>100</v>
      </c>
      <c r="AV2862" s="194" t="s">
        <v>84</v>
      </c>
      <c r="AW2862" s="194" t="s">
        <v>33</v>
      </c>
      <c r="AX2862" s="194" t="s">
        <v>76</v>
      </c>
      <c r="AY2862" s="196" t="s">
        <v>119</v>
      </c>
    </row>
    <row r="2863" spans="2:51" s="200" customFormat="1" x14ac:dyDescent="0.3">
      <c r="B2863" s="201"/>
      <c r="D2863" s="190" t="s">
        <v>171</v>
      </c>
      <c r="E2863" s="202"/>
      <c r="F2863" s="203" t="s">
        <v>84</v>
      </c>
      <c r="H2863" s="204">
        <v>1</v>
      </c>
      <c r="L2863" s="201"/>
      <c r="M2863" s="205"/>
      <c r="T2863" s="206"/>
      <c r="AT2863" s="202" t="s">
        <v>171</v>
      </c>
      <c r="AU2863" s="202" t="s">
        <v>100</v>
      </c>
      <c r="AV2863" s="200" t="s">
        <v>100</v>
      </c>
      <c r="AW2863" s="200" t="s">
        <v>33</v>
      </c>
      <c r="AX2863" s="200" t="s">
        <v>76</v>
      </c>
      <c r="AY2863" s="202" t="s">
        <v>119</v>
      </c>
    </row>
    <row r="2864" spans="2:51" s="194" customFormat="1" x14ac:dyDescent="0.3">
      <c r="B2864" s="195"/>
      <c r="D2864" s="190" t="s">
        <v>171</v>
      </c>
      <c r="E2864" s="196"/>
      <c r="F2864" s="197" t="s">
        <v>581</v>
      </c>
      <c r="H2864" s="196"/>
      <c r="L2864" s="195"/>
      <c r="M2864" s="198"/>
      <c r="T2864" s="199"/>
      <c r="AT2864" s="196" t="s">
        <v>171</v>
      </c>
      <c r="AU2864" s="196" t="s">
        <v>100</v>
      </c>
      <c r="AV2864" s="194" t="s">
        <v>84</v>
      </c>
      <c r="AW2864" s="194" t="s">
        <v>33</v>
      </c>
      <c r="AX2864" s="194" t="s">
        <v>76</v>
      </c>
      <c r="AY2864" s="196" t="s">
        <v>119</v>
      </c>
    </row>
    <row r="2865" spans="2:65" s="194" customFormat="1" x14ac:dyDescent="0.3">
      <c r="B2865" s="195"/>
      <c r="D2865" s="190" t="s">
        <v>171</v>
      </c>
      <c r="E2865" s="196"/>
      <c r="F2865" s="197" t="s">
        <v>630</v>
      </c>
      <c r="H2865" s="196"/>
      <c r="L2865" s="195"/>
      <c r="M2865" s="198"/>
      <c r="T2865" s="199"/>
      <c r="AT2865" s="196" t="s">
        <v>171</v>
      </c>
      <c r="AU2865" s="196" t="s">
        <v>100</v>
      </c>
      <c r="AV2865" s="194" t="s">
        <v>84</v>
      </c>
      <c r="AW2865" s="194" t="s">
        <v>33</v>
      </c>
      <c r="AX2865" s="194" t="s">
        <v>76</v>
      </c>
      <c r="AY2865" s="196" t="s">
        <v>119</v>
      </c>
    </row>
    <row r="2866" spans="2:65" s="194" customFormat="1" x14ac:dyDescent="0.3">
      <c r="B2866" s="195"/>
      <c r="D2866" s="190" t="s">
        <v>171</v>
      </c>
      <c r="E2866" s="196"/>
      <c r="F2866" s="197" t="s">
        <v>578</v>
      </c>
      <c r="H2866" s="196"/>
      <c r="L2866" s="195"/>
      <c r="M2866" s="198"/>
      <c r="T2866" s="199"/>
      <c r="AT2866" s="196" t="s">
        <v>171</v>
      </c>
      <c r="AU2866" s="196" t="s">
        <v>100</v>
      </c>
      <c r="AV2866" s="194" t="s">
        <v>84</v>
      </c>
      <c r="AW2866" s="194" t="s">
        <v>33</v>
      </c>
      <c r="AX2866" s="194" t="s">
        <v>76</v>
      </c>
      <c r="AY2866" s="196" t="s">
        <v>119</v>
      </c>
    </row>
    <row r="2867" spans="2:65" s="200" customFormat="1" x14ac:dyDescent="0.3">
      <c r="B2867" s="201"/>
      <c r="D2867" s="190" t="s">
        <v>171</v>
      </c>
      <c r="E2867" s="202"/>
      <c r="F2867" s="203" t="s">
        <v>84</v>
      </c>
      <c r="H2867" s="204">
        <v>1</v>
      </c>
      <c r="L2867" s="201"/>
      <c r="M2867" s="205"/>
      <c r="T2867" s="206"/>
      <c r="AT2867" s="202" t="s">
        <v>171</v>
      </c>
      <c r="AU2867" s="202" t="s">
        <v>100</v>
      </c>
      <c r="AV2867" s="200" t="s">
        <v>100</v>
      </c>
      <c r="AW2867" s="200" t="s">
        <v>33</v>
      </c>
      <c r="AX2867" s="200" t="s">
        <v>76</v>
      </c>
      <c r="AY2867" s="202" t="s">
        <v>119</v>
      </c>
    </row>
    <row r="2868" spans="2:65" s="207" customFormat="1" x14ac:dyDescent="0.3">
      <c r="B2868" s="208"/>
      <c r="D2868" s="190" t="s">
        <v>171</v>
      </c>
      <c r="E2868" s="209"/>
      <c r="F2868" s="210" t="s">
        <v>176</v>
      </c>
      <c r="H2868" s="211">
        <v>9</v>
      </c>
      <c r="L2868" s="208"/>
      <c r="M2868" s="212"/>
      <c r="T2868" s="213"/>
      <c r="AT2868" s="209" t="s">
        <v>171</v>
      </c>
      <c r="AU2868" s="209" t="s">
        <v>100</v>
      </c>
      <c r="AV2868" s="207" t="s">
        <v>121</v>
      </c>
      <c r="AW2868" s="207" t="s">
        <v>33</v>
      </c>
      <c r="AX2868" s="207" t="s">
        <v>84</v>
      </c>
      <c r="AY2868" s="209" t="s">
        <v>119</v>
      </c>
    </row>
    <row r="2869" spans="2:65" s="102" customFormat="1" ht="16.5" customHeight="1" x14ac:dyDescent="0.3">
      <c r="B2869" s="103"/>
      <c r="C2869" s="179" t="s">
        <v>635</v>
      </c>
      <c r="D2869" s="179" t="s">
        <v>120</v>
      </c>
      <c r="E2869" s="180" t="s">
        <v>636</v>
      </c>
      <c r="F2869" s="181" t="s">
        <v>637</v>
      </c>
      <c r="G2869" s="182" t="s">
        <v>527</v>
      </c>
      <c r="H2869" s="183">
        <v>9</v>
      </c>
      <c r="I2869" s="289"/>
      <c r="J2869" s="184">
        <f>ROUND(I2869*H2869,2)</f>
        <v>0</v>
      </c>
      <c r="K2869" s="181" t="s">
        <v>167</v>
      </c>
      <c r="L2869" s="103"/>
      <c r="M2869" s="185"/>
      <c r="N2869" s="186" t="s">
        <v>41</v>
      </c>
      <c r="O2869" s="187">
        <v>2.08</v>
      </c>
      <c r="P2869" s="187">
        <f>O2869*H2869</f>
        <v>18.72</v>
      </c>
      <c r="Q2869" s="187">
        <v>2.7530000000000002E-2</v>
      </c>
      <c r="R2869" s="187">
        <f>Q2869*H2869</f>
        <v>0.24777000000000002</v>
      </c>
      <c r="S2869" s="187">
        <v>0</v>
      </c>
      <c r="T2869" s="188">
        <f>S2869*H2869</f>
        <v>0</v>
      </c>
      <c r="AR2869" s="94" t="s">
        <v>121</v>
      </c>
      <c r="AT2869" s="94" t="s">
        <v>120</v>
      </c>
      <c r="AU2869" s="94" t="s">
        <v>100</v>
      </c>
      <c r="AY2869" s="94" t="s">
        <v>119</v>
      </c>
      <c r="BE2869" s="189">
        <f>IF(N2869="základní",J2869,0)</f>
        <v>0</v>
      </c>
      <c r="BF2869" s="189">
        <f>IF(N2869="snížená",J2869,0)</f>
        <v>0</v>
      </c>
      <c r="BG2869" s="189">
        <f>IF(N2869="zákl. přenesená",J2869,0)</f>
        <v>0</v>
      </c>
      <c r="BH2869" s="189">
        <f>IF(N2869="sníž. přenesená",J2869,0)</f>
        <v>0</v>
      </c>
      <c r="BI2869" s="189">
        <f>IF(N2869="nulová",J2869,0)</f>
        <v>0</v>
      </c>
      <c r="BJ2869" s="94" t="s">
        <v>84</v>
      </c>
      <c r="BK2869" s="189">
        <f>ROUND(I2869*H2869,2)</f>
        <v>0</v>
      </c>
      <c r="BL2869" s="94" t="s">
        <v>121</v>
      </c>
      <c r="BM2869" s="94" t="s">
        <v>638</v>
      </c>
    </row>
    <row r="2870" spans="2:65" s="102" customFormat="1" x14ac:dyDescent="0.3">
      <c r="B2870" s="103"/>
      <c r="D2870" s="190" t="s">
        <v>169</v>
      </c>
      <c r="F2870" s="191" t="s">
        <v>637</v>
      </c>
      <c r="L2870" s="103"/>
      <c r="M2870" s="192"/>
      <c r="T2870" s="193"/>
      <c r="AT2870" s="94" t="s">
        <v>169</v>
      </c>
      <c r="AU2870" s="94" t="s">
        <v>100</v>
      </c>
    </row>
    <row r="2871" spans="2:65" s="194" customFormat="1" x14ac:dyDescent="0.3">
      <c r="B2871" s="195"/>
      <c r="D2871" s="190" t="s">
        <v>171</v>
      </c>
      <c r="E2871" s="196"/>
      <c r="F2871" s="197" t="s">
        <v>172</v>
      </c>
      <c r="H2871" s="196"/>
      <c r="L2871" s="195"/>
      <c r="M2871" s="198"/>
      <c r="T2871" s="199"/>
      <c r="AT2871" s="196" t="s">
        <v>171</v>
      </c>
      <c r="AU2871" s="196" t="s">
        <v>100</v>
      </c>
      <c r="AV2871" s="194" t="s">
        <v>84</v>
      </c>
      <c r="AW2871" s="194" t="s">
        <v>33</v>
      </c>
      <c r="AX2871" s="194" t="s">
        <v>76</v>
      </c>
      <c r="AY2871" s="196" t="s">
        <v>119</v>
      </c>
    </row>
    <row r="2872" spans="2:65" s="194" customFormat="1" x14ac:dyDescent="0.3">
      <c r="B2872" s="195"/>
      <c r="D2872" s="190" t="s">
        <v>171</v>
      </c>
      <c r="E2872" s="196"/>
      <c r="F2872" s="197" t="s">
        <v>402</v>
      </c>
      <c r="H2872" s="196"/>
      <c r="L2872" s="195"/>
      <c r="M2872" s="198"/>
      <c r="T2872" s="199"/>
      <c r="AT2872" s="196" t="s">
        <v>171</v>
      </c>
      <c r="AU2872" s="196" t="s">
        <v>100</v>
      </c>
      <c r="AV2872" s="194" t="s">
        <v>84</v>
      </c>
      <c r="AW2872" s="194" t="s">
        <v>33</v>
      </c>
      <c r="AX2872" s="194" t="s">
        <v>76</v>
      </c>
      <c r="AY2872" s="196" t="s">
        <v>119</v>
      </c>
    </row>
    <row r="2873" spans="2:65" s="194" customFormat="1" x14ac:dyDescent="0.3">
      <c r="B2873" s="195"/>
      <c r="D2873" s="190" t="s">
        <v>171</v>
      </c>
      <c r="E2873" s="196"/>
      <c r="F2873" s="197" t="s">
        <v>403</v>
      </c>
      <c r="H2873" s="196"/>
      <c r="L2873" s="195"/>
      <c r="M2873" s="198"/>
      <c r="T2873" s="199"/>
      <c r="AT2873" s="196" t="s">
        <v>171</v>
      </c>
      <c r="AU2873" s="196" t="s">
        <v>100</v>
      </c>
      <c r="AV2873" s="194" t="s">
        <v>84</v>
      </c>
      <c r="AW2873" s="194" t="s">
        <v>33</v>
      </c>
      <c r="AX2873" s="194" t="s">
        <v>76</v>
      </c>
      <c r="AY2873" s="196" t="s">
        <v>119</v>
      </c>
    </row>
    <row r="2874" spans="2:65" s="194" customFormat="1" x14ac:dyDescent="0.3">
      <c r="B2874" s="195"/>
      <c r="D2874" s="190" t="s">
        <v>171</v>
      </c>
      <c r="E2874" s="196"/>
      <c r="F2874" s="197" t="s">
        <v>639</v>
      </c>
      <c r="H2874" s="196"/>
      <c r="L2874" s="195"/>
      <c r="M2874" s="198"/>
      <c r="T2874" s="199"/>
      <c r="AT2874" s="196" t="s">
        <v>171</v>
      </c>
      <c r="AU2874" s="196" t="s">
        <v>100</v>
      </c>
      <c r="AV2874" s="194" t="s">
        <v>84</v>
      </c>
      <c r="AW2874" s="194" t="s">
        <v>33</v>
      </c>
      <c r="AX2874" s="194" t="s">
        <v>76</v>
      </c>
      <c r="AY2874" s="196" t="s">
        <v>119</v>
      </c>
    </row>
    <row r="2875" spans="2:65" s="194" customFormat="1" x14ac:dyDescent="0.3">
      <c r="B2875" s="195"/>
      <c r="D2875" s="190" t="s">
        <v>171</v>
      </c>
      <c r="E2875" s="196"/>
      <c r="F2875" s="197" t="s">
        <v>578</v>
      </c>
      <c r="H2875" s="196"/>
      <c r="L2875" s="195"/>
      <c r="M2875" s="198"/>
      <c r="T2875" s="199"/>
      <c r="AT2875" s="196" t="s">
        <v>171</v>
      </c>
      <c r="AU2875" s="196" t="s">
        <v>100</v>
      </c>
      <c r="AV2875" s="194" t="s">
        <v>84</v>
      </c>
      <c r="AW2875" s="194" t="s">
        <v>33</v>
      </c>
      <c r="AX2875" s="194" t="s">
        <v>76</v>
      </c>
      <c r="AY2875" s="196" t="s">
        <v>119</v>
      </c>
    </row>
    <row r="2876" spans="2:65" s="200" customFormat="1" x14ac:dyDescent="0.3">
      <c r="B2876" s="201"/>
      <c r="D2876" s="190" t="s">
        <v>171</v>
      </c>
      <c r="E2876" s="202"/>
      <c r="F2876" s="203" t="s">
        <v>84</v>
      </c>
      <c r="H2876" s="204">
        <v>1</v>
      </c>
      <c r="L2876" s="201"/>
      <c r="M2876" s="205"/>
      <c r="T2876" s="206"/>
      <c r="AT2876" s="202" t="s">
        <v>171</v>
      </c>
      <c r="AU2876" s="202" t="s">
        <v>100</v>
      </c>
      <c r="AV2876" s="200" t="s">
        <v>100</v>
      </c>
      <c r="AW2876" s="200" t="s">
        <v>33</v>
      </c>
      <c r="AX2876" s="200" t="s">
        <v>76</v>
      </c>
      <c r="AY2876" s="202" t="s">
        <v>119</v>
      </c>
    </row>
    <row r="2877" spans="2:65" s="194" customFormat="1" x14ac:dyDescent="0.3">
      <c r="B2877" s="195"/>
      <c r="D2877" s="190" t="s">
        <v>171</v>
      </c>
      <c r="E2877" s="196"/>
      <c r="F2877" s="197" t="s">
        <v>407</v>
      </c>
      <c r="H2877" s="196"/>
      <c r="L2877" s="195"/>
      <c r="M2877" s="198"/>
      <c r="T2877" s="199"/>
      <c r="AT2877" s="196" t="s">
        <v>171</v>
      </c>
      <c r="AU2877" s="196" t="s">
        <v>100</v>
      </c>
      <c r="AV2877" s="194" t="s">
        <v>84</v>
      </c>
      <c r="AW2877" s="194" t="s">
        <v>33</v>
      </c>
      <c r="AX2877" s="194" t="s">
        <v>76</v>
      </c>
      <c r="AY2877" s="196" t="s">
        <v>119</v>
      </c>
    </row>
    <row r="2878" spans="2:65" s="194" customFormat="1" x14ac:dyDescent="0.3">
      <c r="B2878" s="195"/>
      <c r="D2878" s="190" t="s">
        <v>171</v>
      </c>
      <c r="E2878" s="196"/>
      <c r="F2878" s="197" t="s">
        <v>639</v>
      </c>
      <c r="H2878" s="196"/>
      <c r="L2878" s="195"/>
      <c r="M2878" s="198"/>
      <c r="T2878" s="199"/>
      <c r="AT2878" s="196" t="s">
        <v>171</v>
      </c>
      <c r="AU2878" s="196" t="s">
        <v>100</v>
      </c>
      <c r="AV2878" s="194" t="s">
        <v>84</v>
      </c>
      <c r="AW2878" s="194" t="s">
        <v>33</v>
      </c>
      <c r="AX2878" s="194" t="s">
        <v>76</v>
      </c>
      <c r="AY2878" s="196" t="s">
        <v>119</v>
      </c>
    </row>
    <row r="2879" spans="2:65" s="194" customFormat="1" x14ac:dyDescent="0.3">
      <c r="B2879" s="195"/>
      <c r="D2879" s="190" t="s">
        <v>171</v>
      </c>
      <c r="E2879" s="196"/>
      <c r="F2879" s="197" t="s">
        <v>578</v>
      </c>
      <c r="H2879" s="196"/>
      <c r="L2879" s="195"/>
      <c r="M2879" s="198"/>
      <c r="T2879" s="199"/>
      <c r="AT2879" s="196" t="s">
        <v>171</v>
      </c>
      <c r="AU2879" s="196" t="s">
        <v>100</v>
      </c>
      <c r="AV2879" s="194" t="s">
        <v>84</v>
      </c>
      <c r="AW2879" s="194" t="s">
        <v>33</v>
      </c>
      <c r="AX2879" s="194" t="s">
        <v>76</v>
      </c>
      <c r="AY2879" s="196" t="s">
        <v>119</v>
      </c>
    </row>
    <row r="2880" spans="2:65" s="200" customFormat="1" x14ac:dyDescent="0.3">
      <c r="B2880" s="201"/>
      <c r="D2880" s="190" t="s">
        <v>171</v>
      </c>
      <c r="E2880" s="202"/>
      <c r="F2880" s="203" t="s">
        <v>84</v>
      </c>
      <c r="H2880" s="204">
        <v>1</v>
      </c>
      <c r="L2880" s="201"/>
      <c r="M2880" s="205"/>
      <c r="T2880" s="206"/>
      <c r="AT2880" s="202" t="s">
        <v>171</v>
      </c>
      <c r="AU2880" s="202" t="s">
        <v>100</v>
      </c>
      <c r="AV2880" s="200" t="s">
        <v>100</v>
      </c>
      <c r="AW2880" s="200" t="s">
        <v>33</v>
      </c>
      <c r="AX2880" s="200" t="s">
        <v>76</v>
      </c>
      <c r="AY2880" s="202" t="s">
        <v>119</v>
      </c>
    </row>
    <row r="2881" spans="2:51" s="194" customFormat="1" x14ac:dyDescent="0.3">
      <c r="B2881" s="195"/>
      <c r="D2881" s="190" t="s">
        <v>171</v>
      </c>
      <c r="E2881" s="196"/>
      <c r="F2881" s="197" t="s">
        <v>408</v>
      </c>
      <c r="H2881" s="196"/>
      <c r="L2881" s="195"/>
      <c r="M2881" s="198"/>
      <c r="T2881" s="199"/>
      <c r="AT2881" s="196" t="s">
        <v>171</v>
      </c>
      <c r="AU2881" s="196" t="s">
        <v>100</v>
      </c>
      <c r="AV2881" s="194" t="s">
        <v>84</v>
      </c>
      <c r="AW2881" s="194" t="s">
        <v>33</v>
      </c>
      <c r="AX2881" s="194" t="s">
        <v>76</v>
      </c>
      <c r="AY2881" s="196" t="s">
        <v>119</v>
      </c>
    </row>
    <row r="2882" spans="2:51" s="194" customFormat="1" x14ac:dyDescent="0.3">
      <c r="B2882" s="195"/>
      <c r="D2882" s="190" t="s">
        <v>171</v>
      </c>
      <c r="E2882" s="196"/>
      <c r="F2882" s="197" t="s">
        <v>639</v>
      </c>
      <c r="H2882" s="196"/>
      <c r="L2882" s="195"/>
      <c r="M2882" s="198"/>
      <c r="T2882" s="199"/>
      <c r="AT2882" s="196" t="s">
        <v>171</v>
      </c>
      <c r="AU2882" s="196" t="s">
        <v>100</v>
      </c>
      <c r="AV2882" s="194" t="s">
        <v>84</v>
      </c>
      <c r="AW2882" s="194" t="s">
        <v>33</v>
      </c>
      <c r="AX2882" s="194" t="s">
        <v>76</v>
      </c>
      <c r="AY2882" s="196" t="s">
        <v>119</v>
      </c>
    </row>
    <row r="2883" spans="2:51" s="194" customFormat="1" x14ac:dyDescent="0.3">
      <c r="B2883" s="195"/>
      <c r="D2883" s="190" t="s">
        <v>171</v>
      </c>
      <c r="E2883" s="196"/>
      <c r="F2883" s="197" t="s">
        <v>578</v>
      </c>
      <c r="H2883" s="196"/>
      <c r="L2883" s="195"/>
      <c r="M2883" s="198"/>
      <c r="T2883" s="199"/>
      <c r="AT2883" s="196" t="s">
        <v>171</v>
      </c>
      <c r="AU2883" s="196" t="s">
        <v>100</v>
      </c>
      <c r="AV2883" s="194" t="s">
        <v>84</v>
      </c>
      <c r="AW2883" s="194" t="s">
        <v>33</v>
      </c>
      <c r="AX2883" s="194" t="s">
        <v>76</v>
      </c>
      <c r="AY2883" s="196" t="s">
        <v>119</v>
      </c>
    </row>
    <row r="2884" spans="2:51" s="200" customFormat="1" x14ac:dyDescent="0.3">
      <c r="B2884" s="201"/>
      <c r="D2884" s="190" t="s">
        <v>171</v>
      </c>
      <c r="E2884" s="202"/>
      <c r="F2884" s="203" t="s">
        <v>84</v>
      </c>
      <c r="H2884" s="204">
        <v>1</v>
      </c>
      <c r="L2884" s="201"/>
      <c r="M2884" s="205"/>
      <c r="T2884" s="206"/>
      <c r="AT2884" s="202" t="s">
        <v>171</v>
      </c>
      <c r="AU2884" s="202" t="s">
        <v>100</v>
      </c>
      <c r="AV2884" s="200" t="s">
        <v>100</v>
      </c>
      <c r="AW2884" s="200" t="s">
        <v>33</v>
      </c>
      <c r="AX2884" s="200" t="s">
        <v>76</v>
      </c>
      <c r="AY2884" s="202" t="s">
        <v>119</v>
      </c>
    </row>
    <row r="2885" spans="2:51" s="194" customFormat="1" x14ac:dyDescent="0.3">
      <c r="B2885" s="195"/>
      <c r="D2885" s="190" t="s">
        <v>171</v>
      </c>
      <c r="E2885" s="196"/>
      <c r="F2885" s="197" t="s">
        <v>587</v>
      </c>
      <c r="H2885" s="196"/>
      <c r="L2885" s="195"/>
      <c r="M2885" s="198"/>
      <c r="T2885" s="199"/>
      <c r="AT2885" s="196" t="s">
        <v>171</v>
      </c>
      <c r="AU2885" s="196" t="s">
        <v>100</v>
      </c>
      <c r="AV2885" s="194" t="s">
        <v>84</v>
      </c>
      <c r="AW2885" s="194" t="s">
        <v>33</v>
      </c>
      <c r="AX2885" s="194" t="s">
        <v>76</v>
      </c>
      <c r="AY2885" s="196" t="s">
        <v>119</v>
      </c>
    </row>
    <row r="2886" spans="2:51" s="194" customFormat="1" x14ac:dyDescent="0.3">
      <c r="B2886" s="195"/>
      <c r="D2886" s="190" t="s">
        <v>171</v>
      </c>
      <c r="E2886" s="196"/>
      <c r="F2886" s="197" t="s">
        <v>640</v>
      </c>
      <c r="H2886" s="196"/>
      <c r="L2886" s="195"/>
      <c r="M2886" s="198"/>
      <c r="T2886" s="199"/>
      <c r="AT2886" s="196" t="s">
        <v>171</v>
      </c>
      <c r="AU2886" s="196" t="s">
        <v>100</v>
      </c>
      <c r="AV2886" s="194" t="s">
        <v>84</v>
      </c>
      <c r="AW2886" s="194" t="s">
        <v>33</v>
      </c>
      <c r="AX2886" s="194" t="s">
        <v>76</v>
      </c>
      <c r="AY2886" s="196" t="s">
        <v>119</v>
      </c>
    </row>
    <row r="2887" spans="2:51" s="194" customFormat="1" x14ac:dyDescent="0.3">
      <c r="B2887" s="195"/>
      <c r="D2887" s="190" t="s">
        <v>171</v>
      </c>
      <c r="E2887" s="196"/>
      <c r="F2887" s="197" t="s">
        <v>578</v>
      </c>
      <c r="H2887" s="196"/>
      <c r="L2887" s="195"/>
      <c r="M2887" s="198"/>
      <c r="T2887" s="199"/>
      <c r="AT2887" s="196" t="s">
        <v>171</v>
      </c>
      <c r="AU2887" s="196" t="s">
        <v>100</v>
      </c>
      <c r="AV2887" s="194" t="s">
        <v>84</v>
      </c>
      <c r="AW2887" s="194" t="s">
        <v>33</v>
      </c>
      <c r="AX2887" s="194" t="s">
        <v>76</v>
      </c>
      <c r="AY2887" s="196" t="s">
        <v>119</v>
      </c>
    </row>
    <row r="2888" spans="2:51" s="200" customFormat="1" x14ac:dyDescent="0.3">
      <c r="B2888" s="201"/>
      <c r="D2888" s="190" t="s">
        <v>171</v>
      </c>
      <c r="E2888" s="202"/>
      <c r="F2888" s="203" t="s">
        <v>84</v>
      </c>
      <c r="H2888" s="204">
        <v>1</v>
      </c>
      <c r="L2888" s="201"/>
      <c r="M2888" s="205"/>
      <c r="T2888" s="206"/>
      <c r="AT2888" s="202" t="s">
        <v>171</v>
      </c>
      <c r="AU2888" s="202" t="s">
        <v>100</v>
      </c>
      <c r="AV2888" s="200" t="s">
        <v>100</v>
      </c>
      <c r="AW2888" s="200" t="s">
        <v>33</v>
      </c>
      <c r="AX2888" s="200" t="s">
        <v>76</v>
      </c>
      <c r="AY2888" s="202" t="s">
        <v>119</v>
      </c>
    </row>
    <row r="2889" spans="2:51" s="194" customFormat="1" x14ac:dyDescent="0.3">
      <c r="B2889" s="195"/>
      <c r="D2889" s="190" t="s">
        <v>171</v>
      </c>
      <c r="E2889" s="196"/>
      <c r="F2889" s="197" t="s">
        <v>579</v>
      </c>
      <c r="H2889" s="196"/>
      <c r="L2889" s="195"/>
      <c r="M2889" s="198"/>
      <c r="T2889" s="199"/>
      <c r="AT2889" s="196" t="s">
        <v>171</v>
      </c>
      <c r="AU2889" s="196" t="s">
        <v>100</v>
      </c>
      <c r="AV2889" s="194" t="s">
        <v>84</v>
      </c>
      <c r="AW2889" s="194" t="s">
        <v>33</v>
      </c>
      <c r="AX2889" s="194" t="s">
        <v>76</v>
      </c>
      <c r="AY2889" s="196" t="s">
        <v>119</v>
      </c>
    </row>
    <row r="2890" spans="2:51" s="194" customFormat="1" x14ac:dyDescent="0.3">
      <c r="B2890" s="195"/>
      <c r="D2890" s="190" t="s">
        <v>171</v>
      </c>
      <c r="E2890" s="196"/>
      <c r="F2890" s="197" t="s">
        <v>640</v>
      </c>
      <c r="H2890" s="196"/>
      <c r="L2890" s="195"/>
      <c r="M2890" s="198"/>
      <c r="T2890" s="199"/>
      <c r="AT2890" s="196" t="s">
        <v>171</v>
      </c>
      <c r="AU2890" s="196" t="s">
        <v>100</v>
      </c>
      <c r="AV2890" s="194" t="s">
        <v>84</v>
      </c>
      <c r="AW2890" s="194" t="s">
        <v>33</v>
      </c>
      <c r="AX2890" s="194" t="s">
        <v>76</v>
      </c>
      <c r="AY2890" s="196" t="s">
        <v>119</v>
      </c>
    </row>
    <row r="2891" spans="2:51" s="194" customFormat="1" x14ac:dyDescent="0.3">
      <c r="B2891" s="195"/>
      <c r="D2891" s="190" t="s">
        <v>171</v>
      </c>
      <c r="E2891" s="196"/>
      <c r="F2891" s="197" t="s">
        <v>578</v>
      </c>
      <c r="H2891" s="196"/>
      <c r="L2891" s="195"/>
      <c r="M2891" s="198"/>
      <c r="T2891" s="199"/>
      <c r="AT2891" s="196" t="s">
        <v>171</v>
      </c>
      <c r="AU2891" s="196" t="s">
        <v>100</v>
      </c>
      <c r="AV2891" s="194" t="s">
        <v>84</v>
      </c>
      <c r="AW2891" s="194" t="s">
        <v>33</v>
      </c>
      <c r="AX2891" s="194" t="s">
        <v>76</v>
      </c>
      <c r="AY2891" s="196" t="s">
        <v>119</v>
      </c>
    </row>
    <row r="2892" spans="2:51" s="200" customFormat="1" x14ac:dyDescent="0.3">
      <c r="B2892" s="201"/>
      <c r="D2892" s="190" t="s">
        <v>171</v>
      </c>
      <c r="E2892" s="202"/>
      <c r="F2892" s="203" t="s">
        <v>84</v>
      </c>
      <c r="H2892" s="204">
        <v>1</v>
      </c>
      <c r="L2892" s="201"/>
      <c r="M2892" s="205"/>
      <c r="T2892" s="206"/>
      <c r="AT2892" s="202" t="s">
        <v>171</v>
      </c>
      <c r="AU2892" s="202" t="s">
        <v>100</v>
      </c>
      <c r="AV2892" s="200" t="s">
        <v>100</v>
      </c>
      <c r="AW2892" s="200" t="s">
        <v>33</v>
      </c>
      <c r="AX2892" s="200" t="s">
        <v>76</v>
      </c>
      <c r="AY2892" s="202" t="s">
        <v>119</v>
      </c>
    </row>
    <row r="2893" spans="2:51" s="194" customFormat="1" x14ac:dyDescent="0.3">
      <c r="B2893" s="195"/>
      <c r="D2893" s="190" t="s">
        <v>171</v>
      </c>
      <c r="E2893" s="196"/>
      <c r="F2893" s="197" t="s">
        <v>584</v>
      </c>
      <c r="H2893" s="196"/>
      <c r="L2893" s="195"/>
      <c r="M2893" s="198"/>
      <c r="T2893" s="199"/>
      <c r="AT2893" s="196" t="s">
        <v>171</v>
      </c>
      <c r="AU2893" s="196" t="s">
        <v>100</v>
      </c>
      <c r="AV2893" s="194" t="s">
        <v>84</v>
      </c>
      <c r="AW2893" s="194" t="s">
        <v>33</v>
      </c>
      <c r="AX2893" s="194" t="s">
        <v>76</v>
      </c>
      <c r="AY2893" s="196" t="s">
        <v>119</v>
      </c>
    </row>
    <row r="2894" spans="2:51" s="194" customFormat="1" x14ac:dyDescent="0.3">
      <c r="B2894" s="195"/>
      <c r="D2894" s="190" t="s">
        <v>171</v>
      </c>
      <c r="E2894" s="196"/>
      <c r="F2894" s="197" t="s">
        <v>640</v>
      </c>
      <c r="H2894" s="196"/>
      <c r="L2894" s="195"/>
      <c r="M2894" s="198"/>
      <c r="T2894" s="199"/>
      <c r="AT2894" s="196" t="s">
        <v>171</v>
      </c>
      <c r="AU2894" s="196" t="s">
        <v>100</v>
      </c>
      <c r="AV2894" s="194" t="s">
        <v>84</v>
      </c>
      <c r="AW2894" s="194" t="s">
        <v>33</v>
      </c>
      <c r="AX2894" s="194" t="s">
        <v>76</v>
      </c>
      <c r="AY2894" s="196" t="s">
        <v>119</v>
      </c>
    </row>
    <row r="2895" spans="2:51" s="194" customFormat="1" x14ac:dyDescent="0.3">
      <c r="B2895" s="195"/>
      <c r="D2895" s="190" t="s">
        <v>171</v>
      </c>
      <c r="E2895" s="196"/>
      <c r="F2895" s="197" t="s">
        <v>578</v>
      </c>
      <c r="H2895" s="196"/>
      <c r="L2895" s="195"/>
      <c r="M2895" s="198"/>
      <c r="T2895" s="199"/>
      <c r="AT2895" s="196" t="s">
        <v>171</v>
      </c>
      <c r="AU2895" s="196" t="s">
        <v>100</v>
      </c>
      <c r="AV2895" s="194" t="s">
        <v>84</v>
      </c>
      <c r="AW2895" s="194" t="s">
        <v>33</v>
      </c>
      <c r="AX2895" s="194" t="s">
        <v>76</v>
      </c>
      <c r="AY2895" s="196" t="s">
        <v>119</v>
      </c>
    </row>
    <row r="2896" spans="2:51" s="200" customFormat="1" x14ac:dyDescent="0.3">
      <c r="B2896" s="201"/>
      <c r="D2896" s="190" t="s">
        <v>171</v>
      </c>
      <c r="E2896" s="202"/>
      <c r="F2896" s="203" t="s">
        <v>84</v>
      </c>
      <c r="H2896" s="204">
        <v>1</v>
      </c>
      <c r="L2896" s="201"/>
      <c r="M2896" s="205"/>
      <c r="T2896" s="206"/>
      <c r="AT2896" s="202" t="s">
        <v>171</v>
      </c>
      <c r="AU2896" s="202" t="s">
        <v>100</v>
      </c>
      <c r="AV2896" s="200" t="s">
        <v>100</v>
      </c>
      <c r="AW2896" s="200" t="s">
        <v>33</v>
      </c>
      <c r="AX2896" s="200" t="s">
        <v>76</v>
      </c>
      <c r="AY2896" s="202" t="s">
        <v>119</v>
      </c>
    </row>
    <row r="2897" spans="2:65" s="194" customFormat="1" x14ac:dyDescent="0.3">
      <c r="B2897" s="195"/>
      <c r="D2897" s="190" t="s">
        <v>171</v>
      </c>
      <c r="E2897" s="196"/>
      <c r="F2897" s="197" t="s">
        <v>580</v>
      </c>
      <c r="H2897" s="196"/>
      <c r="L2897" s="195"/>
      <c r="M2897" s="198"/>
      <c r="T2897" s="199"/>
      <c r="AT2897" s="196" t="s">
        <v>171</v>
      </c>
      <c r="AU2897" s="196" t="s">
        <v>100</v>
      </c>
      <c r="AV2897" s="194" t="s">
        <v>84</v>
      </c>
      <c r="AW2897" s="194" t="s">
        <v>33</v>
      </c>
      <c r="AX2897" s="194" t="s">
        <v>76</v>
      </c>
      <c r="AY2897" s="196" t="s">
        <v>119</v>
      </c>
    </row>
    <row r="2898" spans="2:65" s="194" customFormat="1" x14ac:dyDescent="0.3">
      <c r="B2898" s="195"/>
      <c r="D2898" s="190" t="s">
        <v>171</v>
      </c>
      <c r="E2898" s="196"/>
      <c r="F2898" s="197" t="s">
        <v>640</v>
      </c>
      <c r="H2898" s="196"/>
      <c r="L2898" s="195"/>
      <c r="M2898" s="198"/>
      <c r="T2898" s="199"/>
      <c r="AT2898" s="196" t="s">
        <v>171</v>
      </c>
      <c r="AU2898" s="196" t="s">
        <v>100</v>
      </c>
      <c r="AV2898" s="194" t="s">
        <v>84</v>
      </c>
      <c r="AW2898" s="194" t="s">
        <v>33</v>
      </c>
      <c r="AX2898" s="194" t="s">
        <v>76</v>
      </c>
      <c r="AY2898" s="196" t="s">
        <v>119</v>
      </c>
    </row>
    <row r="2899" spans="2:65" s="194" customFormat="1" x14ac:dyDescent="0.3">
      <c r="B2899" s="195"/>
      <c r="D2899" s="190" t="s">
        <v>171</v>
      </c>
      <c r="E2899" s="196"/>
      <c r="F2899" s="197" t="s">
        <v>578</v>
      </c>
      <c r="H2899" s="196"/>
      <c r="L2899" s="195"/>
      <c r="M2899" s="198"/>
      <c r="T2899" s="199"/>
      <c r="AT2899" s="196" t="s">
        <v>171</v>
      </c>
      <c r="AU2899" s="196" t="s">
        <v>100</v>
      </c>
      <c r="AV2899" s="194" t="s">
        <v>84</v>
      </c>
      <c r="AW2899" s="194" t="s">
        <v>33</v>
      </c>
      <c r="AX2899" s="194" t="s">
        <v>76</v>
      </c>
      <c r="AY2899" s="196" t="s">
        <v>119</v>
      </c>
    </row>
    <row r="2900" spans="2:65" s="200" customFormat="1" x14ac:dyDescent="0.3">
      <c r="B2900" s="201"/>
      <c r="D2900" s="190" t="s">
        <v>171</v>
      </c>
      <c r="E2900" s="202"/>
      <c r="F2900" s="203" t="s">
        <v>84</v>
      </c>
      <c r="H2900" s="204">
        <v>1</v>
      </c>
      <c r="L2900" s="201"/>
      <c r="M2900" s="205"/>
      <c r="T2900" s="206"/>
      <c r="AT2900" s="202" t="s">
        <v>171</v>
      </c>
      <c r="AU2900" s="202" t="s">
        <v>100</v>
      </c>
      <c r="AV2900" s="200" t="s">
        <v>100</v>
      </c>
      <c r="AW2900" s="200" t="s">
        <v>33</v>
      </c>
      <c r="AX2900" s="200" t="s">
        <v>76</v>
      </c>
      <c r="AY2900" s="202" t="s">
        <v>119</v>
      </c>
    </row>
    <row r="2901" spans="2:65" s="194" customFormat="1" x14ac:dyDescent="0.3">
      <c r="B2901" s="195"/>
      <c r="D2901" s="190" t="s">
        <v>171</v>
      </c>
      <c r="E2901" s="196"/>
      <c r="F2901" s="197" t="s">
        <v>585</v>
      </c>
      <c r="H2901" s="196"/>
      <c r="L2901" s="195"/>
      <c r="M2901" s="198"/>
      <c r="T2901" s="199"/>
      <c r="AT2901" s="196" t="s">
        <v>171</v>
      </c>
      <c r="AU2901" s="196" t="s">
        <v>100</v>
      </c>
      <c r="AV2901" s="194" t="s">
        <v>84</v>
      </c>
      <c r="AW2901" s="194" t="s">
        <v>33</v>
      </c>
      <c r="AX2901" s="194" t="s">
        <v>76</v>
      </c>
      <c r="AY2901" s="196" t="s">
        <v>119</v>
      </c>
    </row>
    <row r="2902" spans="2:65" s="194" customFormat="1" x14ac:dyDescent="0.3">
      <c r="B2902" s="195"/>
      <c r="D2902" s="190" t="s">
        <v>171</v>
      </c>
      <c r="E2902" s="196"/>
      <c r="F2902" s="197" t="s">
        <v>640</v>
      </c>
      <c r="H2902" s="196"/>
      <c r="L2902" s="195"/>
      <c r="M2902" s="198"/>
      <c r="T2902" s="199"/>
      <c r="AT2902" s="196" t="s">
        <v>171</v>
      </c>
      <c r="AU2902" s="196" t="s">
        <v>100</v>
      </c>
      <c r="AV2902" s="194" t="s">
        <v>84</v>
      </c>
      <c r="AW2902" s="194" t="s">
        <v>33</v>
      </c>
      <c r="AX2902" s="194" t="s">
        <v>76</v>
      </c>
      <c r="AY2902" s="196" t="s">
        <v>119</v>
      </c>
    </row>
    <row r="2903" spans="2:65" s="194" customFormat="1" x14ac:dyDescent="0.3">
      <c r="B2903" s="195"/>
      <c r="D2903" s="190" t="s">
        <v>171</v>
      </c>
      <c r="E2903" s="196"/>
      <c r="F2903" s="197" t="s">
        <v>578</v>
      </c>
      <c r="H2903" s="196"/>
      <c r="L2903" s="195"/>
      <c r="M2903" s="198"/>
      <c r="T2903" s="199"/>
      <c r="AT2903" s="196" t="s">
        <v>171</v>
      </c>
      <c r="AU2903" s="196" t="s">
        <v>100</v>
      </c>
      <c r="AV2903" s="194" t="s">
        <v>84</v>
      </c>
      <c r="AW2903" s="194" t="s">
        <v>33</v>
      </c>
      <c r="AX2903" s="194" t="s">
        <v>76</v>
      </c>
      <c r="AY2903" s="196" t="s">
        <v>119</v>
      </c>
    </row>
    <row r="2904" spans="2:65" s="200" customFormat="1" x14ac:dyDescent="0.3">
      <c r="B2904" s="201"/>
      <c r="D2904" s="190" t="s">
        <v>171</v>
      </c>
      <c r="E2904" s="202"/>
      <c r="F2904" s="203" t="s">
        <v>84</v>
      </c>
      <c r="H2904" s="204">
        <v>1</v>
      </c>
      <c r="L2904" s="201"/>
      <c r="M2904" s="205"/>
      <c r="T2904" s="206"/>
      <c r="AT2904" s="202" t="s">
        <v>171</v>
      </c>
      <c r="AU2904" s="202" t="s">
        <v>100</v>
      </c>
      <c r="AV2904" s="200" t="s">
        <v>100</v>
      </c>
      <c r="AW2904" s="200" t="s">
        <v>33</v>
      </c>
      <c r="AX2904" s="200" t="s">
        <v>76</v>
      </c>
      <c r="AY2904" s="202" t="s">
        <v>119</v>
      </c>
    </row>
    <row r="2905" spans="2:65" s="194" customFormat="1" x14ac:dyDescent="0.3">
      <c r="B2905" s="195"/>
      <c r="D2905" s="190" t="s">
        <v>171</v>
      </c>
      <c r="E2905" s="196"/>
      <c r="F2905" s="197" t="s">
        <v>581</v>
      </c>
      <c r="H2905" s="196"/>
      <c r="L2905" s="195"/>
      <c r="M2905" s="198"/>
      <c r="T2905" s="199"/>
      <c r="AT2905" s="196" t="s">
        <v>171</v>
      </c>
      <c r="AU2905" s="196" t="s">
        <v>100</v>
      </c>
      <c r="AV2905" s="194" t="s">
        <v>84</v>
      </c>
      <c r="AW2905" s="194" t="s">
        <v>33</v>
      </c>
      <c r="AX2905" s="194" t="s">
        <v>76</v>
      </c>
      <c r="AY2905" s="196" t="s">
        <v>119</v>
      </c>
    </row>
    <row r="2906" spans="2:65" s="194" customFormat="1" x14ac:dyDescent="0.3">
      <c r="B2906" s="195"/>
      <c r="D2906" s="190" t="s">
        <v>171</v>
      </c>
      <c r="E2906" s="196"/>
      <c r="F2906" s="197" t="s">
        <v>640</v>
      </c>
      <c r="H2906" s="196"/>
      <c r="L2906" s="195"/>
      <c r="M2906" s="198"/>
      <c r="T2906" s="199"/>
      <c r="AT2906" s="196" t="s">
        <v>171</v>
      </c>
      <c r="AU2906" s="196" t="s">
        <v>100</v>
      </c>
      <c r="AV2906" s="194" t="s">
        <v>84</v>
      </c>
      <c r="AW2906" s="194" t="s">
        <v>33</v>
      </c>
      <c r="AX2906" s="194" t="s">
        <v>76</v>
      </c>
      <c r="AY2906" s="196" t="s">
        <v>119</v>
      </c>
    </row>
    <row r="2907" spans="2:65" s="194" customFormat="1" x14ac:dyDescent="0.3">
      <c r="B2907" s="195"/>
      <c r="D2907" s="190" t="s">
        <v>171</v>
      </c>
      <c r="E2907" s="196"/>
      <c r="F2907" s="197" t="s">
        <v>578</v>
      </c>
      <c r="H2907" s="196"/>
      <c r="L2907" s="195"/>
      <c r="M2907" s="198"/>
      <c r="T2907" s="199"/>
      <c r="AT2907" s="196" t="s">
        <v>171</v>
      </c>
      <c r="AU2907" s="196" t="s">
        <v>100</v>
      </c>
      <c r="AV2907" s="194" t="s">
        <v>84</v>
      </c>
      <c r="AW2907" s="194" t="s">
        <v>33</v>
      </c>
      <c r="AX2907" s="194" t="s">
        <v>76</v>
      </c>
      <c r="AY2907" s="196" t="s">
        <v>119</v>
      </c>
    </row>
    <row r="2908" spans="2:65" s="200" customFormat="1" x14ac:dyDescent="0.3">
      <c r="B2908" s="201"/>
      <c r="D2908" s="190" t="s">
        <v>171</v>
      </c>
      <c r="E2908" s="202"/>
      <c r="F2908" s="203" t="s">
        <v>84</v>
      </c>
      <c r="H2908" s="204">
        <v>1</v>
      </c>
      <c r="L2908" s="201"/>
      <c r="M2908" s="205"/>
      <c r="T2908" s="206"/>
      <c r="AT2908" s="202" t="s">
        <v>171</v>
      </c>
      <c r="AU2908" s="202" t="s">
        <v>100</v>
      </c>
      <c r="AV2908" s="200" t="s">
        <v>100</v>
      </c>
      <c r="AW2908" s="200" t="s">
        <v>33</v>
      </c>
      <c r="AX2908" s="200" t="s">
        <v>76</v>
      </c>
      <c r="AY2908" s="202" t="s">
        <v>119</v>
      </c>
    </row>
    <row r="2909" spans="2:65" s="207" customFormat="1" x14ac:dyDescent="0.3">
      <c r="B2909" s="208"/>
      <c r="D2909" s="190" t="s">
        <v>171</v>
      </c>
      <c r="E2909" s="209"/>
      <c r="F2909" s="210" t="s">
        <v>176</v>
      </c>
      <c r="H2909" s="211">
        <v>9</v>
      </c>
      <c r="L2909" s="208"/>
      <c r="M2909" s="212"/>
      <c r="T2909" s="213"/>
      <c r="AT2909" s="209" t="s">
        <v>171</v>
      </c>
      <c r="AU2909" s="209" t="s">
        <v>100</v>
      </c>
      <c r="AV2909" s="207" t="s">
        <v>121</v>
      </c>
      <c r="AW2909" s="207" t="s">
        <v>33</v>
      </c>
      <c r="AX2909" s="207" t="s">
        <v>84</v>
      </c>
      <c r="AY2909" s="209" t="s">
        <v>119</v>
      </c>
    </row>
    <row r="2910" spans="2:65" s="102" customFormat="1" ht="16.5" customHeight="1" x14ac:dyDescent="0.3">
      <c r="B2910" s="103"/>
      <c r="C2910" s="222" t="s">
        <v>641</v>
      </c>
      <c r="D2910" s="222" t="s">
        <v>353</v>
      </c>
      <c r="E2910" s="223" t="s">
        <v>642</v>
      </c>
      <c r="F2910" s="224" t="s">
        <v>643</v>
      </c>
      <c r="G2910" s="225" t="s">
        <v>527</v>
      </c>
      <c r="H2910" s="226">
        <v>3</v>
      </c>
      <c r="I2910" s="290"/>
      <c r="J2910" s="227">
        <f>ROUND(I2910*H2910,2)</f>
        <v>0</v>
      </c>
      <c r="K2910" s="224" t="s">
        <v>167</v>
      </c>
      <c r="L2910" s="228"/>
      <c r="M2910" s="229"/>
      <c r="N2910" s="230" t="s">
        <v>41</v>
      </c>
      <c r="O2910" s="187">
        <v>0</v>
      </c>
      <c r="P2910" s="187">
        <f>O2910*H2910</f>
        <v>0</v>
      </c>
      <c r="Q2910" s="187">
        <v>1.6</v>
      </c>
      <c r="R2910" s="187">
        <f>Q2910*H2910</f>
        <v>4.8000000000000007</v>
      </c>
      <c r="S2910" s="187">
        <v>0</v>
      </c>
      <c r="T2910" s="188">
        <f>S2910*H2910</f>
        <v>0</v>
      </c>
      <c r="AR2910" s="94" t="s">
        <v>265</v>
      </c>
      <c r="AT2910" s="94" t="s">
        <v>353</v>
      </c>
      <c r="AU2910" s="94" t="s">
        <v>100</v>
      </c>
      <c r="AY2910" s="94" t="s">
        <v>119</v>
      </c>
      <c r="BE2910" s="189">
        <f>IF(N2910="základní",J2910,0)</f>
        <v>0</v>
      </c>
      <c r="BF2910" s="189">
        <f>IF(N2910="snížená",J2910,0)</f>
        <v>0</v>
      </c>
      <c r="BG2910" s="189">
        <f>IF(N2910="zákl. přenesená",J2910,0)</f>
        <v>0</v>
      </c>
      <c r="BH2910" s="189">
        <f>IF(N2910="sníž. přenesená",J2910,0)</f>
        <v>0</v>
      </c>
      <c r="BI2910" s="189">
        <f>IF(N2910="nulová",J2910,0)</f>
        <v>0</v>
      </c>
      <c r="BJ2910" s="94" t="s">
        <v>84</v>
      </c>
      <c r="BK2910" s="189">
        <f>ROUND(I2910*H2910,2)</f>
        <v>0</v>
      </c>
      <c r="BL2910" s="94" t="s">
        <v>121</v>
      </c>
      <c r="BM2910" s="94" t="s">
        <v>644</v>
      </c>
    </row>
    <row r="2911" spans="2:65" s="102" customFormat="1" x14ac:dyDescent="0.3">
      <c r="B2911" s="103"/>
      <c r="D2911" s="190" t="s">
        <v>169</v>
      </c>
      <c r="F2911" s="191" t="s">
        <v>643</v>
      </c>
      <c r="L2911" s="103"/>
      <c r="M2911" s="192"/>
      <c r="T2911" s="193"/>
      <c r="AT2911" s="94" t="s">
        <v>169</v>
      </c>
      <c r="AU2911" s="94" t="s">
        <v>100</v>
      </c>
    </row>
    <row r="2912" spans="2:65" s="194" customFormat="1" x14ac:dyDescent="0.3">
      <c r="B2912" s="195"/>
      <c r="D2912" s="190" t="s">
        <v>171</v>
      </c>
      <c r="E2912" s="196"/>
      <c r="F2912" s="197" t="s">
        <v>172</v>
      </c>
      <c r="H2912" s="196"/>
      <c r="L2912" s="195"/>
      <c r="M2912" s="198"/>
      <c r="T2912" s="199"/>
      <c r="AT2912" s="196" t="s">
        <v>171</v>
      </c>
      <c r="AU2912" s="196" t="s">
        <v>100</v>
      </c>
      <c r="AV2912" s="194" t="s">
        <v>84</v>
      </c>
      <c r="AW2912" s="194" t="s">
        <v>33</v>
      </c>
      <c r="AX2912" s="194" t="s">
        <v>76</v>
      </c>
      <c r="AY2912" s="196" t="s">
        <v>119</v>
      </c>
    </row>
    <row r="2913" spans="2:65" s="194" customFormat="1" x14ac:dyDescent="0.3">
      <c r="B2913" s="195"/>
      <c r="D2913" s="190" t="s">
        <v>171</v>
      </c>
      <c r="E2913" s="196"/>
      <c r="F2913" s="197" t="s">
        <v>599</v>
      </c>
      <c r="H2913" s="196"/>
      <c r="L2913" s="195"/>
      <c r="M2913" s="198"/>
      <c r="T2913" s="199"/>
      <c r="AT2913" s="196" t="s">
        <v>171</v>
      </c>
      <c r="AU2913" s="196" t="s">
        <v>100</v>
      </c>
      <c r="AV2913" s="194" t="s">
        <v>84</v>
      </c>
      <c r="AW2913" s="194" t="s">
        <v>33</v>
      </c>
      <c r="AX2913" s="194" t="s">
        <v>76</v>
      </c>
      <c r="AY2913" s="196" t="s">
        <v>119</v>
      </c>
    </row>
    <row r="2914" spans="2:65" s="194" customFormat="1" x14ac:dyDescent="0.3">
      <c r="B2914" s="195"/>
      <c r="D2914" s="190" t="s">
        <v>171</v>
      </c>
      <c r="E2914" s="196"/>
      <c r="F2914" s="197" t="s">
        <v>403</v>
      </c>
      <c r="H2914" s="196"/>
      <c r="L2914" s="195"/>
      <c r="M2914" s="198"/>
      <c r="T2914" s="199"/>
      <c r="AT2914" s="196" t="s">
        <v>171</v>
      </c>
      <c r="AU2914" s="196" t="s">
        <v>100</v>
      </c>
      <c r="AV2914" s="194" t="s">
        <v>84</v>
      </c>
      <c r="AW2914" s="194" t="s">
        <v>33</v>
      </c>
      <c r="AX2914" s="194" t="s">
        <v>76</v>
      </c>
      <c r="AY2914" s="196" t="s">
        <v>119</v>
      </c>
    </row>
    <row r="2915" spans="2:65" s="194" customFormat="1" x14ac:dyDescent="0.3">
      <c r="B2915" s="195"/>
      <c r="D2915" s="190" t="s">
        <v>171</v>
      </c>
      <c r="E2915" s="196"/>
      <c r="F2915" s="197" t="s">
        <v>639</v>
      </c>
      <c r="H2915" s="196"/>
      <c r="L2915" s="195"/>
      <c r="M2915" s="198"/>
      <c r="T2915" s="199"/>
      <c r="AT2915" s="196" t="s">
        <v>171</v>
      </c>
      <c r="AU2915" s="196" t="s">
        <v>100</v>
      </c>
      <c r="AV2915" s="194" t="s">
        <v>84</v>
      </c>
      <c r="AW2915" s="194" t="s">
        <v>33</v>
      </c>
      <c r="AX2915" s="194" t="s">
        <v>76</v>
      </c>
      <c r="AY2915" s="196" t="s">
        <v>119</v>
      </c>
    </row>
    <row r="2916" spans="2:65" s="194" customFormat="1" x14ac:dyDescent="0.3">
      <c r="B2916" s="195"/>
      <c r="D2916" s="190" t="s">
        <v>171</v>
      </c>
      <c r="E2916" s="196"/>
      <c r="F2916" s="197" t="s">
        <v>578</v>
      </c>
      <c r="H2916" s="196"/>
      <c r="L2916" s="195"/>
      <c r="M2916" s="198"/>
      <c r="T2916" s="199"/>
      <c r="AT2916" s="196" t="s">
        <v>171</v>
      </c>
      <c r="AU2916" s="196" t="s">
        <v>100</v>
      </c>
      <c r="AV2916" s="194" t="s">
        <v>84</v>
      </c>
      <c r="AW2916" s="194" t="s">
        <v>33</v>
      </c>
      <c r="AX2916" s="194" t="s">
        <v>76</v>
      </c>
      <c r="AY2916" s="196" t="s">
        <v>119</v>
      </c>
    </row>
    <row r="2917" spans="2:65" s="200" customFormat="1" x14ac:dyDescent="0.3">
      <c r="B2917" s="201"/>
      <c r="D2917" s="190" t="s">
        <v>171</v>
      </c>
      <c r="E2917" s="202"/>
      <c r="F2917" s="203" t="s">
        <v>84</v>
      </c>
      <c r="H2917" s="204">
        <v>1</v>
      </c>
      <c r="L2917" s="201"/>
      <c r="M2917" s="205"/>
      <c r="T2917" s="206"/>
      <c r="AT2917" s="202" t="s">
        <v>171</v>
      </c>
      <c r="AU2917" s="202" t="s">
        <v>100</v>
      </c>
      <c r="AV2917" s="200" t="s">
        <v>100</v>
      </c>
      <c r="AW2917" s="200" t="s">
        <v>33</v>
      </c>
      <c r="AX2917" s="200" t="s">
        <v>76</v>
      </c>
      <c r="AY2917" s="202" t="s">
        <v>119</v>
      </c>
    </row>
    <row r="2918" spans="2:65" s="194" customFormat="1" x14ac:dyDescent="0.3">
      <c r="B2918" s="195"/>
      <c r="D2918" s="190" t="s">
        <v>171</v>
      </c>
      <c r="E2918" s="196"/>
      <c r="F2918" s="197" t="s">
        <v>407</v>
      </c>
      <c r="H2918" s="196"/>
      <c r="L2918" s="195"/>
      <c r="M2918" s="198"/>
      <c r="T2918" s="199"/>
      <c r="AT2918" s="196" t="s">
        <v>171</v>
      </c>
      <c r="AU2918" s="196" t="s">
        <v>100</v>
      </c>
      <c r="AV2918" s="194" t="s">
        <v>84</v>
      </c>
      <c r="AW2918" s="194" t="s">
        <v>33</v>
      </c>
      <c r="AX2918" s="194" t="s">
        <v>76</v>
      </c>
      <c r="AY2918" s="196" t="s">
        <v>119</v>
      </c>
    </row>
    <row r="2919" spans="2:65" s="194" customFormat="1" x14ac:dyDescent="0.3">
      <c r="B2919" s="195"/>
      <c r="D2919" s="190" t="s">
        <v>171</v>
      </c>
      <c r="E2919" s="196"/>
      <c r="F2919" s="197" t="s">
        <v>639</v>
      </c>
      <c r="H2919" s="196"/>
      <c r="L2919" s="195"/>
      <c r="M2919" s="198"/>
      <c r="T2919" s="199"/>
      <c r="AT2919" s="196" t="s">
        <v>171</v>
      </c>
      <c r="AU2919" s="196" t="s">
        <v>100</v>
      </c>
      <c r="AV2919" s="194" t="s">
        <v>84</v>
      </c>
      <c r="AW2919" s="194" t="s">
        <v>33</v>
      </c>
      <c r="AX2919" s="194" t="s">
        <v>76</v>
      </c>
      <c r="AY2919" s="196" t="s">
        <v>119</v>
      </c>
    </row>
    <row r="2920" spans="2:65" s="194" customFormat="1" x14ac:dyDescent="0.3">
      <c r="B2920" s="195"/>
      <c r="D2920" s="190" t="s">
        <v>171</v>
      </c>
      <c r="E2920" s="196"/>
      <c r="F2920" s="197" t="s">
        <v>578</v>
      </c>
      <c r="H2920" s="196"/>
      <c r="L2920" s="195"/>
      <c r="M2920" s="198"/>
      <c r="T2920" s="199"/>
      <c r="AT2920" s="196" t="s">
        <v>171</v>
      </c>
      <c r="AU2920" s="196" t="s">
        <v>100</v>
      </c>
      <c r="AV2920" s="194" t="s">
        <v>84</v>
      </c>
      <c r="AW2920" s="194" t="s">
        <v>33</v>
      </c>
      <c r="AX2920" s="194" t="s">
        <v>76</v>
      </c>
      <c r="AY2920" s="196" t="s">
        <v>119</v>
      </c>
    </row>
    <row r="2921" spans="2:65" s="200" customFormat="1" x14ac:dyDescent="0.3">
      <c r="B2921" s="201"/>
      <c r="D2921" s="190" t="s">
        <v>171</v>
      </c>
      <c r="E2921" s="202"/>
      <c r="F2921" s="203" t="s">
        <v>84</v>
      </c>
      <c r="H2921" s="204">
        <v>1</v>
      </c>
      <c r="L2921" s="201"/>
      <c r="M2921" s="205"/>
      <c r="T2921" s="206"/>
      <c r="AT2921" s="202" t="s">
        <v>171</v>
      </c>
      <c r="AU2921" s="202" t="s">
        <v>100</v>
      </c>
      <c r="AV2921" s="200" t="s">
        <v>100</v>
      </c>
      <c r="AW2921" s="200" t="s">
        <v>33</v>
      </c>
      <c r="AX2921" s="200" t="s">
        <v>76</v>
      </c>
      <c r="AY2921" s="202" t="s">
        <v>119</v>
      </c>
    </row>
    <row r="2922" spans="2:65" s="194" customFormat="1" x14ac:dyDescent="0.3">
      <c r="B2922" s="195"/>
      <c r="D2922" s="190" t="s">
        <v>171</v>
      </c>
      <c r="E2922" s="196"/>
      <c r="F2922" s="197" t="s">
        <v>408</v>
      </c>
      <c r="H2922" s="196"/>
      <c r="L2922" s="195"/>
      <c r="M2922" s="198"/>
      <c r="T2922" s="199"/>
      <c r="AT2922" s="196" t="s">
        <v>171</v>
      </c>
      <c r="AU2922" s="196" t="s">
        <v>100</v>
      </c>
      <c r="AV2922" s="194" t="s">
        <v>84</v>
      </c>
      <c r="AW2922" s="194" t="s">
        <v>33</v>
      </c>
      <c r="AX2922" s="194" t="s">
        <v>76</v>
      </c>
      <c r="AY2922" s="196" t="s">
        <v>119</v>
      </c>
    </row>
    <row r="2923" spans="2:65" s="194" customFormat="1" x14ac:dyDescent="0.3">
      <c r="B2923" s="195"/>
      <c r="D2923" s="190" t="s">
        <v>171</v>
      </c>
      <c r="E2923" s="196"/>
      <c r="F2923" s="197" t="s">
        <v>639</v>
      </c>
      <c r="H2923" s="196"/>
      <c r="L2923" s="195"/>
      <c r="M2923" s="198"/>
      <c r="T2923" s="199"/>
      <c r="AT2923" s="196" t="s">
        <v>171</v>
      </c>
      <c r="AU2923" s="196" t="s">
        <v>100</v>
      </c>
      <c r="AV2923" s="194" t="s">
        <v>84</v>
      </c>
      <c r="AW2923" s="194" t="s">
        <v>33</v>
      </c>
      <c r="AX2923" s="194" t="s">
        <v>76</v>
      </c>
      <c r="AY2923" s="196" t="s">
        <v>119</v>
      </c>
    </row>
    <row r="2924" spans="2:65" s="194" customFormat="1" x14ac:dyDescent="0.3">
      <c r="B2924" s="195"/>
      <c r="D2924" s="190" t="s">
        <v>171</v>
      </c>
      <c r="E2924" s="196"/>
      <c r="F2924" s="197" t="s">
        <v>578</v>
      </c>
      <c r="H2924" s="196"/>
      <c r="L2924" s="195"/>
      <c r="M2924" s="198"/>
      <c r="T2924" s="199"/>
      <c r="AT2924" s="196" t="s">
        <v>171</v>
      </c>
      <c r="AU2924" s="196" t="s">
        <v>100</v>
      </c>
      <c r="AV2924" s="194" t="s">
        <v>84</v>
      </c>
      <c r="AW2924" s="194" t="s">
        <v>33</v>
      </c>
      <c r="AX2924" s="194" t="s">
        <v>76</v>
      </c>
      <c r="AY2924" s="196" t="s">
        <v>119</v>
      </c>
    </row>
    <row r="2925" spans="2:65" s="200" customFormat="1" x14ac:dyDescent="0.3">
      <c r="B2925" s="201"/>
      <c r="D2925" s="190" t="s">
        <v>171</v>
      </c>
      <c r="E2925" s="202"/>
      <c r="F2925" s="203" t="s">
        <v>84</v>
      </c>
      <c r="H2925" s="204">
        <v>1</v>
      </c>
      <c r="L2925" s="201"/>
      <c r="M2925" s="205"/>
      <c r="T2925" s="206"/>
      <c r="AT2925" s="202" t="s">
        <v>171</v>
      </c>
      <c r="AU2925" s="202" t="s">
        <v>100</v>
      </c>
      <c r="AV2925" s="200" t="s">
        <v>100</v>
      </c>
      <c r="AW2925" s="200" t="s">
        <v>33</v>
      </c>
      <c r="AX2925" s="200" t="s">
        <v>76</v>
      </c>
      <c r="AY2925" s="202" t="s">
        <v>119</v>
      </c>
    </row>
    <row r="2926" spans="2:65" s="207" customFormat="1" x14ac:dyDescent="0.3">
      <c r="B2926" s="208"/>
      <c r="D2926" s="190" t="s">
        <v>171</v>
      </c>
      <c r="E2926" s="209"/>
      <c r="F2926" s="210" t="s">
        <v>176</v>
      </c>
      <c r="H2926" s="211">
        <v>3</v>
      </c>
      <c r="L2926" s="208"/>
      <c r="M2926" s="212"/>
      <c r="T2926" s="213"/>
      <c r="AT2926" s="209" t="s">
        <v>171</v>
      </c>
      <c r="AU2926" s="209" t="s">
        <v>100</v>
      </c>
      <c r="AV2926" s="207" t="s">
        <v>121</v>
      </c>
      <c r="AW2926" s="207" t="s">
        <v>33</v>
      </c>
      <c r="AX2926" s="207" t="s">
        <v>84</v>
      </c>
      <c r="AY2926" s="209" t="s">
        <v>119</v>
      </c>
    </row>
    <row r="2927" spans="2:65" s="102" customFormat="1" ht="16.5" customHeight="1" x14ac:dyDescent="0.3">
      <c r="B2927" s="103"/>
      <c r="C2927" s="222" t="s">
        <v>645</v>
      </c>
      <c r="D2927" s="222" t="s">
        <v>353</v>
      </c>
      <c r="E2927" s="223" t="s">
        <v>646</v>
      </c>
      <c r="F2927" s="224" t="s">
        <v>647</v>
      </c>
      <c r="G2927" s="225" t="s">
        <v>527</v>
      </c>
      <c r="H2927" s="226">
        <v>6</v>
      </c>
      <c r="I2927" s="290"/>
      <c r="J2927" s="227">
        <f>ROUND(I2927*H2927,2)</f>
        <v>0</v>
      </c>
      <c r="K2927" s="224" t="s">
        <v>509</v>
      </c>
      <c r="L2927" s="228"/>
      <c r="M2927" s="229"/>
      <c r="N2927" s="230" t="s">
        <v>41</v>
      </c>
      <c r="O2927" s="187">
        <v>0</v>
      </c>
      <c r="P2927" s="187">
        <f>O2927*H2927</f>
        <v>0</v>
      </c>
      <c r="Q2927" s="187">
        <v>2.15</v>
      </c>
      <c r="R2927" s="187">
        <f>Q2927*H2927</f>
        <v>12.899999999999999</v>
      </c>
      <c r="S2927" s="187">
        <v>0</v>
      </c>
      <c r="T2927" s="188">
        <f>S2927*H2927</f>
        <v>0</v>
      </c>
      <c r="AR2927" s="94" t="s">
        <v>265</v>
      </c>
      <c r="AT2927" s="94" t="s">
        <v>353</v>
      </c>
      <c r="AU2927" s="94" t="s">
        <v>100</v>
      </c>
      <c r="AY2927" s="94" t="s">
        <v>119</v>
      </c>
      <c r="BE2927" s="189">
        <f>IF(N2927="základní",J2927,0)</f>
        <v>0</v>
      </c>
      <c r="BF2927" s="189">
        <f>IF(N2927="snížená",J2927,0)</f>
        <v>0</v>
      </c>
      <c r="BG2927" s="189">
        <f>IF(N2927="zákl. přenesená",J2927,0)</f>
        <v>0</v>
      </c>
      <c r="BH2927" s="189">
        <f>IF(N2927="sníž. přenesená",J2927,0)</f>
        <v>0</v>
      </c>
      <c r="BI2927" s="189">
        <f>IF(N2927="nulová",J2927,0)</f>
        <v>0</v>
      </c>
      <c r="BJ2927" s="94" t="s">
        <v>84</v>
      </c>
      <c r="BK2927" s="189">
        <f>ROUND(I2927*H2927,2)</f>
        <v>0</v>
      </c>
      <c r="BL2927" s="94" t="s">
        <v>121</v>
      </c>
      <c r="BM2927" s="94" t="s">
        <v>648</v>
      </c>
    </row>
    <row r="2928" spans="2:65" s="102" customFormat="1" x14ac:dyDescent="0.3">
      <c r="B2928" s="103"/>
      <c r="D2928" s="190" t="s">
        <v>169</v>
      </c>
      <c r="F2928" s="191" t="s">
        <v>647</v>
      </c>
      <c r="L2928" s="103"/>
      <c r="M2928" s="192"/>
      <c r="T2928" s="193"/>
      <c r="AT2928" s="94" t="s">
        <v>169</v>
      </c>
      <c r="AU2928" s="94" t="s">
        <v>100</v>
      </c>
    </row>
    <row r="2929" spans="2:51" s="194" customFormat="1" x14ac:dyDescent="0.3">
      <c r="B2929" s="195"/>
      <c r="D2929" s="190" t="s">
        <v>171</v>
      </c>
      <c r="E2929" s="196"/>
      <c r="F2929" s="197" t="s">
        <v>172</v>
      </c>
      <c r="H2929" s="196"/>
      <c r="L2929" s="195"/>
      <c r="M2929" s="198"/>
      <c r="T2929" s="199"/>
      <c r="AT2929" s="196" t="s">
        <v>171</v>
      </c>
      <c r="AU2929" s="196" t="s">
        <v>100</v>
      </c>
      <c r="AV2929" s="194" t="s">
        <v>84</v>
      </c>
      <c r="AW2929" s="194" t="s">
        <v>33</v>
      </c>
      <c r="AX2929" s="194" t="s">
        <v>76</v>
      </c>
      <c r="AY2929" s="196" t="s">
        <v>119</v>
      </c>
    </row>
    <row r="2930" spans="2:51" s="194" customFormat="1" x14ac:dyDescent="0.3">
      <c r="B2930" s="195"/>
      <c r="D2930" s="190" t="s">
        <v>171</v>
      </c>
      <c r="E2930" s="196"/>
      <c r="F2930" s="197" t="s">
        <v>599</v>
      </c>
      <c r="H2930" s="196"/>
      <c r="L2930" s="195"/>
      <c r="M2930" s="198"/>
      <c r="T2930" s="199"/>
      <c r="AT2930" s="196" t="s">
        <v>171</v>
      </c>
      <c r="AU2930" s="196" t="s">
        <v>100</v>
      </c>
      <c r="AV2930" s="194" t="s">
        <v>84</v>
      </c>
      <c r="AW2930" s="194" t="s">
        <v>33</v>
      </c>
      <c r="AX2930" s="194" t="s">
        <v>76</v>
      </c>
      <c r="AY2930" s="196" t="s">
        <v>119</v>
      </c>
    </row>
    <row r="2931" spans="2:51" s="194" customFormat="1" x14ac:dyDescent="0.3">
      <c r="B2931" s="195"/>
      <c r="D2931" s="190" t="s">
        <v>171</v>
      </c>
      <c r="E2931" s="196"/>
      <c r="F2931" s="197" t="s">
        <v>587</v>
      </c>
      <c r="H2931" s="196"/>
      <c r="L2931" s="195"/>
      <c r="M2931" s="198"/>
      <c r="T2931" s="199"/>
      <c r="AT2931" s="196" t="s">
        <v>171</v>
      </c>
      <c r="AU2931" s="196" t="s">
        <v>100</v>
      </c>
      <c r="AV2931" s="194" t="s">
        <v>84</v>
      </c>
      <c r="AW2931" s="194" t="s">
        <v>33</v>
      </c>
      <c r="AX2931" s="194" t="s">
        <v>76</v>
      </c>
      <c r="AY2931" s="196" t="s">
        <v>119</v>
      </c>
    </row>
    <row r="2932" spans="2:51" s="194" customFormat="1" x14ac:dyDescent="0.3">
      <c r="B2932" s="195"/>
      <c r="D2932" s="190" t="s">
        <v>171</v>
      </c>
      <c r="E2932" s="196"/>
      <c r="F2932" s="197" t="s">
        <v>640</v>
      </c>
      <c r="H2932" s="196"/>
      <c r="L2932" s="195"/>
      <c r="M2932" s="198"/>
      <c r="T2932" s="199"/>
      <c r="AT2932" s="196" t="s">
        <v>171</v>
      </c>
      <c r="AU2932" s="196" t="s">
        <v>100</v>
      </c>
      <c r="AV2932" s="194" t="s">
        <v>84</v>
      </c>
      <c r="AW2932" s="194" t="s">
        <v>33</v>
      </c>
      <c r="AX2932" s="194" t="s">
        <v>76</v>
      </c>
      <c r="AY2932" s="196" t="s">
        <v>119</v>
      </c>
    </row>
    <row r="2933" spans="2:51" s="194" customFormat="1" x14ac:dyDescent="0.3">
      <c r="B2933" s="195"/>
      <c r="D2933" s="190" t="s">
        <v>171</v>
      </c>
      <c r="E2933" s="196"/>
      <c r="F2933" s="197" t="s">
        <v>578</v>
      </c>
      <c r="H2933" s="196"/>
      <c r="L2933" s="195"/>
      <c r="M2933" s="198"/>
      <c r="T2933" s="199"/>
      <c r="AT2933" s="196" t="s">
        <v>171</v>
      </c>
      <c r="AU2933" s="196" t="s">
        <v>100</v>
      </c>
      <c r="AV2933" s="194" t="s">
        <v>84</v>
      </c>
      <c r="AW2933" s="194" t="s">
        <v>33</v>
      </c>
      <c r="AX2933" s="194" t="s">
        <v>76</v>
      </c>
      <c r="AY2933" s="196" t="s">
        <v>119</v>
      </c>
    </row>
    <row r="2934" spans="2:51" s="200" customFormat="1" x14ac:dyDescent="0.3">
      <c r="B2934" s="201"/>
      <c r="D2934" s="190" t="s">
        <v>171</v>
      </c>
      <c r="E2934" s="202"/>
      <c r="F2934" s="203" t="s">
        <v>84</v>
      </c>
      <c r="H2934" s="204">
        <v>1</v>
      </c>
      <c r="L2934" s="201"/>
      <c r="M2934" s="205"/>
      <c r="T2934" s="206"/>
      <c r="AT2934" s="202" t="s">
        <v>171</v>
      </c>
      <c r="AU2934" s="202" t="s">
        <v>100</v>
      </c>
      <c r="AV2934" s="200" t="s">
        <v>100</v>
      </c>
      <c r="AW2934" s="200" t="s">
        <v>33</v>
      </c>
      <c r="AX2934" s="200" t="s">
        <v>76</v>
      </c>
      <c r="AY2934" s="202" t="s">
        <v>119</v>
      </c>
    </row>
    <row r="2935" spans="2:51" s="194" customFormat="1" x14ac:dyDescent="0.3">
      <c r="B2935" s="195"/>
      <c r="D2935" s="190" t="s">
        <v>171</v>
      </c>
      <c r="E2935" s="196"/>
      <c r="F2935" s="197" t="s">
        <v>579</v>
      </c>
      <c r="H2935" s="196"/>
      <c r="L2935" s="195"/>
      <c r="M2935" s="198"/>
      <c r="T2935" s="199"/>
      <c r="AT2935" s="196" t="s">
        <v>171</v>
      </c>
      <c r="AU2935" s="196" t="s">
        <v>100</v>
      </c>
      <c r="AV2935" s="194" t="s">
        <v>84</v>
      </c>
      <c r="AW2935" s="194" t="s">
        <v>33</v>
      </c>
      <c r="AX2935" s="194" t="s">
        <v>76</v>
      </c>
      <c r="AY2935" s="196" t="s">
        <v>119</v>
      </c>
    </row>
    <row r="2936" spans="2:51" s="194" customFormat="1" x14ac:dyDescent="0.3">
      <c r="B2936" s="195"/>
      <c r="D2936" s="190" t="s">
        <v>171</v>
      </c>
      <c r="E2936" s="196"/>
      <c r="F2936" s="197" t="s">
        <v>640</v>
      </c>
      <c r="H2936" s="196"/>
      <c r="L2936" s="195"/>
      <c r="M2936" s="198"/>
      <c r="T2936" s="199"/>
      <c r="AT2936" s="196" t="s">
        <v>171</v>
      </c>
      <c r="AU2936" s="196" t="s">
        <v>100</v>
      </c>
      <c r="AV2936" s="194" t="s">
        <v>84</v>
      </c>
      <c r="AW2936" s="194" t="s">
        <v>33</v>
      </c>
      <c r="AX2936" s="194" t="s">
        <v>76</v>
      </c>
      <c r="AY2936" s="196" t="s">
        <v>119</v>
      </c>
    </row>
    <row r="2937" spans="2:51" s="194" customFormat="1" x14ac:dyDescent="0.3">
      <c r="B2937" s="195"/>
      <c r="D2937" s="190" t="s">
        <v>171</v>
      </c>
      <c r="E2937" s="196"/>
      <c r="F2937" s="197" t="s">
        <v>578</v>
      </c>
      <c r="H2937" s="196"/>
      <c r="L2937" s="195"/>
      <c r="M2937" s="198"/>
      <c r="T2937" s="199"/>
      <c r="AT2937" s="196" t="s">
        <v>171</v>
      </c>
      <c r="AU2937" s="196" t="s">
        <v>100</v>
      </c>
      <c r="AV2937" s="194" t="s">
        <v>84</v>
      </c>
      <c r="AW2937" s="194" t="s">
        <v>33</v>
      </c>
      <c r="AX2937" s="194" t="s">
        <v>76</v>
      </c>
      <c r="AY2937" s="196" t="s">
        <v>119</v>
      </c>
    </row>
    <row r="2938" spans="2:51" s="200" customFormat="1" x14ac:dyDescent="0.3">
      <c r="B2938" s="201"/>
      <c r="D2938" s="190" t="s">
        <v>171</v>
      </c>
      <c r="E2938" s="202"/>
      <c r="F2938" s="203" t="s">
        <v>84</v>
      </c>
      <c r="H2938" s="204">
        <v>1</v>
      </c>
      <c r="L2938" s="201"/>
      <c r="M2938" s="205"/>
      <c r="T2938" s="206"/>
      <c r="AT2938" s="202" t="s">
        <v>171</v>
      </c>
      <c r="AU2938" s="202" t="s">
        <v>100</v>
      </c>
      <c r="AV2938" s="200" t="s">
        <v>100</v>
      </c>
      <c r="AW2938" s="200" t="s">
        <v>33</v>
      </c>
      <c r="AX2938" s="200" t="s">
        <v>76</v>
      </c>
      <c r="AY2938" s="202" t="s">
        <v>119</v>
      </c>
    </row>
    <row r="2939" spans="2:51" s="194" customFormat="1" x14ac:dyDescent="0.3">
      <c r="B2939" s="195"/>
      <c r="D2939" s="190" t="s">
        <v>171</v>
      </c>
      <c r="E2939" s="196"/>
      <c r="F2939" s="197" t="s">
        <v>584</v>
      </c>
      <c r="H2939" s="196"/>
      <c r="L2939" s="195"/>
      <c r="M2939" s="198"/>
      <c r="T2939" s="199"/>
      <c r="AT2939" s="196" t="s">
        <v>171</v>
      </c>
      <c r="AU2939" s="196" t="s">
        <v>100</v>
      </c>
      <c r="AV2939" s="194" t="s">
        <v>84</v>
      </c>
      <c r="AW2939" s="194" t="s">
        <v>33</v>
      </c>
      <c r="AX2939" s="194" t="s">
        <v>76</v>
      </c>
      <c r="AY2939" s="196" t="s">
        <v>119</v>
      </c>
    </row>
    <row r="2940" spans="2:51" s="194" customFormat="1" x14ac:dyDescent="0.3">
      <c r="B2940" s="195"/>
      <c r="D2940" s="190" t="s">
        <v>171</v>
      </c>
      <c r="E2940" s="196"/>
      <c r="F2940" s="197" t="s">
        <v>640</v>
      </c>
      <c r="H2940" s="196"/>
      <c r="L2940" s="195"/>
      <c r="M2940" s="198"/>
      <c r="T2940" s="199"/>
      <c r="AT2940" s="196" t="s">
        <v>171</v>
      </c>
      <c r="AU2940" s="196" t="s">
        <v>100</v>
      </c>
      <c r="AV2940" s="194" t="s">
        <v>84</v>
      </c>
      <c r="AW2940" s="194" t="s">
        <v>33</v>
      </c>
      <c r="AX2940" s="194" t="s">
        <v>76</v>
      </c>
      <c r="AY2940" s="196" t="s">
        <v>119</v>
      </c>
    </row>
    <row r="2941" spans="2:51" s="194" customFormat="1" x14ac:dyDescent="0.3">
      <c r="B2941" s="195"/>
      <c r="D2941" s="190" t="s">
        <v>171</v>
      </c>
      <c r="E2941" s="196"/>
      <c r="F2941" s="197" t="s">
        <v>578</v>
      </c>
      <c r="H2941" s="196"/>
      <c r="L2941" s="195"/>
      <c r="M2941" s="198"/>
      <c r="T2941" s="199"/>
      <c r="AT2941" s="196" t="s">
        <v>171</v>
      </c>
      <c r="AU2941" s="196" t="s">
        <v>100</v>
      </c>
      <c r="AV2941" s="194" t="s">
        <v>84</v>
      </c>
      <c r="AW2941" s="194" t="s">
        <v>33</v>
      </c>
      <c r="AX2941" s="194" t="s">
        <v>76</v>
      </c>
      <c r="AY2941" s="196" t="s">
        <v>119</v>
      </c>
    </row>
    <row r="2942" spans="2:51" s="200" customFormat="1" x14ac:dyDescent="0.3">
      <c r="B2942" s="201"/>
      <c r="D2942" s="190" t="s">
        <v>171</v>
      </c>
      <c r="E2942" s="202"/>
      <c r="F2942" s="203" t="s">
        <v>84</v>
      </c>
      <c r="H2942" s="204">
        <v>1</v>
      </c>
      <c r="L2942" s="201"/>
      <c r="M2942" s="205"/>
      <c r="T2942" s="206"/>
      <c r="AT2942" s="202" t="s">
        <v>171</v>
      </c>
      <c r="AU2942" s="202" t="s">
        <v>100</v>
      </c>
      <c r="AV2942" s="200" t="s">
        <v>100</v>
      </c>
      <c r="AW2942" s="200" t="s">
        <v>33</v>
      </c>
      <c r="AX2942" s="200" t="s">
        <v>76</v>
      </c>
      <c r="AY2942" s="202" t="s">
        <v>119</v>
      </c>
    </row>
    <row r="2943" spans="2:51" s="194" customFormat="1" x14ac:dyDescent="0.3">
      <c r="B2943" s="195"/>
      <c r="D2943" s="190" t="s">
        <v>171</v>
      </c>
      <c r="E2943" s="196"/>
      <c r="F2943" s="197" t="s">
        <v>580</v>
      </c>
      <c r="H2943" s="196"/>
      <c r="L2943" s="195"/>
      <c r="M2943" s="198"/>
      <c r="T2943" s="199"/>
      <c r="AT2943" s="196" t="s">
        <v>171</v>
      </c>
      <c r="AU2943" s="196" t="s">
        <v>100</v>
      </c>
      <c r="AV2943" s="194" t="s">
        <v>84</v>
      </c>
      <c r="AW2943" s="194" t="s">
        <v>33</v>
      </c>
      <c r="AX2943" s="194" t="s">
        <v>76</v>
      </c>
      <c r="AY2943" s="196" t="s">
        <v>119</v>
      </c>
    </row>
    <row r="2944" spans="2:51" s="194" customFormat="1" x14ac:dyDescent="0.3">
      <c r="B2944" s="195"/>
      <c r="D2944" s="190" t="s">
        <v>171</v>
      </c>
      <c r="E2944" s="196"/>
      <c r="F2944" s="197" t="s">
        <v>640</v>
      </c>
      <c r="H2944" s="196"/>
      <c r="L2944" s="195"/>
      <c r="M2944" s="198"/>
      <c r="T2944" s="199"/>
      <c r="AT2944" s="196" t="s">
        <v>171</v>
      </c>
      <c r="AU2944" s="196" t="s">
        <v>100</v>
      </c>
      <c r="AV2944" s="194" t="s">
        <v>84</v>
      </c>
      <c r="AW2944" s="194" t="s">
        <v>33</v>
      </c>
      <c r="AX2944" s="194" t="s">
        <v>76</v>
      </c>
      <c r="AY2944" s="196" t="s">
        <v>119</v>
      </c>
    </row>
    <row r="2945" spans="2:65" s="194" customFormat="1" x14ac:dyDescent="0.3">
      <c r="B2945" s="195"/>
      <c r="D2945" s="190" t="s">
        <v>171</v>
      </c>
      <c r="E2945" s="196"/>
      <c r="F2945" s="197" t="s">
        <v>578</v>
      </c>
      <c r="H2945" s="196"/>
      <c r="L2945" s="195"/>
      <c r="M2945" s="198"/>
      <c r="T2945" s="199"/>
      <c r="AT2945" s="196" t="s">
        <v>171</v>
      </c>
      <c r="AU2945" s="196" t="s">
        <v>100</v>
      </c>
      <c r="AV2945" s="194" t="s">
        <v>84</v>
      </c>
      <c r="AW2945" s="194" t="s">
        <v>33</v>
      </c>
      <c r="AX2945" s="194" t="s">
        <v>76</v>
      </c>
      <c r="AY2945" s="196" t="s">
        <v>119</v>
      </c>
    </row>
    <row r="2946" spans="2:65" s="200" customFormat="1" x14ac:dyDescent="0.3">
      <c r="B2946" s="201"/>
      <c r="D2946" s="190" t="s">
        <v>171</v>
      </c>
      <c r="E2946" s="202"/>
      <c r="F2946" s="203" t="s">
        <v>84</v>
      </c>
      <c r="H2946" s="204">
        <v>1</v>
      </c>
      <c r="L2946" s="201"/>
      <c r="M2946" s="205"/>
      <c r="T2946" s="206"/>
      <c r="AT2946" s="202" t="s">
        <v>171</v>
      </c>
      <c r="AU2946" s="202" t="s">
        <v>100</v>
      </c>
      <c r="AV2946" s="200" t="s">
        <v>100</v>
      </c>
      <c r="AW2946" s="200" t="s">
        <v>33</v>
      </c>
      <c r="AX2946" s="200" t="s">
        <v>76</v>
      </c>
      <c r="AY2946" s="202" t="s">
        <v>119</v>
      </c>
    </row>
    <row r="2947" spans="2:65" s="194" customFormat="1" x14ac:dyDescent="0.3">
      <c r="B2947" s="195"/>
      <c r="D2947" s="190" t="s">
        <v>171</v>
      </c>
      <c r="E2947" s="196"/>
      <c r="F2947" s="197" t="s">
        <v>585</v>
      </c>
      <c r="H2947" s="196"/>
      <c r="L2947" s="195"/>
      <c r="M2947" s="198"/>
      <c r="T2947" s="199"/>
      <c r="AT2947" s="196" t="s">
        <v>171</v>
      </c>
      <c r="AU2947" s="196" t="s">
        <v>100</v>
      </c>
      <c r="AV2947" s="194" t="s">
        <v>84</v>
      </c>
      <c r="AW2947" s="194" t="s">
        <v>33</v>
      </c>
      <c r="AX2947" s="194" t="s">
        <v>76</v>
      </c>
      <c r="AY2947" s="196" t="s">
        <v>119</v>
      </c>
    </row>
    <row r="2948" spans="2:65" s="194" customFormat="1" x14ac:dyDescent="0.3">
      <c r="B2948" s="195"/>
      <c r="D2948" s="190" t="s">
        <v>171</v>
      </c>
      <c r="E2948" s="196"/>
      <c r="F2948" s="197" t="s">
        <v>640</v>
      </c>
      <c r="H2948" s="196"/>
      <c r="L2948" s="195"/>
      <c r="M2948" s="198"/>
      <c r="T2948" s="199"/>
      <c r="AT2948" s="196" t="s">
        <v>171</v>
      </c>
      <c r="AU2948" s="196" t="s">
        <v>100</v>
      </c>
      <c r="AV2948" s="194" t="s">
        <v>84</v>
      </c>
      <c r="AW2948" s="194" t="s">
        <v>33</v>
      </c>
      <c r="AX2948" s="194" t="s">
        <v>76</v>
      </c>
      <c r="AY2948" s="196" t="s">
        <v>119</v>
      </c>
    </row>
    <row r="2949" spans="2:65" s="194" customFormat="1" x14ac:dyDescent="0.3">
      <c r="B2949" s="195"/>
      <c r="D2949" s="190" t="s">
        <v>171</v>
      </c>
      <c r="E2949" s="196"/>
      <c r="F2949" s="197" t="s">
        <v>578</v>
      </c>
      <c r="H2949" s="196"/>
      <c r="L2949" s="195"/>
      <c r="M2949" s="198"/>
      <c r="T2949" s="199"/>
      <c r="AT2949" s="196" t="s">
        <v>171</v>
      </c>
      <c r="AU2949" s="196" t="s">
        <v>100</v>
      </c>
      <c r="AV2949" s="194" t="s">
        <v>84</v>
      </c>
      <c r="AW2949" s="194" t="s">
        <v>33</v>
      </c>
      <c r="AX2949" s="194" t="s">
        <v>76</v>
      </c>
      <c r="AY2949" s="196" t="s">
        <v>119</v>
      </c>
    </row>
    <row r="2950" spans="2:65" s="200" customFormat="1" x14ac:dyDescent="0.3">
      <c r="B2950" s="201"/>
      <c r="D2950" s="190" t="s">
        <v>171</v>
      </c>
      <c r="E2950" s="202"/>
      <c r="F2950" s="203" t="s">
        <v>84</v>
      </c>
      <c r="H2950" s="204">
        <v>1</v>
      </c>
      <c r="L2950" s="201"/>
      <c r="M2950" s="205"/>
      <c r="T2950" s="206"/>
      <c r="AT2950" s="202" t="s">
        <v>171</v>
      </c>
      <c r="AU2950" s="202" t="s">
        <v>100</v>
      </c>
      <c r="AV2950" s="200" t="s">
        <v>100</v>
      </c>
      <c r="AW2950" s="200" t="s">
        <v>33</v>
      </c>
      <c r="AX2950" s="200" t="s">
        <v>76</v>
      </c>
      <c r="AY2950" s="202" t="s">
        <v>119</v>
      </c>
    </row>
    <row r="2951" spans="2:65" s="194" customFormat="1" x14ac:dyDescent="0.3">
      <c r="B2951" s="195"/>
      <c r="D2951" s="190" t="s">
        <v>171</v>
      </c>
      <c r="E2951" s="196"/>
      <c r="F2951" s="197" t="s">
        <v>581</v>
      </c>
      <c r="H2951" s="196"/>
      <c r="L2951" s="195"/>
      <c r="M2951" s="198"/>
      <c r="T2951" s="199"/>
      <c r="AT2951" s="196" t="s">
        <v>171</v>
      </c>
      <c r="AU2951" s="196" t="s">
        <v>100</v>
      </c>
      <c r="AV2951" s="194" t="s">
        <v>84</v>
      </c>
      <c r="AW2951" s="194" t="s">
        <v>33</v>
      </c>
      <c r="AX2951" s="194" t="s">
        <v>76</v>
      </c>
      <c r="AY2951" s="196" t="s">
        <v>119</v>
      </c>
    </row>
    <row r="2952" spans="2:65" s="194" customFormat="1" x14ac:dyDescent="0.3">
      <c r="B2952" s="195"/>
      <c r="D2952" s="190" t="s">
        <v>171</v>
      </c>
      <c r="E2952" s="196"/>
      <c r="F2952" s="197" t="s">
        <v>640</v>
      </c>
      <c r="H2952" s="196"/>
      <c r="L2952" s="195"/>
      <c r="M2952" s="198"/>
      <c r="T2952" s="199"/>
      <c r="AT2952" s="196" t="s">
        <v>171</v>
      </c>
      <c r="AU2952" s="196" t="s">
        <v>100</v>
      </c>
      <c r="AV2952" s="194" t="s">
        <v>84</v>
      </c>
      <c r="AW2952" s="194" t="s">
        <v>33</v>
      </c>
      <c r="AX2952" s="194" t="s">
        <v>76</v>
      </c>
      <c r="AY2952" s="196" t="s">
        <v>119</v>
      </c>
    </row>
    <row r="2953" spans="2:65" s="194" customFormat="1" x14ac:dyDescent="0.3">
      <c r="B2953" s="195"/>
      <c r="D2953" s="190" t="s">
        <v>171</v>
      </c>
      <c r="E2953" s="196"/>
      <c r="F2953" s="197" t="s">
        <v>578</v>
      </c>
      <c r="H2953" s="196"/>
      <c r="L2953" s="195"/>
      <c r="M2953" s="198"/>
      <c r="T2953" s="199"/>
      <c r="AT2953" s="196" t="s">
        <v>171</v>
      </c>
      <c r="AU2953" s="196" t="s">
        <v>100</v>
      </c>
      <c r="AV2953" s="194" t="s">
        <v>84</v>
      </c>
      <c r="AW2953" s="194" t="s">
        <v>33</v>
      </c>
      <c r="AX2953" s="194" t="s">
        <v>76</v>
      </c>
      <c r="AY2953" s="196" t="s">
        <v>119</v>
      </c>
    </row>
    <row r="2954" spans="2:65" s="200" customFormat="1" x14ac:dyDescent="0.3">
      <c r="B2954" s="201"/>
      <c r="D2954" s="190" t="s">
        <v>171</v>
      </c>
      <c r="E2954" s="202"/>
      <c r="F2954" s="203" t="s">
        <v>84</v>
      </c>
      <c r="H2954" s="204">
        <v>1</v>
      </c>
      <c r="L2954" s="201"/>
      <c r="M2954" s="205"/>
      <c r="T2954" s="206"/>
      <c r="AT2954" s="202" t="s">
        <v>171</v>
      </c>
      <c r="AU2954" s="202" t="s">
        <v>100</v>
      </c>
      <c r="AV2954" s="200" t="s">
        <v>100</v>
      </c>
      <c r="AW2954" s="200" t="s">
        <v>33</v>
      </c>
      <c r="AX2954" s="200" t="s">
        <v>76</v>
      </c>
      <c r="AY2954" s="202" t="s">
        <v>119</v>
      </c>
    </row>
    <row r="2955" spans="2:65" s="207" customFormat="1" x14ac:dyDescent="0.3">
      <c r="B2955" s="208"/>
      <c r="D2955" s="190" t="s">
        <v>171</v>
      </c>
      <c r="E2955" s="209"/>
      <c r="F2955" s="210" t="s">
        <v>176</v>
      </c>
      <c r="H2955" s="211">
        <v>6</v>
      </c>
      <c r="L2955" s="208"/>
      <c r="M2955" s="212"/>
      <c r="T2955" s="213"/>
      <c r="AT2955" s="209" t="s">
        <v>171</v>
      </c>
      <c r="AU2955" s="209" t="s">
        <v>100</v>
      </c>
      <c r="AV2955" s="207" t="s">
        <v>121</v>
      </c>
      <c r="AW2955" s="207" t="s">
        <v>33</v>
      </c>
      <c r="AX2955" s="207" t="s">
        <v>84</v>
      </c>
      <c r="AY2955" s="209" t="s">
        <v>119</v>
      </c>
    </row>
    <row r="2956" spans="2:65" s="102" customFormat="1" ht="16.5" customHeight="1" x14ac:dyDescent="0.3">
      <c r="B2956" s="103"/>
      <c r="C2956" s="179" t="s">
        <v>649</v>
      </c>
      <c r="D2956" s="179" t="s">
        <v>120</v>
      </c>
      <c r="E2956" s="180" t="s">
        <v>650</v>
      </c>
      <c r="F2956" s="181" t="s">
        <v>651</v>
      </c>
      <c r="G2956" s="182" t="s">
        <v>527</v>
      </c>
      <c r="H2956" s="183">
        <v>31</v>
      </c>
      <c r="I2956" s="289"/>
      <c r="J2956" s="184">
        <f>ROUND(I2956*H2956,2)</f>
        <v>0</v>
      </c>
      <c r="K2956" s="181" t="s">
        <v>167</v>
      </c>
      <c r="L2956" s="103"/>
      <c r="M2956" s="185"/>
      <c r="N2956" s="186" t="s">
        <v>41</v>
      </c>
      <c r="O2956" s="187">
        <v>0.81700000000000006</v>
      </c>
      <c r="P2956" s="187">
        <f>O2956*H2956</f>
        <v>25.327000000000002</v>
      </c>
      <c r="Q2956" s="187">
        <v>3.8260000000000002E-2</v>
      </c>
      <c r="R2956" s="187">
        <f>Q2956*H2956</f>
        <v>1.1860600000000001</v>
      </c>
      <c r="S2956" s="187">
        <v>0</v>
      </c>
      <c r="T2956" s="188">
        <f>S2956*H2956</f>
        <v>0</v>
      </c>
      <c r="AR2956" s="94" t="s">
        <v>121</v>
      </c>
      <c r="AT2956" s="94" t="s">
        <v>120</v>
      </c>
      <c r="AU2956" s="94" t="s">
        <v>100</v>
      </c>
      <c r="AY2956" s="94" t="s">
        <v>119</v>
      </c>
      <c r="BE2956" s="189">
        <f>IF(N2956="základní",J2956,0)</f>
        <v>0</v>
      </c>
      <c r="BF2956" s="189">
        <f>IF(N2956="snížená",J2956,0)</f>
        <v>0</v>
      </c>
      <c r="BG2956" s="189">
        <f>IF(N2956="zákl. přenesená",J2956,0)</f>
        <v>0</v>
      </c>
      <c r="BH2956" s="189">
        <f>IF(N2956="sníž. přenesená",J2956,0)</f>
        <v>0</v>
      </c>
      <c r="BI2956" s="189">
        <f>IF(N2956="nulová",J2956,0)</f>
        <v>0</v>
      </c>
      <c r="BJ2956" s="94" t="s">
        <v>84</v>
      </c>
      <c r="BK2956" s="189">
        <f>ROUND(I2956*H2956,2)</f>
        <v>0</v>
      </c>
      <c r="BL2956" s="94" t="s">
        <v>121</v>
      </c>
      <c r="BM2956" s="94" t="s">
        <v>652</v>
      </c>
    </row>
    <row r="2957" spans="2:65" s="102" customFormat="1" x14ac:dyDescent="0.3">
      <c r="B2957" s="103"/>
      <c r="D2957" s="190" t="s">
        <v>169</v>
      </c>
      <c r="F2957" s="191" t="s">
        <v>653</v>
      </c>
      <c r="L2957" s="103"/>
      <c r="M2957" s="192"/>
      <c r="T2957" s="193"/>
      <c r="AT2957" s="94" t="s">
        <v>169</v>
      </c>
      <c r="AU2957" s="94" t="s">
        <v>100</v>
      </c>
    </row>
    <row r="2958" spans="2:65" s="194" customFormat="1" x14ac:dyDescent="0.3">
      <c r="B2958" s="195"/>
      <c r="D2958" s="190" t="s">
        <v>171</v>
      </c>
      <c r="E2958" s="196"/>
      <c r="F2958" s="197" t="s">
        <v>172</v>
      </c>
      <c r="H2958" s="196"/>
      <c r="L2958" s="195"/>
      <c r="M2958" s="198"/>
      <c r="T2958" s="199"/>
      <c r="AT2958" s="196" t="s">
        <v>171</v>
      </c>
      <c r="AU2958" s="196" t="s">
        <v>100</v>
      </c>
      <c r="AV2958" s="194" t="s">
        <v>84</v>
      </c>
      <c r="AW2958" s="194" t="s">
        <v>33</v>
      </c>
      <c r="AX2958" s="194" t="s">
        <v>76</v>
      </c>
      <c r="AY2958" s="196" t="s">
        <v>119</v>
      </c>
    </row>
    <row r="2959" spans="2:65" s="194" customFormat="1" x14ac:dyDescent="0.3">
      <c r="B2959" s="195"/>
      <c r="D2959" s="190" t="s">
        <v>171</v>
      </c>
      <c r="E2959" s="196"/>
      <c r="F2959" s="197" t="s">
        <v>402</v>
      </c>
      <c r="H2959" s="196"/>
      <c r="L2959" s="195"/>
      <c r="M2959" s="198"/>
      <c r="T2959" s="199"/>
      <c r="AT2959" s="196" t="s">
        <v>171</v>
      </c>
      <c r="AU2959" s="196" t="s">
        <v>100</v>
      </c>
      <c r="AV2959" s="194" t="s">
        <v>84</v>
      </c>
      <c r="AW2959" s="194" t="s">
        <v>33</v>
      </c>
      <c r="AX2959" s="194" t="s">
        <v>76</v>
      </c>
      <c r="AY2959" s="196" t="s">
        <v>119</v>
      </c>
    </row>
    <row r="2960" spans="2:65" s="194" customFormat="1" x14ac:dyDescent="0.3">
      <c r="B2960" s="195"/>
      <c r="D2960" s="190" t="s">
        <v>171</v>
      </c>
      <c r="E2960" s="196"/>
      <c r="F2960" s="197" t="s">
        <v>403</v>
      </c>
      <c r="H2960" s="196"/>
      <c r="L2960" s="195"/>
      <c r="M2960" s="198"/>
      <c r="T2960" s="199"/>
      <c r="AT2960" s="196" t="s">
        <v>171</v>
      </c>
      <c r="AU2960" s="196" t="s">
        <v>100</v>
      </c>
      <c r="AV2960" s="194" t="s">
        <v>84</v>
      </c>
      <c r="AW2960" s="194" t="s">
        <v>33</v>
      </c>
      <c r="AX2960" s="194" t="s">
        <v>76</v>
      </c>
      <c r="AY2960" s="196" t="s">
        <v>119</v>
      </c>
    </row>
    <row r="2961" spans="2:51" s="194" customFormat="1" x14ac:dyDescent="0.3">
      <c r="B2961" s="195"/>
      <c r="D2961" s="190" t="s">
        <v>171</v>
      </c>
      <c r="E2961" s="196"/>
      <c r="F2961" s="197" t="s">
        <v>654</v>
      </c>
      <c r="H2961" s="196"/>
      <c r="L2961" s="195"/>
      <c r="M2961" s="198"/>
      <c r="T2961" s="199"/>
      <c r="AT2961" s="196" t="s">
        <v>171</v>
      </c>
      <c r="AU2961" s="196" t="s">
        <v>100</v>
      </c>
      <c r="AV2961" s="194" t="s">
        <v>84</v>
      </c>
      <c r="AW2961" s="194" t="s">
        <v>33</v>
      </c>
      <c r="AX2961" s="194" t="s">
        <v>76</v>
      </c>
      <c r="AY2961" s="196" t="s">
        <v>119</v>
      </c>
    </row>
    <row r="2962" spans="2:51" s="194" customFormat="1" x14ac:dyDescent="0.3">
      <c r="B2962" s="195"/>
      <c r="D2962" s="190" t="s">
        <v>171</v>
      </c>
      <c r="E2962" s="196"/>
      <c r="F2962" s="197" t="s">
        <v>578</v>
      </c>
      <c r="H2962" s="196"/>
      <c r="L2962" s="195"/>
      <c r="M2962" s="198"/>
      <c r="T2962" s="199"/>
      <c r="AT2962" s="196" t="s">
        <v>171</v>
      </c>
      <c r="AU2962" s="196" t="s">
        <v>100</v>
      </c>
      <c r="AV2962" s="194" t="s">
        <v>84</v>
      </c>
      <c r="AW2962" s="194" t="s">
        <v>33</v>
      </c>
      <c r="AX2962" s="194" t="s">
        <v>76</v>
      </c>
      <c r="AY2962" s="196" t="s">
        <v>119</v>
      </c>
    </row>
    <row r="2963" spans="2:51" s="200" customFormat="1" x14ac:dyDescent="0.3">
      <c r="B2963" s="201"/>
      <c r="D2963" s="190" t="s">
        <v>171</v>
      </c>
      <c r="E2963" s="202"/>
      <c r="F2963" s="203" t="s">
        <v>121</v>
      </c>
      <c r="H2963" s="204">
        <v>4</v>
      </c>
      <c r="L2963" s="201"/>
      <c r="M2963" s="205"/>
      <c r="T2963" s="206"/>
      <c r="AT2963" s="202" t="s">
        <v>171</v>
      </c>
      <c r="AU2963" s="202" t="s">
        <v>100</v>
      </c>
      <c r="AV2963" s="200" t="s">
        <v>100</v>
      </c>
      <c r="AW2963" s="200" t="s">
        <v>33</v>
      </c>
      <c r="AX2963" s="200" t="s">
        <v>76</v>
      </c>
      <c r="AY2963" s="202" t="s">
        <v>119</v>
      </c>
    </row>
    <row r="2964" spans="2:51" s="194" customFormat="1" x14ac:dyDescent="0.3">
      <c r="B2964" s="195"/>
      <c r="D2964" s="190" t="s">
        <v>171</v>
      </c>
      <c r="E2964" s="196"/>
      <c r="F2964" s="197" t="s">
        <v>407</v>
      </c>
      <c r="H2964" s="196"/>
      <c r="L2964" s="195"/>
      <c r="M2964" s="198"/>
      <c r="T2964" s="199"/>
      <c r="AT2964" s="196" t="s">
        <v>171</v>
      </c>
      <c r="AU2964" s="196" t="s">
        <v>100</v>
      </c>
      <c r="AV2964" s="194" t="s">
        <v>84</v>
      </c>
      <c r="AW2964" s="194" t="s">
        <v>33</v>
      </c>
      <c r="AX2964" s="194" t="s">
        <v>76</v>
      </c>
      <c r="AY2964" s="196" t="s">
        <v>119</v>
      </c>
    </row>
    <row r="2965" spans="2:51" s="194" customFormat="1" x14ac:dyDescent="0.3">
      <c r="B2965" s="195"/>
      <c r="D2965" s="190" t="s">
        <v>171</v>
      </c>
      <c r="E2965" s="196"/>
      <c r="F2965" s="197" t="s">
        <v>655</v>
      </c>
      <c r="H2965" s="196"/>
      <c r="L2965" s="195"/>
      <c r="M2965" s="198"/>
      <c r="T2965" s="199"/>
      <c r="AT2965" s="196" t="s">
        <v>171</v>
      </c>
      <c r="AU2965" s="196" t="s">
        <v>100</v>
      </c>
      <c r="AV2965" s="194" t="s">
        <v>84</v>
      </c>
      <c r="AW2965" s="194" t="s">
        <v>33</v>
      </c>
      <c r="AX2965" s="194" t="s">
        <v>76</v>
      </c>
      <c r="AY2965" s="196" t="s">
        <v>119</v>
      </c>
    </row>
    <row r="2966" spans="2:51" s="194" customFormat="1" x14ac:dyDescent="0.3">
      <c r="B2966" s="195"/>
      <c r="D2966" s="190" t="s">
        <v>171</v>
      </c>
      <c r="E2966" s="196"/>
      <c r="F2966" s="197" t="s">
        <v>578</v>
      </c>
      <c r="H2966" s="196"/>
      <c r="L2966" s="195"/>
      <c r="M2966" s="198"/>
      <c r="T2966" s="199"/>
      <c r="AT2966" s="196" t="s">
        <v>171</v>
      </c>
      <c r="AU2966" s="196" t="s">
        <v>100</v>
      </c>
      <c r="AV2966" s="194" t="s">
        <v>84</v>
      </c>
      <c r="AW2966" s="194" t="s">
        <v>33</v>
      </c>
      <c r="AX2966" s="194" t="s">
        <v>76</v>
      </c>
      <c r="AY2966" s="196" t="s">
        <v>119</v>
      </c>
    </row>
    <row r="2967" spans="2:51" s="200" customFormat="1" x14ac:dyDescent="0.3">
      <c r="B2967" s="201"/>
      <c r="D2967" s="190" t="s">
        <v>171</v>
      </c>
      <c r="E2967" s="202"/>
      <c r="F2967" s="203" t="s">
        <v>122</v>
      </c>
      <c r="H2967" s="204">
        <v>3</v>
      </c>
      <c r="L2967" s="201"/>
      <c r="M2967" s="205"/>
      <c r="T2967" s="206"/>
      <c r="AT2967" s="202" t="s">
        <v>171</v>
      </c>
      <c r="AU2967" s="202" t="s">
        <v>100</v>
      </c>
      <c r="AV2967" s="200" t="s">
        <v>100</v>
      </c>
      <c r="AW2967" s="200" t="s">
        <v>33</v>
      </c>
      <c r="AX2967" s="200" t="s">
        <v>76</v>
      </c>
      <c r="AY2967" s="202" t="s">
        <v>119</v>
      </c>
    </row>
    <row r="2968" spans="2:51" s="194" customFormat="1" x14ac:dyDescent="0.3">
      <c r="B2968" s="195"/>
      <c r="D2968" s="190" t="s">
        <v>171</v>
      </c>
      <c r="E2968" s="196"/>
      <c r="F2968" s="197" t="s">
        <v>408</v>
      </c>
      <c r="H2968" s="196"/>
      <c r="L2968" s="195"/>
      <c r="M2968" s="198"/>
      <c r="T2968" s="199"/>
      <c r="AT2968" s="196" t="s">
        <v>171</v>
      </c>
      <c r="AU2968" s="196" t="s">
        <v>100</v>
      </c>
      <c r="AV2968" s="194" t="s">
        <v>84</v>
      </c>
      <c r="AW2968" s="194" t="s">
        <v>33</v>
      </c>
      <c r="AX2968" s="194" t="s">
        <v>76</v>
      </c>
      <c r="AY2968" s="196" t="s">
        <v>119</v>
      </c>
    </row>
    <row r="2969" spans="2:51" s="194" customFormat="1" x14ac:dyDescent="0.3">
      <c r="B2969" s="195"/>
      <c r="D2969" s="190" t="s">
        <v>171</v>
      </c>
      <c r="E2969" s="196"/>
      <c r="F2969" s="197" t="s">
        <v>655</v>
      </c>
      <c r="H2969" s="196"/>
      <c r="L2969" s="195"/>
      <c r="M2969" s="198"/>
      <c r="T2969" s="199"/>
      <c r="AT2969" s="196" t="s">
        <v>171</v>
      </c>
      <c r="AU2969" s="196" t="s">
        <v>100</v>
      </c>
      <c r="AV2969" s="194" t="s">
        <v>84</v>
      </c>
      <c r="AW2969" s="194" t="s">
        <v>33</v>
      </c>
      <c r="AX2969" s="194" t="s">
        <v>76</v>
      </c>
      <c r="AY2969" s="196" t="s">
        <v>119</v>
      </c>
    </row>
    <row r="2970" spans="2:51" s="194" customFormat="1" x14ac:dyDescent="0.3">
      <c r="B2970" s="195"/>
      <c r="D2970" s="190" t="s">
        <v>171</v>
      </c>
      <c r="E2970" s="196"/>
      <c r="F2970" s="197" t="s">
        <v>578</v>
      </c>
      <c r="H2970" s="196"/>
      <c r="L2970" s="195"/>
      <c r="M2970" s="198"/>
      <c r="T2970" s="199"/>
      <c r="AT2970" s="196" t="s">
        <v>171</v>
      </c>
      <c r="AU2970" s="196" t="s">
        <v>100</v>
      </c>
      <c r="AV2970" s="194" t="s">
        <v>84</v>
      </c>
      <c r="AW2970" s="194" t="s">
        <v>33</v>
      </c>
      <c r="AX2970" s="194" t="s">
        <v>76</v>
      </c>
      <c r="AY2970" s="196" t="s">
        <v>119</v>
      </c>
    </row>
    <row r="2971" spans="2:51" s="200" customFormat="1" x14ac:dyDescent="0.3">
      <c r="B2971" s="201"/>
      <c r="D2971" s="190" t="s">
        <v>171</v>
      </c>
      <c r="E2971" s="202"/>
      <c r="F2971" s="203" t="s">
        <v>122</v>
      </c>
      <c r="H2971" s="204">
        <v>3</v>
      </c>
      <c r="L2971" s="201"/>
      <c r="M2971" s="205"/>
      <c r="T2971" s="206"/>
      <c r="AT2971" s="202" t="s">
        <v>171</v>
      </c>
      <c r="AU2971" s="202" t="s">
        <v>100</v>
      </c>
      <c r="AV2971" s="200" t="s">
        <v>100</v>
      </c>
      <c r="AW2971" s="200" t="s">
        <v>33</v>
      </c>
      <c r="AX2971" s="200" t="s">
        <v>76</v>
      </c>
      <c r="AY2971" s="202" t="s">
        <v>119</v>
      </c>
    </row>
    <row r="2972" spans="2:51" s="194" customFormat="1" x14ac:dyDescent="0.3">
      <c r="B2972" s="195"/>
      <c r="D2972" s="190" t="s">
        <v>171</v>
      </c>
      <c r="E2972" s="196"/>
      <c r="F2972" s="197" t="s">
        <v>587</v>
      </c>
      <c r="H2972" s="196"/>
      <c r="L2972" s="195"/>
      <c r="M2972" s="198"/>
      <c r="T2972" s="199"/>
      <c r="AT2972" s="196" t="s">
        <v>171</v>
      </c>
      <c r="AU2972" s="196" t="s">
        <v>100</v>
      </c>
      <c r="AV2972" s="194" t="s">
        <v>84</v>
      </c>
      <c r="AW2972" s="194" t="s">
        <v>33</v>
      </c>
      <c r="AX2972" s="194" t="s">
        <v>76</v>
      </c>
      <c r="AY2972" s="196" t="s">
        <v>119</v>
      </c>
    </row>
    <row r="2973" spans="2:51" s="194" customFormat="1" x14ac:dyDescent="0.3">
      <c r="B2973" s="195"/>
      <c r="D2973" s="190" t="s">
        <v>171</v>
      </c>
      <c r="E2973" s="196"/>
      <c r="F2973" s="197" t="s">
        <v>655</v>
      </c>
      <c r="H2973" s="196"/>
      <c r="L2973" s="195"/>
      <c r="M2973" s="198"/>
      <c r="T2973" s="199"/>
      <c r="AT2973" s="196" t="s">
        <v>171</v>
      </c>
      <c r="AU2973" s="196" t="s">
        <v>100</v>
      </c>
      <c r="AV2973" s="194" t="s">
        <v>84</v>
      </c>
      <c r="AW2973" s="194" t="s">
        <v>33</v>
      </c>
      <c r="AX2973" s="194" t="s">
        <v>76</v>
      </c>
      <c r="AY2973" s="196" t="s">
        <v>119</v>
      </c>
    </row>
    <row r="2974" spans="2:51" s="194" customFormat="1" x14ac:dyDescent="0.3">
      <c r="B2974" s="195"/>
      <c r="D2974" s="190" t="s">
        <v>171</v>
      </c>
      <c r="E2974" s="196"/>
      <c r="F2974" s="197" t="s">
        <v>578</v>
      </c>
      <c r="H2974" s="196"/>
      <c r="L2974" s="195"/>
      <c r="M2974" s="198"/>
      <c r="T2974" s="199"/>
      <c r="AT2974" s="196" t="s">
        <v>171</v>
      </c>
      <c r="AU2974" s="196" t="s">
        <v>100</v>
      </c>
      <c r="AV2974" s="194" t="s">
        <v>84</v>
      </c>
      <c r="AW2974" s="194" t="s">
        <v>33</v>
      </c>
      <c r="AX2974" s="194" t="s">
        <v>76</v>
      </c>
      <c r="AY2974" s="196" t="s">
        <v>119</v>
      </c>
    </row>
    <row r="2975" spans="2:51" s="200" customFormat="1" x14ac:dyDescent="0.3">
      <c r="B2975" s="201"/>
      <c r="D2975" s="190" t="s">
        <v>171</v>
      </c>
      <c r="E2975" s="202"/>
      <c r="F2975" s="203" t="s">
        <v>122</v>
      </c>
      <c r="H2975" s="204">
        <v>3</v>
      </c>
      <c r="L2975" s="201"/>
      <c r="M2975" s="205"/>
      <c r="T2975" s="206"/>
      <c r="AT2975" s="202" t="s">
        <v>171</v>
      </c>
      <c r="AU2975" s="202" t="s">
        <v>100</v>
      </c>
      <c r="AV2975" s="200" t="s">
        <v>100</v>
      </c>
      <c r="AW2975" s="200" t="s">
        <v>33</v>
      </c>
      <c r="AX2975" s="200" t="s">
        <v>76</v>
      </c>
      <c r="AY2975" s="202" t="s">
        <v>119</v>
      </c>
    </row>
    <row r="2976" spans="2:51" s="194" customFormat="1" x14ac:dyDescent="0.3">
      <c r="B2976" s="195"/>
      <c r="D2976" s="190" t="s">
        <v>171</v>
      </c>
      <c r="E2976" s="196"/>
      <c r="F2976" s="197" t="s">
        <v>579</v>
      </c>
      <c r="H2976" s="196"/>
      <c r="L2976" s="195"/>
      <c r="M2976" s="198"/>
      <c r="T2976" s="199"/>
      <c r="AT2976" s="196" t="s">
        <v>171</v>
      </c>
      <c r="AU2976" s="196" t="s">
        <v>100</v>
      </c>
      <c r="AV2976" s="194" t="s">
        <v>84</v>
      </c>
      <c r="AW2976" s="194" t="s">
        <v>33</v>
      </c>
      <c r="AX2976" s="194" t="s">
        <v>76</v>
      </c>
      <c r="AY2976" s="196" t="s">
        <v>119</v>
      </c>
    </row>
    <row r="2977" spans="2:51" s="194" customFormat="1" x14ac:dyDescent="0.3">
      <c r="B2977" s="195"/>
      <c r="D2977" s="190" t="s">
        <v>171</v>
      </c>
      <c r="E2977" s="196"/>
      <c r="F2977" s="197" t="s">
        <v>654</v>
      </c>
      <c r="H2977" s="196"/>
      <c r="L2977" s="195"/>
      <c r="M2977" s="198"/>
      <c r="T2977" s="199"/>
      <c r="AT2977" s="196" t="s">
        <v>171</v>
      </c>
      <c r="AU2977" s="196" t="s">
        <v>100</v>
      </c>
      <c r="AV2977" s="194" t="s">
        <v>84</v>
      </c>
      <c r="AW2977" s="194" t="s">
        <v>33</v>
      </c>
      <c r="AX2977" s="194" t="s">
        <v>76</v>
      </c>
      <c r="AY2977" s="196" t="s">
        <v>119</v>
      </c>
    </row>
    <row r="2978" spans="2:51" s="194" customFormat="1" x14ac:dyDescent="0.3">
      <c r="B2978" s="195"/>
      <c r="D2978" s="190" t="s">
        <v>171</v>
      </c>
      <c r="E2978" s="196"/>
      <c r="F2978" s="197" t="s">
        <v>578</v>
      </c>
      <c r="H2978" s="196"/>
      <c r="L2978" s="195"/>
      <c r="M2978" s="198"/>
      <c r="T2978" s="199"/>
      <c r="AT2978" s="196" t="s">
        <v>171</v>
      </c>
      <c r="AU2978" s="196" t="s">
        <v>100</v>
      </c>
      <c r="AV2978" s="194" t="s">
        <v>84</v>
      </c>
      <c r="AW2978" s="194" t="s">
        <v>33</v>
      </c>
      <c r="AX2978" s="194" t="s">
        <v>76</v>
      </c>
      <c r="AY2978" s="196" t="s">
        <v>119</v>
      </c>
    </row>
    <row r="2979" spans="2:51" s="200" customFormat="1" x14ac:dyDescent="0.3">
      <c r="B2979" s="201"/>
      <c r="D2979" s="190" t="s">
        <v>171</v>
      </c>
      <c r="E2979" s="202"/>
      <c r="F2979" s="203" t="s">
        <v>121</v>
      </c>
      <c r="H2979" s="204">
        <v>4</v>
      </c>
      <c r="L2979" s="201"/>
      <c r="M2979" s="205"/>
      <c r="T2979" s="206"/>
      <c r="AT2979" s="202" t="s">
        <v>171</v>
      </c>
      <c r="AU2979" s="202" t="s">
        <v>100</v>
      </c>
      <c r="AV2979" s="200" t="s">
        <v>100</v>
      </c>
      <c r="AW2979" s="200" t="s">
        <v>33</v>
      </c>
      <c r="AX2979" s="200" t="s">
        <v>76</v>
      </c>
      <c r="AY2979" s="202" t="s">
        <v>119</v>
      </c>
    </row>
    <row r="2980" spans="2:51" s="194" customFormat="1" x14ac:dyDescent="0.3">
      <c r="B2980" s="195"/>
      <c r="D2980" s="190" t="s">
        <v>171</v>
      </c>
      <c r="E2980" s="196"/>
      <c r="F2980" s="197" t="s">
        <v>584</v>
      </c>
      <c r="H2980" s="196"/>
      <c r="L2980" s="195"/>
      <c r="M2980" s="198"/>
      <c r="T2980" s="199"/>
      <c r="AT2980" s="196" t="s">
        <v>171</v>
      </c>
      <c r="AU2980" s="196" t="s">
        <v>100</v>
      </c>
      <c r="AV2980" s="194" t="s">
        <v>84</v>
      </c>
      <c r="AW2980" s="194" t="s">
        <v>33</v>
      </c>
      <c r="AX2980" s="194" t="s">
        <v>76</v>
      </c>
      <c r="AY2980" s="196" t="s">
        <v>119</v>
      </c>
    </row>
    <row r="2981" spans="2:51" s="194" customFormat="1" x14ac:dyDescent="0.3">
      <c r="B2981" s="195"/>
      <c r="D2981" s="190" t="s">
        <v>171</v>
      </c>
      <c r="E2981" s="196"/>
      <c r="F2981" s="197" t="s">
        <v>655</v>
      </c>
      <c r="H2981" s="196"/>
      <c r="L2981" s="195"/>
      <c r="M2981" s="198"/>
      <c r="T2981" s="199"/>
      <c r="AT2981" s="196" t="s">
        <v>171</v>
      </c>
      <c r="AU2981" s="196" t="s">
        <v>100</v>
      </c>
      <c r="AV2981" s="194" t="s">
        <v>84</v>
      </c>
      <c r="AW2981" s="194" t="s">
        <v>33</v>
      </c>
      <c r="AX2981" s="194" t="s">
        <v>76</v>
      </c>
      <c r="AY2981" s="196" t="s">
        <v>119</v>
      </c>
    </row>
    <row r="2982" spans="2:51" s="194" customFormat="1" x14ac:dyDescent="0.3">
      <c r="B2982" s="195"/>
      <c r="D2982" s="190" t="s">
        <v>171</v>
      </c>
      <c r="E2982" s="196"/>
      <c r="F2982" s="197" t="s">
        <v>578</v>
      </c>
      <c r="H2982" s="196"/>
      <c r="L2982" s="195"/>
      <c r="M2982" s="198"/>
      <c r="T2982" s="199"/>
      <c r="AT2982" s="196" t="s">
        <v>171</v>
      </c>
      <c r="AU2982" s="196" t="s">
        <v>100</v>
      </c>
      <c r="AV2982" s="194" t="s">
        <v>84</v>
      </c>
      <c r="AW2982" s="194" t="s">
        <v>33</v>
      </c>
      <c r="AX2982" s="194" t="s">
        <v>76</v>
      </c>
      <c r="AY2982" s="196" t="s">
        <v>119</v>
      </c>
    </row>
    <row r="2983" spans="2:51" s="200" customFormat="1" x14ac:dyDescent="0.3">
      <c r="B2983" s="201"/>
      <c r="D2983" s="190" t="s">
        <v>171</v>
      </c>
      <c r="E2983" s="202"/>
      <c r="F2983" s="203" t="s">
        <v>122</v>
      </c>
      <c r="H2983" s="204">
        <v>3</v>
      </c>
      <c r="L2983" s="201"/>
      <c r="M2983" s="205"/>
      <c r="T2983" s="206"/>
      <c r="AT2983" s="202" t="s">
        <v>171</v>
      </c>
      <c r="AU2983" s="202" t="s">
        <v>100</v>
      </c>
      <c r="AV2983" s="200" t="s">
        <v>100</v>
      </c>
      <c r="AW2983" s="200" t="s">
        <v>33</v>
      </c>
      <c r="AX2983" s="200" t="s">
        <v>76</v>
      </c>
      <c r="AY2983" s="202" t="s">
        <v>119</v>
      </c>
    </row>
    <row r="2984" spans="2:51" s="194" customFormat="1" x14ac:dyDescent="0.3">
      <c r="B2984" s="195"/>
      <c r="D2984" s="190" t="s">
        <v>171</v>
      </c>
      <c r="E2984" s="196"/>
      <c r="F2984" s="197" t="s">
        <v>580</v>
      </c>
      <c r="H2984" s="196"/>
      <c r="L2984" s="195"/>
      <c r="M2984" s="198"/>
      <c r="T2984" s="199"/>
      <c r="AT2984" s="196" t="s">
        <v>171</v>
      </c>
      <c r="AU2984" s="196" t="s">
        <v>100</v>
      </c>
      <c r="AV2984" s="194" t="s">
        <v>84</v>
      </c>
      <c r="AW2984" s="194" t="s">
        <v>33</v>
      </c>
      <c r="AX2984" s="194" t="s">
        <v>76</v>
      </c>
      <c r="AY2984" s="196" t="s">
        <v>119</v>
      </c>
    </row>
    <row r="2985" spans="2:51" s="194" customFormat="1" x14ac:dyDescent="0.3">
      <c r="B2985" s="195"/>
      <c r="D2985" s="190" t="s">
        <v>171</v>
      </c>
      <c r="E2985" s="196"/>
      <c r="F2985" s="197" t="s">
        <v>655</v>
      </c>
      <c r="H2985" s="196"/>
      <c r="L2985" s="195"/>
      <c r="M2985" s="198"/>
      <c r="T2985" s="199"/>
      <c r="AT2985" s="196" t="s">
        <v>171</v>
      </c>
      <c r="AU2985" s="196" t="s">
        <v>100</v>
      </c>
      <c r="AV2985" s="194" t="s">
        <v>84</v>
      </c>
      <c r="AW2985" s="194" t="s">
        <v>33</v>
      </c>
      <c r="AX2985" s="194" t="s">
        <v>76</v>
      </c>
      <c r="AY2985" s="196" t="s">
        <v>119</v>
      </c>
    </row>
    <row r="2986" spans="2:51" s="194" customFormat="1" x14ac:dyDescent="0.3">
      <c r="B2986" s="195"/>
      <c r="D2986" s="190" t="s">
        <v>171</v>
      </c>
      <c r="E2986" s="196"/>
      <c r="F2986" s="197" t="s">
        <v>578</v>
      </c>
      <c r="H2986" s="196"/>
      <c r="L2986" s="195"/>
      <c r="M2986" s="198"/>
      <c r="T2986" s="199"/>
      <c r="AT2986" s="196" t="s">
        <v>171</v>
      </c>
      <c r="AU2986" s="196" t="s">
        <v>100</v>
      </c>
      <c r="AV2986" s="194" t="s">
        <v>84</v>
      </c>
      <c r="AW2986" s="194" t="s">
        <v>33</v>
      </c>
      <c r="AX2986" s="194" t="s">
        <v>76</v>
      </c>
      <c r="AY2986" s="196" t="s">
        <v>119</v>
      </c>
    </row>
    <row r="2987" spans="2:51" s="200" customFormat="1" x14ac:dyDescent="0.3">
      <c r="B2987" s="201"/>
      <c r="D2987" s="190" t="s">
        <v>171</v>
      </c>
      <c r="E2987" s="202"/>
      <c r="F2987" s="203" t="s">
        <v>122</v>
      </c>
      <c r="H2987" s="204">
        <v>3</v>
      </c>
      <c r="L2987" s="201"/>
      <c r="M2987" s="205"/>
      <c r="T2987" s="206"/>
      <c r="AT2987" s="202" t="s">
        <v>171</v>
      </c>
      <c r="AU2987" s="202" t="s">
        <v>100</v>
      </c>
      <c r="AV2987" s="200" t="s">
        <v>100</v>
      </c>
      <c r="AW2987" s="200" t="s">
        <v>33</v>
      </c>
      <c r="AX2987" s="200" t="s">
        <v>76</v>
      </c>
      <c r="AY2987" s="202" t="s">
        <v>119</v>
      </c>
    </row>
    <row r="2988" spans="2:51" s="194" customFormat="1" x14ac:dyDescent="0.3">
      <c r="B2988" s="195"/>
      <c r="D2988" s="190" t="s">
        <v>171</v>
      </c>
      <c r="E2988" s="196"/>
      <c r="F2988" s="197" t="s">
        <v>585</v>
      </c>
      <c r="H2988" s="196"/>
      <c r="L2988" s="195"/>
      <c r="M2988" s="198"/>
      <c r="T2988" s="199"/>
      <c r="AT2988" s="196" t="s">
        <v>171</v>
      </c>
      <c r="AU2988" s="196" t="s">
        <v>100</v>
      </c>
      <c r="AV2988" s="194" t="s">
        <v>84</v>
      </c>
      <c r="AW2988" s="194" t="s">
        <v>33</v>
      </c>
      <c r="AX2988" s="194" t="s">
        <v>76</v>
      </c>
      <c r="AY2988" s="196" t="s">
        <v>119</v>
      </c>
    </row>
    <row r="2989" spans="2:51" s="194" customFormat="1" x14ac:dyDescent="0.3">
      <c r="B2989" s="195"/>
      <c r="D2989" s="190" t="s">
        <v>171</v>
      </c>
      <c r="E2989" s="196"/>
      <c r="F2989" s="197" t="s">
        <v>654</v>
      </c>
      <c r="H2989" s="196"/>
      <c r="L2989" s="195"/>
      <c r="M2989" s="198"/>
      <c r="T2989" s="199"/>
      <c r="AT2989" s="196" t="s">
        <v>171</v>
      </c>
      <c r="AU2989" s="196" t="s">
        <v>100</v>
      </c>
      <c r="AV2989" s="194" t="s">
        <v>84</v>
      </c>
      <c r="AW2989" s="194" t="s">
        <v>33</v>
      </c>
      <c r="AX2989" s="194" t="s">
        <v>76</v>
      </c>
      <c r="AY2989" s="196" t="s">
        <v>119</v>
      </c>
    </row>
    <row r="2990" spans="2:51" s="194" customFormat="1" x14ac:dyDescent="0.3">
      <c r="B2990" s="195"/>
      <c r="D2990" s="190" t="s">
        <v>171</v>
      </c>
      <c r="E2990" s="196"/>
      <c r="F2990" s="197" t="s">
        <v>578</v>
      </c>
      <c r="H2990" s="196"/>
      <c r="L2990" s="195"/>
      <c r="M2990" s="198"/>
      <c r="T2990" s="199"/>
      <c r="AT2990" s="196" t="s">
        <v>171</v>
      </c>
      <c r="AU2990" s="196" t="s">
        <v>100</v>
      </c>
      <c r="AV2990" s="194" t="s">
        <v>84</v>
      </c>
      <c r="AW2990" s="194" t="s">
        <v>33</v>
      </c>
      <c r="AX2990" s="194" t="s">
        <v>76</v>
      </c>
      <c r="AY2990" s="196" t="s">
        <v>119</v>
      </c>
    </row>
    <row r="2991" spans="2:51" s="200" customFormat="1" x14ac:dyDescent="0.3">
      <c r="B2991" s="201"/>
      <c r="D2991" s="190" t="s">
        <v>171</v>
      </c>
      <c r="E2991" s="202"/>
      <c r="F2991" s="203" t="s">
        <v>121</v>
      </c>
      <c r="H2991" s="204">
        <v>4</v>
      </c>
      <c r="L2991" s="201"/>
      <c r="M2991" s="205"/>
      <c r="T2991" s="206"/>
      <c r="AT2991" s="202" t="s">
        <v>171</v>
      </c>
      <c r="AU2991" s="202" t="s">
        <v>100</v>
      </c>
      <c r="AV2991" s="200" t="s">
        <v>100</v>
      </c>
      <c r="AW2991" s="200" t="s">
        <v>33</v>
      </c>
      <c r="AX2991" s="200" t="s">
        <v>76</v>
      </c>
      <c r="AY2991" s="202" t="s">
        <v>119</v>
      </c>
    </row>
    <row r="2992" spans="2:51" s="194" customFormat="1" x14ac:dyDescent="0.3">
      <c r="B2992" s="195"/>
      <c r="D2992" s="190" t="s">
        <v>171</v>
      </c>
      <c r="E2992" s="196"/>
      <c r="F2992" s="197" t="s">
        <v>581</v>
      </c>
      <c r="H2992" s="196"/>
      <c r="L2992" s="195"/>
      <c r="M2992" s="198"/>
      <c r="T2992" s="199"/>
      <c r="AT2992" s="196" t="s">
        <v>171</v>
      </c>
      <c r="AU2992" s="196" t="s">
        <v>100</v>
      </c>
      <c r="AV2992" s="194" t="s">
        <v>84</v>
      </c>
      <c r="AW2992" s="194" t="s">
        <v>33</v>
      </c>
      <c r="AX2992" s="194" t="s">
        <v>76</v>
      </c>
      <c r="AY2992" s="196" t="s">
        <v>119</v>
      </c>
    </row>
    <row r="2993" spans="2:65" s="194" customFormat="1" x14ac:dyDescent="0.3">
      <c r="B2993" s="195"/>
      <c r="D2993" s="190" t="s">
        <v>171</v>
      </c>
      <c r="E2993" s="196"/>
      <c r="F2993" s="197" t="s">
        <v>655</v>
      </c>
      <c r="H2993" s="196"/>
      <c r="L2993" s="195"/>
      <c r="M2993" s="198"/>
      <c r="T2993" s="199"/>
      <c r="AT2993" s="196" t="s">
        <v>171</v>
      </c>
      <c r="AU2993" s="196" t="s">
        <v>100</v>
      </c>
      <c r="AV2993" s="194" t="s">
        <v>84</v>
      </c>
      <c r="AW2993" s="194" t="s">
        <v>33</v>
      </c>
      <c r="AX2993" s="194" t="s">
        <v>76</v>
      </c>
      <c r="AY2993" s="196" t="s">
        <v>119</v>
      </c>
    </row>
    <row r="2994" spans="2:65" s="194" customFormat="1" x14ac:dyDescent="0.3">
      <c r="B2994" s="195"/>
      <c r="D2994" s="190" t="s">
        <v>171</v>
      </c>
      <c r="E2994" s="196"/>
      <c r="F2994" s="197" t="s">
        <v>578</v>
      </c>
      <c r="H2994" s="196"/>
      <c r="L2994" s="195"/>
      <c r="M2994" s="198"/>
      <c r="T2994" s="199"/>
      <c r="AT2994" s="196" t="s">
        <v>171</v>
      </c>
      <c r="AU2994" s="196" t="s">
        <v>100</v>
      </c>
      <c r="AV2994" s="194" t="s">
        <v>84</v>
      </c>
      <c r="AW2994" s="194" t="s">
        <v>33</v>
      </c>
      <c r="AX2994" s="194" t="s">
        <v>76</v>
      </c>
      <c r="AY2994" s="196" t="s">
        <v>119</v>
      </c>
    </row>
    <row r="2995" spans="2:65" s="200" customFormat="1" x14ac:dyDescent="0.3">
      <c r="B2995" s="201"/>
      <c r="D2995" s="190" t="s">
        <v>171</v>
      </c>
      <c r="E2995" s="202"/>
      <c r="F2995" s="203" t="s">
        <v>121</v>
      </c>
      <c r="H2995" s="204">
        <v>4</v>
      </c>
      <c r="L2995" s="201"/>
      <c r="M2995" s="205"/>
      <c r="T2995" s="206"/>
      <c r="AT2995" s="202" t="s">
        <v>171</v>
      </c>
      <c r="AU2995" s="202" t="s">
        <v>100</v>
      </c>
      <c r="AV2995" s="200" t="s">
        <v>100</v>
      </c>
      <c r="AW2995" s="200" t="s">
        <v>33</v>
      </c>
      <c r="AX2995" s="200" t="s">
        <v>76</v>
      </c>
      <c r="AY2995" s="202" t="s">
        <v>119</v>
      </c>
    </row>
    <row r="2996" spans="2:65" s="207" customFormat="1" x14ac:dyDescent="0.3">
      <c r="B2996" s="208"/>
      <c r="D2996" s="190" t="s">
        <v>171</v>
      </c>
      <c r="E2996" s="209"/>
      <c r="F2996" s="210" t="s">
        <v>176</v>
      </c>
      <c r="H2996" s="211">
        <v>31</v>
      </c>
      <c r="L2996" s="208"/>
      <c r="M2996" s="212"/>
      <c r="T2996" s="213"/>
      <c r="AT2996" s="209" t="s">
        <v>171</v>
      </c>
      <c r="AU2996" s="209" t="s">
        <v>100</v>
      </c>
      <c r="AV2996" s="207" t="s">
        <v>121</v>
      </c>
      <c r="AW2996" s="207" t="s">
        <v>33</v>
      </c>
      <c r="AX2996" s="207" t="s">
        <v>84</v>
      </c>
      <c r="AY2996" s="209" t="s">
        <v>119</v>
      </c>
    </row>
    <row r="2997" spans="2:65" s="102" customFormat="1" ht="16.5" customHeight="1" x14ac:dyDescent="0.3">
      <c r="B2997" s="103"/>
      <c r="C2997" s="222" t="s">
        <v>656</v>
      </c>
      <c r="D2997" s="222" t="s">
        <v>353</v>
      </c>
      <c r="E2997" s="223" t="s">
        <v>657</v>
      </c>
      <c r="F2997" s="224" t="s">
        <v>658</v>
      </c>
      <c r="G2997" s="225" t="s">
        <v>527</v>
      </c>
      <c r="H2997" s="226">
        <v>31</v>
      </c>
      <c r="I2997" s="290"/>
      <c r="J2997" s="227">
        <f>ROUND(I2997*H2997,2)</f>
        <v>0</v>
      </c>
      <c r="K2997" s="224" t="s">
        <v>509</v>
      </c>
      <c r="L2997" s="228"/>
      <c r="M2997" s="229"/>
      <c r="N2997" s="230" t="s">
        <v>41</v>
      </c>
      <c r="O2997" s="187">
        <v>0</v>
      </c>
      <c r="P2997" s="187">
        <f>O2997*H2997</f>
        <v>0</v>
      </c>
      <c r="Q2997" s="187">
        <v>2E-3</v>
      </c>
      <c r="R2997" s="187">
        <f>Q2997*H2997</f>
        <v>6.2E-2</v>
      </c>
      <c r="S2997" s="187">
        <v>0</v>
      </c>
      <c r="T2997" s="188">
        <f>S2997*H2997</f>
        <v>0</v>
      </c>
      <c r="AR2997" s="94" t="s">
        <v>265</v>
      </c>
      <c r="AT2997" s="94" t="s">
        <v>353</v>
      </c>
      <c r="AU2997" s="94" t="s">
        <v>100</v>
      </c>
      <c r="AY2997" s="94" t="s">
        <v>119</v>
      </c>
      <c r="BE2997" s="189">
        <f>IF(N2997="základní",J2997,0)</f>
        <v>0</v>
      </c>
      <c r="BF2997" s="189">
        <f>IF(N2997="snížená",J2997,0)</f>
        <v>0</v>
      </c>
      <c r="BG2997" s="189">
        <f>IF(N2997="zákl. přenesená",J2997,0)</f>
        <v>0</v>
      </c>
      <c r="BH2997" s="189">
        <f>IF(N2997="sníž. přenesená",J2997,0)</f>
        <v>0</v>
      </c>
      <c r="BI2997" s="189">
        <f>IF(N2997="nulová",J2997,0)</f>
        <v>0</v>
      </c>
      <c r="BJ2997" s="94" t="s">
        <v>84</v>
      </c>
      <c r="BK2997" s="189">
        <f>ROUND(I2997*H2997,2)</f>
        <v>0</v>
      </c>
      <c r="BL2997" s="94" t="s">
        <v>121</v>
      </c>
      <c r="BM2997" s="94" t="s">
        <v>659</v>
      </c>
    </row>
    <row r="2998" spans="2:65" s="102" customFormat="1" x14ac:dyDescent="0.3">
      <c r="B2998" s="103"/>
      <c r="D2998" s="190" t="s">
        <v>169</v>
      </c>
      <c r="F2998" s="191" t="s">
        <v>658</v>
      </c>
      <c r="L2998" s="103"/>
      <c r="M2998" s="192"/>
      <c r="T2998" s="193"/>
      <c r="AT2998" s="94" t="s">
        <v>169</v>
      </c>
      <c r="AU2998" s="94" t="s">
        <v>100</v>
      </c>
    </row>
    <row r="2999" spans="2:65" s="194" customFormat="1" x14ac:dyDescent="0.3">
      <c r="B2999" s="195"/>
      <c r="D2999" s="190" t="s">
        <v>171</v>
      </c>
      <c r="E2999" s="196"/>
      <c r="F2999" s="197" t="s">
        <v>172</v>
      </c>
      <c r="H2999" s="196"/>
      <c r="L2999" s="195"/>
      <c r="M2999" s="198"/>
      <c r="T2999" s="199"/>
      <c r="AT2999" s="196" t="s">
        <v>171</v>
      </c>
      <c r="AU2999" s="196" t="s">
        <v>100</v>
      </c>
      <c r="AV2999" s="194" t="s">
        <v>84</v>
      </c>
      <c r="AW2999" s="194" t="s">
        <v>33</v>
      </c>
      <c r="AX2999" s="194" t="s">
        <v>76</v>
      </c>
      <c r="AY2999" s="196" t="s">
        <v>119</v>
      </c>
    </row>
    <row r="3000" spans="2:65" s="194" customFormat="1" x14ac:dyDescent="0.3">
      <c r="B3000" s="195"/>
      <c r="D3000" s="190" t="s">
        <v>171</v>
      </c>
      <c r="E3000" s="196"/>
      <c r="F3000" s="197" t="s">
        <v>599</v>
      </c>
      <c r="H3000" s="196"/>
      <c r="L3000" s="195"/>
      <c r="M3000" s="198"/>
      <c r="T3000" s="199"/>
      <c r="AT3000" s="196" t="s">
        <v>171</v>
      </c>
      <c r="AU3000" s="196" t="s">
        <v>100</v>
      </c>
      <c r="AV3000" s="194" t="s">
        <v>84</v>
      </c>
      <c r="AW3000" s="194" t="s">
        <v>33</v>
      </c>
      <c r="AX3000" s="194" t="s">
        <v>76</v>
      </c>
      <c r="AY3000" s="196" t="s">
        <v>119</v>
      </c>
    </row>
    <row r="3001" spans="2:65" s="194" customFormat="1" x14ac:dyDescent="0.3">
      <c r="B3001" s="195"/>
      <c r="D3001" s="190" t="s">
        <v>171</v>
      </c>
      <c r="E3001" s="196"/>
      <c r="F3001" s="197" t="s">
        <v>403</v>
      </c>
      <c r="H3001" s="196"/>
      <c r="L3001" s="195"/>
      <c r="M3001" s="198"/>
      <c r="T3001" s="199"/>
      <c r="AT3001" s="196" t="s">
        <v>171</v>
      </c>
      <c r="AU3001" s="196" t="s">
        <v>100</v>
      </c>
      <c r="AV3001" s="194" t="s">
        <v>84</v>
      </c>
      <c r="AW3001" s="194" t="s">
        <v>33</v>
      </c>
      <c r="AX3001" s="194" t="s">
        <v>76</v>
      </c>
      <c r="AY3001" s="196" t="s">
        <v>119</v>
      </c>
    </row>
    <row r="3002" spans="2:65" s="194" customFormat="1" x14ac:dyDescent="0.3">
      <c r="B3002" s="195"/>
      <c r="D3002" s="190" t="s">
        <v>171</v>
      </c>
      <c r="E3002" s="196"/>
      <c r="F3002" s="197" t="s">
        <v>654</v>
      </c>
      <c r="H3002" s="196"/>
      <c r="L3002" s="195"/>
      <c r="M3002" s="198"/>
      <c r="T3002" s="199"/>
      <c r="AT3002" s="196" t="s">
        <v>171</v>
      </c>
      <c r="AU3002" s="196" t="s">
        <v>100</v>
      </c>
      <c r="AV3002" s="194" t="s">
        <v>84</v>
      </c>
      <c r="AW3002" s="194" t="s">
        <v>33</v>
      </c>
      <c r="AX3002" s="194" t="s">
        <v>76</v>
      </c>
      <c r="AY3002" s="196" t="s">
        <v>119</v>
      </c>
    </row>
    <row r="3003" spans="2:65" s="194" customFormat="1" x14ac:dyDescent="0.3">
      <c r="B3003" s="195"/>
      <c r="D3003" s="190" t="s">
        <v>171</v>
      </c>
      <c r="E3003" s="196"/>
      <c r="F3003" s="197" t="s">
        <v>578</v>
      </c>
      <c r="H3003" s="196"/>
      <c r="L3003" s="195"/>
      <c r="M3003" s="198"/>
      <c r="T3003" s="199"/>
      <c r="AT3003" s="196" t="s">
        <v>171</v>
      </c>
      <c r="AU3003" s="196" t="s">
        <v>100</v>
      </c>
      <c r="AV3003" s="194" t="s">
        <v>84</v>
      </c>
      <c r="AW3003" s="194" t="s">
        <v>33</v>
      </c>
      <c r="AX3003" s="194" t="s">
        <v>76</v>
      </c>
      <c r="AY3003" s="196" t="s">
        <v>119</v>
      </c>
    </row>
    <row r="3004" spans="2:65" s="200" customFormat="1" x14ac:dyDescent="0.3">
      <c r="B3004" s="201"/>
      <c r="D3004" s="190" t="s">
        <v>171</v>
      </c>
      <c r="E3004" s="202"/>
      <c r="F3004" s="203" t="s">
        <v>121</v>
      </c>
      <c r="H3004" s="204">
        <v>4</v>
      </c>
      <c r="L3004" s="201"/>
      <c r="M3004" s="205"/>
      <c r="T3004" s="206"/>
      <c r="AT3004" s="202" t="s">
        <v>171</v>
      </c>
      <c r="AU3004" s="202" t="s">
        <v>100</v>
      </c>
      <c r="AV3004" s="200" t="s">
        <v>100</v>
      </c>
      <c r="AW3004" s="200" t="s">
        <v>33</v>
      </c>
      <c r="AX3004" s="200" t="s">
        <v>76</v>
      </c>
      <c r="AY3004" s="202" t="s">
        <v>119</v>
      </c>
    </row>
    <row r="3005" spans="2:65" s="194" customFormat="1" x14ac:dyDescent="0.3">
      <c r="B3005" s="195"/>
      <c r="D3005" s="190" t="s">
        <v>171</v>
      </c>
      <c r="E3005" s="196"/>
      <c r="F3005" s="197" t="s">
        <v>407</v>
      </c>
      <c r="H3005" s="196"/>
      <c r="L3005" s="195"/>
      <c r="M3005" s="198"/>
      <c r="T3005" s="199"/>
      <c r="AT3005" s="196" t="s">
        <v>171</v>
      </c>
      <c r="AU3005" s="196" t="s">
        <v>100</v>
      </c>
      <c r="AV3005" s="194" t="s">
        <v>84</v>
      </c>
      <c r="AW3005" s="194" t="s">
        <v>33</v>
      </c>
      <c r="AX3005" s="194" t="s">
        <v>76</v>
      </c>
      <c r="AY3005" s="196" t="s">
        <v>119</v>
      </c>
    </row>
    <row r="3006" spans="2:65" s="194" customFormat="1" x14ac:dyDescent="0.3">
      <c r="B3006" s="195"/>
      <c r="D3006" s="190" t="s">
        <v>171</v>
      </c>
      <c r="E3006" s="196"/>
      <c r="F3006" s="197" t="s">
        <v>655</v>
      </c>
      <c r="H3006" s="196"/>
      <c r="L3006" s="195"/>
      <c r="M3006" s="198"/>
      <c r="T3006" s="199"/>
      <c r="AT3006" s="196" t="s">
        <v>171</v>
      </c>
      <c r="AU3006" s="196" t="s">
        <v>100</v>
      </c>
      <c r="AV3006" s="194" t="s">
        <v>84</v>
      </c>
      <c r="AW3006" s="194" t="s">
        <v>33</v>
      </c>
      <c r="AX3006" s="194" t="s">
        <v>76</v>
      </c>
      <c r="AY3006" s="196" t="s">
        <v>119</v>
      </c>
    </row>
    <row r="3007" spans="2:65" s="194" customFormat="1" x14ac:dyDescent="0.3">
      <c r="B3007" s="195"/>
      <c r="D3007" s="190" t="s">
        <v>171</v>
      </c>
      <c r="E3007" s="196"/>
      <c r="F3007" s="197" t="s">
        <v>578</v>
      </c>
      <c r="H3007" s="196"/>
      <c r="L3007" s="195"/>
      <c r="M3007" s="198"/>
      <c r="T3007" s="199"/>
      <c r="AT3007" s="196" t="s">
        <v>171</v>
      </c>
      <c r="AU3007" s="196" t="s">
        <v>100</v>
      </c>
      <c r="AV3007" s="194" t="s">
        <v>84</v>
      </c>
      <c r="AW3007" s="194" t="s">
        <v>33</v>
      </c>
      <c r="AX3007" s="194" t="s">
        <v>76</v>
      </c>
      <c r="AY3007" s="196" t="s">
        <v>119</v>
      </c>
    </row>
    <row r="3008" spans="2:65" s="200" customFormat="1" x14ac:dyDescent="0.3">
      <c r="B3008" s="201"/>
      <c r="D3008" s="190" t="s">
        <v>171</v>
      </c>
      <c r="E3008" s="202"/>
      <c r="F3008" s="203" t="s">
        <v>122</v>
      </c>
      <c r="H3008" s="204">
        <v>3</v>
      </c>
      <c r="L3008" s="201"/>
      <c r="M3008" s="205"/>
      <c r="T3008" s="206"/>
      <c r="AT3008" s="202" t="s">
        <v>171</v>
      </c>
      <c r="AU3008" s="202" t="s">
        <v>100</v>
      </c>
      <c r="AV3008" s="200" t="s">
        <v>100</v>
      </c>
      <c r="AW3008" s="200" t="s">
        <v>33</v>
      </c>
      <c r="AX3008" s="200" t="s">
        <v>76</v>
      </c>
      <c r="AY3008" s="202" t="s">
        <v>119</v>
      </c>
    </row>
    <row r="3009" spans="2:51" s="194" customFormat="1" x14ac:dyDescent="0.3">
      <c r="B3009" s="195"/>
      <c r="D3009" s="190" t="s">
        <v>171</v>
      </c>
      <c r="E3009" s="196"/>
      <c r="F3009" s="197" t="s">
        <v>408</v>
      </c>
      <c r="H3009" s="196"/>
      <c r="L3009" s="195"/>
      <c r="M3009" s="198"/>
      <c r="T3009" s="199"/>
      <c r="AT3009" s="196" t="s">
        <v>171</v>
      </c>
      <c r="AU3009" s="196" t="s">
        <v>100</v>
      </c>
      <c r="AV3009" s="194" t="s">
        <v>84</v>
      </c>
      <c r="AW3009" s="194" t="s">
        <v>33</v>
      </c>
      <c r="AX3009" s="194" t="s">
        <v>76</v>
      </c>
      <c r="AY3009" s="196" t="s">
        <v>119</v>
      </c>
    </row>
    <row r="3010" spans="2:51" s="194" customFormat="1" x14ac:dyDescent="0.3">
      <c r="B3010" s="195"/>
      <c r="D3010" s="190" t="s">
        <v>171</v>
      </c>
      <c r="E3010" s="196"/>
      <c r="F3010" s="197" t="s">
        <v>655</v>
      </c>
      <c r="H3010" s="196"/>
      <c r="L3010" s="195"/>
      <c r="M3010" s="198"/>
      <c r="T3010" s="199"/>
      <c r="AT3010" s="196" t="s">
        <v>171</v>
      </c>
      <c r="AU3010" s="196" t="s">
        <v>100</v>
      </c>
      <c r="AV3010" s="194" t="s">
        <v>84</v>
      </c>
      <c r="AW3010" s="194" t="s">
        <v>33</v>
      </c>
      <c r="AX3010" s="194" t="s">
        <v>76</v>
      </c>
      <c r="AY3010" s="196" t="s">
        <v>119</v>
      </c>
    </row>
    <row r="3011" spans="2:51" s="194" customFormat="1" x14ac:dyDescent="0.3">
      <c r="B3011" s="195"/>
      <c r="D3011" s="190" t="s">
        <v>171</v>
      </c>
      <c r="E3011" s="196"/>
      <c r="F3011" s="197" t="s">
        <v>578</v>
      </c>
      <c r="H3011" s="196"/>
      <c r="L3011" s="195"/>
      <c r="M3011" s="198"/>
      <c r="T3011" s="199"/>
      <c r="AT3011" s="196" t="s">
        <v>171</v>
      </c>
      <c r="AU3011" s="196" t="s">
        <v>100</v>
      </c>
      <c r="AV3011" s="194" t="s">
        <v>84</v>
      </c>
      <c r="AW3011" s="194" t="s">
        <v>33</v>
      </c>
      <c r="AX3011" s="194" t="s">
        <v>76</v>
      </c>
      <c r="AY3011" s="196" t="s">
        <v>119</v>
      </c>
    </row>
    <row r="3012" spans="2:51" s="200" customFormat="1" x14ac:dyDescent="0.3">
      <c r="B3012" s="201"/>
      <c r="D3012" s="190" t="s">
        <v>171</v>
      </c>
      <c r="E3012" s="202"/>
      <c r="F3012" s="203" t="s">
        <v>122</v>
      </c>
      <c r="H3012" s="204">
        <v>3</v>
      </c>
      <c r="L3012" s="201"/>
      <c r="M3012" s="205"/>
      <c r="T3012" s="206"/>
      <c r="AT3012" s="202" t="s">
        <v>171</v>
      </c>
      <c r="AU3012" s="202" t="s">
        <v>100</v>
      </c>
      <c r="AV3012" s="200" t="s">
        <v>100</v>
      </c>
      <c r="AW3012" s="200" t="s">
        <v>33</v>
      </c>
      <c r="AX3012" s="200" t="s">
        <v>76</v>
      </c>
      <c r="AY3012" s="202" t="s">
        <v>119</v>
      </c>
    </row>
    <row r="3013" spans="2:51" s="194" customFormat="1" x14ac:dyDescent="0.3">
      <c r="B3013" s="195"/>
      <c r="D3013" s="190" t="s">
        <v>171</v>
      </c>
      <c r="E3013" s="196"/>
      <c r="F3013" s="197" t="s">
        <v>587</v>
      </c>
      <c r="H3013" s="196"/>
      <c r="L3013" s="195"/>
      <c r="M3013" s="198"/>
      <c r="T3013" s="199"/>
      <c r="AT3013" s="196" t="s">
        <v>171</v>
      </c>
      <c r="AU3013" s="196" t="s">
        <v>100</v>
      </c>
      <c r="AV3013" s="194" t="s">
        <v>84</v>
      </c>
      <c r="AW3013" s="194" t="s">
        <v>33</v>
      </c>
      <c r="AX3013" s="194" t="s">
        <v>76</v>
      </c>
      <c r="AY3013" s="196" t="s">
        <v>119</v>
      </c>
    </row>
    <row r="3014" spans="2:51" s="194" customFormat="1" x14ac:dyDescent="0.3">
      <c r="B3014" s="195"/>
      <c r="D3014" s="190" t="s">
        <v>171</v>
      </c>
      <c r="E3014" s="196"/>
      <c r="F3014" s="197" t="s">
        <v>655</v>
      </c>
      <c r="H3014" s="196"/>
      <c r="L3014" s="195"/>
      <c r="M3014" s="198"/>
      <c r="T3014" s="199"/>
      <c r="AT3014" s="196" t="s">
        <v>171</v>
      </c>
      <c r="AU3014" s="196" t="s">
        <v>100</v>
      </c>
      <c r="AV3014" s="194" t="s">
        <v>84</v>
      </c>
      <c r="AW3014" s="194" t="s">
        <v>33</v>
      </c>
      <c r="AX3014" s="194" t="s">
        <v>76</v>
      </c>
      <c r="AY3014" s="196" t="s">
        <v>119</v>
      </c>
    </row>
    <row r="3015" spans="2:51" s="194" customFormat="1" x14ac:dyDescent="0.3">
      <c r="B3015" s="195"/>
      <c r="D3015" s="190" t="s">
        <v>171</v>
      </c>
      <c r="E3015" s="196"/>
      <c r="F3015" s="197" t="s">
        <v>578</v>
      </c>
      <c r="H3015" s="196"/>
      <c r="L3015" s="195"/>
      <c r="M3015" s="198"/>
      <c r="T3015" s="199"/>
      <c r="AT3015" s="196" t="s">
        <v>171</v>
      </c>
      <c r="AU3015" s="196" t="s">
        <v>100</v>
      </c>
      <c r="AV3015" s="194" t="s">
        <v>84</v>
      </c>
      <c r="AW3015" s="194" t="s">
        <v>33</v>
      </c>
      <c r="AX3015" s="194" t="s">
        <v>76</v>
      </c>
      <c r="AY3015" s="196" t="s">
        <v>119</v>
      </c>
    </row>
    <row r="3016" spans="2:51" s="200" customFormat="1" x14ac:dyDescent="0.3">
      <c r="B3016" s="201"/>
      <c r="D3016" s="190" t="s">
        <v>171</v>
      </c>
      <c r="E3016" s="202"/>
      <c r="F3016" s="203" t="s">
        <v>122</v>
      </c>
      <c r="H3016" s="204">
        <v>3</v>
      </c>
      <c r="L3016" s="201"/>
      <c r="M3016" s="205"/>
      <c r="T3016" s="206"/>
      <c r="AT3016" s="202" t="s">
        <v>171</v>
      </c>
      <c r="AU3016" s="202" t="s">
        <v>100</v>
      </c>
      <c r="AV3016" s="200" t="s">
        <v>100</v>
      </c>
      <c r="AW3016" s="200" t="s">
        <v>33</v>
      </c>
      <c r="AX3016" s="200" t="s">
        <v>76</v>
      </c>
      <c r="AY3016" s="202" t="s">
        <v>119</v>
      </c>
    </row>
    <row r="3017" spans="2:51" s="194" customFormat="1" x14ac:dyDescent="0.3">
      <c r="B3017" s="195"/>
      <c r="D3017" s="190" t="s">
        <v>171</v>
      </c>
      <c r="E3017" s="196"/>
      <c r="F3017" s="197" t="s">
        <v>579</v>
      </c>
      <c r="H3017" s="196"/>
      <c r="L3017" s="195"/>
      <c r="M3017" s="198"/>
      <c r="T3017" s="199"/>
      <c r="AT3017" s="196" t="s">
        <v>171</v>
      </c>
      <c r="AU3017" s="196" t="s">
        <v>100</v>
      </c>
      <c r="AV3017" s="194" t="s">
        <v>84</v>
      </c>
      <c r="AW3017" s="194" t="s">
        <v>33</v>
      </c>
      <c r="AX3017" s="194" t="s">
        <v>76</v>
      </c>
      <c r="AY3017" s="196" t="s">
        <v>119</v>
      </c>
    </row>
    <row r="3018" spans="2:51" s="194" customFormat="1" x14ac:dyDescent="0.3">
      <c r="B3018" s="195"/>
      <c r="D3018" s="190" t="s">
        <v>171</v>
      </c>
      <c r="E3018" s="196"/>
      <c r="F3018" s="197" t="s">
        <v>654</v>
      </c>
      <c r="H3018" s="196"/>
      <c r="L3018" s="195"/>
      <c r="M3018" s="198"/>
      <c r="T3018" s="199"/>
      <c r="AT3018" s="196" t="s">
        <v>171</v>
      </c>
      <c r="AU3018" s="196" t="s">
        <v>100</v>
      </c>
      <c r="AV3018" s="194" t="s">
        <v>84</v>
      </c>
      <c r="AW3018" s="194" t="s">
        <v>33</v>
      </c>
      <c r="AX3018" s="194" t="s">
        <v>76</v>
      </c>
      <c r="AY3018" s="196" t="s">
        <v>119</v>
      </c>
    </row>
    <row r="3019" spans="2:51" s="194" customFormat="1" x14ac:dyDescent="0.3">
      <c r="B3019" s="195"/>
      <c r="D3019" s="190" t="s">
        <v>171</v>
      </c>
      <c r="E3019" s="196"/>
      <c r="F3019" s="197" t="s">
        <v>578</v>
      </c>
      <c r="H3019" s="196"/>
      <c r="L3019" s="195"/>
      <c r="M3019" s="198"/>
      <c r="T3019" s="199"/>
      <c r="AT3019" s="196" t="s">
        <v>171</v>
      </c>
      <c r="AU3019" s="196" t="s">
        <v>100</v>
      </c>
      <c r="AV3019" s="194" t="s">
        <v>84</v>
      </c>
      <c r="AW3019" s="194" t="s">
        <v>33</v>
      </c>
      <c r="AX3019" s="194" t="s">
        <v>76</v>
      </c>
      <c r="AY3019" s="196" t="s">
        <v>119</v>
      </c>
    </row>
    <row r="3020" spans="2:51" s="200" customFormat="1" x14ac:dyDescent="0.3">
      <c r="B3020" s="201"/>
      <c r="D3020" s="190" t="s">
        <v>171</v>
      </c>
      <c r="E3020" s="202"/>
      <c r="F3020" s="203" t="s">
        <v>121</v>
      </c>
      <c r="H3020" s="204">
        <v>4</v>
      </c>
      <c r="L3020" s="201"/>
      <c r="M3020" s="205"/>
      <c r="T3020" s="206"/>
      <c r="AT3020" s="202" t="s">
        <v>171</v>
      </c>
      <c r="AU3020" s="202" t="s">
        <v>100</v>
      </c>
      <c r="AV3020" s="200" t="s">
        <v>100</v>
      </c>
      <c r="AW3020" s="200" t="s">
        <v>33</v>
      </c>
      <c r="AX3020" s="200" t="s">
        <v>76</v>
      </c>
      <c r="AY3020" s="202" t="s">
        <v>119</v>
      </c>
    </row>
    <row r="3021" spans="2:51" s="194" customFormat="1" x14ac:dyDescent="0.3">
      <c r="B3021" s="195"/>
      <c r="D3021" s="190" t="s">
        <v>171</v>
      </c>
      <c r="E3021" s="196"/>
      <c r="F3021" s="197" t="s">
        <v>584</v>
      </c>
      <c r="H3021" s="196"/>
      <c r="L3021" s="195"/>
      <c r="M3021" s="198"/>
      <c r="T3021" s="199"/>
      <c r="AT3021" s="196" t="s">
        <v>171</v>
      </c>
      <c r="AU3021" s="196" t="s">
        <v>100</v>
      </c>
      <c r="AV3021" s="194" t="s">
        <v>84</v>
      </c>
      <c r="AW3021" s="194" t="s">
        <v>33</v>
      </c>
      <c r="AX3021" s="194" t="s">
        <v>76</v>
      </c>
      <c r="AY3021" s="196" t="s">
        <v>119</v>
      </c>
    </row>
    <row r="3022" spans="2:51" s="194" customFormat="1" x14ac:dyDescent="0.3">
      <c r="B3022" s="195"/>
      <c r="D3022" s="190" t="s">
        <v>171</v>
      </c>
      <c r="E3022" s="196"/>
      <c r="F3022" s="197" t="s">
        <v>655</v>
      </c>
      <c r="H3022" s="196"/>
      <c r="L3022" s="195"/>
      <c r="M3022" s="198"/>
      <c r="T3022" s="199"/>
      <c r="AT3022" s="196" t="s">
        <v>171</v>
      </c>
      <c r="AU3022" s="196" t="s">
        <v>100</v>
      </c>
      <c r="AV3022" s="194" t="s">
        <v>84</v>
      </c>
      <c r="AW3022" s="194" t="s">
        <v>33</v>
      </c>
      <c r="AX3022" s="194" t="s">
        <v>76</v>
      </c>
      <c r="AY3022" s="196" t="s">
        <v>119</v>
      </c>
    </row>
    <row r="3023" spans="2:51" s="194" customFormat="1" x14ac:dyDescent="0.3">
      <c r="B3023" s="195"/>
      <c r="D3023" s="190" t="s">
        <v>171</v>
      </c>
      <c r="E3023" s="196"/>
      <c r="F3023" s="197" t="s">
        <v>578</v>
      </c>
      <c r="H3023" s="196"/>
      <c r="L3023" s="195"/>
      <c r="M3023" s="198"/>
      <c r="T3023" s="199"/>
      <c r="AT3023" s="196" t="s">
        <v>171</v>
      </c>
      <c r="AU3023" s="196" t="s">
        <v>100</v>
      </c>
      <c r="AV3023" s="194" t="s">
        <v>84</v>
      </c>
      <c r="AW3023" s="194" t="s">
        <v>33</v>
      </c>
      <c r="AX3023" s="194" t="s">
        <v>76</v>
      </c>
      <c r="AY3023" s="196" t="s">
        <v>119</v>
      </c>
    </row>
    <row r="3024" spans="2:51" s="200" customFormat="1" x14ac:dyDescent="0.3">
      <c r="B3024" s="201"/>
      <c r="D3024" s="190" t="s">
        <v>171</v>
      </c>
      <c r="E3024" s="202"/>
      <c r="F3024" s="203" t="s">
        <v>122</v>
      </c>
      <c r="H3024" s="204">
        <v>3</v>
      </c>
      <c r="L3024" s="201"/>
      <c r="M3024" s="205"/>
      <c r="T3024" s="206"/>
      <c r="AT3024" s="202" t="s">
        <v>171</v>
      </c>
      <c r="AU3024" s="202" t="s">
        <v>100</v>
      </c>
      <c r="AV3024" s="200" t="s">
        <v>100</v>
      </c>
      <c r="AW3024" s="200" t="s">
        <v>33</v>
      </c>
      <c r="AX3024" s="200" t="s">
        <v>76</v>
      </c>
      <c r="AY3024" s="202" t="s">
        <v>119</v>
      </c>
    </row>
    <row r="3025" spans="2:65" s="194" customFormat="1" x14ac:dyDescent="0.3">
      <c r="B3025" s="195"/>
      <c r="D3025" s="190" t="s">
        <v>171</v>
      </c>
      <c r="E3025" s="196"/>
      <c r="F3025" s="197" t="s">
        <v>580</v>
      </c>
      <c r="H3025" s="196"/>
      <c r="L3025" s="195"/>
      <c r="M3025" s="198"/>
      <c r="T3025" s="199"/>
      <c r="AT3025" s="196" t="s">
        <v>171</v>
      </c>
      <c r="AU3025" s="196" t="s">
        <v>100</v>
      </c>
      <c r="AV3025" s="194" t="s">
        <v>84</v>
      </c>
      <c r="AW3025" s="194" t="s">
        <v>33</v>
      </c>
      <c r="AX3025" s="194" t="s">
        <v>76</v>
      </c>
      <c r="AY3025" s="196" t="s">
        <v>119</v>
      </c>
    </row>
    <row r="3026" spans="2:65" s="194" customFormat="1" x14ac:dyDescent="0.3">
      <c r="B3026" s="195"/>
      <c r="D3026" s="190" t="s">
        <v>171</v>
      </c>
      <c r="E3026" s="196"/>
      <c r="F3026" s="197" t="s">
        <v>655</v>
      </c>
      <c r="H3026" s="196"/>
      <c r="L3026" s="195"/>
      <c r="M3026" s="198"/>
      <c r="T3026" s="199"/>
      <c r="AT3026" s="196" t="s">
        <v>171</v>
      </c>
      <c r="AU3026" s="196" t="s">
        <v>100</v>
      </c>
      <c r="AV3026" s="194" t="s">
        <v>84</v>
      </c>
      <c r="AW3026" s="194" t="s">
        <v>33</v>
      </c>
      <c r="AX3026" s="194" t="s">
        <v>76</v>
      </c>
      <c r="AY3026" s="196" t="s">
        <v>119</v>
      </c>
    </row>
    <row r="3027" spans="2:65" s="194" customFormat="1" x14ac:dyDescent="0.3">
      <c r="B3027" s="195"/>
      <c r="D3027" s="190" t="s">
        <v>171</v>
      </c>
      <c r="E3027" s="196"/>
      <c r="F3027" s="197" t="s">
        <v>578</v>
      </c>
      <c r="H3027" s="196"/>
      <c r="L3027" s="195"/>
      <c r="M3027" s="198"/>
      <c r="T3027" s="199"/>
      <c r="AT3027" s="196" t="s">
        <v>171</v>
      </c>
      <c r="AU3027" s="196" t="s">
        <v>100</v>
      </c>
      <c r="AV3027" s="194" t="s">
        <v>84</v>
      </c>
      <c r="AW3027" s="194" t="s">
        <v>33</v>
      </c>
      <c r="AX3027" s="194" t="s">
        <v>76</v>
      </c>
      <c r="AY3027" s="196" t="s">
        <v>119</v>
      </c>
    </row>
    <row r="3028" spans="2:65" s="200" customFormat="1" x14ac:dyDescent="0.3">
      <c r="B3028" s="201"/>
      <c r="D3028" s="190" t="s">
        <v>171</v>
      </c>
      <c r="E3028" s="202"/>
      <c r="F3028" s="203" t="s">
        <v>122</v>
      </c>
      <c r="H3028" s="204">
        <v>3</v>
      </c>
      <c r="L3028" s="201"/>
      <c r="M3028" s="205"/>
      <c r="T3028" s="206"/>
      <c r="AT3028" s="202" t="s">
        <v>171</v>
      </c>
      <c r="AU3028" s="202" t="s">
        <v>100</v>
      </c>
      <c r="AV3028" s="200" t="s">
        <v>100</v>
      </c>
      <c r="AW3028" s="200" t="s">
        <v>33</v>
      </c>
      <c r="AX3028" s="200" t="s">
        <v>76</v>
      </c>
      <c r="AY3028" s="202" t="s">
        <v>119</v>
      </c>
    </row>
    <row r="3029" spans="2:65" s="194" customFormat="1" x14ac:dyDescent="0.3">
      <c r="B3029" s="195"/>
      <c r="D3029" s="190" t="s">
        <v>171</v>
      </c>
      <c r="E3029" s="196"/>
      <c r="F3029" s="197" t="s">
        <v>585</v>
      </c>
      <c r="H3029" s="196"/>
      <c r="L3029" s="195"/>
      <c r="M3029" s="198"/>
      <c r="T3029" s="199"/>
      <c r="AT3029" s="196" t="s">
        <v>171</v>
      </c>
      <c r="AU3029" s="196" t="s">
        <v>100</v>
      </c>
      <c r="AV3029" s="194" t="s">
        <v>84</v>
      </c>
      <c r="AW3029" s="194" t="s">
        <v>33</v>
      </c>
      <c r="AX3029" s="194" t="s">
        <v>76</v>
      </c>
      <c r="AY3029" s="196" t="s">
        <v>119</v>
      </c>
    </row>
    <row r="3030" spans="2:65" s="194" customFormat="1" x14ac:dyDescent="0.3">
      <c r="B3030" s="195"/>
      <c r="D3030" s="190" t="s">
        <v>171</v>
      </c>
      <c r="E3030" s="196"/>
      <c r="F3030" s="197" t="s">
        <v>654</v>
      </c>
      <c r="H3030" s="196"/>
      <c r="L3030" s="195"/>
      <c r="M3030" s="198"/>
      <c r="T3030" s="199"/>
      <c r="AT3030" s="196" t="s">
        <v>171</v>
      </c>
      <c r="AU3030" s="196" t="s">
        <v>100</v>
      </c>
      <c r="AV3030" s="194" t="s">
        <v>84</v>
      </c>
      <c r="AW3030" s="194" t="s">
        <v>33</v>
      </c>
      <c r="AX3030" s="194" t="s">
        <v>76</v>
      </c>
      <c r="AY3030" s="196" t="s">
        <v>119</v>
      </c>
    </row>
    <row r="3031" spans="2:65" s="194" customFormat="1" x14ac:dyDescent="0.3">
      <c r="B3031" s="195"/>
      <c r="D3031" s="190" t="s">
        <v>171</v>
      </c>
      <c r="E3031" s="196"/>
      <c r="F3031" s="197" t="s">
        <v>578</v>
      </c>
      <c r="H3031" s="196"/>
      <c r="L3031" s="195"/>
      <c r="M3031" s="198"/>
      <c r="T3031" s="199"/>
      <c r="AT3031" s="196" t="s">
        <v>171</v>
      </c>
      <c r="AU3031" s="196" t="s">
        <v>100</v>
      </c>
      <c r="AV3031" s="194" t="s">
        <v>84</v>
      </c>
      <c r="AW3031" s="194" t="s">
        <v>33</v>
      </c>
      <c r="AX3031" s="194" t="s">
        <v>76</v>
      </c>
      <c r="AY3031" s="196" t="s">
        <v>119</v>
      </c>
    </row>
    <row r="3032" spans="2:65" s="200" customFormat="1" x14ac:dyDescent="0.3">
      <c r="B3032" s="201"/>
      <c r="D3032" s="190" t="s">
        <v>171</v>
      </c>
      <c r="E3032" s="202"/>
      <c r="F3032" s="203" t="s">
        <v>121</v>
      </c>
      <c r="H3032" s="204">
        <v>4</v>
      </c>
      <c r="L3032" s="201"/>
      <c r="M3032" s="205"/>
      <c r="T3032" s="206"/>
      <c r="AT3032" s="202" t="s">
        <v>171</v>
      </c>
      <c r="AU3032" s="202" t="s">
        <v>100</v>
      </c>
      <c r="AV3032" s="200" t="s">
        <v>100</v>
      </c>
      <c r="AW3032" s="200" t="s">
        <v>33</v>
      </c>
      <c r="AX3032" s="200" t="s">
        <v>76</v>
      </c>
      <c r="AY3032" s="202" t="s">
        <v>119</v>
      </c>
    </row>
    <row r="3033" spans="2:65" s="194" customFormat="1" x14ac:dyDescent="0.3">
      <c r="B3033" s="195"/>
      <c r="D3033" s="190" t="s">
        <v>171</v>
      </c>
      <c r="E3033" s="196"/>
      <c r="F3033" s="197" t="s">
        <v>581</v>
      </c>
      <c r="H3033" s="196"/>
      <c r="L3033" s="195"/>
      <c r="M3033" s="198"/>
      <c r="T3033" s="199"/>
      <c r="AT3033" s="196" t="s">
        <v>171</v>
      </c>
      <c r="AU3033" s="196" t="s">
        <v>100</v>
      </c>
      <c r="AV3033" s="194" t="s">
        <v>84</v>
      </c>
      <c r="AW3033" s="194" t="s">
        <v>33</v>
      </c>
      <c r="AX3033" s="194" t="s">
        <v>76</v>
      </c>
      <c r="AY3033" s="196" t="s">
        <v>119</v>
      </c>
    </row>
    <row r="3034" spans="2:65" s="194" customFormat="1" x14ac:dyDescent="0.3">
      <c r="B3034" s="195"/>
      <c r="D3034" s="190" t="s">
        <v>171</v>
      </c>
      <c r="E3034" s="196"/>
      <c r="F3034" s="197" t="s">
        <v>655</v>
      </c>
      <c r="H3034" s="196"/>
      <c r="L3034" s="195"/>
      <c r="M3034" s="198"/>
      <c r="T3034" s="199"/>
      <c r="AT3034" s="196" t="s">
        <v>171</v>
      </c>
      <c r="AU3034" s="196" t="s">
        <v>100</v>
      </c>
      <c r="AV3034" s="194" t="s">
        <v>84</v>
      </c>
      <c r="AW3034" s="194" t="s">
        <v>33</v>
      </c>
      <c r="AX3034" s="194" t="s">
        <v>76</v>
      </c>
      <c r="AY3034" s="196" t="s">
        <v>119</v>
      </c>
    </row>
    <row r="3035" spans="2:65" s="194" customFormat="1" x14ac:dyDescent="0.3">
      <c r="B3035" s="195"/>
      <c r="D3035" s="190" t="s">
        <v>171</v>
      </c>
      <c r="E3035" s="196"/>
      <c r="F3035" s="197" t="s">
        <v>578</v>
      </c>
      <c r="H3035" s="196"/>
      <c r="L3035" s="195"/>
      <c r="M3035" s="198"/>
      <c r="T3035" s="199"/>
      <c r="AT3035" s="196" t="s">
        <v>171</v>
      </c>
      <c r="AU3035" s="196" t="s">
        <v>100</v>
      </c>
      <c r="AV3035" s="194" t="s">
        <v>84</v>
      </c>
      <c r="AW3035" s="194" t="s">
        <v>33</v>
      </c>
      <c r="AX3035" s="194" t="s">
        <v>76</v>
      </c>
      <c r="AY3035" s="196" t="s">
        <v>119</v>
      </c>
    </row>
    <row r="3036" spans="2:65" s="200" customFormat="1" x14ac:dyDescent="0.3">
      <c r="B3036" s="201"/>
      <c r="D3036" s="190" t="s">
        <v>171</v>
      </c>
      <c r="E3036" s="202"/>
      <c r="F3036" s="203" t="s">
        <v>121</v>
      </c>
      <c r="H3036" s="204">
        <v>4</v>
      </c>
      <c r="L3036" s="201"/>
      <c r="M3036" s="205"/>
      <c r="T3036" s="206"/>
      <c r="AT3036" s="202" t="s">
        <v>171</v>
      </c>
      <c r="AU3036" s="202" t="s">
        <v>100</v>
      </c>
      <c r="AV3036" s="200" t="s">
        <v>100</v>
      </c>
      <c r="AW3036" s="200" t="s">
        <v>33</v>
      </c>
      <c r="AX3036" s="200" t="s">
        <v>76</v>
      </c>
      <c r="AY3036" s="202" t="s">
        <v>119</v>
      </c>
    </row>
    <row r="3037" spans="2:65" s="207" customFormat="1" x14ac:dyDescent="0.3">
      <c r="B3037" s="208"/>
      <c r="D3037" s="190" t="s">
        <v>171</v>
      </c>
      <c r="E3037" s="209"/>
      <c r="F3037" s="210" t="s">
        <v>176</v>
      </c>
      <c r="H3037" s="211">
        <v>31</v>
      </c>
      <c r="L3037" s="208"/>
      <c r="M3037" s="212"/>
      <c r="T3037" s="213"/>
      <c r="AT3037" s="209" t="s">
        <v>171</v>
      </c>
      <c r="AU3037" s="209" t="s">
        <v>100</v>
      </c>
      <c r="AV3037" s="207" t="s">
        <v>121</v>
      </c>
      <c r="AW3037" s="207" t="s">
        <v>33</v>
      </c>
      <c r="AX3037" s="207" t="s">
        <v>84</v>
      </c>
      <c r="AY3037" s="209" t="s">
        <v>119</v>
      </c>
    </row>
    <row r="3038" spans="2:65" s="102" customFormat="1" ht="16.5" customHeight="1" x14ac:dyDescent="0.3">
      <c r="B3038" s="103"/>
      <c r="C3038" s="179" t="s">
        <v>660</v>
      </c>
      <c r="D3038" s="179" t="s">
        <v>120</v>
      </c>
      <c r="E3038" s="180" t="s">
        <v>661</v>
      </c>
      <c r="F3038" s="181" t="s">
        <v>662</v>
      </c>
      <c r="G3038" s="182" t="s">
        <v>527</v>
      </c>
      <c r="H3038" s="183">
        <v>4</v>
      </c>
      <c r="I3038" s="289"/>
      <c r="J3038" s="184">
        <f>ROUND(I3038*H3038,2)</f>
        <v>0</v>
      </c>
      <c r="K3038" s="181" t="s">
        <v>167</v>
      </c>
      <c r="L3038" s="103"/>
      <c r="M3038" s="185"/>
      <c r="N3038" s="186" t="s">
        <v>41</v>
      </c>
      <c r="O3038" s="187">
        <v>4.1980000000000004</v>
      </c>
      <c r="P3038" s="187">
        <f>O3038*H3038</f>
        <v>16.792000000000002</v>
      </c>
      <c r="Q3038" s="187">
        <v>0.34090000000000004</v>
      </c>
      <c r="R3038" s="187">
        <f>Q3038*H3038</f>
        <v>1.3636000000000001</v>
      </c>
      <c r="S3038" s="187">
        <v>0</v>
      </c>
      <c r="T3038" s="188">
        <f>S3038*H3038</f>
        <v>0</v>
      </c>
      <c r="AR3038" s="94" t="s">
        <v>121</v>
      </c>
      <c r="AT3038" s="94" t="s">
        <v>120</v>
      </c>
      <c r="AU3038" s="94" t="s">
        <v>100</v>
      </c>
      <c r="AY3038" s="94" t="s">
        <v>119</v>
      </c>
      <c r="BE3038" s="189">
        <f>IF(N3038="základní",J3038,0)</f>
        <v>0</v>
      </c>
      <c r="BF3038" s="189">
        <f>IF(N3038="snížená",J3038,0)</f>
        <v>0</v>
      </c>
      <c r="BG3038" s="189">
        <f>IF(N3038="zákl. přenesená",J3038,0)</f>
        <v>0</v>
      </c>
      <c r="BH3038" s="189">
        <f>IF(N3038="sníž. přenesená",J3038,0)</f>
        <v>0</v>
      </c>
      <c r="BI3038" s="189">
        <f>IF(N3038="nulová",J3038,0)</f>
        <v>0</v>
      </c>
      <c r="BJ3038" s="94" t="s">
        <v>84</v>
      </c>
      <c r="BK3038" s="189">
        <f>ROUND(I3038*H3038,2)</f>
        <v>0</v>
      </c>
      <c r="BL3038" s="94" t="s">
        <v>121</v>
      </c>
      <c r="BM3038" s="94" t="s">
        <v>663</v>
      </c>
    </row>
    <row r="3039" spans="2:65" s="102" customFormat="1" x14ac:dyDescent="0.3">
      <c r="B3039" s="103"/>
      <c r="D3039" s="190" t="s">
        <v>169</v>
      </c>
      <c r="F3039" s="191" t="s">
        <v>664</v>
      </c>
      <c r="L3039" s="103"/>
      <c r="M3039" s="192"/>
      <c r="T3039" s="193"/>
      <c r="AT3039" s="94" t="s">
        <v>169</v>
      </c>
      <c r="AU3039" s="94" t="s">
        <v>100</v>
      </c>
    </row>
    <row r="3040" spans="2:65" s="194" customFormat="1" x14ac:dyDescent="0.3">
      <c r="B3040" s="195"/>
      <c r="D3040" s="190" t="s">
        <v>171</v>
      </c>
      <c r="E3040" s="196"/>
      <c r="F3040" s="197" t="s">
        <v>172</v>
      </c>
      <c r="H3040" s="196"/>
      <c r="L3040" s="195"/>
      <c r="M3040" s="198"/>
      <c r="T3040" s="199"/>
      <c r="AT3040" s="196" t="s">
        <v>171</v>
      </c>
      <c r="AU3040" s="196" t="s">
        <v>100</v>
      </c>
      <c r="AV3040" s="194" t="s">
        <v>84</v>
      </c>
      <c r="AW3040" s="194" t="s">
        <v>33</v>
      </c>
      <c r="AX3040" s="194" t="s">
        <v>76</v>
      </c>
      <c r="AY3040" s="196" t="s">
        <v>119</v>
      </c>
    </row>
    <row r="3041" spans="2:51" s="194" customFormat="1" x14ac:dyDescent="0.3">
      <c r="B3041" s="195"/>
      <c r="D3041" s="190" t="s">
        <v>171</v>
      </c>
      <c r="E3041" s="196"/>
      <c r="F3041" s="197" t="s">
        <v>402</v>
      </c>
      <c r="H3041" s="196"/>
      <c r="L3041" s="195"/>
      <c r="M3041" s="198"/>
      <c r="T3041" s="199"/>
      <c r="AT3041" s="196" t="s">
        <v>171</v>
      </c>
      <c r="AU3041" s="196" t="s">
        <v>100</v>
      </c>
      <c r="AV3041" s="194" t="s">
        <v>84</v>
      </c>
      <c r="AW3041" s="194" t="s">
        <v>33</v>
      </c>
      <c r="AX3041" s="194" t="s">
        <v>76</v>
      </c>
      <c r="AY3041" s="196" t="s">
        <v>119</v>
      </c>
    </row>
    <row r="3042" spans="2:51" s="194" customFormat="1" x14ac:dyDescent="0.3">
      <c r="B3042" s="195"/>
      <c r="D3042" s="190" t="s">
        <v>171</v>
      </c>
      <c r="E3042" s="196"/>
      <c r="F3042" s="197" t="s">
        <v>665</v>
      </c>
      <c r="H3042" s="196"/>
      <c r="L3042" s="195"/>
      <c r="M3042" s="198"/>
      <c r="T3042" s="199"/>
      <c r="AT3042" s="196" t="s">
        <v>171</v>
      </c>
      <c r="AU3042" s="196" t="s">
        <v>100</v>
      </c>
      <c r="AV3042" s="194" t="s">
        <v>84</v>
      </c>
      <c r="AW3042" s="194" t="s">
        <v>33</v>
      </c>
      <c r="AX3042" s="194" t="s">
        <v>76</v>
      </c>
      <c r="AY3042" s="196" t="s">
        <v>119</v>
      </c>
    </row>
    <row r="3043" spans="2:51" s="194" customFormat="1" x14ac:dyDescent="0.3">
      <c r="B3043" s="195"/>
      <c r="D3043" s="190" t="s">
        <v>171</v>
      </c>
      <c r="E3043" s="196"/>
      <c r="F3043" s="197" t="s">
        <v>248</v>
      </c>
      <c r="H3043" s="196"/>
      <c r="L3043" s="195"/>
      <c r="M3043" s="198"/>
      <c r="T3043" s="199"/>
      <c r="AT3043" s="196" t="s">
        <v>171</v>
      </c>
      <c r="AU3043" s="196" t="s">
        <v>100</v>
      </c>
      <c r="AV3043" s="194" t="s">
        <v>84</v>
      </c>
      <c r="AW3043" s="194" t="s">
        <v>33</v>
      </c>
      <c r="AX3043" s="194" t="s">
        <v>76</v>
      </c>
      <c r="AY3043" s="196" t="s">
        <v>119</v>
      </c>
    </row>
    <row r="3044" spans="2:51" s="194" customFormat="1" x14ac:dyDescent="0.3">
      <c r="B3044" s="195"/>
      <c r="D3044" s="190" t="s">
        <v>171</v>
      </c>
      <c r="E3044" s="196"/>
      <c r="F3044" s="197" t="s">
        <v>666</v>
      </c>
      <c r="H3044" s="196"/>
      <c r="L3044" s="195"/>
      <c r="M3044" s="198"/>
      <c r="T3044" s="199"/>
      <c r="AT3044" s="196" t="s">
        <v>171</v>
      </c>
      <c r="AU3044" s="196" t="s">
        <v>100</v>
      </c>
      <c r="AV3044" s="194" t="s">
        <v>84</v>
      </c>
      <c r="AW3044" s="194" t="s">
        <v>33</v>
      </c>
      <c r="AX3044" s="194" t="s">
        <v>76</v>
      </c>
      <c r="AY3044" s="196" t="s">
        <v>119</v>
      </c>
    </row>
    <row r="3045" spans="2:51" s="194" customFormat="1" x14ac:dyDescent="0.3">
      <c r="B3045" s="195"/>
      <c r="D3045" s="190" t="s">
        <v>171</v>
      </c>
      <c r="E3045" s="196"/>
      <c r="F3045" s="197" t="s">
        <v>667</v>
      </c>
      <c r="H3045" s="196"/>
      <c r="L3045" s="195"/>
      <c r="M3045" s="198"/>
      <c r="T3045" s="199"/>
      <c r="AT3045" s="196" t="s">
        <v>171</v>
      </c>
      <c r="AU3045" s="196" t="s">
        <v>100</v>
      </c>
      <c r="AV3045" s="194" t="s">
        <v>84</v>
      </c>
      <c r="AW3045" s="194" t="s">
        <v>33</v>
      </c>
      <c r="AX3045" s="194" t="s">
        <v>76</v>
      </c>
      <c r="AY3045" s="196" t="s">
        <v>119</v>
      </c>
    </row>
    <row r="3046" spans="2:51" s="200" customFormat="1" x14ac:dyDescent="0.3">
      <c r="B3046" s="201"/>
      <c r="D3046" s="190" t="s">
        <v>171</v>
      </c>
      <c r="E3046" s="202"/>
      <c r="F3046" s="203" t="s">
        <v>84</v>
      </c>
      <c r="H3046" s="204">
        <v>1</v>
      </c>
      <c r="L3046" s="201"/>
      <c r="M3046" s="205"/>
      <c r="T3046" s="206"/>
      <c r="AT3046" s="202" t="s">
        <v>171</v>
      </c>
      <c r="AU3046" s="202" t="s">
        <v>100</v>
      </c>
      <c r="AV3046" s="200" t="s">
        <v>100</v>
      </c>
      <c r="AW3046" s="200" t="s">
        <v>33</v>
      </c>
      <c r="AX3046" s="200" t="s">
        <v>76</v>
      </c>
      <c r="AY3046" s="202" t="s">
        <v>119</v>
      </c>
    </row>
    <row r="3047" spans="2:51" s="194" customFormat="1" x14ac:dyDescent="0.3">
      <c r="B3047" s="195"/>
      <c r="D3047" s="190" t="s">
        <v>171</v>
      </c>
      <c r="E3047" s="196"/>
      <c r="F3047" s="197" t="s">
        <v>251</v>
      </c>
      <c r="H3047" s="196"/>
      <c r="L3047" s="195"/>
      <c r="M3047" s="198"/>
      <c r="T3047" s="199"/>
      <c r="AT3047" s="196" t="s">
        <v>171</v>
      </c>
      <c r="AU3047" s="196" t="s">
        <v>100</v>
      </c>
      <c r="AV3047" s="194" t="s">
        <v>84</v>
      </c>
      <c r="AW3047" s="194" t="s">
        <v>33</v>
      </c>
      <c r="AX3047" s="194" t="s">
        <v>76</v>
      </c>
      <c r="AY3047" s="196" t="s">
        <v>119</v>
      </c>
    </row>
    <row r="3048" spans="2:51" s="194" customFormat="1" x14ac:dyDescent="0.3">
      <c r="B3048" s="195"/>
      <c r="D3048" s="190" t="s">
        <v>171</v>
      </c>
      <c r="E3048" s="196"/>
      <c r="F3048" s="197" t="s">
        <v>666</v>
      </c>
      <c r="H3048" s="196"/>
      <c r="L3048" s="195"/>
      <c r="M3048" s="198"/>
      <c r="T3048" s="199"/>
      <c r="AT3048" s="196" t="s">
        <v>171</v>
      </c>
      <c r="AU3048" s="196" t="s">
        <v>100</v>
      </c>
      <c r="AV3048" s="194" t="s">
        <v>84</v>
      </c>
      <c r="AW3048" s="194" t="s">
        <v>33</v>
      </c>
      <c r="AX3048" s="194" t="s">
        <v>76</v>
      </c>
      <c r="AY3048" s="196" t="s">
        <v>119</v>
      </c>
    </row>
    <row r="3049" spans="2:51" s="194" customFormat="1" x14ac:dyDescent="0.3">
      <c r="B3049" s="195"/>
      <c r="D3049" s="190" t="s">
        <v>171</v>
      </c>
      <c r="E3049" s="196"/>
      <c r="F3049" s="197" t="s">
        <v>667</v>
      </c>
      <c r="H3049" s="196"/>
      <c r="L3049" s="195"/>
      <c r="M3049" s="198"/>
      <c r="T3049" s="199"/>
      <c r="AT3049" s="196" t="s">
        <v>171</v>
      </c>
      <c r="AU3049" s="196" t="s">
        <v>100</v>
      </c>
      <c r="AV3049" s="194" t="s">
        <v>84</v>
      </c>
      <c r="AW3049" s="194" t="s">
        <v>33</v>
      </c>
      <c r="AX3049" s="194" t="s">
        <v>76</v>
      </c>
      <c r="AY3049" s="196" t="s">
        <v>119</v>
      </c>
    </row>
    <row r="3050" spans="2:51" s="200" customFormat="1" x14ac:dyDescent="0.3">
      <c r="B3050" s="201"/>
      <c r="D3050" s="190" t="s">
        <v>171</v>
      </c>
      <c r="E3050" s="202"/>
      <c r="F3050" s="203" t="s">
        <v>84</v>
      </c>
      <c r="H3050" s="204">
        <v>1</v>
      </c>
      <c r="L3050" s="201"/>
      <c r="M3050" s="205"/>
      <c r="T3050" s="206"/>
      <c r="AT3050" s="202" t="s">
        <v>171</v>
      </c>
      <c r="AU3050" s="202" t="s">
        <v>100</v>
      </c>
      <c r="AV3050" s="200" t="s">
        <v>100</v>
      </c>
      <c r="AW3050" s="200" t="s">
        <v>33</v>
      </c>
      <c r="AX3050" s="200" t="s">
        <v>76</v>
      </c>
      <c r="AY3050" s="202" t="s">
        <v>119</v>
      </c>
    </row>
    <row r="3051" spans="2:51" s="194" customFormat="1" x14ac:dyDescent="0.3">
      <c r="B3051" s="195"/>
      <c r="D3051" s="190" t="s">
        <v>171</v>
      </c>
      <c r="E3051" s="196"/>
      <c r="F3051" s="197" t="s">
        <v>252</v>
      </c>
      <c r="H3051" s="196"/>
      <c r="L3051" s="195"/>
      <c r="M3051" s="198"/>
      <c r="T3051" s="199"/>
      <c r="AT3051" s="196" t="s">
        <v>171</v>
      </c>
      <c r="AU3051" s="196" t="s">
        <v>100</v>
      </c>
      <c r="AV3051" s="194" t="s">
        <v>84</v>
      </c>
      <c r="AW3051" s="194" t="s">
        <v>33</v>
      </c>
      <c r="AX3051" s="194" t="s">
        <v>76</v>
      </c>
      <c r="AY3051" s="196" t="s">
        <v>119</v>
      </c>
    </row>
    <row r="3052" spans="2:51" s="194" customFormat="1" x14ac:dyDescent="0.3">
      <c r="B3052" s="195"/>
      <c r="D3052" s="190" t="s">
        <v>171</v>
      </c>
      <c r="E3052" s="196"/>
      <c r="F3052" s="197" t="s">
        <v>666</v>
      </c>
      <c r="H3052" s="196"/>
      <c r="L3052" s="195"/>
      <c r="M3052" s="198"/>
      <c r="T3052" s="199"/>
      <c r="AT3052" s="196" t="s">
        <v>171</v>
      </c>
      <c r="AU3052" s="196" t="s">
        <v>100</v>
      </c>
      <c r="AV3052" s="194" t="s">
        <v>84</v>
      </c>
      <c r="AW3052" s="194" t="s">
        <v>33</v>
      </c>
      <c r="AX3052" s="194" t="s">
        <v>76</v>
      </c>
      <c r="AY3052" s="196" t="s">
        <v>119</v>
      </c>
    </row>
    <row r="3053" spans="2:51" s="194" customFormat="1" x14ac:dyDescent="0.3">
      <c r="B3053" s="195"/>
      <c r="D3053" s="190" t="s">
        <v>171</v>
      </c>
      <c r="E3053" s="196"/>
      <c r="F3053" s="197" t="s">
        <v>667</v>
      </c>
      <c r="H3053" s="196"/>
      <c r="L3053" s="195"/>
      <c r="M3053" s="198"/>
      <c r="T3053" s="199"/>
      <c r="AT3053" s="196" t="s">
        <v>171</v>
      </c>
      <c r="AU3053" s="196" t="s">
        <v>100</v>
      </c>
      <c r="AV3053" s="194" t="s">
        <v>84</v>
      </c>
      <c r="AW3053" s="194" t="s">
        <v>33</v>
      </c>
      <c r="AX3053" s="194" t="s">
        <v>76</v>
      </c>
      <c r="AY3053" s="196" t="s">
        <v>119</v>
      </c>
    </row>
    <row r="3054" spans="2:51" s="200" customFormat="1" x14ac:dyDescent="0.3">
      <c r="B3054" s="201"/>
      <c r="D3054" s="190" t="s">
        <v>171</v>
      </c>
      <c r="E3054" s="202"/>
      <c r="F3054" s="203" t="s">
        <v>84</v>
      </c>
      <c r="H3054" s="204">
        <v>1</v>
      </c>
      <c r="L3054" s="201"/>
      <c r="M3054" s="205"/>
      <c r="T3054" s="206"/>
      <c r="AT3054" s="202" t="s">
        <v>171</v>
      </c>
      <c r="AU3054" s="202" t="s">
        <v>100</v>
      </c>
      <c r="AV3054" s="200" t="s">
        <v>100</v>
      </c>
      <c r="AW3054" s="200" t="s">
        <v>33</v>
      </c>
      <c r="AX3054" s="200" t="s">
        <v>76</v>
      </c>
      <c r="AY3054" s="202" t="s">
        <v>119</v>
      </c>
    </row>
    <row r="3055" spans="2:51" s="194" customFormat="1" x14ac:dyDescent="0.3">
      <c r="B3055" s="195"/>
      <c r="D3055" s="190" t="s">
        <v>171</v>
      </c>
      <c r="E3055" s="196"/>
      <c r="F3055" s="197" t="s">
        <v>668</v>
      </c>
      <c r="H3055" s="196"/>
      <c r="L3055" s="195"/>
      <c r="M3055" s="198"/>
      <c r="T3055" s="199"/>
      <c r="AT3055" s="196" t="s">
        <v>171</v>
      </c>
      <c r="AU3055" s="196" t="s">
        <v>100</v>
      </c>
      <c r="AV3055" s="194" t="s">
        <v>84</v>
      </c>
      <c r="AW3055" s="194" t="s">
        <v>33</v>
      </c>
      <c r="AX3055" s="194" t="s">
        <v>76</v>
      </c>
      <c r="AY3055" s="196" t="s">
        <v>119</v>
      </c>
    </row>
    <row r="3056" spans="2:51" s="194" customFormat="1" x14ac:dyDescent="0.3">
      <c r="B3056" s="195"/>
      <c r="D3056" s="190" t="s">
        <v>171</v>
      </c>
      <c r="E3056" s="196"/>
      <c r="F3056" s="197" t="s">
        <v>253</v>
      </c>
      <c r="H3056" s="196"/>
      <c r="L3056" s="195"/>
      <c r="M3056" s="198"/>
      <c r="T3056" s="199"/>
      <c r="AT3056" s="196" t="s">
        <v>171</v>
      </c>
      <c r="AU3056" s="196" t="s">
        <v>100</v>
      </c>
      <c r="AV3056" s="194" t="s">
        <v>84</v>
      </c>
      <c r="AW3056" s="194" t="s">
        <v>33</v>
      </c>
      <c r="AX3056" s="194" t="s">
        <v>76</v>
      </c>
      <c r="AY3056" s="196" t="s">
        <v>119</v>
      </c>
    </row>
    <row r="3057" spans="2:65" s="194" customFormat="1" x14ac:dyDescent="0.3">
      <c r="B3057" s="195"/>
      <c r="D3057" s="190" t="s">
        <v>171</v>
      </c>
      <c r="E3057" s="196"/>
      <c r="F3057" s="197" t="s">
        <v>666</v>
      </c>
      <c r="H3057" s="196"/>
      <c r="L3057" s="195"/>
      <c r="M3057" s="198"/>
      <c r="T3057" s="199"/>
      <c r="AT3057" s="196" t="s">
        <v>171</v>
      </c>
      <c r="AU3057" s="196" t="s">
        <v>100</v>
      </c>
      <c r="AV3057" s="194" t="s">
        <v>84</v>
      </c>
      <c r="AW3057" s="194" t="s">
        <v>33</v>
      </c>
      <c r="AX3057" s="194" t="s">
        <v>76</v>
      </c>
      <c r="AY3057" s="196" t="s">
        <v>119</v>
      </c>
    </row>
    <row r="3058" spans="2:65" s="194" customFormat="1" x14ac:dyDescent="0.3">
      <c r="B3058" s="195"/>
      <c r="D3058" s="190" t="s">
        <v>171</v>
      </c>
      <c r="E3058" s="196"/>
      <c r="F3058" s="197" t="s">
        <v>667</v>
      </c>
      <c r="H3058" s="196"/>
      <c r="L3058" s="195"/>
      <c r="M3058" s="198"/>
      <c r="T3058" s="199"/>
      <c r="AT3058" s="196" t="s">
        <v>171</v>
      </c>
      <c r="AU3058" s="196" t="s">
        <v>100</v>
      </c>
      <c r="AV3058" s="194" t="s">
        <v>84</v>
      </c>
      <c r="AW3058" s="194" t="s">
        <v>33</v>
      </c>
      <c r="AX3058" s="194" t="s">
        <v>76</v>
      </c>
      <c r="AY3058" s="196" t="s">
        <v>119</v>
      </c>
    </row>
    <row r="3059" spans="2:65" s="200" customFormat="1" x14ac:dyDescent="0.3">
      <c r="B3059" s="201"/>
      <c r="D3059" s="190" t="s">
        <v>171</v>
      </c>
      <c r="E3059" s="202"/>
      <c r="F3059" s="203" t="s">
        <v>84</v>
      </c>
      <c r="H3059" s="204">
        <v>1</v>
      </c>
      <c r="L3059" s="201"/>
      <c r="M3059" s="205"/>
      <c r="T3059" s="206"/>
      <c r="AT3059" s="202" t="s">
        <v>171</v>
      </c>
      <c r="AU3059" s="202" t="s">
        <v>100</v>
      </c>
      <c r="AV3059" s="200" t="s">
        <v>100</v>
      </c>
      <c r="AW3059" s="200" t="s">
        <v>33</v>
      </c>
      <c r="AX3059" s="200" t="s">
        <v>76</v>
      </c>
      <c r="AY3059" s="202" t="s">
        <v>119</v>
      </c>
    </row>
    <row r="3060" spans="2:65" s="207" customFormat="1" x14ac:dyDescent="0.3">
      <c r="B3060" s="208"/>
      <c r="D3060" s="190" t="s">
        <v>171</v>
      </c>
      <c r="E3060" s="209"/>
      <c r="F3060" s="210" t="s">
        <v>176</v>
      </c>
      <c r="H3060" s="211">
        <v>4</v>
      </c>
      <c r="L3060" s="208"/>
      <c r="M3060" s="212"/>
      <c r="T3060" s="213"/>
      <c r="AT3060" s="209" t="s">
        <v>171</v>
      </c>
      <c r="AU3060" s="209" t="s">
        <v>100</v>
      </c>
      <c r="AV3060" s="207" t="s">
        <v>121</v>
      </c>
      <c r="AW3060" s="207" t="s">
        <v>33</v>
      </c>
      <c r="AX3060" s="207" t="s">
        <v>84</v>
      </c>
      <c r="AY3060" s="209" t="s">
        <v>119</v>
      </c>
    </row>
    <row r="3061" spans="2:65" s="102" customFormat="1" ht="16.5" customHeight="1" x14ac:dyDescent="0.3">
      <c r="B3061" s="103"/>
      <c r="C3061" s="222" t="s">
        <v>669</v>
      </c>
      <c r="D3061" s="222" t="s">
        <v>353</v>
      </c>
      <c r="E3061" s="223" t="s">
        <v>670</v>
      </c>
      <c r="F3061" s="224" t="s">
        <v>671</v>
      </c>
      <c r="G3061" s="225" t="s">
        <v>527</v>
      </c>
      <c r="H3061" s="226">
        <v>4</v>
      </c>
      <c r="I3061" s="290"/>
      <c r="J3061" s="227">
        <f>ROUND(I3061*H3061,2)</f>
        <v>0</v>
      </c>
      <c r="K3061" s="224" t="s">
        <v>509</v>
      </c>
      <c r="L3061" s="228"/>
      <c r="M3061" s="229"/>
      <c r="N3061" s="230" t="s">
        <v>41</v>
      </c>
      <c r="O3061" s="187">
        <v>0</v>
      </c>
      <c r="P3061" s="187">
        <f>O3061*H3061</f>
        <v>0</v>
      </c>
      <c r="Q3061" s="187">
        <v>0.17500000000000002</v>
      </c>
      <c r="R3061" s="187">
        <f>Q3061*H3061</f>
        <v>0.70000000000000007</v>
      </c>
      <c r="S3061" s="187">
        <v>0</v>
      </c>
      <c r="T3061" s="188">
        <f>S3061*H3061</f>
        <v>0</v>
      </c>
      <c r="AR3061" s="94" t="s">
        <v>265</v>
      </c>
      <c r="AT3061" s="94" t="s">
        <v>353</v>
      </c>
      <c r="AU3061" s="94" t="s">
        <v>100</v>
      </c>
      <c r="AY3061" s="94" t="s">
        <v>119</v>
      </c>
      <c r="BE3061" s="189">
        <f>IF(N3061="základní",J3061,0)</f>
        <v>0</v>
      </c>
      <c r="BF3061" s="189">
        <f>IF(N3061="snížená",J3061,0)</f>
        <v>0</v>
      </c>
      <c r="BG3061" s="189">
        <f>IF(N3061="zákl. přenesená",J3061,0)</f>
        <v>0</v>
      </c>
      <c r="BH3061" s="189">
        <f>IF(N3061="sníž. přenesená",J3061,0)</f>
        <v>0</v>
      </c>
      <c r="BI3061" s="189">
        <f>IF(N3061="nulová",J3061,0)</f>
        <v>0</v>
      </c>
      <c r="BJ3061" s="94" t="s">
        <v>84</v>
      </c>
      <c r="BK3061" s="189">
        <f>ROUND(I3061*H3061,2)</f>
        <v>0</v>
      </c>
      <c r="BL3061" s="94" t="s">
        <v>121</v>
      </c>
      <c r="BM3061" s="94" t="s">
        <v>672</v>
      </c>
    </row>
    <row r="3062" spans="2:65" s="102" customFormat="1" x14ac:dyDescent="0.3">
      <c r="B3062" s="103"/>
      <c r="D3062" s="190" t="s">
        <v>169</v>
      </c>
      <c r="F3062" s="191" t="s">
        <v>671</v>
      </c>
      <c r="L3062" s="103"/>
      <c r="M3062" s="192"/>
      <c r="T3062" s="193"/>
      <c r="AT3062" s="94" t="s">
        <v>169</v>
      </c>
      <c r="AU3062" s="94" t="s">
        <v>100</v>
      </c>
    </row>
    <row r="3063" spans="2:65" s="194" customFormat="1" x14ac:dyDescent="0.3">
      <c r="B3063" s="195"/>
      <c r="D3063" s="190" t="s">
        <v>171</v>
      </c>
      <c r="E3063" s="196"/>
      <c r="F3063" s="197" t="s">
        <v>172</v>
      </c>
      <c r="H3063" s="196"/>
      <c r="L3063" s="195"/>
      <c r="M3063" s="198"/>
      <c r="T3063" s="199"/>
      <c r="AT3063" s="196" t="s">
        <v>171</v>
      </c>
      <c r="AU3063" s="196" t="s">
        <v>100</v>
      </c>
      <c r="AV3063" s="194" t="s">
        <v>84</v>
      </c>
      <c r="AW3063" s="194" t="s">
        <v>33</v>
      </c>
      <c r="AX3063" s="194" t="s">
        <v>76</v>
      </c>
      <c r="AY3063" s="196" t="s">
        <v>119</v>
      </c>
    </row>
    <row r="3064" spans="2:65" s="194" customFormat="1" x14ac:dyDescent="0.3">
      <c r="B3064" s="195"/>
      <c r="D3064" s="190" t="s">
        <v>171</v>
      </c>
      <c r="E3064" s="196"/>
      <c r="F3064" s="197" t="s">
        <v>599</v>
      </c>
      <c r="H3064" s="196"/>
      <c r="L3064" s="195"/>
      <c r="M3064" s="198"/>
      <c r="T3064" s="199"/>
      <c r="AT3064" s="196" t="s">
        <v>171</v>
      </c>
      <c r="AU3064" s="196" t="s">
        <v>100</v>
      </c>
      <c r="AV3064" s="194" t="s">
        <v>84</v>
      </c>
      <c r="AW3064" s="194" t="s">
        <v>33</v>
      </c>
      <c r="AX3064" s="194" t="s">
        <v>76</v>
      </c>
      <c r="AY3064" s="196" t="s">
        <v>119</v>
      </c>
    </row>
    <row r="3065" spans="2:65" s="194" customFormat="1" x14ac:dyDescent="0.3">
      <c r="B3065" s="195"/>
      <c r="D3065" s="190" t="s">
        <v>171</v>
      </c>
      <c r="E3065" s="196"/>
      <c r="F3065" s="197" t="s">
        <v>665</v>
      </c>
      <c r="H3065" s="196"/>
      <c r="L3065" s="195"/>
      <c r="M3065" s="198"/>
      <c r="T3065" s="199"/>
      <c r="AT3065" s="196" t="s">
        <v>171</v>
      </c>
      <c r="AU3065" s="196" t="s">
        <v>100</v>
      </c>
      <c r="AV3065" s="194" t="s">
        <v>84</v>
      </c>
      <c r="AW3065" s="194" t="s">
        <v>33</v>
      </c>
      <c r="AX3065" s="194" t="s">
        <v>76</v>
      </c>
      <c r="AY3065" s="196" t="s">
        <v>119</v>
      </c>
    </row>
    <row r="3066" spans="2:65" s="194" customFormat="1" x14ac:dyDescent="0.3">
      <c r="B3066" s="195"/>
      <c r="D3066" s="190" t="s">
        <v>171</v>
      </c>
      <c r="E3066" s="196"/>
      <c r="F3066" s="197" t="s">
        <v>248</v>
      </c>
      <c r="H3066" s="196"/>
      <c r="L3066" s="195"/>
      <c r="M3066" s="198"/>
      <c r="T3066" s="199"/>
      <c r="AT3066" s="196" t="s">
        <v>171</v>
      </c>
      <c r="AU3066" s="196" t="s">
        <v>100</v>
      </c>
      <c r="AV3066" s="194" t="s">
        <v>84</v>
      </c>
      <c r="AW3066" s="194" t="s">
        <v>33</v>
      </c>
      <c r="AX3066" s="194" t="s">
        <v>76</v>
      </c>
      <c r="AY3066" s="196" t="s">
        <v>119</v>
      </c>
    </row>
    <row r="3067" spans="2:65" s="194" customFormat="1" x14ac:dyDescent="0.3">
      <c r="B3067" s="195"/>
      <c r="D3067" s="190" t="s">
        <v>171</v>
      </c>
      <c r="E3067" s="196"/>
      <c r="F3067" s="197" t="s">
        <v>673</v>
      </c>
      <c r="H3067" s="196"/>
      <c r="L3067" s="195"/>
      <c r="M3067" s="198"/>
      <c r="T3067" s="199"/>
      <c r="AT3067" s="196" t="s">
        <v>171</v>
      </c>
      <c r="AU3067" s="196" t="s">
        <v>100</v>
      </c>
      <c r="AV3067" s="194" t="s">
        <v>84</v>
      </c>
      <c r="AW3067" s="194" t="s">
        <v>33</v>
      </c>
      <c r="AX3067" s="194" t="s">
        <v>76</v>
      </c>
      <c r="AY3067" s="196" t="s">
        <v>119</v>
      </c>
    </row>
    <row r="3068" spans="2:65" s="194" customFormat="1" x14ac:dyDescent="0.3">
      <c r="B3068" s="195"/>
      <c r="D3068" s="190" t="s">
        <v>171</v>
      </c>
      <c r="E3068" s="196"/>
      <c r="F3068" s="197" t="s">
        <v>674</v>
      </c>
      <c r="H3068" s="196"/>
      <c r="L3068" s="195"/>
      <c r="M3068" s="198"/>
      <c r="T3068" s="199"/>
      <c r="AT3068" s="196" t="s">
        <v>171</v>
      </c>
      <c r="AU3068" s="196" t="s">
        <v>100</v>
      </c>
      <c r="AV3068" s="194" t="s">
        <v>84</v>
      </c>
      <c r="AW3068" s="194" t="s">
        <v>33</v>
      </c>
      <c r="AX3068" s="194" t="s">
        <v>76</v>
      </c>
      <c r="AY3068" s="196" t="s">
        <v>119</v>
      </c>
    </row>
    <row r="3069" spans="2:65" s="200" customFormat="1" x14ac:dyDescent="0.3">
      <c r="B3069" s="201"/>
      <c r="D3069" s="190" t="s">
        <v>171</v>
      </c>
      <c r="E3069" s="202"/>
      <c r="F3069" s="203" t="s">
        <v>84</v>
      </c>
      <c r="H3069" s="204">
        <v>1</v>
      </c>
      <c r="L3069" s="201"/>
      <c r="M3069" s="205"/>
      <c r="T3069" s="206"/>
      <c r="AT3069" s="202" t="s">
        <v>171</v>
      </c>
      <c r="AU3069" s="202" t="s">
        <v>100</v>
      </c>
      <c r="AV3069" s="200" t="s">
        <v>100</v>
      </c>
      <c r="AW3069" s="200" t="s">
        <v>33</v>
      </c>
      <c r="AX3069" s="200" t="s">
        <v>76</v>
      </c>
      <c r="AY3069" s="202" t="s">
        <v>119</v>
      </c>
    </row>
    <row r="3070" spans="2:65" s="194" customFormat="1" x14ac:dyDescent="0.3">
      <c r="B3070" s="195"/>
      <c r="D3070" s="190" t="s">
        <v>171</v>
      </c>
      <c r="E3070" s="196"/>
      <c r="F3070" s="197" t="s">
        <v>251</v>
      </c>
      <c r="H3070" s="196"/>
      <c r="L3070" s="195"/>
      <c r="M3070" s="198"/>
      <c r="T3070" s="199"/>
      <c r="AT3070" s="196" t="s">
        <v>171</v>
      </c>
      <c r="AU3070" s="196" t="s">
        <v>100</v>
      </c>
      <c r="AV3070" s="194" t="s">
        <v>84</v>
      </c>
      <c r="AW3070" s="194" t="s">
        <v>33</v>
      </c>
      <c r="AX3070" s="194" t="s">
        <v>76</v>
      </c>
      <c r="AY3070" s="196" t="s">
        <v>119</v>
      </c>
    </row>
    <row r="3071" spans="2:65" s="194" customFormat="1" x14ac:dyDescent="0.3">
      <c r="B3071" s="195"/>
      <c r="D3071" s="190" t="s">
        <v>171</v>
      </c>
      <c r="E3071" s="196"/>
      <c r="F3071" s="197" t="s">
        <v>673</v>
      </c>
      <c r="H3071" s="196"/>
      <c r="L3071" s="195"/>
      <c r="M3071" s="198"/>
      <c r="T3071" s="199"/>
      <c r="AT3071" s="196" t="s">
        <v>171</v>
      </c>
      <c r="AU3071" s="196" t="s">
        <v>100</v>
      </c>
      <c r="AV3071" s="194" t="s">
        <v>84</v>
      </c>
      <c r="AW3071" s="194" t="s">
        <v>33</v>
      </c>
      <c r="AX3071" s="194" t="s">
        <v>76</v>
      </c>
      <c r="AY3071" s="196" t="s">
        <v>119</v>
      </c>
    </row>
    <row r="3072" spans="2:65" s="194" customFormat="1" x14ac:dyDescent="0.3">
      <c r="B3072" s="195"/>
      <c r="D3072" s="190" t="s">
        <v>171</v>
      </c>
      <c r="E3072" s="196"/>
      <c r="F3072" s="197" t="s">
        <v>674</v>
      </c>
      <c r="H3072" s="196"/>
      <c r="L3072" s="195"/>
      <c r="M3072" s="198"/>
      <c r="T3072" s="199"/>
      <c r="AT3072" s="196" t="s">
        <v>171</v>
      </c>
      <c r="AU3072" s="196" t="s">
        <v>100</v>
      </c>
      <c r="AV3072" s="194" t="s">
        <v>84</v>
      </c>
      <c r="AW3072" s="194" t="s">
        <v>33</v>
      </c>
      <c r="AX3072" s="194" t="s">
        <v>76</v>
      </c>
      <c r="AY3072" s="196" t="s">
        <v>119</v>
      </c>
    </row>
    <row r="3073" spans="2:65" s="200" customFormat="1" x14ac:dyDescent="0.3">
      <c r="B3073" s="201"/>
      <c r="D3073" s="190" t="s">
        <v>171</v>
      </c>
      <c r="E3073" s="202"/>
      <c r="F3073" s="203" t="s">
        <v>84</v>
      </c>
      <c r="H3073" s="204">
        <v>1</v>
      </c>
      <c r="L3073" s="201"/>
      <c r="M3073" s="205"/>
      <c r="T3073" s="206"/>
      <c r="AT3073" s="202" t="s">
        <v>171</v>
      </c>
      <c r="AU3073" s="202" t="s">
        <v>100</v>
      </c>
      <c r="AV3073" s="200" t="s">
        <v>100</v>
      </c>
      <c r="AW3073" s="200" t="s">
        <v>33</v>
      </c>
      <c r="AX3073" s="200" t="s">
        <v>76</v>
      </c>
      <c r="AY3073" s="202" t="s">
        <v>119</v>
      </c>
    </row>
    <row r="3074" spans="2:65" s="194" customFormat="1" x14ac:dyDescent="0.3">
      <c r="B3074" s="195"/>
      <c r="D3074" s="190" t="s">
        <v>171</v>
      </c>
      <c r="E3074" s="196"/>
      <c r="F3074" s="197" t="s">
        <v>252</v>
      </c>
      <c r="H3074" s="196"/>
      <c r="L3074" s="195"/>
      <c r="M3074" s="198"/>
      <c r="T3074" s="199"/>
      <c r="AT3074" s="196" t="s">
        <v>171</v>
      </c>
      <c r="AU3074" s="196" t="s">
        <v>100</v>
      </c>
      <c r="AV3074" s="194" t="s">
        <v>84</v>
      </c>
      <c r="AW3074" s="194" t="s">
        <v>33</v>
      </c>
      <c r="AX3074" s="194" t="s">
        <v>76</v>
      </c>
      <c r="AY3074" s="196" t="s">
        <v>119</v>
      </c>
    </row>
    <row r="3075" spans="2:65" s="194" customFormat="1" x14ac:dyDescent="0.3">
      <c r="B3075" s="195"/>
      <c r="D3075" s="190" t="s">
        <v>171</v>
      </c>
      <c r="E3075" s="196"/>
      <c r="F3075" s="197" t="s">
        <v>673</v>
      </c>
      <c r="H3075" s="196"/>
      <c r="L3075" s="195"/>
      <c r="M3075" s="198"/>
      <c r="T3075" s="199"/>
      <c r="AT3075" s="196" t="s">
        <v>171</v>
      </c>
      <c r="AU3075" s="196" t="s">
        <v>100</v>
      </c>
      <c r="AV3075" s="194" t="s">
        <v>84</v>
      </c>
      <c r="AW3075" s="194" t="s">
        <v>33</v>
      </c>
      <c r="AX3075" s="194" t="s">
        <v>76</v>
      </c>
      <c r="AY3075" s="196" t="s">
        <v>119</v>
      </c>
    </row>
    <row r="3076" spans="2:65" s="194" customFormat="1" x14ac:dyDescent="0.3">
      <c r="B3076" s="195"/>
      <c r="D3076" s="190" t="s">
        <v>171</v>
      </c>
      <c r="E3076" s="196"/>
      <c r="F3076" s="197" t="s">
        <v>674</v>
      </c>
      <c r="H3076" s="196"/>
      <c r="L3076" s="195"/>
      <c r="M3076" s="198"/>
      <c r="T3076" s="199"/>
      <c r="AT3076" s="196" t="s">
        <v>171</v>
      </c>
      <c r="AU3076" s="196" t="s">
        <v>100</v>
      </c>
      <c r="AV3076" s="194" t="s">
        <v>84</v>
      </c>
      <c r="AW3076" s="194" t="s">
        <v>33</v>
      </c>
      <c r="AX3076" s="194" t="s">
        <v>76</v>
      </c>
      <c r="AY3076" s="196" t="s">
        <v>119</v>
      </c>
    </row>
    <row r="3077" spans="2:65" s="200" customFormat="1" x14ac:dyDescent="0.3">
      <c r="B3077" s="201"/>
      <c r="D3077" s="190" t="s">
        <v>171</v>
      </c>
      <c r="E3077" s="202"/>
      <c r="F3077" s="203" t="s">
        <v>84</v>
      </c>
      <c r="H3077" s="204">
        <v>1</v>
      </c>
      <c r="L3077" s="201"/>
      <c r="M3077" s="205"/>
      <c r="T3077" s="206"/>
      <c r="AT3077" s="202" t="s">
        <v>171</v>
      </c>
      <c r="AU3077" s="202" t="s">
        <v>100</v>
      </c>
      <c r="AV3077" s="200" t="s">
        <v>100</v>
      </c>
      <c r="AW3077" s="200" t="s">
        <v>33</v>
      </c>
      <c r="AX3077" s="200" t="s">
        <v>76</v>
      </c>
      <c r="AY3077" s="202" t="s">
        <v>119</v>
      </c>
    </row>
    <row r="3078" spans="2:65" s="194" customFormat="1" x14ac:dyDescent="0.3">
      <c r="B3078" s="195"/>
      <c r="D3078" s="190" t="s">
        <v>171</v>
      </c>
      <c r="E3078" s="196"/>
      <c r="F3078" s="197" t="s">
        <v>668</v>
      </c>
      <c r="H3078" s="196"/>
      <c r="L3078" s="195"/>
      <c r="M3078" s="198"/>
      <c r="T3078" s="199"/>
      <c r="AT3078" s="196" t="s">
        <v>171</v>
      </c>
      <c r="AU3078" s="196" t="s">
        <v>100</v>
      </c>
      <c r="AV3078" s="194" t="s">
        <v>84</v>
      </c>
      <c r="AW3078" s="194" t="s">
        <v>33</v>
      </c>
      <c r="AX3078" s="194" t="s">
        <v>76</v>
      </c>
      <c r="AY3078" s="196" t="s">
        <v>119</v>
      </c>
    </row>
    <row r="3079" spans="2:65" s="194" customFormat="1" x14ac:dyDescent="0.3">
      <c r="B3079" s="195"/>
      <c r="D3079" s="190" t="s">
        <v>171</v>
      </c>
      <c r="E3079" s="196"/>
      <c r="F3079" s="197" t="s">
        <v>253</v>
      </c>
      <c r="H3079" s="196"/>
      <c r="L3079" s="195"/>
      <c r="M3079" s="198"/>
      <c r="T3079" s="199"/>
      <c r="AT3079" s="196" t="s">
        <v>171</v>
      </c>
      <c r="AU3079" s="196" t="s">
        <v>100</v>
      </c>
      <c r="AV3079" s="194" t="s">
        <v>84</v>
      </c>
      <c r="AW3079" s="194" t="s">
        <v>33</v>
      </c>
      <c r="AX3079" s="194" t="s">
        <v>76</v>
      </c>
      <c r="AY3079" s="196" t="s">
        <v>119</v>
      </c>
    </row>
    <row r="3080" spans="2:65" s="194" customFormat="1" x14ac:dyDescent="0.3">
      <c r="B3080" s="195"/>
      <c r="D3080" s="190" t="s">
        <v>171</v>
      </c>
      <c r="E3080" s="196"/>
      <c r="F3080" s="197" t="s">
        <v>673</v>
      </c>
      <c r="H3080" s="196"/>
      <c r="L3080" s="195"/>
      <c r="M3080" s="198"/>
      <c r="T3080" s="199"/>
      <c r="AT3080" s="196" t="s">
        <v>171</v>
      </c>
      <c r="AU3080" s="196" t="s">
        <v>100</v>
      </c>
      <c r="AV3080" s="194" t="s">
        <v>84</v>
      </c>
      <c r="AW3080" s="194" t="s">
        <v>33</v>
      </c>
      <c r="AX3080" s="194" t="s">
        <v>76</v>
      </c>
      <c r="AY3080" s="196" t="s">
        <v>119</v>
      </c>
    </row>
    <row r="3081" spans="2:65" s="194" customFormat="1" x14ac:dyDescent="0.3">
      <c r="B3081" s="195"/>
      <c r="D3081" s="190" t="s">
        <v>171</v>
      </c>
      <c r="E3081" s="196"/>
      <c r="F3081" s="197" t="s">
        <v>674</v>
      </c>
      <c r="H3081" s="196"/>
      <c r="L3081" s="195"/>
      <c r="M3081" s="198"/>
      <c r="T3081" s="199"/>
      <c r="AT3081" s="196" t="s">
        <v>171</v>
      </c>
      <c r="AU3081" s="196" t="s">
        <v>100</v>
      </c>
      <c r="AV3081" s="194" t="s">
        <v>84</v>
      </c>
      <c r="AW3081" s="194" t="s">
        <v>33</v>
      </c>
      <c r="AX3081" s="194" t="s">
        <v>76</v>
      </c>
      <c r="AY3081" s="196" t="s">
        <v>119</v>
      </c>
    </row>
    <row r="3082" spans="2:65" s="200" customFormat="1" x14ac:dyDescent="0.3">
      <c r="B3082" s="201"/>
      <c r="D3082" s="190" t="s">
        <v>171</v>
      </c>
      <c r="E3082" s="202"/>
      <c r="F3082" s="203" t="s">
        <v>84</v>
      </c>
      <c r="H3082" s="204">
        <v>1</v>
      </c>
      <c r="L3082" s="201"/>
      <c r="M3082" s="205"/>
      <c r="T3082" s="206"/>
      <c r="AT3082" s="202" t="s">
        <v>171</v>
      </c>
      <c r="AU3082" s="202" t="s">
        <v>100</v>
      </c>
      <c r="AV3082" s="200" t="s">
        <v>100</v>
      </c>
      <c r="AW3082" s="200" t="s">
        <v>33</v>
      </c>
      <c r="AX3082" s="200" t="s">
        <v>76</v>
      </c>
      <c r="AY3082" s="202" t="s">
        <v>119</v>
      </c>
    </row>
    <row r="3083" spans="2:65" s="207" customFormat="1" x14ac:dyDescent="0.3">
      <c r="B3083" s="208"/>
      <c r="D3083" s="190" t="s">
        <v>171</v>
      </c>
      <c r="E3083" s="209"/>
      <c r="F3083" s="210" t="s">
        <v>176</v>
      </c>
      <c r="H3083" s="211">
        <v>4</v>
      </c>
      <c r="L3083" s="208"/>
      <c r="M3083" s="212"/>
      <c r="T3083" s="213"/>
      <c r="AT3083" s="209" t="s">
        <v>171</v>
      </c>
      <c r="AU3083" s="209" t="s">
        <v>100</v>
      </c>
      <c r="AV3083" s="207" t="s">
        <v>121</v>
      </c>
      <c r="AW3083" s="207" t="s">
        <v>33</v>
      </c>
      <c r="AX3083" s="207" t="s">
        <v>84</v>
      </c>
      <c r="AY3083" s="209" t="s">
        <v>119</v>
      </c>
    </row>
    <row r="3084" spans="2:65" s="102" customFormat="1" ht="16.5" customHeight="1" x14ac:dyDescent="0.3">
      <c r="B3084" s="103"/>
      <c r="C3084" s="222" t="s">
        <v>675</v>
      </c>
      <c r="D3084" s="222" t="s">
        <v>353</v>
      </c>
      <c r="E3084" s="223" t="s">
        <v>676</v>
      </c>
      <c r="F3084" s="224" t="s">
        <v>677</v>
      </c>
      <c r="G3084" s="225" t="s">
        <v>527</v>
      </c>
      <c r="H3084" s="226">
        <v>4</v>
      </c>
      <c r="I3084" s="290"/>
      <c r="J3084" s="227">
        <f>ROUND(I3084*H3084,2)</f>
        <v>0</v>
      </c>
      <c r="K3084" s="224" t="s">
        <v>509</v>
      </c>
      <c r="L3084" s="228"/>
      <c r="M3084" s="229"/>
      <c r="N3084" s="230" t="s">
        <v>41</v>
      </c>
      <c r="O3084" s="187">
        <v>0</v>
      </c>
      <c r="P3084" s="187">
        <f>O3084*H3084</f>
        <v>0</v>
      </c>
      <c r="Q3084" s="187">
        <v>0.17</v>
      </c>
      <c r="R3084" s="187">
        <f>Q3084*H3084</f>
        <v>0.68</v>
      </c>
      <c r="S3084" s="187">
        <v>0</v>
      </c>
      <c r="T3084" s="188">
        <f>S3084*H3084</f>
        <v>0</v>
      </c>
      <c r="AR3084" s="94" t="s">
        <v>265</v>
      </c>
      <c r="AT3084" s="94" t="s">
        <v>353</v>
      </c>
      <c r="AU3084" s="94" t="s">
        <v>100</v>
      </c>
      <c r="AY3084" s="94" t="s">
        <v>119</v>
      </c>
      <c r="BE3084" s="189">
        <f>IF(N3084="základní",J3084,0)</f>
        <v>0</v>
      </c>
      <c r="BF3084" s="189">
        <f>IF(N3084="snížená",J3084,0)</f>
        <v>0</v>
      </c>
      <c r="BG3084" s="189">
        <f>IF(N3084="zákl. přenesená",J3084,0)</f>
        <v>0</v>
      </c>
      <c r="BH3084" s="189">
        <f>IF(N3084="sníž. přenesená",J3084,0)</f>
        <v>0</v>
      </c>
      <c r="BI3084" s="189">
        <f>IF(N3084="nulová",J3084,0)</f>
        <v>0</v>
      </c>
      <c r="BJ3084" s="94" t="s">
        <v>84</v>
      </c>
      <c r="BK3084" s="189">
        <f>ROUND(I3084*H3084,2)</f>
        <v>0</v>
      </c>
      <c r="BL3084" s="94" t="s">
        <v>121</v>
      </c>
      <c r="BM3084" s="94" t="s">
        <v>678</v>
      </c>
    </row>
    <row r="3085" spans="2:65" s="102" customFormat="1" x14ac:dyDescent="0.3">
      <c r="B3085" s="103"/>
      <c r="D3085" s="190" t="s">
        <v>169</v>
      </c>
      <c r="F3085" s="191" t="s">
        <v>677</v>
      </c>
      <c r="L3085" s="103"/>
      <c r="M3085" s="192"/>
      <c r="T3085" s="193"/>
      <c r="AT3085" s="94" t="s">
        <v>169</v>
      </c>
      <c r="AU3085" s="94" t="s">
        <v>100</v>
      </c>
    </row>
    <row r="3086" spans="2:65" s="194" customFormat="1" x14ac:dyDescent="0.3">
      <c r="B3086" s="195"/>
      <c r="D3086" s="190" t="s">
        <v>171</v>
      </c>
      <c r="E3086" s="196"/>
      <c r="F3086" s="197" t="s">
        <v>172</v>
      </c>
      <c r="H3086" s="196"/>
      <c r="L3086" s="195"/>
      <c r="M3086" s="198"/>
      <c r="T3086" s="199"/>
      <c r="AT3086" s="196" t="s">
        <v>171</v>
      </c>
      <c r="AU3086" s="196" t="s">
        <v>100</v>
      </c>
      <c r="AV3086" s="194" t="s">
        <v>84</v>
      </c>
      <c r="AW3086" s="194" t="s">
        <v>33</v>
      </c>
      <c r="AX3086" s="194" t="s">
        <v>76</v>
      </c>
      <c r="AY3086" s="196" t="s">
        <v>119</v>
      </c>
    </row>
    <row r="3087" spans="2:65" s="194" customFormat="1" x14ac:dyDescent="0.3">
      <c r="B3087" s="195"/>
      <c r="D3087" s="190" t="s">
        <v>171</v>
      </c>
      <c r="E3087" s="196"/>
      <c r="F3087" s="197" t="s">
        <v>599</v>
      </c>
      <c r="H3087" s="196"/>
      <c r="L3087" s="195"/>
      <c r="M3087" s="198"/>
      <c r="T3087" s="199"/>
      <c r="AT3087" s="196" t="s">
        <v>171</v>
      </c>
      <c r="AU3087" s="196" t="s">
        <v>100</v>
      </c>
      <c r="AV3087" s="194" t="s">
        <v>84</v>
      </c>
      <c r="AW3087" s="194" t="s">
        <v>33</v>
      </c>
      <c r="AX3087" s="194" t="s">
        <v>76</v>
      </c>
      <c r="AY3087" s="196" t="s">
        <v>119</v>
      </c>
    </row>
    <row r="3088" spans="2:65" s="194" customFormat="1" x14ac:dyDescent="0.3">
      <c r="B3088" s="195"/>
      <c r="D3088" s="190" t="s">
        <v>171</v>
      </c>
      <c r="E3088" s="196"/>
      <c r="F3088" s="197" t="s">
        <v>665</v>
      </c>
      <c r="H3088" s="196"/>
      <c r="L3088" s="195"/>
      <c r="M3088" s="198"/>
      <c r="T3088" s="199"/>
      <c r="AT3088" s="196" t="s">
        <v>171</v>
      </c>
      <c r="AU3088" s="196" t="s">
        <v>100</v>
      </c>
      <c r="AV3088" s="194" t="s">
        <v>84</v>
      </c>
      <c r="AW3088" s="194" t="s">
        <v>33</v>
      </c>
      <c r="AX3088" s="194" t="s">
        <v>76</v>
      </c>
      <c r="AY3088" s="196" t="s">
        <v>119</v>
      </c>
    </row>
    <row r="3089" spans="2:65" s="194" customFormat="1" x14ac:dyDescent="0.3">
      <c r="B3089" s="195"/>
      <c r="D3089" s="190" t="s">
        <v>171</v>
      </c>
      <c r="E3089" s="196"/>
      <c r="F3089" s="197" t="s">
        <v>248</v>
      </c>
      <c r="H3089" s="196"/>
      <c r="L3089" s="195"/>
      <c r="M3089" s="198"/>
      <c r="T3089" s="199"/>
      <c r="AT3089" s="196" t="s">
        <v>171</v>
      </c>
      <c r="AU3089" s="196" t="s">
        <v>100</v>
      </c>
      <c r="AV3089" s="194" t="s">
        <v>84</v>
      </c>
      <c r="AW3089" s="194" t="s">
        <v>33</v>
      </c>
      <c r="AX3089" s="194" t="s">
        <v>76</v>
      </c>
      <c r="AY3089" s="196" t="s">
        <v>119</v>
      </c>
    </row>
    <row r="3090" spans="2:65" s="194" customFormat="1" x14ac:dyDescent="0.3">
      <c r="B3090" s="195"/>
      <c r="D3090" s="190" t="s">
        <v>171</v>
      </c>
      <c r="E3090" s="196"/>
      <c r="F3090" s="197" t="s">
        <v>679</v>
      </c>
      <c r="H3090" s="196"/>
      <c r="L3090" s="195"/>
      <c r="M3090" s="198"/>
      <c r="T3090" s="199"/>
      <c r="AT3090" s="196" t="s">
        <v>171</v>
      </c>
      <c r="AU3090" s="196" t="s">
        <v>100</v>
      </c>
      <c r="AV3090" s="194" t="s">
        <v>84</v>
      </c>
      <c r="AW3090" s="194" t="s">
        <v>33</v>
      </c>
      <c r="AX3090" s="194" t="s">
        <v>76</v>
      </c>
      <c r="AY3090" s="196" t="s">
        <v>119</v>
      </c>
    </row>
    <row r="3091" spans="2:65" s="200" customFormat="1" x14ac:dyDescent="0.3">
      <c r="B3091" s="201"/>
      <c r="D3091" s="190" t="s">
        <v>171</v>
      </c>
      <c r="E3091" s="202"/>
      <c r="F3091" s="203" t="s">
        <v>84</v>
      </c>
      <c r="H3091" s="204">
        <v>1</v>
      </c>
      <c r="L3091" s="201"/>
      <c r="M3091" s="205"/>
      <c r="T3091" s="206"/>
      <c r="AT3091" s="202" t="s">
        <v>171</v>
      </c>
      <c r="AU3091" s="202" t="s">
        <v>100</v>
      </c>
      <c r="AV3091" s="200" t="s">
        <v>100</v>
      </c>
      <c r="AW3091" s="200" t="s">
        <v>33</v>
      </c>
      <c r="AX3091" s="200" t="s">
        <v>76</v>
      </c>
      <c r="AY3091" s="202" t="s">
        <v>119</v>
      </c>
    </row>
    <row r="3092" spans="2:65" s="194" customFormat="1" x14ac:dyDescent="0.3">
      <c r="B3092" s="195"/>
      <c r="D3092" s="190" t="s">
        <v>171</v>
      </c>
      <c r="E3092" s="196"/>
      <c r="F3092" s="197" t="s">
        <v>251</v>
      </c>
      <c r="H3092" s="196"/>
      <c r="L3092" s="195"/>
      <c r="M3092" s="198"/>
      <c r="T3092" s="199"/>
      <c r="AT3092" s="196" t="s">
        <v>171</v>
      </c>
      <c r="AU3092" s="196" t="s">
        <v>100</v>
      </c>
      <c r="AV3092" s="194" t="s">
        <v>84</v>
      </c>
      <c r="AW3092" s="194" t="s">
        <v>33</v>
      </c>
      <c r="AX3092" s="194" t="s">
        <v>76</v>
      </c>
      <c r="AY3092" s="196" t="s">
        <v>119</v>
      </c>
    </row>
    <row r="3093" spans="2:65" s="194" customFormat="1" x14ac:dyDescent="0.3">
      <c r="B3093" s="195"/>
      <c r="D3093" s="190" t="s">
        <v>171</v>
      </c>
      <c r="E3093" s="196"/>
      <c r="F3093" s="197" t="s">
        <v>679</v>
      </c>
      <c r="H3093" s="196"/>
      <c r="L3093" s="195"/>
      <c r="M3093" s="198"/>
      <c r="T3093" s="199"/>
      <c r="AT3093" s="196" t="s">
        <v>171</v>
      </c>
      <c r="AU3093" s="196" t="s">
        <v>100</v>
      </c>
      <c r="AV3093" s="194" t="s">
        <v>84</v>
      </c>
      <c r="AW3093" s="194" t="s">
        <v>33</v>
      </c>
      <c r="AX3093" s="194" t="s">
        <v>76</v>
      </c>
      <c r="AY3093" s="196" t="s">
        <v>119</v>
      </c>
    </row>
    <row r="3094" spans="2:65" s="200" customFormat="1" x14ac:dyDescent="0.3">
      <c r="B3094" s="201"/>
      <c r="D3094" s="190" t="s">
        <v>171</v>
      </c>
      <c r="E3094" s="202"/>
      <c r="F3094" s="203" t="s">
        <v>84</v>
      </c>
      <c r="H3094" s="204">
        <v>1</v>
      </c>
      <c r="L3094" s="201"/>
      <c r="M3094" s="205"/>
      <c r="T3094" s="206"/>
      <c r="AT3094" s="202" t="s">
        <v>171</v>
      </c>
      <c r="AU3094" s="202" t="s">
        <v>100</v>
      </c>
      <c r="AV3094" s="200" t="s">
        <v>100</v>
      </c>
      <c r="AW3094" s="200" t="s">
        <v>33</v>
      </c>
      <c r="AX3094" s="200" t="s">
        <v>76</v>
      </c>
      <c r="AY3094" s="202" t="s">
        <v>119</v>
      </c>
    </row>
    <row r="3095" spans="2:65" s="194" customFormat="1" x14ac:dyDescent="0.3">
      <c r="B3095" s="195"/>
      <c r="D3095" s="190" t="s">
        <v>171</v>
      </c>
      <c r="E3095" s="196"/>
      <c r="F3095" s="197" t="s">
        <v>252</v>
      </c>
      <c r="H3095" s="196"/>
      <c r="L3095" s="195"/>
      <c r="M3095" s="198"/>
      <c r="T3095" s="199"/>
      <c r="AT3095" s="196" t="s">
        <v>171</v>
      </c>
      <c r="AU3095" s="196" t="s">
        <v>100</v>
      </c>
      <c r="AV3095" s="194" t="s">
        <v>84</v>
      </c>
      <c r="AW3095" s="194" t="s">
        <v>33</v>
      </c>
      <c r="AX3095" s="194" t="s">
        <v>76</v>
      </c>
      <c r="AY3095" s="196" t="s">
        <v>119</v>
      </c>
    </row>
    <row r="3096" spans="2:65" s="194" customFormat="1" x14ac:dyDescent="0.3">
      <c r="B3096" s="195"/>
      <c r="D3096" s="190" t="s">
        <v>171</v>
      </c>
      <c r="E3096" s="196"/>
      <c r="F3096" s="197" t="s">
        <v>679</v>
      </c>
      <c r="H3096" s="196"/>
      <c r="L3096" s="195"/>
      <c r="M3096" s="198"/>
      <c r="T3096" s="199"/>
      <c r="AT3096" s="196" t="s">
        <v>171</v>
      </c>
      <c r="AU3096" s="196" t="s">
        <v>100</v>
      </c>
      <c r="AV3096" s="194" t="s">
        <v>84</v>
      </c>
      <c r="AW3096" s="194" t="s">
        <v>33</v>
      </c>
      <c r="AX3096" s="194" t="s">
        <v>76</v>
      </c>
      <c r="AY3096" s="196" t="s">
        <v>119</v>
      </c>
    </row>
    <row r="3097" spans="2:65" s="200" customFormat="1" x14ac:dyDescent="0.3">
      <c r="B3097" s="201"/>
      <c r="D3097" s="190" t="s">
        <v>171</v>
      </c>
      <c r="E3097" s="202"/>
      <c r="F3097" s="203" t="s">
        <v>84</v>
      </c>
      <c r="H3097" s="204">
        <v>1</v>
      </c>
      <c r="L3097" s="201"/>
      <c r="M3097" s="205"/>
      <c r="T3097" s="206"/>
      <c r="AT3097" s="202" t="s">
        <v>171</v>
      </c>
      <c r="AU3097" s="202" t="s">
        <v>100</v>
      </c>
      <c r="AV3097" s="200" t="s">
        <v>100</v>
      </c>
      <c r="AW3097" s="200" t="s">
        <v>33</v>
      </c>
      <c r="AX3097" s="200" t="s">
        <v>76</v>
      </c>
      <c r="AY3097" s="202" t="s">
        <v>119</v>
      </c>
    </row>
    <row r="3098" spans="2:65" s="194" customFormat="1" x14ac:dyDescent="0.3">
      <c r="B3098" s="195"/>
      <c r="D3098" s="190" t="s">
        <v>171</v>
      </c>
      <c r="E3098" s="196"/>
      <c r="F3098" s="197" t="s">
        <v>668</v>
      </c>
      <c r="H3098" s="196"/>
      <c r="L3098" s="195"/>
      <c r="M3098" s="198"/>
      <c r="T3098" s="199"/>
      <c r="AT3098" s="196" t="s">
        <v>171</v>
      </c>
      <c r="AU3098" s="196" t="s">
        <v>100</v>
      </c>
      <c r="AV3098" s="194" t="s">
        <v>84</v>
      </c>
      <c r="AW3098" s="194" t="s">
        <v>33</v>
      </c>
      <c r="AX3098" s="194" t="s">
        <v>76</v>
      </c>
      <c r="AY3098" s="196" t="s">
        <v>119</v>
      </c>
    </row>
    <row r="3099" spans="2:65" s="194" customFormat="1" x14ac:dyDescent="0.3">
      <c r="B3099" s="195"/>
      <c r="D3099" s="190" t="s">
        <v>171</v>
      </c>
      <c r="E3099" s="196"/>
      <c r="F3099" s="197" t="s">
        <v>253</v>
      </c>
      <c r="H3099" s="196"/>
      <c r="L3099" s="195"/>
      <c r="M3099" s="198"/>
      <c r="T3099" s="199"/>
      <c r="AT3099" s="196" t="s">
        <v>171</v>
      </c>
      <c r="AU3099" s="196" t="s">
        <v>100</v>
      </c>
      <c r="AV3099" s="194" t="s">
        <v>84</v>
      </c>
      <c r="AW3099" s="194" t="s">
        <v>33</v>
      </c>
      <c r="AX3099" s="194" t="s">
        <v>76</v>
      </c>
      <c r="AY3099" s="196" t="s">
        <v>119</v>
      </c>
    </row>
    <row r="3100" spans="2:65" s="194" customFormat="1" x14ac:dyDescent="0.3">
      <c r="B3100" s="195"/>
      <c r="D3100" s="190" t="s">
        <v>171</v>
      </c>
      <c r="E3100" s="196"/>
      <c r="F3100" s="197" t="s">
        <v>679</v>
      </c>
      <c r="H3100" s="196"/>
      <c r="L3100" s="195"/>
      <c r="M3100" s="198"/>
      <c r="T3100" s="199"/>
      <c r="AT3100" s="196" t="s">
        <v>171</v>
      </c>
      <c r="AU3100" s="196" t="s">
        <v>100</v>
      </c>
      <c r="AV3100" s="194" t="s">
        <v>84</v>
      </c>
      <c r="AW3100" s="194" t="s">
        <v>33</v>
      </c>
      <c r="AX3100" s="194" t="s">
        <v>76</v>
      </c>
      <c r="AY3100" s="196" t="s">
        <v>119</v>
      </c>
    </row>
    <row r="3101" spans="2:65" s="200" customFormat="1" x14ac:dyDescent="0.3">
      <c r="B3101" s="201"/>
      <c r="D3101" s="190" t="s">
        <v>171</v>
      </c>
      <c r="E3101" s="202"/>
      <c r="F3101" s="203" t="s">
        <v>84</v>
      </c>
      <c r="H3101" s="204">
        <v>1</v>
      </c>
      <c r="L3101" s="201"/>
      <c r="M3101" s="205"/>
      <c r="T3101" s="206"/>
      <c r="AT3101" s="202" t="s">
        <v>171</v>
      </c>
      <c r="AU3101" s="202" t="s">
        <v>100</v>
      </c>
      <c r="AV3101" s="200" t="s">
        <v>100</v>
      </c>
      <c r="AW3101" s="200" t="s">
        <v>33</v>
      </c>
      <c r="AX3101" s="200" t="s">
        <v>76</v>
      </c>
      <c r="AY3101" s="202" t="s">
        <v>119</v>
      </c>
    </row>
    <row r="3102" spans="2:65" s="207" customFormat="1" x14ac:dyDescent="0.3">
      <c r="B3102" s="208"/>
      <c r="D3102" s="190" t="s">
        <v>171</v>
      </c>
      <c r="E3102" s="209"/>
      <c r="F3102" s="210" t="s">
        <v>176</v>
      </c>
      <c r="H3102" s="211">
        <v>4</v>
      </c>
      <c r="L3102" s="208"/>
      <c r="M3102" s="212"/>
      <c r="T3102" s="213"/>
      <c r="AT3102" s="209" t="s">
        <v>171</v>
      </c>
      <c r="AU3102" s="209" t="s">
        <v>100</v>
      </c>
      <c r="AV3102" s="207" t="s">
        <v>121</v>
      </c>
      <c r="AW3102" s="207" t="s">
        <v>33</v>
      </c>
      <c r="AX3102" s="207" t="s">
        <v>84</v>
      </c>
      <c r="AY3102" s="209" t="s">
        <v>119</v>
      </c>
    </row>
    <row r="3103" spans="2:65" s="102" customFormat="1" ht="16.5" customHeight="1" x14ac:dyDescent="0.3">
      <c r="B3103" s="103"/>
      <c r="C3103" s="222" t="s">
        <v>680</v>
      </c>
      <c r="D3103" s="222" t="s">
        <v>353</v>
      </c>
      <c r="E3103" s="223" t="s">
        <v>681</v>
      </c>
      <c r="F3103" s="224" t="s">
        <v>682</v>
      </c>
      <c r="G3103" s="225" t="s">
        <v>527</v>
      </c>
      <c r="H3103" s="226">
        <v>8</v>
      </c>
      <c r="I3103" s="290"/>
      <c r="J3103" s="227">
        <f>ROUND(I3103*H3103,2)</f>
        <v>0</v>
      </c>
      <c r="K3103" s="224" t="s">
        <v>509</v>
      </c>
      <c r="L3103" s="228"/>
      <c r="M3103" s="229"/>
      <c r="N3103" s="230" t="s">
        <v>41</v>
      </c>
      <c r="O3103" s="187">
        <v>0</v>
      </c>
      <c r="P3103" s="187">
        <f>O3103*H3103</f>
        <v>0</v>
      </c>
      <c r="Q3103" s="187">
        <v>0.06</v>
      </c>
      <c r="R3103" s="187">
        <f>Q3103*H3103</f>
        <v>0.48</v>
      </c>
      <c r="S3103" s="187">
        <v>0</v>
      </c>
      <c r="T3103" s="188">
        <f>S3103*H3103</f>
        <v>0</v>
      </c>
      <c r="AR3103" s="94" t="s">
        <v>265</v>
      </c>
      <c r="AT3103" s="94" t="s">
        <v>353</v>
      </c>
      <c r="AU3103" s="94" t="s">
        <v>100</v>
      </c>
      <c r="AY3103" s="94" t="s">
        <v>119</v>
      </c>
      <c r="BE3103" s="189">
        <f>IF(N3103="základní",J3103,0)</f>
        <v>0</v>
      </c>
      <c r="BF3103" s="189">
        <f>IF(N3103="snížená",J3103,0)</f>
        <v>0</v>
      </c>
      <c r="BG3103" s="189">
        <f>IF(N3103="zákl. přenesená",J3103,0)</f>
        <v>0</v>
      </c>
      <c r="BH3103" s="189">
        <f>IF(N3103="sníž. přenesená",J3103,0)</f>
        <v>0</v>
      </c>
      <c r="BI3103" s="189">
        <f>IF(N3103="nulová",J3103,0)</f>
        <v>0</v>
      </c>
      <c r="BJ3103" s="94" t="s">
        <v>84</v>
      </c>
      <c r="BK3103" s="189">
        <f>ROUND(I3103*H3103,2)</f>
        <v>0</v>
      </c>
      <c r="BL3103" s="94" t="s">
        <v>121</v>
      </c>
      <c r="BM3103" s="94" t="s">
        <v>683</v>
      </c>
    </row>
    <row r="3104" spans="2:65" s="102" customFormat="1" x14ac:dyDescent="0.3">
      <c r="B3104" s="103"/>
      <c r="D3104" s="190" t="s">
        <v>169</v>
      </c>
      <c r="F3104" s="191" t="s">
        <v>682</v>
      </c>
      <c r="L3104" s="103"/>
      <c r="M3104" s="192"/>
      <c r="T3104" s="193"/>
      <c r="AT3104" s="94" t="s">
        <v>169</v>
      </c>
      <c r="AU3104" s="94" t="s">
        <v>100</v>
      </c>
    </row>
    <row r="3105" spans="2:51" s="194" customFormat="1" x14ac:dyDescent="0.3">
      <c r="B3105" s="195"/>
      <c r="D3105" s="190" t="s">
        <v>171</v>
      </c>
      <c r="E3105" s="196"/>
      <c r="F3105" s="197" t="s">
        <v>172</v>
      </c>
      <c r="H3105" s="196"/>
      <c r="L3105" s="195"/>
      <c r="M3105" s="198"/>
      <c r="T3105" s="199"/>
      <c r="AT3105" s="196" t="s">
        <v>171</v>
      </c>
      <c r="AU3105" s="196" t="s">
        <v>100</v>
      </c>
      <c r="AV3105" s="194" t="s">
        <v>84</v>
      </c>
      <c r="AW3105" s="194" t="s">
        <v>33</v>
      </c>
      <c r="AX3105" s="194" t="s">
        <v>76</v>
      </c>
      <c r="AY3105" s="196" t="s">
        <v>119</v>
      </c>
    </row>
    <row r="3106" spans="2:51" s="194" customFormat="1" x14ac:dyDescent="0.3">
      <c r="B3106" s="195"/>
      <c r="D3106" s="190" t="s">
        <v>171</v>
      </c>
      <c r="E3106" s="196"/>
      <c r="F3106" s="197" t="s">
        <v>599</v>
      </c>
      <c r="H3106" s="196"/>
      <c r="L3106" s="195"/>
      <c r="M3106" s="198"/>
      <c r="T3106" s="199"/>
      <c r="AT3106" s="196" t="s">
        <v>171</v>
      </c>
      <c r="AU3106" s="196" t="s">
        <v>100</v>
      </c>
      <c r="AV3106" s="194" t="s">
        <v>84</v>
      </c>
      <c r="AW3106" s="194" t="s">
        <v>33</v>
      </c>
      <c r="AX3106" s="194" t="s">
        <v>76</v>
      </c>
      <c r="AY3106" s="196" t="s">
        <v>119</v>
      </c>
    </row>
    <row r="3107" spans="2:51" s="194" customFormat="1" x14ac:dyDescent="0.3">
      <c r="B3107" s="195"/>
      <c r="D3107" s="190" t="s">
        <v>171</v>
      </c>
      <c r="E3107" s="196"/>
      <c r="F3107" s="197" t="s">
        <v>665</v>
      </c>
      <c r="H3107" s="196"/>
      <c r="L3107" s="195"/>
      <c r="M3107" s="198"/>
      <c r="T3107" s="199"/>
      <c r="AT3107" s="196" t="s">
        <v>171</v>
      </c>
      <c r="AU3107" s="196" t="s">
        <v>100</v>
      </c>
      <c r="AV3107" s="194" t="s">
        <v>84</v>
      </c>
      <c r="AW3107" s="194" t="s">
        <v>33</v>
      </c>
      <c r="AX3107" s="194" t="s">
        <v>76</v>
      </c>
      <c r="AY3107" s="196" t="s">
        <v>119</v>
      </c>
    </row>
    <row r="3108" spans="2:51" s="194" customFormat="1" x14ac:dyDescent="0.3">
      <c r="B3108" s="195"/>
      <c r="D3108" s="190" t="s">
        <v>171</v>
      </c>
      <c r="E3108" s="196"/>
      <c r="F3108" s="197" t="s">
        <v>248</v>
      </c>
      <c r="H3108" s="196"/>
      <c r="L3108" s="195"/>
      <c r="M3108" s="198"/>
      <c r="T3108" s="199"/>
      <c r="AT3108" s="196" t="s">
        <v>171</v>
      </c>
      <c r="AU3108" s="196" t="s">
        <v>100</v>
      </c>
      <c r="AV3108" s="194" t="s">
        <v>84</v>
      </c>
      <c r="AW3108" s="194" t="s">
        <v>33</v>
      </c>
      <c r="AX3108" s="194" t="s">
        <v>76</v>
      </c>
      <c r="AY3108" s="196" t="s">
        <v>119</v>
      </c>
    </row>
    <row r="3109" spans="2:51" s="194" customFormat="1" x14ac:dyDescent="0.3">
      <c r="B3109" s="195"/>
      <c r="D3109" s="190" t="s">
        <v>171</v>
      </c>
      <c r="E3109" s="196"/>
      <c r="F3109" s="197" t="s">
        <v>684</v>
      </c>
      <c r="H3109" s="196"/>
      <c r="L3109" s="195"/>
      <c r="M3109" s="198"/>
      <c r="T3109" s="199"/>
      <c r="AT3109" s="196" t="s">
        <v>171</v>
      </c>
      <c r="AU3109" s="196" t="s">
        <v>100</v>
      </c>
      <c r="AV3109" s="194" t="s">
        <v>84</v>
      </c>
      <c r="AW3109" s="194" t="s">
        <v>33</v>
      </c>
      <c r="AX3109" s="194" t="s">
        <v>76</v>
      </c>
      <c r="AY3109" s="196" t="s">
        <v>119</v>
      </c>
    </row>
    <row r="3110" spans="2:51" s="200" customFormat="1" x14ac:dyDescent="0.3">
      <c r="B3110" s="201"/>
      <c r="D3110" s="190" t="s">
        <v>171</v>
      </c>
      <c r="E3110" s="202"/>
      <c r="F3110" s="203" t="s">
        <v>100</v>
      </c>
      <c r="H3110" s="204">
        <v>2</v>
      </c>
      <c r="L3110" s="201"/>
      <c r="M3110" s="205"/>
      <c r="T3110" s="206"/>
      <c r="AT3110" s="202" t="s">
        <v>171</v>
      </c>
      <c r="AU3110" s="202" t="s">
        <v>100</v>
      </c>
      <c r="AV3110" s="200" t="s">
        <v>100</v>
      </c>
      <c r="AW3110" s="200" t="s">
        <v>33</v>
      </c>
      <c r="AX3110" s="200" t="s">
        <v>76</v>
      </c>
      <c r="AY3110" s="202" t="s">
        <v>119</v>
      </c>
    </row>
    <row r="3111" spans="2:51" s="194" customFormat="1" x14ac:dyDescent="0.3">
      <c r="B3111" s="195"/>
      <c r="D3111" s="190" t="s">
        <v>171</v>
      </c>
      <c r="E3111" s="196"/>
      <c r="F3111" s="197" t="s">
        <v>251</v>
      </c>
      <c r="H3111" s="196"/>
      <c r="L3111" s="195"/>
      <c r="M3111" s="198"/>
      <c r="T3111" s="199"/>
      <c r="AT3111" s="196" t="s">
        <v>171</v>
      </c>
      <c r="AU3111" s="196" t="s">
        <v>100</v>
      </c>
      <c r="AV3111" s="194" t="s">
        <v>84</v>
      </c>
      <c r="AW3111" s="194" t="s">
        <v>33</v>
      </c>
      <c r="AX3111" s="194" t="s">
        <v>76</v>
      </c>
      <c r="AY3111" s="196" t="s">
        <v>119</v>
      </c>
    </row>
    <row r="3112" spans="2:51" s="194" customFormat="1" x14ac:dyDescent="0.3">
      <c r="B3112" s="195"/>
      <c r="D3112" s="190" t="s">
        <v>171</v>
      </c>
      <c r="E3112" s="196"/>
      <c r="F3112" s="197" t="s">
        <v>684</v>
      </c>
      <c r="H3112" s="196"/>
      <c r="L3112" s="195"/>
      <c r="M3112" s="198"/>
      <c r="T3112" s="199"/>
      <c r="AT3112" s="196" t="s">
        <v>171</v>
      </c>
      <c r="AU3112" s="196" t="s">
        <v>100</v>
      </c>
      <c r="AV3112" s="194" t="s">
        <v>84</v>
      </c>
      <c r="AW3112" s="194" t="s">
        <v>33</v>
      </c>
      <c r="AX3112" s="194" t="s">
        <v>76</v>
      </c>
      <c r="AY3112" s="196" t="s">
        <v>119</v>
      </c>
    </row>
    <row r="3113" spans="2:51" s="200" customFormat="1" x14ac:dyDescent="0.3">
      <c r="B3113" s="201"/>
      <c r="D3113" s="190" t="s">
        <v>171</v>
      </c>
      <c r="E3113" s="202"/>
      <c r="F3113" s="203" t="s">
        <v>100</v>
      </c>
      <c r="H3113" s="204">
        <v>2</v>
      </c>
      <c r="L3113" s="201"/>
      <c r="M3113" s="205"/>
      <c r="T3113" s="206"/>
      <c r="AT3113" s="202" t="s">
        <v>171</v>
      </c>
      <c r="AU3113" s="202" t="s">
        <v>100</v>
      </c>
      <c r="AV3113" s="200" t="s">
        <v>100</v>
      </c>
      <c r="AW3113" s="200" t="s">
        <v>33</v>
      </c>
      <c r="AX3113" s="200" t="s">
        <v>76</v>
      </c>
      <c r="AY3113" s="202" t="s">
        <v>119</v>
      </c>
    </row>
    <row r="3114" spans="2:51" s="194" customFormat="1" x14ac:dyDescent="0.3">
      <c r="B3114" s="195"/>
      <c r="D3114" s="190" t="s">
        <v>171</v>
      </c>
      <c r="E3114" s="196"/>
      <c r="F3114" s="197" t="s">
        <v>252</v>
      </c>
      <c r="H3114" s="196"/>
      <c r="L3114" s="195"/>
      <c r="M3114" s="198"/>
      <c r="T3114" s="199"/>
      <c r="AT3114" s="196" t="s">
        <v>171</v>
      </c>
      <c r="AU3114" s="196" t="s">
        <v>100</v>
      </c>
      <c r="AV3114" s="194" t="s">
        <v>84</v>
      </c>
      <c r="AW3114" s="194" t="s">
        <v>33</v>
      </c>
      <c r="AX3114" s="194" t="s">
        <v>76</v>
      </c>
      <c r="AY3114" s="196" t="s">
        <v>119</v>
      </c>
    </row>
    <row r="3115" spans="2:51" s="194" customFormat="1" x14ac:dyDescent="0.3">
      <c r="B3115" s="195"/>
      <c r="D3115" s="190" t="s">
        <v>171</v>
      </c>
      <c r="E3115" s="196"/>
      <c r="F3115" s="197" t="s">
        <v>684</v>
      </c>
      <c r="H3115" s="196"/>
      <c r="L3115" s="195"/>
      <c r="M3115" s="198"/>
      <c r="T3115" s="199"/>
      <c r="AT3115" s="196" t="s">
        <v>171</v>
      </c>
      <c r="AU3115" s="196" t="s">
        <v>100</v>
      </c>
      <c r="AV3115" s="194" t="s">
        <v>84</v>
      </c>
      <c r="AW3115" s="194" t="s">
        <v>33</v>
      </c>
      <c r="AX3115" s="194" t="s">
        <v>76</v>
      </c>
      <c r="AY3115" s="196" t="s">
        <v>119</v>
      </c>
    </row>
    <row r="3116" spans="2:51" s="200" customFormat="1" x14ac:dyDescent="0.3">
      <c r="B3116" s="201"/>
      <c r="D3116" s="190" t="s">
        <v>171</v>
      </c>
      <c r="E3116" s="202"/>
      <c r="F3116" s="203" t="s">
        <v>100</v>
      </c>
      <c r="H3116" s="204">
        <v>2</v>
      </c>
      <c r="L3116" s="201"/>
      <c r="M3116" s="205"/>
      <c r="T3116" s="206"/>
      <c r="AT3116" s="202" t="s">
        <v>171</v>
      </c>
      <c r="AU3116" s="202" t="s">
        <v>100</v>
      </c>
      <c r="AV3116" s="200" t="s">
        <v>100</v>
      </c>
      <c r="AW3116" s="200" t="s">
        <v>33</v>
      </c>
      <c r="AX3116" s="200" t="s">
        <v>76</v>
      </c>
      <c r="AY3116" s="202" t="s">
        <v>119</v>
      </c>
    </row>
    <row r="3117" spans="2:51" s="194" customFormat="1" x14ac:dyDescent="0.3">
      <c r="B3117" s="195"/>
      <c r="D3117" s="190" t="s">
        <v>171</v>
      </c>
      <c r="E3117" s="196"/>
      <c r="F3117" s="197" t="s">
        <v>668</v>
      </c>
      <c r="H3117" s="196"/>
      <c r="L3117" s="195"/>
      <c r="M3117" s="198"/>
      <c r="T3117" s="199"/>
      <c r="AT3117" s="196" t="s">
        <v>171</v>
      </c>
      <c r="AU3117" s="196" t="s">
        <v>100</v>
      </c>
      <c r="AV3117" s="194" t="s">
        <v>84</v>
      </c>
      <c r="AW3117" s="194" t="s">
        <v>33</v>
      </c>
      <c r="AX3117" s="194" t="s">
        <v>76</v>
      </c>
      <c r="AY3117" s="196" t="s">
        <v>119</v>
      </c>
    </row>
    <row r="3118" spans="2:51" s="194" customFormat="1" x14ac:dyDescent="0.3">
      <c r="B3118" s="195"/>
      <c r="D3118" s="190" t="s">
        <v>171</v>
      </c>
      <c r="E3118" s="196"/>
      <c r="F3118" s="197" t="s">
        <v>253</v>
      </c>
      <c r="H3118" s="196"/>
      <c r="L3118" s="195"/>
      <c r="M3118" s="198"/>
      <c r="T3118" s="199"/>
      <c r="AT3118" s="196" t="s">
        <v>171</v>
      </c>
      <c r="AU3118" s="196" t="s">
        <v>100</v>
      </c>
      <c r="AV3118" s="194" t="s">
        <v>84</v>
      </c>
      <c r="AW3118" s="194" t="s">
        <v>33</v>
      </c>
      <c r="AX3118" s="194" t="s">
        <v>76</v>
      </c>
      <c r="AY3118" s="196" t="s">
        <v>119</v>
      </c>
    </row>
    <row r="3119" spans="2:51" s="194" customFormat="1" x14ac:dyDescent="0.3">
      <c r="B3119" s="195"/>
      <c r="D3119" s="190" t="s">
        <v>171</v>
      </c>
      <c r="E3119" s="196"/>
      <c r="F3119" s="197" t="s">
        <v>684</v>
      </c>
      <c r="H3119" s="196"/>
      <c r="L3119" s="195"/>
      <c r="M3119" s="198"/>
      <c r="T3119" s="199"/>
      <c r="AT3119" s="196" t="s">
        <v>171</v>
      </c>
      <c r="AU3119" s="196" t="s">
        <v>100</v>
      </c>
      <c r="AV3119" s="194" t="s">
        <v>84</v>
      </c>
      <c r="AW3119" s="194" t="s">
        <v>33</v>
      </c>
      <c r="AX3119" s="194" t="s">
        <v>76</v>
      </c>
      <c r="AY3119" s="196" t="s">
        <v>119</v>
      </c>
    </row>
    <row r="3120" spans="2:51" s="200" customFormat="1" x14ac:dyDescent="0.3">
      <c r="B3120" s="201"/>
      <c r="D3120" s="190" t="s">
        <v>171</v>
      </c>
      <c r="E3120" s="202"/>
      <c r="F3120" s="203" t="s">
        <v>100</v>
      </c>
      <c r="H3120" s="204">
        <v>2</v>
      </c>
      <c r="L3120" s="201"/>
      <c r="M3120" s="205"/>
      <c r="T3120" s="206"/>
      <c r="AT3120" s="202" t="s">
        <v>171</v>
      </c>
      <c r="AU3120" s="202" t="s">
        <v>100</v>
      </c>
      <c r="AV3120" s="200" t="s">
        <v>100</v>
      </c>
      <c r="AW3120" s="200" t="s">
        <v>33</v>
      </c>
      <c r="AX3120" s="200" t="s">
        <v>76</v>
      </c>
      <c r="AY3120" s="202" t="s">
        <v>119</v>
      </c>
    </row>
    <row r="3121" spans="2:65" s="207" customFormat="1" x14ac:dyDescent="0.3">
      <c r="B3121" s="208"/>
      <c r="D3121" s="190" t="s">
        <v>171</v>
      </c>
      <c r="E3121" s="209"/>
      <c r="F3121" s="210" t="s">
        <v>176</v>
      </c>
      <c r="H3121" s="211">
        <v>8</v>
      </c>
      <c r="L3121" s="208"/>
      <c r="M3121" s="212"/>
      <c r="T3121" s="213"/>
      <c r="AT3121" s="209" t="s">
        <v>171</v>
      </c>
      <c r="AU3121" s="209" t="s">
        <v>100</v>
      </c>
      <c r="AV3121" s="207" t="s">
        <v>121</v>
      </c>
      <c r="AW3121" s="207" t="s">
        <v>33</v>
      </c>
      <c r="AX3121" s="207" t="s">
        <v>84</v>
      </c>
      <c r="AY3121" s="209" t="s">
        <v>119</v>
      </c>
    </row>
    <row r="3122" spans="2:65" s="102" customFormat="1" ht="16.5" customHeight="1" x14ac:dyDescent="0.3">
      <c r="B3122" s="103"/>
      <c r="C3122" s="222" t="s">
        <v>123</v>
      </c>
      <c r="D3122" s="222" t="s">
        <v>353</v>
      </c>
      <c r="E3122" s="223" t="s">
        <v>685</v>
      </c>
      <c r="F3122" s="224" t="s">
        <v>686</v>
      </c>
      <c r="G3122" s="225" t="s">
        <v>527</v>
      </c>
      <c r="H3122" s="226">
        <v>4</v>
      </c>
      <c r="I3122" s="290"/>
      <c r="J3122" s="227">
        <f>ROUND(I3122*H3122,2)</f>
        <v>0</v>
      </c>
      <c r="K3122" s="224" t="s">
        <v>509</v>
      </c>
      <c r="L3122" s="228"/>
      <c r="M3122" s="229"/>
      <c r="N3122" s="230" t="s">
        <v>41</v>
      </c>
      <c r="O3122" s="187">
        <v>0</v>
      </c>
      <c r="P3122" s="187">
        <f>O3122*H3122</f>
        <v>0</v>
      </c>
      <c r="Q3122" s="187">
        <v>0.10300000000000001</v>
      </c>
      <c r="R3122" s="187">
        <f>Q3122*H3122</f>
        <v>0.41200000000000003</v>
      </c>
      <c r="S3122" s="187">
        <v>0</v>
      </c>
      <c r="T3122" s="188">
        <f>S3122*H3122</f>
        <v>0</v>
      </c>
      <c r="AR3122" s="94" t="s">
        <v>265</v>
      </c>
      <c r="AT3122" s="94" t="s">
        <v>353</v>
      </c>
      <c r="AU3122" s="94" t="s">
        <v>100</v>
      </c>
      <c r="AY3122" s="94" t="s">
        <v>119</v>
      </c>
      <c r="BE3122" s="189">
        <f>IF(N3122="základní",J3122,0)</f>
        <v>0</v>
      </c>
      <c r="BF3122" s="189">
        <f>IF(N3122="snížená",J3122,0)</f>
        <v>0</v>
      </c>
      <c r="BG3122" s="189">
        <f>IF(N3122="zákl. přenesená",J3122,0)</f>
        <v>0</v>
      </c>
      <c r="BH3122" s="189">
        <f>IF(N3122="sníž. přenesená",J3122,0)</f>
        <v>0</v>
      </c>
      <c r="BI3122" s="189">
        <f>IF(N3122="nulová",J3122,0)</f>
        <v>0</v>
      </c>
      <c r="BJ3122" s="94" t="s">
        <v>84</v>
      </c>
      <c r="BK3122" s="189">
        <f>ROUND(I3122*H3122,2)</f>
        <v>0</v>
      </c>
      <c r="BL3122" s="94" t="s">
        <v>121</v>
      </c>
      <c r="BM3122" s="94" t="s">
        <v>687</v>
      </c>
    </row>
    <row r="3123" spans="2:65" s="102" customFormat="1" x14ac:dyDescent="0.3">
      <c r="B3123" s="103"/>
      <c r="D3123" s="190" t="s">
        <v>169</v>
      </c>
      <c r="F3123" s="191" t="s">
        <v>686</v>
      </c>
      <c r="L3123" s="103"/>
      <c r="M3123" s="192"/>
      <c r="T3123" s="193"/>
      <c r="AT3123" s="94" t="s">
        <v>169</v>
      </c>
      <c r="AU3123" s="94" t="s">
        <v>100</v>
      </c>
    </row>
    <row r="3124" spans="2:65" s="194" customFormat="1" x14ac:dyDescent="0.3">
      <c r="B3124" s="195"/>
      <c r="D3124" s="190" t="s">
        <v>171</v>
      </c>
      <c r="E3124" s="196"/>
      <c r="F3124" s="197" t="s">
        <v>172</v>
      </c>
      <c r="H3124" s="196"/>
      <c r="L3124" s="195"/>
      <c r="M3124" s="198"/>
      <c r="T3124" s="199"/>
      <c r="AT3124" s="196" t="s">
        <v>171</v>
      </c>
      <c r="AU3124" s="196" t="s">
        <v>100</v>
      </c>
      <c r="AV3124" s="194" t="s">
        <v>84</v>
      </c>
      <c r="AW3124" s="194" t="s">
        <v>33</v>
      </c>
      <c r="AX3124" s="194" t="s">
        <v>76</v>
      </c>
      <c r="AY3124" s="196" t="s">
        <v>119</v>
      </c>
    </row>
    <row r="3125" spans="2:65" s="194" customFormat="1" x14ac:dyDescent="0.3">
      <c r="B3125" s="195"/>
      <c r="D3125" s="190" t="s">
        <v>171</v>
      </c>
      <c r="E3125" s="196"/>
      <c r="F3125" s="197" t="s">
        <v>599</v>
      </c>
      <c r="H3125" s="196"/>
      <c r="L3125" s="195"/>
      <c r="M3125" s="198"/>
      <c r="T3125" s="199"/>
      <c r="AT3125" s="196" t="s">
        <v>171</v>
      </c>
      <c r="AU3125" s="196" t="s">
        <v>100</v>
      </c>
      <c r="AV3125" s="194" t="s">
        <v>84</v>
      </c>
      <c r="AW3125" s="194" t="s">
        <v>33</v>
      </c>
      <c r="AX3125" s="194" t="s">
        <v>76</v>
      </c>
      <c r="AY3125" s="196" t="s">
        <v>119</v>
      </c>
    </row>
    <row r="3126" spans="2:65" s="194" customFormat="1" x14ac:dyDescent="0.3">
      <c r="B3126" s="195"/>
      <c r="D3126" s="190" t="s">
        <v>171</v>
      </c>
      <c r="E3126" s="196"/>
      <c r="F3126" s="197" t="s">
        <v>665</v>
      </c>
      <c r="H3126" s="196"/>
      <c r="L3126" s="195"/>
      <c r="M3126" s="198"/>
      <c r="T3126" s="199"/>
      <c r="AT3126" s="196" t="s">
        <v>171</v>
      </c>
      <c r="AU3126" s="196" t="s">
        <v>100</v>
      </c>
      <c r="AV3126" s="194" t="s">
        <v>84</v>
      </c>
      <c r="AW3126" s="194" t="s">
        <v>33</v>
      </c>
      <c r="AX3126" s="194" t="s">
        <v>76</v>
      </c>
      <c r="AY3126" s="196" t="s">
        <v>119</v>
      </c>
    </row>
    <row r="3127" spans="2:65" s="194" customFormat="1" x14ac:dyDescent="0.3">
      <c r="B3127" s="195"/>
      <c r="D3127" s="190" t="s">
        <v>171</v>
      </c>
      <c r="E3127" s="196"/>
      <c r="F3127" s="197" t="s">
        <v>248</v>
      </c>
      <c r="H3127" s="196"/>
      <c r="L3127" s="195"/>
      <c r="M3127" s="198"/>
      <c r="T3127" s="199"/>
      <c r="AT3127" s="196" t="s">
        <v>171</v>
      </c>
      <c r="AU3127" s="196" t="s">
        <v>100</v>
      </c>
      <c r="AV3127" s="194" t="s">
        <v>84</v>
      </c>
      <c r="AW3127" s="194" t="s">
        <v>33</v>
      </c>
      <c r="AX3127" s="194" t="s">
        <v>76</v>
      </c>
      <c r="AY3127" s="196" t="s">
        <v>119</v>
      </c>
    </row>
    <row r="3128" spans="2:65" s="194" customFormat="1" x14ac:dyDescent="0.3">
      <c r="B3128" s="195"/>
      <c r="D3128" s="190" t="s">
        <v>171</v>
      </c>
      <c r="E3128" s="196"/>
      <c r="F3128" s="197" t="s">
        <v>688</v>
      </c>
      <c r="H3128" s="196"/>
      <c r="L3128" s="195"/>
      <c r="M3128" s="198"/>
      <c r="T3128" s="199"/>
      <c r="AT3128" s="196" t="s">
        <v>171</v>
      </c>
      <c r="AU3128" s="196" t="s">
        <v>100</v>
      </c>
      <c r="AV3128" s="194" t="s">
        <v>84</v>
      </c>
      <c r="AW3128" s="194" t="s">
        <v>33</v>
      </c>
      <c r="AX3128" s="194" t="s">
        <v>76</v>
      </c>
      <c r="AY3128" s="196" t="s">
        <v>119</v>
      </c>
    </row>
    <row r="3129" spans="2:65" s="200" customFormat="1" x14ac:dyDescent="0.3">
      <c r="B3129" s="201"/>
      <c r="D3129" s="190" t="s">
        <v>171</v>
      </c>
      <c r="E3129" s="202"/>
      <c r="F3129" s="203" t="s">
        <v>84</v>
      </c>
      <c r="H3129" s="204">
        <v>1</v>
      </c>
      <c r="L3129" s="201"/>
      <c r="M3129" s="205"/>
      <c r="T3129" s="206"/>
      <c r="AT3129" s="202" t="s">
        <v>171</v>
      </c>
      <c r="AU3129" s="202" t="s">
        <v>100</v>
      </c>
      <c r="AV3129" s="200" t="s">
        <v>100</v>
      </c>
      <c r="AW3129" s="200" t="s">
        <v>33</v>
      </c>
      <c r="AX3129" s="200" t="s">
        <v>76</v>
      </c>
      <c r="AY3129" s="202" t="s">
        <v>119</v>
      </c>
    </row>
    <row r="3130" spans="2:65" s="194" customFormat="1" x14ac:dyDescent="0.3">
      <c r="B3130" s="195"/>
      <c r="D3130" s="190" t="s">
        <v>171</v>
      </c>
      <c r="E3130" s="196"/>
      <c r="F3130" s="197" t="s">
        <v>251</v>
      </c>
      <c r="H3130" s="196"/>
      <c r="L3130" s="195"/>
      <c r="M3130" s="198"/>
      <c r="T3130" s="199"/>
      <c r="AT3130" s="196" t="s">
        <v>171</v>
      </c>
      <c r="AU3130" s="196" t="s">
        <v>100</v>
      </c>
      <c r="AV3130" s="194" t="s">
        <v>84</v>
      </c>
      <c r="AW3130" s="194" t="s">
        <v>33</v>
      </c>
      <c r="AX3130" s="194" t="s">
        <v>76</v>
      </c>
      <c r="AY3130" s="196" t="s">
        <v>119</v>
      </c>
    </row>
    <row r="3131" spans="2:65" s="194" customFormat="1" x14ac:dyDescent="0.3">
      <c r="B3131" s="195"/>
      <c r="D3131" s="190" t="s">
        <v>171</v>
      </c>
      <c r="E3131" s="196"/>
      <c r="F3131" s="197" t="s">
        <v>688</v>
      </c>
      <c r="H3131" s="196"/>
      <c r="L3131" s="195"/>
      <c r="M3131" s="198"/>
      <c r="T3131" s="199"/>
      <c r="AT3131" s="196" t="s">
        <v>171</v>
      </c>
      <c r="AU3131" s="196" t="s">
        <v>100</v>
      </c>
      <c r="AV3131" s="194" t="s">
        <v>84</v>
      </c>
      <c r="AW3131" s="194" t="s">
        <v>33</v>
      </c>
      <c r="AX3131" s="194" t="s">
        <v>76</v>
      </c>
      <c r="AY3131" s="196" t="s">
        <v>119</v>
      </c>
    </row>
    <row r="3132" spans="2:65" s="200" customFormat="1" x14ac:dyDescent="0.3">
      <c r="B3132" s="201"/>
      <c r="D3132" s="190" t="s">
        <v>171</v>
      </c>
      <c r="E3132" s="202"/>
      <c r="F3132" s="203" t="s">
        <v>84</v>
      </c>
      <c r="H3132" s="204">
        <v>1</v>
      </c>
      <c r="L3132" s="201"/>
      <c r="M3132" s="205"/>
      <c r="T3132" s="206"/>
      <c r="AT3132" s="202" t="s">
        <v>171</v>
      </c>
      <c r="AU3132" s="202" t="s">
        <v>100</v>
      </c>
      <c r="AV3132" s="200" t="s">
        <v>100</v>
      </c>
      <c r="AW3132" s="200" t="s">
        <v>33</v>
      </c>
      <c r="AX3132" s="200" t="s">
        <v>76</v>
      </c>
      <c r="AY3132" s="202" t="s">
        <v>119</v>
      </c>
    </row>
    <row r="3133" spans="2:65" s="194" customFormat="1" x14ac:dyDescent="0.3">
      <c r="B3133" s="195"/>
      <c r="D3133" s="190" t="s">
        <v>171</v>
      </c>
      <c r="E3133" s="196"/>
      <c r="F3133" s="197" t="s">
        <v>252</v>
      </c>
      <c r="H3133" s="196"/>
      <c r="L3133" s="195"/>
      <c r="M3133" s="198"/>
      <c r="T3133" s="199"/>
      <c r="AT3133" s="196" t="s">
        <v>171</v>
      </c>
      <c r="AU3133" s="196" t="s">
        <v>100</v>
      </c>
      <c r="AV3133" s="194" t="s">
        <v>84</v>
      </c>
      <c r="AW3133" s="194" t="s">
        <v>33</v>
      </c>
      <c r="AX3133" s="194" t="s">
        <v>76</v>
      </c>
      <c r="AY3133" s="196" t="s">
        <v>119</v>
      </c>
    </row>
    <row r="3134" spans="2:65" s="194" customFormat="1" x14ac:dyDescent="0.3">
      <c r="B3134" s="195"/>
      <c r="D3134" s="190" t="s">
        <v>171</v>
      </c>
      <c r="E3134" s="196"/>
      <c r="F3134" s="197" t="s">
        <v>688</v>
      </c>
      <c r="H3134" s="196"/>
      <c r="L3134" s="195"/>
      <c r="M3134" s="198"/>
      <c r="T3134" s="199"/>
      <c r="AT3134" s="196" t="s">
        <v>171</v>
      </c>
      <c r="AU3134" s="196" t="s">
        <v>100</v>
      </c>
      <c r="AV3134" s="194" t="s">
        <v>84</v>
      </c>
      <c r="AW3134" s="194" t="s">
        <v>33</v>
      </c>
      <c r="AX3134" s="194" t="s">
        <v>76</v>
      </c>
      <c r="AY3134" s="196" t="s">
        <v>119</v>
      </c>
    </row>
    <row r="3135" spans="2:65" s="200" customFormat="1" x14ac:dyDescent="0.3">
      <c r="B3135" s="201"/>
      <c r="D3135" s="190" t="s">
        <v>171</v>
      </c>
      <c r="E3135" s="202"/>
      <c r="F3135" s="203" t="s">
        <v>84</v>
      </c>
      <c r="H3135" s="204">
        <v>1</v>
      </c>
      <c r="L3135" s="201"/>
      <c r="M3135" s="205"/>
      <c r="T3135" s="206"/>
      <c r="AT3135" s="202" t="s">
        <v>171</v>
      </c>
      <c r="AU3135" s="202" t="s">
        <v>100</v>
      </c>
      <c r="AV3135" s="200" t="s">
        <v>100</v>
      </c>
      <c r="AW3135" s="200" t="s">
        <v>33</v>
      </c>
      <c r="AX3135" s="200" t="s">
        <v>76</v>
      </c>
      <c r="AY3135" s="202" t="s">
        <v>119</v>
      </c>
    </row>
    <row r="3136" spans="2:65" s="194" customFormat="1" x14ac:dyDescent="0.3">
      <c r="B3136" s="195"/>
      <c r="D3136" s="190" t="s">
        <v>171</v>
      </c>
      <c r="E3136" s="196"/>
      <c r="F3136" s="197" t="s">
        <v>668</v>
      </c>
      <c r="H3136" s="196"/>
      <c r="L3136" s="195"/>
      <c r="M3136" s="198"/>
      <c r="T3136" s="199"/>
      <c r="AT3136" s="196" t="s">
        <v>171</v>
      </c>
      <c r="AU3136" s="196" t="s">
        <v>100</v>
      </c>
      <c r="AV3136" s="194" t="s">
        <v>84</v>
      </c>
      <c r="AW3136" s="194" t="s">
        <v>33</v>
      </c>
      <c r="AX3136" s="194" t="s">
        <v>76</v>
      </c>
      <c r="AY3136" s="196" t="s">
        <v>119</v>
      </c>
    </row>
    <row r="3137" spans="2:65" s="194" customFormat="1" x14ac:dyDescent="0.3">
      <c r="B3137" s="195"/>
      <c r="D3137" s="190" t="s">
        <v>171</v>
      </c>
      <c r="E3137" s="196"/>
      <c r="F3137" s="197" t="s">
        <v>253</v>
      </c>
      <c r="H3137" s="196"/>
      <c r="L3137" s="195"/>
      <c r="M3137" s="198"/>
      <c r="T3137" s="199"/>
      <c r="AT3137" s="196" t="s">
        <v>171</v>
      </c>
      <c r="AU3137" s="196" t="s">
        <v>100</v>
      </c>
      <c r="AV3137" s="194" t="s">
        <v>84</v>
      </c>
      <c r="AW3137" s="194" t="s">
        <v>33</v>
      </c>
      <c r="AX3137" s="194" t="s">
        <v>76</v>
      </c>
      <c r="AY3137" s="196" t="s">
        <v>119</v>
      </c>
    </row>
    <row r="3138" spans="2:65" s="194" customFormat="1" x14ac:dyDescent="0.3">
      <c r="B3138" s="195"/>
      <c r="D3138" s="190" t="s">
        <v>171</v>
      </c>
      <c r="E3138" s="196"/>
      <c r="F3138" s="197" t="s">
        <v>688</v>
      </c>
      <c r="H3138" s="196"/>
      <c r="L3138" s="195"/>
      <c r="M3138" s="198"/>
      <c r="T3138" s="199"/>
      <c r="AT3138" s="196" t="s">
        <v>171</v>
      </c>
      <c r="AU3138" s="196" t="s">
        <v>100</v>
      </c>
      <c r="AV3138" s="194" t="s">
        <v>84</v>
      </c>
      <c r="AW3138" s="194" t="s">
        <v>33</v>
      </c>
      <c r="AX3138" s="194" t="s">
        <v>76</v>
      </c>
      <c r="AY3138" s="196" t="s">
        <v>119</v>
      </c>
    </row>
    <row r="3139" spans="2:65" s="200" customFormat="1" x14ac:dyDescent="0.3">
      <c r="B3139" s="201"/>
      <c r="D3139" s="190" t="s">
        <v>171</v>
      </c>
      <c r="E3139" s="202"/>
      <c r="F3139" s="203" t="s">
        <v>84</v>
      </c>
      <c r="H3139" s="204">
        <v>1</v>
      </c>
      <c r="L3139" s="201"/>
      <c r="M3139" s="205"/>
      <c r="T3139" s="206"/>
      <c r="AT3139" s="202" t="s">
        <v>171</v>
      </c>
      <c r="AU3139" s="202" t="s">
        <v>100</v>
      </c>
      <c r="AV3139" s="200" t="s">
        <v>100</v>
      </c>
      <c r="AW3139" s="200" t="s">
        <v>33</v>
      </c>
      <c r="AX3139" s="200" t="s">
        <v>76</v>
      </c>
      <c r="AY3139" s="202" t="s">
        <v>119</v>
      </c>
    </row>
    <row r="3140" spans="2:65" s="207" customFormat="1" x14ac:dyDescent="0.3">
      <c r="B3140" s="208"/>
      <c r="D3140" s="190" t="s">
        <v>171</v>
      </c>
      <c r="E3140" s="209"/>
      <c r="F3140" s="210" t="s">
        <v>176</v>
      </c>
      <c r="H3140" s="211">
        <v>4</v>
      </c>
      <c r="L3140" s="208"/>
      <c r="M3140" s="212"/>
      <c r="T3140" s="213"/>
      <c r="AT3140" s="209" t="s">
        <v>171</v>
      </c>
      <c r="AU3140" s="209" t="s">
        <v>100</v>
      </c>
      <c r="AV3140" s="207" t="s">
        <v>121</v>
      </c>
      <c r="AW3140" s="207" t="s">
        <v>33</v>
      </c>
      <c r="AX3140" s="207" t="s">
        <v>84</v>
      </c>
      <c r="AY3140" s="209" t="s">
        <v>119</v>
      </c>
    </row>
    <row r="3141" spans="2:65" s="102" customFormat="1" ht="25.5" customHeight="1" x14ac:dyDescent="0.3">
      <c r="B3141" s="103"/>
      <c r="C3141" s="179" t="s">
        <v>689</v>
      </c>
      <c r="D3141" s="179" t="s">
        <v>120</v>
      </c>
      <c r="E3141" s="180" t="s">
        <v>690</v>
      </c>
      <c r="F3141" s="181" t="s">
        <v>691</v>
      </c>
      <c r="G3141" s="182" t="s">
        <v>527</v>
      </c>
      <c r="H3141" s="183">
        <v>3</v>
      </c>
      <c r="I3141" s="289"/>
      <c r="J3141" s="184">
        <f>ROUND(I3141*H3141,2)</f>
        <v>0</v>
      </c>
      <c r="K3141" s="181" t="s">
        <v>167</v>
      </c>
      <c r="L3141" s="103"/>
      <c r="M3141" s="185"/>
      <c r="N3141" s="186" t="s">
        <v>41</v>
      </c>
      <c r="O3141" s="187">
        <v>0.64100000000000001</v>
      </c>
      <c r="P3141" s="187">
        <f>O3141*H3141</f>
        <v>1.923</v>
      </c>
      <c r="Q3141" s="187">
        <v>0</v>
      </c>
      <c r="R3141" s="187">
        <f>Q3141*H3141</f>
        <v>0</v>
      </c>
      <c r="S3141" s="187">
        <v>0.1</v>
      </c>
      <c r="T3141" s="188">
        <f>S3141*H3141</f>
        <v>0.30000000000000004</v>
      </c>
      <c r="AR3141" s="94" t="s">
        <v>121</v>
      </c>
      <c r="AT3141" s="94" t="s">
        <v>120</v>
      </c>
      <c r="AU3141" s="94" t="s">
        <v>100</v>
      </c>
      <c r="AY3141" s="94" t="s">
        <v>119</v>
      </c>
      <c r="BE3141" s="189">
        <f>IF(N3141="základní",J3141,0)</f>
        <v>0</v>
      </c>
      <c r="BF3141" s="189">
        <f>IF(N3141="snížená",J3141,0)</f>
        <v>0</v>
      </c>
      <c r="BG3141" s="189">
        <f>IF(N3141="zákl. přenesená",J3141,0)</f>
        <v>0</v>
      </c>
      <c r="BH3141" s="189">
        <f>IF(N3141="sníž. přenesená",J3141,0)</f>
        <v>0</v>
      </c>
      <c r="BI3141" s="189">
        <f>IF(N3141="nulová",J3141,0)</f>
        <v>0</v>
      </c>
      <c r="BJ3141" s="94" t="s">
        <v>84</v>
      </c>
      <c r="BK3141" s="189">
        <f>ROUND(I3141*H3141,2)</f>
        <v>0</v>
      </c>
      <c r="BL3141" s="94" t="s">
        <v>121</v>
      </c>
      <c r="BM3141" s="94" t="s">
        <v>692</v>
      </c>
    </row>
    <row r="3142" spans="2:65" s="102" customFormat="1" ht="24" x14ac:dyDescent="0.3">
      <c r="B3142" s="103"/>
      <c r="D3142" s="190" t="s">
        <v>169</v>
      </c>
      <c r="F3142" s="191" t="s">
        <v>693</v>
      </c>
      <c r="L3142" s="103"/>
      <c r="M3142" s="192"/>
      <c r="T3142" s="193"/>
      <c r="AT3142" s="94" t="s">
        <v>169</v>
      </c>
      <c r="AU3142" s="94" t="s">
        <v>100</v>
      </c>
    </row>
    <row r="3143" spans="2:65" s="194" customFormat="1" x14ac:dyDescent="0.3">
      <c r="B3143" s="195"/>
      <c r="D3143" s="190" t="s">
        <v>171</v>
      </c>
      <c r="E3143" s="196"/>
      <c r="F3143" s="197" t="s">
        <v>172</v>
      </c>
      <c r="H3143" s="196"/>
      <c r="L3143" s="195"/>
      <c r="M3143" s="198"/>
      <c r="T3143" s="199"/>
      <c r="AT3143" s="196" t="s">
        <v>171</v>
      </c>
      <c r="AU3143" s="196" t="s">
        <v>100</v>
      </c>
      <c r="AV3143" s="194" t="s">
        <v>84</v>
      </c>
      <c r="AW3143" s="194" t="s">
        <v>33</v>
      </c>
      <c r="AX3143" s="194" t="s">
        <v>76</v>
      </c>
      <c r="AY3143" s="196" t="s">
        <v>119</v>
      </c>
    </row>
    <row r="3144" spans="2:65" s="194" customFormat="1" x14ac:dyDescent="0.3">
      <c r="B3144" s="195"/>
      <c r="D3144" s="190" t="s">
        <v>171</v>
      </c>
      <c r="E3144" s="196"/>
      <c r="F3144" s="197" t="s">
        <v>439</v>
      </c>
      <c r="H3144" s="196"/>
      <c r="L3144" s="195"/>
      <c r="M3144" s="198"/>
      <c r="T3144" s="199"/>
      <c r="AT3144" s="196" t="s">
        <v>171</v>
      </c>
      <c r="AU3144" s="196" t="s">
        <v>100</v>
      </c>
      <c r="AV3144" s="194" t="s">
        <v>84</v>
      </c>
      <c r="AW3144" s="194" t="s">
        <v>33</v>
      </c>
      <c r="AX3144" s="194" t="s">
        <v>76</v>
      </c>
      <c r="AY3144" s="196" t="s">
        <v>119</v>
      </c>
    </row>
    <row r="3145" spans="2:65" s="194" customFormat="1" x14ac:dyDescent="0.3">
      <c r="B3145" s="195"/>
      <c r="D3145" s="190" t="s">
        <v>171</v>
      </c>
      <c r="E3145" s="196"/>
      <c r="F3145" s="197" t="s">
        <v>694</v>
      </c>
      <c r="H3145" s="196"/>
      <c r="L3145" s="195"/>
      <c r="M3145" s="198"/>
      <c r="T3145" s="199"/>
      <c r="AT3145" s="196" t="s">
        <v>171</v>
      </c>
      <c r="AU3145" s="196" t="s">
        <v>100</v>
      </c>
      <c r="AV3145" s="194" t="s">
        <v>84</v>
      </c>
      <c r="AW3145" s="194" t="s">
        <v>33</v>
      </c>
      <c r="AX3145" s="194" t="s">
        <v>76</v>
      </c>
      <c r="AY3145" s="196" t="s">
        <v>119</v>
      </c>
    </row>
    <row r="3146" spans="2:65" s="194" customFormat="1" x14ac:dyDescent="0.3">
      <c r="B3146" s="195"/>
      <c r="D3146" s="190" t="s">
        <v>171</v>
      </c>
      <c r="E3146" s="196"/>
      <c r="F3146" s="197" t="s">
        <v>695</v>
      </c>
      <c r="H3146" s="196"/>
      <c r="L3146" s="195"/>
      <c r="M3146" s="198"/>
      <c r="T3146" s="199"/>
      <c r="AT3146" s="196" t="s">
        <v>171</v>
      </c>
      <c r="AU3146" s="196" t="s">
        <v>100</v>
      </c>
      <c r="AV3146" s="194" t="s">
        <v>84</v>
      </c>
      <c r="AW3146" s="194" t="s">
        <v>33</v>
      </c>
      <c r="AX3146" s="194" t="s">
        <v>76</v>
      </c>
      <c r="AY3146" s="196" t="s">
        <v>119</v>
      </c>
    </row>
    <row r="3147" spans="2:65" s="200" customFormat="1" x14ac:dyDescent="0.3">
      <c r="B3147" s="201"/>
      <c r="D3147" s="190" t="s">
        <v>171</v>
      </c>
      <c r="E3147" s="202"/>
      <c r="F3147" s="203" t="s">
        <v>122</v>
      </c>
      <c r="H3147" s="204">
        <v>3</v>
      </c>
      <c r="L3147" s="201"/>
      <c r="M3147" s="205"/>
      <c r="T3147" s="206"/>
      <c r="AT3147" s="202" t="s">
        <v>171</v>
      </c>
      <c r="AU3147" s="202" t="s">
        <v>100</v>
      </c>
      <c r="AV3147" s="200" t="s">
        <v>100</v>
      </c>
      <c r="AW3147" s="200" t="s">
        <v>33</v>
      </c>
      <c r="AX3147" s="200" t="s">
        <v>76</v>
      </c>
      <c r="AY3147" s="202" t="s">
        <v>119</v>
      </c>
    </row>
    <row r="3148" spans="2:65" s="207" customFormat="1" x14ac:dyDescent="0.3">
      <c r="B3148" s="208"/>
      <c r="D3148" s="190" t="s">
        <v>171</v>
      </c>
      <c r="E3148" s="209"/>
      <c r="F3148" s="210" t="s">
        <v>176</v>
      </c>
      <c r="H3148" s="211">
        <v>3</v>
      </c>
      <c r="L3148" s="208"/>
      <c r="M3148" s="212"/>
      <c r="T3148" s="213"/>
      <c r="AT3148" s="209" t="s">
        <v>171</v>
      </c>
      <c r="AU3148" s="209" t="s">
        <v>100</v>
      </c>
      <c r="AV3148" s="207" t="s">
        <v>121</v>
      </c>
      <c r="AW3148" s="207" t="s">
        <v>33</v>
      </c>
      <c r="AX3148" s="207" t="s">
        <v>84</v>
      </c>
      <c r="AY3148" s="209" t="s">
        <v>119</v>
      </c>
    </row>
    <row r="3149" spans="2:65" s="102" customFormat="1" ht="25.5" customHeight="1" x14ac:dyDescent="0.3">
      <c r="B3149" s="103"/>
      <c r="C3149" s="179" t="s">
        <v>696</v>
      </c>
      <c r="D3149" s="179" t="s">
        <v>120</v>
      </c>
      <c r="E3149" s="180" t="s">
        <v>697</v>
      </c>
      <c r="F3149" s="181" t="s">
        <v>698</v>
      </c>
      <c r="G3149" s="182" t="s">
        <v>527</v>
      </c>
      <c r="H3149" s="183">
        <v>6</v>
      </c>
      <c r="I3149" s="289"/>
      <c r="J3149" s="184">
        <f>ROUND(I3149*H3149,2)</f>
        <v>0</v>
      </c>
      <c r="K3149" s="181" t="s">
        <v>167</v>
      </c>
      <c r="L3149" s="103"/>
      <c r="M3149" s="185"/>
      <c r="N3149" s="186" t="s">
        <v>41</v>
      </c>
      <c r="O3149" s="187">
        <v>1.492</v>
      </c>
      <c r="P3149" s="187">
        <f>O3149*H3149</f>
        <v>8.952</v>
      </c>
      <c r="Q3149" s="187">
        <v>0.21734000000000001</v>
      </c>
      <c r="R3149" s="187">
        <f>Q3149*H3149</f>
        <v>1.3040400000000001</v>
      </c>
      <c r="S3149" s="187">
        <v>0</v>
      </c>
      <c r="T3149" s="188">
        <f>S3149*H3149</f>
        <v>0</v>
      </c>
      <c r="AR3149" s="94" t="s">
        <v>121</v>
      </c>
      <c r="AT3149" s="94" t="s">
        <v>120</v>
      </c>
      <c r="AU3149" s="94" t="s">
        <v>100</v>
      </c>
      <c r="AY3149" s="94" t="s">
        <v>119</v>
      </c>
      <c r="BE3149" s="189">
        <f>IF(N3149="základní",J3149,0)</f>
        <v>0</v>
      </c>
      <c r="BF3149" s="189">
        <f>IF(N3149="snížená",J3149,0)</f>
        <v>0</v>
      </c>
      <c r="BG3149" s="189">
        <f>IF(N3149="zákl. přenesená",J3149,0)</f>
        <v>0</v>
      </c>
      <c r="BH3149" s="189">
        <f>IF(N3149="sníž. přenesená",J3149,0)</f>
        <v>0</v>
      </c>
      <c r="BI3149" s="189">
        <f>IF(N3149="nulová",J3149,0)</f>
        <v>0</v>
      </c>
      <c r="BJ3149" s="94" t="s">
        <v>84</v>
      </c>
      <c r="BK3149" s="189">
        <f>ROUND(I3149*H3149,2)</f>
        <v>0</v>
      </c>
      <c r="BL3149" s="94" t="s">
        <v>121</v>
      </c>
      <c r="BM3149" s="94" t="s">
        <v>699</v>
      </c>
    </row>
    <row r="3150" spans="2:65" s="102" customFormat="1" x14ac:dyDescent="0.3">
      <c r="B3150" s="103"/>
      <c r="D3150" s="190" t="s">
        <v>169</v>
      </c>
      <c r="F3150" s="191" t="s">
        <v>700</v>
      </c>
      <c r="L3150" s="103"/>
      <c r="M3150" s="192"/>
      <c r="T3150" s="193"/>
      <c r="AT3150" s="94" t="s">
        <v>169</v>
      </c>
      <c r="AU3150" s="94" t="s">
        <v>100</v>
      </c>
    </row>
    <row r="3151" spans="2:65" s="194" customFormat="1" x14ac:dyDescent="0.3">
      <c r="B3151" s="195"/>
      <c r="D3151" s="190" t="s">
        <v>171</v>
      </c>
      <c r="E3151" s="196"/>
      <c r="F3151" s="197" t="s">
        <v>172</v>
      </c>
      <c r="H3151" s="196"/>
      <c r="L3151" s="195"/>
      <c r="M3151" s="198"/>
      <c r="T3151" s="199"/>
      <c r="AT3151" s="196" t="s">
        <v>171</v>
      </c>
      <c r="AU3151" s="196" t="s">
        <v>100</v>
      </c>
      <c r="AV3151" s="194" t="s">
        <v>84</v>
      </c>
      <c r="AW3151" s="194" t="s">
        <v>33</v>
      </c>
      <c r="AX3151" s="194" t="s">
        <v>76</v>
      </c>
      <c r="AY3151" s="196" t="s">
        <v>119</v>
      </c>
    </row>
    <row r="3152" spans="2:65" s="194" customFormat="1" x14ac:dyDescent="0.3">
      <c r="B3152" s="195"/>
      <c r="D3152" s="190" t="s">
        <v>171</v>
      </c>
      <c r="E3152" s="196"/>
      <c r="F3152" s="197" t="s">
        <v>402</v>
      </c>
      <c r="H3152" s="196"/>
      <c r="L3152" s="195"/>
      <c r="M3152" s="198"/>
      <c r="T3152" s="199"/>
      <c r="AT3152" s="196" t="s">
        <v>171</v>
      </c>
      <c r="AU3152" s="196" t="s">
        <v>100</v>
      </c>
      <c r="AV3152" s="194" t="s">
        <v>84</v>
      </c>
      <c r="AW3152" s="194" t="s">
        <v>33</v>
      </c>
      <c r="AX3152" s="194" t="s">
        <v>76</v>
      </c>
      <c r="AY3152" s="196" t="s">
        <v>119</v>
      </c>
    </row>
    <row r="3153" spans="2:51" s="194" customFormat="1" x14ac:dyDescent="0.3">
      <c r="B3153" s="195"/>
      <c r="D3153" s="190" t="s">
        <v>171</v>
      </c>
      <c r="E3153" s="196"/>
      <c r="F3153" s="197" t="s">
        <v>587</v>
      </c>
      <c r="H3153" s="196"/>
      <c r="L3153" s="195"/>
      <c r="M3153" s="198"/>
      <c r="T3153" s="199"/>
      <c r="AT3153" s="196" t="s">
        <v>171</v>
      </c>
      <c r="AU3153" s="196" t="s">
        <v>100</v>
      </c>
      <c r="AV3153" s="194" t="s">
        <v>84</v>
      </c>
      <c r="AW3153" s="194" t="s">
        <v>33</v>
      </c>
      <c r="AX3153" s="194" t="s">
        <v>76</v>
      </c>
      <c r="AY3153" s="196" t="s">
        <v>119</v>
      </c>
    </row>
    <row r="3154" spans="2:51" s="194" customFormat="1" x14ac:dyDescent="0.3">
      <c r="B3154" s="195"/>
      <c r="D3154" s="190" t="s">
        <v>171</v>
      </c>
      <c r="E3154" s="196"/>
      <c r="F3154" s="197" t="s">
        <v>701</v>
      </c>
      <c r="H3154" s="196"/>
      <c r="L3154" s="195"/>
      <c r="M3154" s="198"/>
      <c r="T3154" s="199"/>
      <c r="AT3154" s="196" t="s">
        <v>171</v>
      </c>
      <c r="AU3154" s="196" t="s">
        <v>100</v>
      </c>
      <c r="AV3154" s="194" t="s">
        <v>84</v>
      </c>
      <c r="AW3154" s="194" t="s">
        <v>33</v>
      </c>
      <c r="AX3154" s="194" t="s">
        <v>76</v>
      </c>
      <c r="AY3154" s="196" t="s">
        <v>119</v>
      </c>
    </row>
    <row r="3155" spans="2:51" s="200" customFormat="1" x14ac:dyDescent="0.3">
      <c r="B3155" s="201"/>
      <c r="D3155" s="190" t="s">
        <v>171</v>
      </c>
      <c r="E3155" s="202"/>
      <c r="F3155" s="203" t="s">
        <v>84</v>
      </c>
      <c r="H3155" s="204">
        <v>1</v>
      </c>
      <c r="L3155" s="201"/>
      <c r="M3155" s="205"/>
      <c r="T3155" s="206"/>
      <c r="AT3155" s="202" t="s">
        <v>171</v>
      </c>
      <c r="AU3155" s="202" t="s">
        <v>100</v>
      </c>
      <c r="AV3155" s="200" t="s">
        <v>100</v>
      </c>
      <c r="AW3155" s="200" t="s">
        <v>33</v>
      </c>
      <c r="AX3155" s="200" t="s">
        <v>76</v>
      </c>
      <c r="AY3155" s="202" t="s">
        <v>119</v>
      </c>
    </row>
    <row r="3156" spans="2:51" s="194" customFormat="1" x14ac:dyDescent="0.3">
      <c r="B3156" s="195"/>
      <c r="D3156" s="190" t="s">
        <v>171</v>
      </c>
      <c r="E3156" s="196"/>
      <c r="F3156" s="197" t="s">
        <v>579</v>
      </c>
      <c r="H3156" s="196"/>
      <c r="L3156" s="195"/>
      <c r="M3156" s="198"/>
      <c r="T3156" s="199"/>
      <c r="AT3156" s="196" t="s">
        <v>171</v>
      </c>
      <c r="AU3156" s="196" t="s">
        <v>100</v>
      </c>
      <c r="AV3156" s="194" t="s">
        <v>84</v>
      </c>
      <c r="AW3156" s="194" t="s">
        <v>33</v>
      </c>
      <c r="AX3156" s="194" t="s">
        <v>76</v>
      </c>
      <c r="AY3156" s="196" t="s">
        <v>119</v>
      </c>
    </row>
    <row r="3157" spans="2:51" s="194" customFormat="1" x14ac:dyDescent="0.3">
      <c r="B3157" s="195"/>
      <c r="D3157" s="190" t="s">
        <v>171</v>
      </c>
      <c r="E3157" s="196"/>
      <c r="F3157" s="197" t="s">
        <v>701</v>
      </c>
      <c r="H3157" s="196"/>
      <c r="L3157" s="195"/>
      <c r="M3157" s="198"/>
      <c r="T3157" s="199"/>
      <c r="AT3157" s="196" t="s">
        <v>171</v>
      </c>
      <c r="AU3157" s="196" t="s">
        <v>100</v>
      </c>
      <c r="AV3157" s="194" t="s">
        <v>84</v>
      </c>
      <c r="AW3157" s="194" t="s">
        <v>33</v>
      </c>
      <c r="AX3157" s="194" t="s">
        <v>76</v>
      </c>
      <c r="AY3157" s="196" t="s">
        <v>119</v>
      </c>
    </row>
    <row r="3158" spans="2:51" s="200" customFormat="1" x14ac:dyDescent="0.3">
      <c r="B3158" s="201"/>
      <c r="D3158" s="190" t="s">
        <v>171</v>
      </c>
      <c r="E3158" s="202"/>
      <c r="F3158" s="203" t="s">
        <v>84</v>
      </c>
      <c r="H3158" s="204">
        <v>1</v>
      </c>
      <c r="L3158" s="201"/>
      <c r="M3158" s="205"/>
      <c r="T3158" s="206"/>
      <c r="AT3158" s="202" t="s">
        <v>171</v>
      </c>
      <c r="AU3158" s="202" t="s">
        <v>100</v>
      </c>
      <c r="AV3158" s="200" t="s">
        <v>100</v>
      </c>
      <c r="AW3158" s="200" t="s">
        <v>33</v>
      </c>
      <c r="AX3158" s="200" t="s">
        <v>76</v>
      </c>
      <c r="AY3158" s="202" t="s">
        <v>119</v>
      </c>
    </row>
    <row r="3159" spans="2:51" s="194" customFormat="1" x14ac:dyDescent="0.3">
      <c r="B3159" s="195"/>
      <c r="D3159" s="190" t="s">
        <v>171</v>
      </c>
      <c r="E3159" s="196"/>
      <c r="F3159" s="197" t="s">
        <v>584</v>
      </c>
      <c r="H3159" s="196"/>
      <c r="L3159" s="195"/>
      <c r="M3159" s="198"/>
      <c r="T3159" s="199"/>
      <c r="AT3159" s="196" t="s">
        <v>171</v>
      </c>
      <c r="AU3159" s="196" t="s">
        <v>100</v>
      </c>
      <c r="AV3159" s="194" t="s">
        <v>84</v>
      </c>
      <c r="AW3159" s="194" t="s">
        <v>33</v>
      </c>
      <c r="AX3159" s="194" t="s">
        <v>76</v>
      </c>
      <c r="AY3159" s="196" t="s">
        <v>119</v>
      </c>
    </row>
    <row r="3160" spans="2:51" s="194" customFormat="1" x14ac:dyDescent="0.3">
      <c r="B3160" s="195"/>
      <c r="D3160" s="190" t="s">
        <v>171</v>
      </c>
      <c r="E3160" s="196"/>
      <c r="F3160" s="197" t="s">
        <v>701</v>
      </c>
      <c r="H3160" s="196"/>
      <c r="L3160" s="195"/>
      <c r="M3160" s="198"/>
      <c r="T3160" s="199"/>
      <c r="AT3160" s="196" t="s">
        <v>171</v>
      </c>
      <c r="AU3160" s="196" t="s">
        <v>100</v>
      </c>
      <c r="AV3160" s="194" t="s">
        <v>84</v>
      </c>
      <c r="AW3160" s="194" t="s">
        <v>33</v>
      </c>
      <c r="AX3160" s="194" t="s">
        <v>76</v>
      </c>
      <c r="AY3160" s="196" t="s">
        <v>119</v>
      </c>
    </row>
    <row r="3161" spans="2:51" s="200" customFormat="1" x14ac:dyDescent="0.3">
      <c r="B3161" s="201"/>
      <c r="D3161" s="190" t="s">
        <v>171</v>
      </c>
      <c r="E3161" s="202"/>
      <c r="F3161" s="203" t="s">
        <v>84</v>
      </c>
      <c r="H3161" s="204">
        <v>1</v>
      </c>
      <c r="L3161" s="201"/>
      <c r="M3161" s="205"/>
      <c r="T3161" s="206"/>
      <c r="AT3161" s="202" t="s">
        <v>171</v>
      </c>
      <c r="AU3161" s="202" t="s">
        <v>100</v>
      </c>
      <c r="AV3161" s="200" t="s">
        <v>100</v>
      </c>
      <c r="AW3161" s="200" t="s">
        <v>33</v>
      </c>
      <c r="AX3161" s="200" t="s">
        <v>76</v>
      </c>
      <c r="AY3161" s="202" t="s">
        <v>119</v>
      </c>
    </row>
    <row r="3162" spans="2:51" s="194" customFormat="1" x14ac:dyDescent="0.3">
      <c r="B3162" s="195"/>
      <c r="D3162" s="190" t="s">
        <v>171</v>
      </c>
      <c r="E3162" s="196"/>
      <c r="F3162" s="197" t="s">
        <v>580</v>
      </c>
      <c r="H3162" s="196"/>
      <c r="L3162" s="195"/>
      <c r="M3162" s="198"/>
      <c r="T3162" s="199"/>
      <c r="AT3162" s="196" t="s">
        <v>171</v>
      </c>
      <c r="AU3162" s="196" t="s">
        <v>100</v>
      </c>
      <c r="AV3162" s="194" t="s">
        <v>84</v>
      </c>
      <c r="AW3162" s="194" t="s">
        <v>33</v>
      </c>
      <c r="AX3162" s="194" t="s">
        <v>76</v>
      </c>
      <c r="AY3162" s="196" t="s">
        <v>119</v>
      </c>
    </row>
    <row r="3163" spans="2:51" s="194" customFormat="1" x14ac:dyDescent="0.3">
      <c r="B3163" s="195"/>
      <c r="D3163" s="190" t="s">
        <v>171</v>
      </c>
      <c r="E3163" s="196"/>
      <c r="F3163" s="197" t="s">
        <v>701</v>
      </c>
      <c r="H3163" s="196"/>
      <c r="L3163" s="195"/>
      <c r="M3163" s="198"/>
      <c r="T3163" s="199"/>
      <c r="AT3163" s="196" t="s">
        <v>171</v>
      </c>
      <c r="AU3163" s="196" t="s">
        <v>100</v>
      </c>
      <c r="AV3163" s="194" t="s">
        <v>84</v>
      </c>
      <c r="AW3163" s="194" t="s">
        <v>33</v>
      </c>
      <c r="AX3163" s="194" t="s">
        <v>76</v>
      </c>
      <c r="AY3163" s="196" t="s">
        <v>119</v>
      </c>
    </row>
    <row r="3164" spans="2:51" s="200" customFormat="1" x14ac:dyDescent="0.3">
      <c r="B3164" s="201"/>
      <c r="D3164" s="190" t="s">
        <v>171</v>
      </c>
      <c r="E3164" s="202"/>
      <c r="F3164" s="203" t="s">
        <v>84</v>
      </c>
      <c r="H3164" s="204">
        <v>1</v>
      </c>
      <c r="L3164" s="201"/>
      <c r="M3164" s="205"/>
      <c r="T3164" s="206"/>
      <c r="AT3164" s="202" t="s">
        <v>171</v>
      </c>
      <c r="AU3164" s="202" t="s">
        <v>100</v>
      </c>
      <c r="AV3164" s="200" t="s">
        <v>100</v>
      </c>
      <c r="AW3164" s="200" t="s">
        <v>33</v>
      </c>
      <c r="AX3164" s="200" t="s">
        <v>76</v>
      </c>
      <c r="AY3164" s="202" t="s">
        <v>119</v>
      </c>
    </row>
    <row r="3165" spans="2:51" s="194" customFormat="1" x14ac:dyDescent="0.3">
      <c r="B3165" s="195"/>
      <c r="D3165" s="190" t="s">
        <v>171</v>
      </c>
      <c r="E3165" s="196"/>
      <c r="F3165" s="197" t="s">
        <v>585</v>
      </c>
      <c r="H3165" s="196"/>
      <c r="L3165" s="195"/>
      <c r="M3165" s="198"/>
      <c r="T3165" s="199"/>
      <c r="AT3165" s="196" t="s">
        <v>171</v>
      </c>
      <c r="AU3165" s="196" t="s">
        <v>100</v>
      </c>
      <c r="AV3165" s="194" t="s">
        <v>84</v>
      </c>
      <c r="AW3165" s="194" t="s">
        <v>33</v>
      </c>
      <c r="AX3165" s="194" t="s">
        <v>76</v>
      </c>
      <c r="AY3165" s="196" t="s">
        <v>119</v>
      </c>
    </row>
    <row r="3166" spans="2:51" s="194" customFormat="1" x14ac:dyDescent="0.3">
      <c r="B3166" s="195"/>
      <c r="D3166" s="190" t="s">
        <v>171</v>
      </c>
      <c r="E3166" s="196"/>
      <c r="F3166" s="197" t="s">
        <v>701</v>
      </c>
      <c r="H3166" s="196"/>
      <c r="L3166" s="195"/>
      <c r="M3166" s="198"/>
      <c r="T3166" s="199"/>
      <c r="AT3166" s="196" t="s">
        <v>171</v>
      </c>
      <c r="AU3166" s="196" t="s">
        <v>100</v>
      </c>
      <c r="AV3166" s="194" t="s">
        <v>84</v>
      </c>
      <c r="AW3166" s="194" t="s">
        <v>33</v>
      </c>
      <c r="AX3166" s="194" t="s">
        <v>76</v>
      </c>
      <c r="AY3166" s="196" t="s">
        <v>119</v>
      </c>
    </row>
    <row r="3167" spans="2:51" s="200" customFormat="1" x14ac:dyDescent="0.3">
      <c r="B3167" s="201"/>
      <c r="D3167" s="190" t="s">
        <v>171</v>
      </c>
      <c r="E3167" s="202"/>
      <c r="F3167" s="203" t="s">
        <v>84</v>
      </c>
      <c r="H3167" s="204">
        <v>1</v>
      </c>
      <c r="L3167" s="201"/>
      <c r="M3167" s="205"/>
      <c r="T3167" s="206"/>
      <c r="AT3167" s="202" t="s">
        <v>171</v>
      </c>
      <c r="AU3167" s="202" t="s">
        <v>100</v>
      </c>
      <c r="AV3167" s="200" t="s">
        <v>100</v>
      </c>
      <c r="AW3167" s="200" t="s">
        <v>33</v>
      </c>
      <c r="AX3167" s="200" t="s">
        <v>76</v>
      </c>
      <c r="AY3167" s="202" t="s">
        <v>119</v>
      </c>
    </row>
    <row r="3168" spans="2:51" s="194" customFormat="1" x14ac:dyDescent="0.3">
      <c r="B3168" s="195"/>
      <c r="D3168" s="190" t="s">
        <v>171</v>
      </c>
      <c r="E3168" s="196"/>
      <c r="F3168" s="197" t="s">
        <v>581</v>
      </c>
      <c r="H3168" s="196"/>
      <c r="L3168" s="195"/>
      <c r="M3168" s="198"/>
      <c r="T3168" s="199"/>
      <c r="AT3168" s="196" t="s">
        <v>171</v>
      </c>
      <c r="AU3168" s="196" t="s">
        <v>100</v>
      </c>
      <c r="AV3168" s="194" t="s">
        <v>84</v>
      </c>
      <c r="AW3168" s="194" t="s">
        <v>33</v>
      </c>
      <c r="AX3168" s="194" t="s">
        <v>76</v>
      </c>
      <c r="AY3168" s="196" t="s">
        <v>119</v>
      </c>
    </row>
    <row r="3169" spans="2:65" s="194" customFormat="1" x14ac:dyDescent="0.3">
      <c r="B3169" s="195"/>
      <c r="D3169" s="190" t="s">
        <v>171</v>
      </c>
      <c r="E3169" s="196"/>
      <c r="F3169" s="197" t="s">
        <v>701</v>
      </c>
      <c r="H3169" s="196"/>
      <c r="L3169" s="195"/>
      <c r="M3169" s="198"/>
      <c r="T3169" s="199"/>
      <c r="AT3169" s="196" t="s">
        <v>171</v>
      </c>
      <c r="AU3169" s="196" t="s">
        <v>100</v>
      </c>
      <c r="AV3169" s="194" t="s">
        <v>84</v>
      </c>
      <c r="AW3169" s="194" t="s">
        <v>33</v>
      </c>
      <c r="AX3169" s="194" t="s">
        <v>76</v>
      </c>
      <c r="AY3169" s="196" t="s">
        <v>119</v>
      </c>
    </row>
    <row r="3170" spans="2:65" s="200" customFormat="1" x14ac:dyDescent="0.3">
      <c r="B3170" s="201"/>
      <c r="D3170" s="190" t="s">
        <v>171</v>
      </c>
      <c r="E3170" s="202"/>
      <c r="F3170" s="203" t="s">
        <v>84</v>
      </c>
      <c r="H3170" s="204">
        <v>1</v>
      </c>
      <c r="L3170" s="201"/>
      <c r="M3170" s="205"/>
      <c r="T3170" s="206"/>
      <c r="AT3170" s="202" t="s">
        <v>171</v>
      </c>
      <c r="AU3170" s="202" t="s">
        <v>100</v>
      </c>
      <c r="AV3170" s="200" t="s">
        <v>100</v>
      </c>
      <c r="AW3170" s="200" t="s">
        <v>33</v>
      </c>
      <c r="AX3170" s="200" t="s">
        <v>76</v>
      </c>
      <c r="AY3170" s="202" t="s">
        <v>119</v>
      </c>
    </row>
    <row r="3171" spans="2:65" s="207" customFormat="1" x14ac:dyDescent="0.3">
      <c r="B3171" s="208"/>
      <c r="D3171" s="190" t="s">
        <v>171</v>
      </c>
      <c r="E3171" s="209"/>
      <c r="F3171" s="210" t="s">
        <v>176</v>
      </c>
      <c r="H3171" s="211">
        <v>6</v>
      </c>
      <c r="L3171" s="208"/>
      <c r="M3171" s="212"/>
      <c r="T3171" s="213"/>
      <c r="AT3171" s="209" t="s">
        <v>171</v>
      </c>
      <c r="AU3171" s="209" t="s">
        <v>100</v>
      </c>
      <c r="AV3171" s="207" t="s">
        <v>121</v>
      </c>
      <c r="AW3171" s="207" t="s">
        <v>33</v>
      </c>
      <c r="AX3171" s="207" t="s">
        <v>84</v>
      </c>
      <c r="AY3171" s="209" t="s">
        <v>119</v>
      </c>
    </row>
    <row r="3172" spans="2:65" s="102" customFormat="1" ht="16.5" customHeight="1" x14ac:dyDescent="0.3">
      <c r="B3172" s="103"/>
      <c r="C3172" s="222" t="s">
        <v>702</v>
      </c>
      <c r="D3172" s="222" t="s">
        <v>353</v>
      </c>
      <c r="E3172" s="223" t="s">
        <v>703</v>
      </c>
      <c r="F3172" s="224" t="s">
        <v>704</v>
      </c>
      <c r="G3172" s="225" t="s">
        <v>527</v>
      </c>
      <c r="H3172" s="226">
        <v>6</v>
      </c>
      <c r="I3172" s="290"/>
      <c r="J3172" s="227">
        <f>ROUND(I3172*H3172,2)</f>
        <v>0</v>
      </c>
      <c r="K3172" s="224" t="s">
        <v>167</v>
      </c>
      <c r="L3172" s="228"/>
      <c r="M3172" s="229"/>
      <c r="N3172" s="230" t="s">
        <v>41</v>
      </c>
      <c r="O3172" s="187">
        <v>0</v>
      </c>
      <c r="P3172" s="187">
        <f>O3172*H3172</f>
        <v>0</v>
      </c>
      <c r="Q3172" s="187">
        <v>0.10200000000000001</v>
      </c>
      <c r="R3172" s="187">
        <f>Q3172*H3172</f>
        <v>0.6120000000000001</v>
      </c>
      <c r="S3172" s="187">
        <v>0</v>
      </c>
      <c r="T3172" s="188">
        <f>S3172*H3172</f>
        <v>0</v>
      </c>
      <c r="AR3172" s="94" t="s">
        <v>265</v>
      </c>
      <c r="AT3172" s="94" t="s">
        <v>353</v>
      </c>
      <c r="AU3172" s="94" t="s">
        <v>100</v>
      </c>
      <c r="AY3172" s="94" t="s">
        <v>119</v>
      </c>
      <c r="BE3172" s="189">
        <f>IF(N3172="základní",J3172,0)</f>
        <v>0</v>
      </c>
      <c r="BF3172" s="189">
        <f>IF(N3172="snížená",J3172,0)</f>
        <v>0</v>
      </c>
      <c r="BG3172" s="189">
        <f>IF(N3172="zákl. přenesená",J3172,0)</f>
        <v>0</v>
      </c>
      <c r="BH3172" s="189">
        <f>IF(N3172="sníž. přenesená",J3172,0)</f>
        <v>0</v>
      </c>
      <c r="BI3172" s="189">
        <f>IF(N3172="nulová",J3172,0)</f>
        <v>0</v>
      </c>
      <c r="BJ3172" s="94" t="s">
        <v>84</v>
      </c>
      <c r="BK3172" s="189">
        <f>ROUND(I3172*H3172,2)</f>
        <v>0</v>
      </c>
      <c r="BL3172" s="94" t="s">
        <v>121</v>
      </c>
      <c r="BM3172" s="94" t="s">
        <v>705</v>
      </c>
    </row>
    <row r="3173" spans="2:65" s="102" customFormat="1" x14ac:dyDescent="0.3">
      <c r="B3173" s="103"/>
      <c r="D3173" s="190" t="s">
        <v>169</v>
      </c>
      <c r="F3173" s="191" t="s">
        <v>704</v>
      </c>
      <c r="L3173" s="103"/>
      <c r="M3173" s="192"/>
      <c r="T3173" s="193"/>
      <c r="AT3173" s="94" t="s">
        <v>169</v>
      </c>
      <c r="AU3173" s="94" t="s">
        <v>100</v>
      </c>
    </row>
    <row r="3174" spans="2:65" s="194" customFormat="1" x14ac:dyDescent="0.3">
      <c r="B3174" s="195"/>
      <c r="D3174" s="190" t="s">
        <v>171</v>
      </c>
      <c r="E3174" s="196"/>
      <c r="F3174" s="197" t="s">
        <v>172</v>
      </c>
      <c r="H3174" s="196"/>
      <c r="L3174" s="195"/>
      <c r="M3174" s="198"/>
      <c r="T3174" s="199"/>
      <c r="AT3174" s="196" t="s">
        <v>171</v>
      </c>
      <c r="AU3174" s="196" t="s">
        <v>100</v>
      </c>
      <c r="AV3174" s="194" t="s">
        <v>84</v>
      </c>
      <c r="AW3174" s="194" t="s">
        <v>33</v>
      </c>
      <c r="AX3174" s="194" t="s">
        <v>76</v>
      </c>
      <c r="AY3174" s="196" t="s">
        <v>119</v>
      </c>
    </row>
    <row r="3175" spans="2:65" s="194" customFormat="1" x14ac:dyDescent="0.3">
      <c r="B3175" s="195"/>
      <c r="D3175" s="190" t="s">
        <v>171</v>
      </c>
      <c r="E3175" s="196"/>
      <c r="F3175" s="197" t="s">
        <v>402</v>
      </c>
      <c r="H3175" s="196"/>
      <c r="L3175" s="195"/>
      <c r="M3175" s="198"/>
      <c r="T3175" s="199"/>
      <c r="AT3175" s="196" t="s">
        <v>171</v>
      </c>
      <c r="AU3175" s="196" t="s">
        <v>100</v>
      </c>
      <c r="AV3175" s="194" t="s">
        <v>84</v>
      </c>
      <c r="AW3175" s="194" t="s">
        <v>33</v>
      </c>
      <c r="AX3175" s="194" t="s">
        <v>76</v>
      </c>
      <c r="AY3175" s="196" t="s">
        <v>119</v>
      </c>
    </row>
    <row r="3176" spans="2:65" s="194" customFormat="1" x14ac:dyDescent="0.3">
      <c r="B3176" s="195"/>
      <c r="D3176" s="190" t="s">
        <v>171</v>
      </c>
      <c r="E3176" s="196"/>
      <c r="F3176" s="197" t="s">
        <v>587</v>
      </c>
      <c r="H3176" s="196"/>
      <c r="L3176" s="195"/>
      <c r="M3176" s="198"/>
      <c r="T3176" s="199"/>
      <c r="AT3176" s="196" t="s">
        <v>171</v>
      </c>
      <c r="AU3176" s="196" t="s">
        <v>100</v>
      </c>
      <c r="AV3176" s="194" t="s">
        <v>84</v>
      </c>
      <c r="AW3176" s="194" t="s">
        <v>33</v>
      </c>
      <c r="AX3176" s="194" t="s">
        <v>76</v>
      </c>
      <c r="AY3176" s="196" t="s">
        <v>119</v>
      </c>
    </row>
    <row r="3177" spans="2:65" s="194" customFormat="1" x14ac:dyDescent="0.3">
      <c r="B3177" s="195"/>
      <c r="D3177" s="190" t="s">
        <v>171</v>
      </c>
      <c r="E3177" s="196"/>
      <c r="F3177" s="197" t="s">
        <v>701</v>
      </c>
      <c r="H3177" s="196"/>
      <c r="L3177" s="195"/>
      <c r="M3177" s="198"/>
      <c r="T3177" s="199"/>
      <c r="AT3177" s="196" t="s">
        <v>171</v>
      </c>
      <c r="AU3177" s="196" t="s">
        <v>100</v>
      </c>
      <c r="AV3177" s="194" t="s">
        <v>84</v>
      </c>
      <c r="AW3177" s="194" t="s">
        <v>33</v>
      </c>
      <c r="AX3177" s="194" t="s">
        <v>76</v>
      </c>
      <c r="AY3177" s="196" t="s">
        <v>119</v>
      </c>
    </row>
    <row r="3178" spans="2:65" s="200" customFormat="1" x14ac:dyDescent="0.3">
      <c r="B3178" s="201"/>
      <c r="D3178" s="190" t="s">
        <v>171</v>
      </c>
      <c r="E3178" s="202"/>
      <c r="F3178" s="203" t="s">
        <v>84</v>
      </c>
      <c r="H3178" s="204">
        <v>1</v>
      </c>
      <c r="L3178" s="201"/>
      <c r="M3178" s="205"/>
      <c r="T3178" s="206"/>
      <c r="AT3178" s="202" t="s">
        <v>171</v>
      </c>
      <c r="AU3178" s="202" t="s">
        <v>100</v>
      </c>
      <c r="AV3178" s="200" t="s">
        <v>100</v>
      </c>
      <c r="AW3178" s="200" t="s">
        <v>33</v>
      </c>
      <c r="AX3178" s="200" t="s">
        <v>76</v>
      </c>
      <c r="AY3178" s="202" t="s">
        <v>119</v>
      </c>
    </row>
    <row r="3179" spans="2:65" s="194" customFormat="1" x14ac:dyDescent="0.3">
      <c r="B3179" s="195"/>
      <c r="D3179" s="190" t="s">
        <v>171</v>
      </c>
      <c r="E3179" s="196"/>
      <c r="F3179" s="197" t="s">
        <v>579</v>
      </c>
      <c r="H3179" s="196"/>
      <c r="L3179" s="195"/>
      <c r="M3179" s="198"/>
      <c r="T3179" s="199"/>
      <c r="AT3179" s="196" t="s">
        <v>171</v>
      </c>
      <c r="AU3179" s="196" t="s">
        <v>100</v>
      </c>
      <c r="AV3179" s="194" t="s">
        <v>84</v>
      </c>
      <c r="AW3179" s="194" t="s">
        <v>33</v>
      </c>
      <c r="AX3179" s="194" t="s">
        <v>76</v>
      </c>
      <c r="AY3179" s="196" t="s">
        <v>119</v>
      </c>
    </row>
    <row r="3180" spans="2:65" s="194" customFormat="1" x14ac:dyDescent="0.3">
      <c r="B3180" s="195"/>
      <c r="D3180" s="190" t="s">
        <v>171</v>
      </c>
      <c r="E3180" s="196"/>
      <c r="F3180" s="197" t="s">
        <v>701</v>
      </c>
      <c r="H3180" s="196"/>
      <c r="L3180" s="195"/>
      <c r="M3180" s="198"/>
      <c r="T3180" s="199"/>
      <c r="AT3180" s="196" t="s">
        <v>171</v>
      </c>
      <c r="AU3180" s="196" t="s">
        <v>100</v>
      </c>
      <c r="AV3180" s="194" t="s">
        <v>84</v>
      </c>
      <c r="AW3180" s="194" t="s">
        <v>33</v>
      </c>
      <c r="AX3180" s="194" t="s">
        <v>76</v>
      </c>
      <c r="AY3180" s="196" t="s">
        <v>119</v>
      </c>
    </row>
    <row r="3181" spans="2:65" s="200" customFormat="1" x14ac:dyDescent="0.3">
      <c r="B3181" s="201"/>
      <c r="D3181" s="190" t="s">
        <v>171</v>
      </c>
      <c r="E3181" s="202"/>
      <c r="F3181" s="203" t="s">
        <v>84</v>
      </c>
      <c r="H3181" s="204">
        <v>1</v>
      </c>
      <c r="L3181" s="201"/>
      <c r="M3181" s="205"/>
      <c r="T3181" s="206"/>
      <c r="AT3181" s="202" t="s">
        <v>171</v>
      </c>
      <c r="AU3181" s="202" t="s">
        <v>100</v>
      </c>
      <c r="AV3181" s="200" t="s">
        <v>100</v>
      </c>
      <c r="AW3181" s="200" t="s">
        <v>33</v>
      </c>
      <c r="AX3181" s="200" t="s">
        <v>76</v>
      </c>
      <c r="AY3181" s="202" t="s">
        <v>119</v>
      </c>
    </row>
    <row r="3182" spans="2:65" s="194" customFormat="1" x14ac:dyDescent="0.3">
      <c r="B3182" s="195"/>
      <c r="D3182" s="190" t="s">
        <v>171</v>
      </c>
      <c r="E3182" s="196"/>
      <c r="F3182" s="197" t="s">
        <v>584</v>
      </c>
      <c r="H3182" s="196"/>
      <c r="L3182" s="195"/>
      <c r="M3182" s="198"/>
      <c r="T3182" s="199"/>
      <c r="AT3182" s="196" t="s">
        <v>171</v>
      </c>
      <c r="AU3182" s="196" t="s">
        <v>100</v>
      </c>
      <c r="AV3182" s="194" t="s">
        <v>84</v>
      </c>
      <c r="AW3182" s="194" t="s">
        <v>33</v>
      </c>
      <c r="AX3182" s="194" t="s">
        <v>76</v>
      </c>
      <c r="AY3182" s="196" t="s">
        <v>119</v>
      </c>
    </row>
    <row r="3183" spans="2:65" s="194" customFormat="1" x14ac:dyDescent="0.3">
      <c r="B3183" s="195"/>
      <c r="D3183" s="190" t="s">
        <v>171</v>
      </c>
      <c r="E3183" s="196"/>
      <c r="F3183" s="197" t="s">
        <v>701</v>
      </c>
      <c r="H3183" s="196"/>
      <c r="L3183" s="195"/>
      <c r="M3183" s="198"/>
      <c r="T3183" s="199"/>
      <c r="AT3183" s="196" t="s">
        <v>171</v>
      </c>
      <c r="AU3183" s="196" t="s">
        <v>100</v>
      </c>
      <c r="AV3183" s="194" t="s">
        <v>84</v>
      </c>
      <c r="AW3183" s="194" t="s">
        <v>33</v>
      </c>
      <c r="AX3183" s="194" t="s">
        <v>76</v>
      </c>
      <c r="AY3183" s="196" t="s">
        <v>119</v>
      </c>
    </row>
    <row r="3184" spans="2:65" s="200" customFormat="1" x14ac:dyDescent="0.3">
      <c r="B3184" s="201"/>
      <c r="D3184" s="190" t="s">
        <v>171</v>
      </c>
      <c r="E3184" s="202"/>
      <c r="F3184" s="203" t="s">
        <v>84</v>
      </c>
      <c r="H3184" s="204">
        <v>1</v>
      </c>
      <c r="L3184" s="201"/>
      <c r="M3184" s="205"/>
      <c r="T3184" s="206"/>
      <c r="AT3184" s="202" t="s">
        <v>171</v>
      </c>
      <c r="AU3184" s="202" t="s">
        <v>100</v>
      </c>
      <c r="AV3184" s="200" t="s">
        <v>100</v>
      </c>
      <c r="AW3184" s="200" t="s">
        <v>33</v>
      </c>
      <c r="AX3184" s="200" t="s">
        <v>76</v>
      </c>
      <c r="AY3184" s="202" t="s">
        <v>119</v>
      </c>
    </row>
    <row r="3185" spans="2:65" s="194" customFormat="1" x14ac:dyDescent="0.3">
      <c r="B3185" s="195"/>
      <c r="D3185" s="190" t="s">
        <v>171</v>
      </c>
      <c r="E3185" s="196"/>
      <c r="F3185" s="197" t="s">
        <v>580</v>
      </c>
      <c r="H3185" s="196"/>
      <c r="L3185" s="195"/>
      <c r="M3185" s="198"/>
      <c r="T3185" s="199"/>
      <c r="AT3185" s="196" t="s">
        <v>171</v>
      </c>
      <c r="AU3185" s="196" t="s">
        <v>100</v>
      </c>
      <c r="AV3185" s="194" t="s">
        <v>84</v>
      </c>
      <c r="AW3185" s="194" t="s">
        <v>33</v>
      </c>
      <c r="AX3185" s="194" t="s">
        <v>76</v>
      </c>
      <c r="AY3185" s="196" t="s">
        <v>119</v>
      </c>
    </row>
    <row r="3186" spans="2:65" s="194" customFormat="1" x14ac:dyDescent="0.3">
      <c r="B3186" s="195"/>
      <c r="D3186" s="190" t="s">
        <v>171</v>
      </c>
      <c r="E3186" s="196"/>
      <c r="F3186" s="197" t="s">
        <v>701</v>
      </c>
      <c r="H3186" s="196"/>
      <c r="L3186" s="195"/>
      <c r="M3186" s="198"/>
      <c r="T3186" s="199"/>
      <c r="AT3186" s="196" t="s">
        <v>171</v>
      </c>
      <c r="AU3186" s="196" t="s">
        <v>100</v>
      </c>
      <c r="AV3186" s="194" t="s">
        <v>84</v>
      </c>
      <c r="AW3186" s="194" t="s">
        <v>33</v>
      </c>
      <c r="AX3186" s="194" t="s">
        <v>76</v>
      </c>
      <c r="AY3186" s="196" t="s">
        <v>119</v>
      </c>
    </row>
    <row r="3187" spans="2:65" s="200" customFormat="1" x14ac:dyDescent="0.3">
      <c r="B3187" s="201"/>
      <c r="D3187" s="190" t="s">
        <v>171</v>
      </c>
      <c r="E3187" s="202"/>
      <c r="F3187" s="203" t="s">
        <v>84</v>
      </c>
      <c r="H3187" s="204">
        <v>1</v>
      </c>
      <c r="L3187" s="201"/>
      <c r="M3187" s="205"/>
      <c r="T3187" s="206"/>
      <c r="AT3187" s="202" t="s">
        <v>171</v>
      </c>
      <c r="AU3187" s="202" t="s">
        <v>100</v>
      </c>
      <c r="AV3187" s="200" t="s">
        <v>100</v>
      </c>
      <c r="AW3187" s="200" t="s">
        <v>33</v>
      </c>
      <c r="AX3187" s="200" t="s">
        <v>76</v>
      </c>
      <c r="AY3187" s="202" t="s">
        <v>119</v>
      </c>
    </row>
    <row r="3188" spans="2:65" s="194" customFormat="1" x14ac:dyDescent="0.3">
      <c r="B3188" s="195"/>
      <c r="D3188" s="190" t="s">
        <v>171</v>
      </c>
      <c r="E3188" s="196"/>
      <c r="F3188" s="197" t="s">
        <v>585</v>
      </c>
      <c r="H3188" s="196"/>
      <c r="L3188" s="195"/>
      <c r="M3188" s="198"/>
      <c r="T3188" s="199"/>
      <c r="AT3188" s="196" t="s">
        <v>171</v>
      </c>
      <c r="AU3188" s="196" t="s">
        <v>100</v>
      </c>
      <c r="AV3188" s="194" t="s">
        <v>84</v>
      </c>
      <c r="AW3188" s="194" t="s">
        <v>33</v>
      </c>
      <c r="AX3188" s="194" t="s">
        <v>76</v>
      </c>
      <c r="AY3188" s="196" t="s">
        <v>119</v>
      </c>
    </row>
    <row r="3189" spans="2:65" s="194" customFormat="1" x14ac:dyDescent="0.3">
      <c r="B3189" s="195"/>
      <c r="D3189" s="190" t="s">
        <v>171</v>
      </c>
      <c r="E3189" s="196"/>
      <c r="F3189" s="197" t="s">
        <v>701</v>
      </c>
      <c r="H3189" s="196"/>
      <c r="L3189" s="195"/>
      <c r="M3189" s="198"/>
      <c r="T3189" s="199"/>
      <c r="AT3189" s="196" t="s">
        <v>171</v>
      </c>
      <c r="AU3189" s="196" t="s">
        <v>100</v>
      </c>
      <c r="AV3189" s="194" t="s">
        <v>84</v>
      </c>
      <c r="AW3189" s="194" t="s">
        <v>33</v>
      </c>
      <c r="AX3189" s="194" t="s">
        <v>76</v>
      </c>
      <c r="AY3189" s="196" t="s">
        <v>119</v>
      </c>
    </row>
    <row r="3190" spans="2:65" s="200" customFormat="1" x14ac:dyDescent="0.3">
      <c r="B3190" s="201"/>
      <c r="D3190" s="190" t="s">
        <v>171</v>
      </c>
      <c r="E3190" s="202"/>
      <c r="F3190" s="203" t="s">
        <v>84</v>
      </c>
      <c r="H3190" s="204">
        <v>1</v>
      </c>
      <c r="L3190" s="201"/>
      <c r="M3190" s="205"/>
      <c r="T3190" s="206"/>
      <c r="AT3190" s="202" t="s">
        <v>171</v>
      </c>
      <c r="AU3190" s="202" t="s">
        <v>100</v>
      </c>
      <c r="AV3190" s="200" t="s">
        <v>100</v>
      </c>
      <c r="AW3190" s="200" t="s">
        <v>33</v>
      </c>
      <c r="AX3190" s="200" t="s">
        <v>76</v>
      </c>
      <c r="AY3190" s="202" t="s">
        <v>119</v>
      </c>
    </row>
    <row r="3191" spans="2:65" s="194" customFormat="1" x14ac:dyDescent="0.3">
      <c r="B3191" s="195"/>
      <c r="D3191" s="190" t="s">
        <v>171</v>
      </c>
      <c r="E3191" s="196"/>
      <c r="F3191" s="197" t="s">
        <v>581</v>
      </c>
      <c r="H3191" s="196"/>
      <c r="L3191" s="195"/>
      <c r="M3191" s="198"/>
      <c r="T3191" s="199"/>
      <c r="AT3191" s="196" t="s">
        <v>171</v>
      </c>
      <c r="AU3191" s="196" t="s">
        <v>100</v>
      </c>
      <c r="AV3191" s="194" t="s">
        <v>84</v>
      </c>
      <c r="AW3191" s="194" t="s">
        <v>33</v>
      </c>
      <c r="AX3191" s="194" t="s">
        <v>76</v>
      </c>
      <c r="AY3191" s="196" t="s">
        <v>119</v>
      </c>
    </row>
    <row r="3192" spans="2:65" s="194" customFormat="1" x14ac:dyDescent="0.3">
      <c r="B3192" s="195"/>
      <c r="D3192" s="190" t="s">
        <v>171</v>
      </c>
      <c r="E3192" s="196"/>
      <c r="F3192" s="197" t="s">
        <v>701</v>
      </c>
      <c r="H3192" s="196"/>
      <c r="L3192" s="195"/>
      <c r="M3192" s="198"/>
      <c r="T3192" s="199"/>
      <c r="AT3192" s="196" t="s">
        <v>171</v>
      </c>
      <c r="AU3192" s="196" t="s">
        <v>100</v>
      </c>
      <c r="AV3192" s="194" t="s">
        <v>84</v>
      </c>
      <c r="AW3192" s="194" t="s">
        <v>33</v>
      </c>
      <c r="AX3192" s="194" t="s">
        <v>76</v>
      </c>
      <c r="AY3192" s="196" t="s">
        <v>119</v>
      </c>
    </row>
    <row r="3193" spans="2:65" s="200" customFormat="1" x14ac:dyDescent="0.3">
      <c r="B3193" s="201"/>
      <c r="D3193" s="190" t="s">
        <v>171</v>
      </c>
      <c r="E3193" s="202"/>
      <c r="F3193" s="203" t="s">
        <v>84</v>
      </c>
      <c r="H3193" s="204">
        <v>1</v>
      </c>
      <c r="L3193" s="201"/>
      <c r="M3193" s="205"/>
      <c r="T3193" s="206"/>
      <c r="AT3193" s="202" t="s">
        <v>171</v>
      </c>
      <c r="AU3193" s="202" t="s">
        <v>100</v>
      </c>
      <c r="AV3193" s="200" t="s">
        <v>100</v>
      </c>
      <c r="AW3193" s="200" t="s">
        <v>33</v>
      </c>
      <c r="AX3193" s="200" t="s">
        <v>76</v>
      </c>
      <c r="AY3193" s="202" t="s">
        <v>119</v>
      </c>
    </row>
    <row r="3194" spans="2:65" s="207" customFormat="1" x14ac:dyDescent="0.3">
      <c r="B3194" s="208"/>
      <c r="D3194" s="190" t="s">
        <v>171</v>
      </c>
      <c r="E3194" s="209"/>
      <c r="F3194" s="210" t="s">
        <v>176</v>
      </c>
      <c r="H3194" s="211">
        <v>6</v>
      </c>
      <c r="L3194" s="208"/>
      <c r="M3194" s="212"/>
      <c r="T3194" s="213"/>
      <c r="AT3194" s="209" t="s">
        <v>171</v>
      </c>
      <c r="AU3194" s="209" t="s">
        <v>100</v>
      </c>
      <c r="AV3194" s="207" t="s">
        <v>121</v>
      </c>
      <c r="AW3194" s="207" t="s">
        <v>33</v>
      </c>
      <c r="AX3194" s="207" t="s">
        <v>84</v>
      </c>
      <c r="AY3194" s="209" t="s">
        <v>119</v>
      </c>
    </row>
    <row r="3195" spans="2:65" s="102" customFormat="1" ht="25.5" customHeight="1" x14ac:dyDescent="0.3">
      <c r="B3195" s="103"/>
      <c r="C3195" s="179" t="s">
        <v>706</v>
      </c>
      <c r="D3195" s="179" t="s">
        <v>120</v>
      </c>
      <c r="E3195" s="180" t="s">
        <v>707</v>
      </c>
      <c r="F3195" s="181" t="s">
        <v>708</v>
      </c>
      <c r="G3195" s="182" t="s">
        <v>527</v>
      </c>
      <c r="H3195" s="183">
        <v>3</v>
      </c>
      <c r="I3195" s="289"/>
      <c r="J3195" s="184">
        <f>ROUND(I3195*H3195,2)</f>
        <v>0</v>
      </c>
      <c r="K3195" s="181" t="s">
        <v>167</v>
      </c>
      <c r="L3195" s="103"/>
      <c r="M3195" s="185"/>
      <c r="N3195" s="186" t="s">
        <v>41</v>
      </c>
      <c r="O3195" s="187">
        <v>1.694</v>
      </c>
      <c r="P3195" s="187">
        <f>O3195*H3195</f>
        <v>5.0819999999999999</v>
      </c>
      <c r="Q3195" s="187">
        <v>0.21734000000000001</v>
      </c>
      <c r="R3195" s="187">
        <f>Q3195*H3195</f>
        <v>0.65202000000000004</v>
      </c>
      <c r="S3195" s="187">
        <v>0</v>
      </c>
      <c r="T3195" s="188">
        <f>S3195*H3195</f>
        <v>0</v>
      </c>
      <c r="AR3195" s="94" t="s">
        <v>121</v>
      </c>
      <c r="AT3195" s="94" t="s">
        <v>120</v>
      </c>
      <c r="AU3195" s="94" t="s">
        <v>100</v>
      </c>
      <c r="AY3195" s="94" t="s">
        <v>119</v>
      </c>
      <c r="BE3195" s="189">
        <f>IF(N3195="základní",J3195,0)</f>
        <v>0</v>
      </c>
      <c r="BF3195" s="189">
        <f>IF(N3195="snížená",J3195,0)</f>
        <v>0</v>
      </c>
      <c r="BG3195" s="189">
        <f>IF(N3195="zákl. přenesená",J3195,0)</f>
        <v>0</v>
      </c>
      <c r="BH3195" s="189">
        <f>IF(N3195="sníž. přenesená",J3195,0)</f>
        <v>0</v>
      </c>
      <c r="BI3195" s="189">
        <f>IF(N3195="nulová",J3195,0)</f>
        <v>0</v>
      </c>
      <c r="BJ3195" s="94" t="s">
        <v>84</v>
      </c>
      <c r="BK3195" s="189">
        <f>ROUND(I3195*H3195,2)</f>
        <v>0</v>
      </c>
      <c r="BL3195" s="94" t="s">
        <v>121</v>
      </c>
      <c r="BM3195" s="94" t="s">
        <v>709</v>
      </c>
    </row>
    <row r="3196" spans="2:65" s="102" customFormat="1" x14ac:dyDescent="0.3">
      <c r="B3196" s="103"/>
      <c r="D3196" s="190" t="s">
        <v>169</v>
      </c>
      <c r="F3196" s="191" t="s">
        <v>710</v>
      </c>
      <c r="L3196" s="103"/>
      <c r="M3196" s="192"/>
      <c r="T3196" s="193"/>
      <c r="AT3196" s="94" t="s">
        <v>169</v>
      </c>
      <c r="AU3196" s="94" t="s">
        <v>100</v>
      </c>
    </row>
    <row r="3197" spans="2:65" s="194" customFormat="1" x14ac:dyDescent="0.3">
      <c r="B3197" s="195"/>
      <c r="D3197" s="190" t="s">
        <v>171</v>
      </c>
      <c r="E3197" s="196"/>
      <c r="F3197" s="197" t="s">
        <v>172</v>
      </c>
      <c r="H3197" s="196"/>
      <c r="L3197" s="195"/>
      <c r="M3197" s="198"/>
      <c r="T3197" s="199"/>
      <c r="AT3197" s="196" t="s">
        <v>171</v>
      </c>
      <c r="AU3197" s="196" t="s">
        <v>100</v>
      </c>
      <c r="AV3197" s="194" t="s">
        <v>84</v>
      </c>
      <c r="AW3197" s="194" t="s">
        <v>33</v>
      </c>
      <c r="AX3197" s="194" t="s">
        <v>76</v>
      </c>
      <c r="AY3197" s="196" t="s">
        <v>119</v>
      </c>
    </row>
    <row r="3198" spans="2:65" s="194" customFormat="1" x14ac:dyDescent="0.3">
      <c r="B3198" s="195"/>
      <c r="D3198" s="190" t="s">
        <v>171</v>
      </c>
      <c r="E3198" s="196"/>
      <c r="F3198" s="197" t="s">
        <v>402</v>
      </c>
      <c r="H3198" s="196"/>
      <c r="L3198" s="195"/>
      <c r="M3198" s="198"/>
      <c r="T3198" s="199"/>
      <c r="AT3198" s="196" t="s">
        <v>171</v>
      </c>
      <c r="AU3198" s="196" t="s">
        <v>100</v>
      </c>
      <c r="AV3198" s="194" t="s">
        <v>84</v>
      </c>
      <c r="AW3198" s="194" t="s">
        <v>33</v>
      </c>
      <c r="AX3198" s="194" t="s">
        <v>76</v>
      </c>
      <c r="AY3198" s="196" t="s">
        <v>119</v>
      </c>
    </row>
    <row r="3199" spans="2:65" s="194" customFormat="1" x14ac:dyDescent="0.3">
      <c r="B3199" s="195"/>
      <c r="D3199" s="190" t="s">
        <v>171</v>
      </c>
      <c r="E3199" s="196"/>
      <c r="F3199" s="197" t="s">
        <v>403</v>
      </c>
      <c r="H3199" s="196"/>
      <c r="L3199" s="195"/>
      <c r="M3199" s="198"/>
      <c r="T3199" s="199"/>
      <c r="AT3199" s="196" t="s">
        <v>171</v>
      </c>
      <c r="AU3199" s="196" t="s">
        <v>100</v>
      </c>
      <c r="AV3199" s="194" t="s">
        <v>84</v>
      </c>
      <c r="AW3199" s="194" t="s">
        <v>33</v>
      </c>
      <c r="AX3199" s="194" t="s">
        <v>76</v>
      </c>
      <c r="AY3199" s="196" t="s">
        <v>119</v>
      </c>
    </row>
    <row r="3200" spans="2:65" s="194" customFormat="1" x14ac:dyDescent="0.3">
      <c r="B3200" s="195"/>
      <c r="D3200" s="190" t="s">
        <v>171</v>
      </c>
      <c r="E3200" s="196"/>
      <c r="F3200" s="197" t="s">
        <v>711</v>
      </c>
      <c r="H3200" s="196"/>
      <c r="L3200" s="195"/>
      <c r="M3200" s="198"/>
      <c r="T3200" s="199"/>
      <c r="AT3200" s="196" t="s">
        <v>171</v>
      </c>
      <c r="AU3200" s="196" t="s">
        <v>100</v>
      </c>
      <c r="AV3200" s="194" t="s">
        <v>84</v>
      </c>
      <c r="AW3200" s="194" t="s">
        <v>33</v>
      </c>
      <c r="AX3200" s="194" t="s">
        <v>76</v>
      </c>
      <c r="AY3200" s="196" t="s">
        <v>119</v>
      </c>
    </row>
    <row r="3201" spans="2:65" s="200" customFormat="1" x14ac:dyDescent="0.3">
      <c r="B3201" s="201"/>
      <c r="D3201" s="190" t="s">
        <v>171</v>
      </c>
      <c r="E3201" s="202"/>
      <c r="F3201" s="203" t="s">
        <v>84</v>
      </c>
      <c r="H3201" s="204">
        <v>1</v>
      </c>
      <c r="L3201" s="201"/>
      <c r="M3201" s="205"/>
      <c r="T3201" s="206"/>
      <c r="AT3201" s="202" t="s">
        <v>171</v>
      </c>
      <c r="AU3201" s="202" t="s">
        <v>100</v>
      </c>
      <c r="AV3201" s="200" t="s">
        <v>100</v>
      </c>
      <c r="AW3201" s="200" t="s">
        <v>33</v>
      </c>
      <c r="AX3201" s="200" t="s">
        <v>76</v>
      </c>
      <c r="AY3201" s="202" t="s">
        <v>119</v>
      </c>
    </row>
    <row r="3202" spans="2:65" s="194" customFormat="1" x14ac:dyDescent="0.3">
      <c r="B3202" s="195"/>
      <c r="D3202" s="190" t="s">
        <v>171</v>
      </c>
      <c r="E3202" s="196"/>
      <c r="F3202" s="197" t="s">
        <v>407</v>
      </c>
      <c r="H3202" s="196"/>
      <c r="L3202" s="195"/>
      <c r="M3202" s="198"/>
      <c r="T3202" s="199"/>
      <c r="AT3202" s="196" t="s">
        <v>171</v>
      </c>
      <c r="AU3202" s="196" t="s">
        <v>100</v>
      </c>
      <c r="AV3202" s="194" t="s">
        <v>84</v>
      </c>
      <c r="AW3202" s="194" t="s">
        <v>33</v>
      </c>
      <c r="AX3202" s="194" t="s">
        <v>76</v>
      </c>
      <c r="AY3202" s="196" t="s">
        <v>119</v>
      </c>
    </row>
    <row r="3203" spans="2:65" s="194" customFormat="1" x14ac:dyDescent="0.3">
      <c r="B3203" s="195"/>
      <c r="D3203" s="190" t="s">
        <v>171</v>
      </c>
      <c r="E3203" s="196"/>
      <c r="F3203" s="197" t="s">
        <v>711</v>
      </c>
      <c r="H3203" s="196"/>
      <c r="L3203" s="195"/>
      <c r="M3203" s="198"/>
      <c r="T3203" s="199"/>
      <c r="AT3203" s="196" t="s">
        <v>171</v>
      </c>
      <c r="AU3203" s="196" t="s">
        <v>100</v>
      </c>
      <c r="AV3203" s="194" t="s">
        <v>84</v>
      </c>
      <c r="AW3203" s="194" t="s">
        <v>33</v>
      </c>
      <c r="AX3203" s="194" t="s">
        <v>76</v>
      </c>
      <c r="AY3203" s="196" t="s">
        <v>119</v>
      </c>
    </row>
    <row r="3204" spans="2:65" s="200" customFormat="1" x14ac:dyDescent="0.3">
      <c r="B3204" s="201"/>
      <c r="D3204" s="190" t="s">
        <v>171</v>
      </c>
      <c r="E3204" s="202"/>
      <c r="F3204" s="203" t="s">
        <v>84</v>
      </c>
      <c r="H3204" s="204">
        <v>1</v>
      </c>
      <c r="L3204" s="201"/>
      <c r="M3204" s="205"/>
      <c r="T3204" s="206"/>
      <c r="AT3204" s="202" t="s">
        <v>171</v>
      </c>
      <c r="AU3204" s="202" t="s">
        <v>100</v>
      </c>
      <c r="AV3204" s="200" t="s">
        <v>100</v>
      </c>
      <c r="AW3204" s="200" t="s">
        <v>33</v>
      </c>
      <c r="AX3204" s="200" t="s">
        <v>76</v>
      </c>
      <c r="AY3204" s="202" t="s">
        <v>119</v>
      </c>
    </row>
    <row r="3205" spans="2:65" s="194" customFormat="1" x14ac:dyDescent="0.3">
      <c r="B3205" s="195"/>
      <c r="D3205" s="190" t="s">
        <v>171</v>
      </c>
      <c r="E3205" s="196"/>
      <c r="F3205" s="197" t="s">
        <v>408</v>
      </c>
      <c r="H3205" s="196"/>
      <c r="L3205" s="195"/>
      <c r="M3205" s="198"/>
      <c r="T3205" s="199"/>
      <c r="AT3205" s="196" t="s">
        <v>171</v>
      </c>
      <c r="AU3205" s="196" t="s">
        <v>100</v>
      </c>
      <c r="AV3205" s="194" t="s">
        <v>84</v>
      </c>
      <c r="AW3205" s="194" t="s">
        <v>33</v>
      </c>
      <c r="AX3205" s="194" t="s">
        <v>76</v>
      </c>
      <c r="AY3205" s="196" t="s">
        <v>119</v>
      </c>
    </row>
    <row r="3206" spans="2:65" s="194" customFormat="1" x14ac:dyDescent="0.3">
      <c r="B3206" s="195"/>
      <c r="D3206" s="190" t="s">
        <v>171</v>
      </c>
      <c r="E3206" s="196"/>
      <c r="F3206" s="197" t="s">
        <v>711</v>
      </c>
      <c r="H3206" s="196"/>
      <c r="L3206" s="195"/>
      <c r="M3206" s="198"/>
      <c r="T3206" s="199"/>
      <c r="AT3206" s="196" t="s">
        <v>171</v>
      </c>
      <c r="AU3206" s="196" t="s">
        <v>100</v>
      </c>
      <c r="AV3206" s="194" t="s">
        <v>84</v>
      </c>
      <c r="AW3206" s="194" t="s">
        <v>33</v>
      </c>
      <c r="AX3206" s="194" t="s">
        <v>76</v>
      </c>
      <c r="AY3206" s="196" t="s">
        <v>119</v>
      </c>
    </row>
    <row r="3207" spans="2:65" s="200" customFormat="1" x14ac:dyDescent="0.3">
      <c r="B3207" s="201"/>
      <c r="D3207" s="190" t="s">
        <v>171</v>
      </c>
      <c r="E3207" s="202"/>
      <c r="F3207" s="203" t="s">
        <v>84</v>
      </c>
      <c r="H3207" s="204">
        <v>1</v>
      </c>
      <c r="L3207" s="201"/>
      <c r="M3207" s="205"/>
      <c r="T3207" s="206"/>
      <c r="AT3207" s="202" t="s">
        <v>171</v>
      </c>
      <c r="AU3207" s="202" t="s">
        <v>100</v>
      </c>
      <c r="AV3207" s="200" t="s">
        <v>100</v>
      </c>
      <c r="AW3207" s="200" t="s">
        <v>33</v>
      </c>
      <c r="AX3207" s="200" t="s">
        <v>76</v>
      </c>
      <c r="AY3207" s="202" t="s">
        <v>119</v>
      </c>
    </row>
    <row r="3208" spans="2:65" s="207" customFormat="1" x14ac:dyDescent="0.3">
      <c r="B3208" s="208"/>
      <c r="D3208" s="190" t="s">
        <v>171</v>
      </c>
      <c r="E3208" s="209"/>
      <c r="F3208" s="210" t="s">
        <v>176</v>
      </c>
      <c r="H3208" s="211">
        <v>3</v>
      </c>
      <c r="L3208" s="208"/>
      <c r="M3208" s="212"/>
      <c r="T3208" s="213"/>
      <c r="AT3208" s="209" t="s">
        <v>171</v>
      </c>
      <c r="AU3208" s="209" t="s">
        <v>100</v>
      </c>
      <c r="AV3208" s="207" t="s">
        <v>121</v>
      </c>
      <c r="AW3208" s="207" t="s">
        <v>33</v>
      </c>
      <c r="AX3208" s="207" t="s">
        <v>84</v>
      </c>
      <c r="AY3208" s="209" t="s">
        <v>119</v>
      </c>
    </row>
    <row r="3209" spans="2:65" s="102" customFormat="1" ht="16.5" customHeight="1" x14ac:dyDescent="0.3">
      <c r="B3209" s="103"/>
      <c r="C3209" s="222" t="s">
        <v>712</v>
      </c>
      <c r="D3209" s="222" t="s">
        <v>353</v>
      </c>
      <c r="E3209" s="223" t="s">
        <v>713</v>
      </c>
      <c r="F3209" s="224" t="s">
        <v>714</v>
      </c>
      <c r="G3209" s="225" t="s">
        <v>527</v>
      </c>
      <c r="H3209" s="226">
        <v>3</v>
      </c>
      <c r="I3209" s="290"/>
      <c r="J3209" s="227">
        <f>ROUND(I3209*H3209,2)</f>
        <v>0</v>
      </c>
      <c r="K3209" s="224" t="s">
        <v>167</v>
      </c>
      <c r="L3209" s="228"/>
      <c r="M3209" s="229"/>
      <c r="N3209" s="230" t="s">
        <v>41</v>
      </c>
      <c r="O3209" s="187">
        <v>0</v>
      </c>
      <c r="P3209" s="187">
        <f>O3209*H3209</f>
        <v>0</v>
      </c>
      <c r="Q3209" s="187">
        <v>0.19600000000000001</v>
      </c>
      <c r="R3209" s="187">
        <f>Q3209*H3209</f>
        <v>0.58800000000000008</v>
      </c>
      <c r="S3209" s="187">
        <v>0</v>
      </c>
      <c r="T3209" s="188">
        <f>S3209*H3209</f>
        <v>0</v>
      </c>
      <c r="AR3209" s="94" t="s">
        <v>265</v>
      </c>
      <c r="AT3209" s="94" t="s">
        <v>353</v>
      </c>
      <c r="AU3209" s="94" t="s">
        <v>100</v>
      </c>
      <c r="AY3209" s="94" t="s">
        <v>119</v>
      </c>
      <c r="BE3209" s="189">
        <f>IF(N3209="základní",J3209,0)</f>
        <v>0</v>
      </c>
      <c r="BF3209" s="189">
        <f>IF(N3209="snížená",J3209,0)</f>
        <v>0</v>
      </c>
      <c r="BG3209" s="189">
        <f>IF(N3209="zákl. přenesená",J3209,0)</f>
        <v>0</v>
      </c>
      <c r="BH3209" s="189">
        <f>IF(N3209="sníž. přenesená",J3209,0)</f>
        <v>0</v>
      </c>
      <c r="BI3209" s="189">
        <f>IF(N3209="nulová",J3209,0)</f>
        <v>0</v>
      </c>
      <c r="BJ3209" s="94" t="s">
        <v>84</v>
      </c>
      <c r="BK3209" s="189">
        <f>ROUND(I3209*H3209,2)</f>
        <v>0</v>
      </c>
      <c r="BL3209" s="94" t="s">
        <v>121</v>
      </c>
      <c r="BM3209" s="94" t="s">
        <v>715</v>
      </c>
    </row>
    <row r="3210" spans="2:65" s="102" customFormat="1" x14ac:dyDescent="0.3">
      <c r="B3210" s="103"/>
      <c r="D3210" s="190" t="s">
        <v>169</v>
      </c>
      <c r="F3210" s="191" t="s">
        <v>714</v>
      </c>
      <c r="L3210" s="103"/>
      <c r="M3210" s="192"/>
      <c r="T3210" s="193"/>
      <c r="AT3210" s="94" t="s">
        <v>169</v>
      </c>
      <c r="AU3210" s="94" t="s">
        <v>100</v>
      </c>
    </row>
    <row r="3211" spans="2:65" s="194" customFormat="1" x14ac:dyDescent="0.3">
      <c r="B3211" s="195"/>
      <c r="D3211" s="190" t="s">
        <v>171</v>
      </c>
      <c r="E3211" s="196"/>
      <c r="F3211" s="197" t="s">
        <v>172</v>
      </c>
      <c r="H3211" s="196"/>
      <c r="L3211" s="195"/>
      <c r="M3211" s="198"/>
      <c r="T3211" s="199"/>
      <c r="AT3211" s="196" t="s">
        <v>171</v>
      </c>
      <c r="AU3211" s="196" t="s">
        <v>100</v>
      </c>
      <c r="AV3211" s="194" t="s">
        <v>84</v>
      </c>
      <c r="AW3211" s="194" t="s">
        <v>33</v>
      </c>
      <c r="AX3211" s="194" t="s">
        <v>76</v>
      </c>
      <c r="AY3211" s="196" t="s">
        <v>119</v>
      </c>
    </row>
    <row r="3212" spans="2:65" s="194" customFormat="1" x14ac:dyDescent="0.3">
      <c r="B3212" s="195"/>
      <c r="D3212" s="190" t="s">
        <v>171</v>
      </c>
      <c r="E3212" s="196"/>
      <c r="F3212" s="197" t="s">
        <v>402</v>
      </c>
      <c r="H3212" s="196"/>
      <c r="L3212" s="195"/>
      <c r="M3212" s="198"/>
      <c r="T3212" s="199"/>
      <c r="AT3212" s="196" t="s">
        <v>171</v>
      </c>
      <c r="AU3212" s="196" t="s">
        <v>100</v>
      </c>
      <c r="AV3212" s="194" t="s">
        <v>84</v>
      </c>
      <c r="AW3212" s="194" t="s">
        <v>33</v>
      </c>
      <c r="AX3212" s="194" t="s">
        <v>76</v>
      </c>
      <c r="AY3212" s="196" t="s">
        <v>119</v>
      </c>
    </row>
    <row r="3213" spans="2:65" s="194" customFormat="1" x14ac:dyDescent="0.3">
      <c r="B3213" s="195"/>
      <c r="D3213" s="190" t="s">
        <v>171</v>
      </c>
      <c r="E3213" s="196"/>
      <c r="F3213" s="197" t="s">
        <v>403</v>
      </c>
      <c r="H3213" s="196"/>
      <c r="L3213" s="195"/>
      <c r="M3213" s="198"/>
      <c r="T3213" s="199"/>
      <c r="AT3213" s="196" t="s">
        <v>171</v>
      </c>
      <c r="AU3213" s="196" t="s">
        <v>100</v>
      </c>
      <c r="AV3213" s="194" t="s">
        <v>84</v>
      </c>
      <c r="AW3213" s="194" t="s">
        <v>33</v>
      </c>
      <c r="AX3213" s="194" t="s">
        <v>76</v>
      </c>
      <c r="AY3213" s="196" t="s">
        <v>119</v>
      </c>
    </row>
    <row r="3214" spans="2:65" s="194" customFormat="1" x14ac:dyDescent="0.3">
      <c r="B3214" s="195"/>
      <c r="D3214" s="190" t="s">
        <v>171</v>
      </c>
      <c r="E3214" s="196"/>
      <c r="F3214" s="197" t="s">
        <v>711</v>
      </c>
      <c r="H3214" s="196"/>
      <c r="L3214" s="195"/>
      <c r="M3214" s="198"/>
      <c r="T3214" s="199"/>
      <c r="AT3214" s="196" t="s">
        <v>171</v>
      </c>
      <c r="AU3214" s="196" t="s">
        <v>100</v>
      </c>
      <c r="AV3214" s="194" t="s">
        <v>84</v>
      </c>
      <c r="AW3214" s="194" t="s">
        <v>33</v>
      </c>
      <c r="AX3214" s="194" t="s">
        <v>76</v>
      </c>
      <c r="AY3214" s="196" t="s">
        <v>119</v>
      </c>
    </row>
    <row r="3215" spans="2:65" s="200" customFormat="1" x14ac:dyDescent="0.3">
      <c r="B3215" s="201"/>
      <c r="D3215" s="190" t="s">
        <v>171</v>
      </c>
      <c r="E3215" s="202"/>
      <c r="F3215" s="203" t="s">
        <v>84</v>
      </c>
      <c r="H3215" s="204">
        <v>1</v>
      </c>
      <c r="L3215" s="201"/>
      <c r="M3215" s="205"/>
      <c r="T3215" s="206"/>
      <c r="AT3215" s="202" t="s">
        <v>171</v>
      </c>
      <c r="AU3215" s="202" t="s">
        <v>100</v>
      </c>
      <c r="AV3215" s="200" t="s">
        <v>100</v>
      </c>
      <c r="AW3215" s="200" t="s">
        <v>33</v>
      </c>
      <c r="AX3215" s="200" t="s">
        <v>76</v>
      </c>
      <c r="AY3215" s="202" t="s">
        <v>119</v>
      </c>
    </row>
    <row r="3216" spans="2:65" s="194" customFormat="1" x14ac:dyDescent="0.3">
      <c r="B3216" s="195"/>
      <c r="D3216" s="190" t="s">
        <v>171</v>
      </c>
      <c r="E3216" s="196"/>
      <c r="F3216" s="197" t="s">
        <v>407</v>
      </c>
      <c r="H3216" s="196"/>
      <c r="L3216" s="195"/>
      <c r="M3216" s="198"/>
      <c r="T3216" s="199"/>
      <c r="AT3216" s="196" t="s">
        <v>171</v>
      </c>
      <c r="AU3216" s="196" t="s">
        <v>100</v>
      </c>
      <c r="AV3216" s="194" t="s">
        <v>84</v>
      </c>
      <c r="AW3216" s="194" t="s">
        <v>33</v>
      </c>
      <c r="AX3216" s="194" t="s">
        <v>76</v>
      </c>
      <c r="AY3216" s="196" t="s">
        <v>119</v>
      </c>
    </row>
    <row r="3217" spans="2:65" s="194" customFormat="1" x14ac:dyDescent="0.3">
      <c r="B3217" s="195"/>
      <c r="D3217" s="190" t="s">
        <v>171</v>
      </c>
      <c r="E3217" s="196"/>
      <c r="F3217" s="197" t="s">
        <v>711</v>
      </c>
      <c r="H3217" s="196"/>
      <c r="L3217" s="195"/>
      <c r="M3217" s="198"/>
      <c r="T3217" s="199"/>
      <c r="AT3217" s="196" t="s">
        <v>171</v>
      </c>
      <c r="AU3217" s="196" t="s">
        <v>100</v>
      </c>
      <c r="AV3217" s="194" t="s">
        <v>84</v>
      </c>
      <c r="AW3217" s="194" t="s">
        <v>33</v>
      </c>
      <c r="AX3217" s="194" t="s">
        <v>76</v>
      </c>
      <c r="AY3217" s="196" t="s">
        <v>119</v>
      </c>
    </row>
    <row r="3218" spans="2:65" s="200" customFormat="1" x14ac:dyDescent="0.3">
      <c r="B3218" s="201"/>
      <c r="D3218" s="190" t="s">
        <v>171</v>
      </c>
      <c r="E3218" s="202"/>
      <c r="F3218" s="203" t="s">
        <v>84</v>
      </c>
      <c r="H3218" s="204">
        <v>1</v>
      </c>
      <c r="L3218" s="201"/>
      <c r="M3218" s="205"/>
      <c r="T3218" s="206"/>
      <c r="AT3218" s="202" t="s">
        <v>171</v>
      </c>
      <c r="AU3218" s="202" t="s">
        <v>100</v>
      </c>
      <c r="AV3218" s="200" t="s">
        <v>100</v>
      </c>
      <c r="AW3218" s="200" t="s">
        <v>33</v>
      </c>
      <c r="AX3218" s="200" t="s">
        <v>76</v>
      </c>
      <c r="AY3218" s="202" t="s">
        <v>119</v>
      </c>
    </row>
    <row r="3219" spans="2:65" s="194" customFormat="1" x14ac:dyDescent="0.3">
      <c r="B3219" s="195"/>
      <c r="D3219" s="190" t="s">
        <v>171</v>
      </c>
      <c r="E3219" s="196"/>
      <c r="F3219" s="197" t="s">
        <v>408</v>
      </c>
      <c r="H3219" s="196"/>
      <c r="L3219" s="195"/>
      <c r="M3219" s="198"/>
      <c r="T3219" s="199"/>
      <c r="AT3219" s="196" t="s">
        <v>171</v>
      </c>
      <c r="AU3219" s="196" t="s">
        <v>100</v>
      </c>
      <c r="AV3219" s="194" t="s">
        <v>84</v>
      </c>
      <c r="AW3219" s="194" t="s">
        <v>33</v>
      </c>
      <c r="AX3219" s="194" t="s">
        <v>76</v>
      </c>
      <c r="AY3219" s="196" t="s">
        <v>119</v>
      </c>
    </row>
    <row r="3220" spans="2:65" s="194" customFormat="1" x14ac:dyDescent="0.3">
      <c r="B3220" s="195"/>
      <c r="D3220" s="190" t="s">
        <v>171</v>
      </c>
      <c r="E3220" s="196"/>
      <c r="F3220" s="197" t="s">
        <v>711</v>
      </c>
      <c r="H3220" s="196"/>
      <c r="L3220" s="195"/>
      <c r="M3220" s="198"/>
      <c r="T3220" s="199"/>
      <c r="AT3220" s="196" t="s">
        <v>171</v>
      </c>
      <c r="AU3220" s="196" t="s">
        <v>100</v>
      </c>
      <c r="AV3220" s="194" t="s">
        <v>84</v>
      </c>
      <c r="AW3220" s="194" t="s">
        <v>33</v>
      </c>
      <c r="AX3220" s="194" t="s">
        <v>76</v>
      </c>
      <c r="AY3220" s="196" t="s">
        <v>119</v>
      </c>
    </row>
    <row r="3221" spans="2:65" s="200" customFormat="1" x14ac:dyDescent="0.3">
      <c r="B3221" s="201"/>
      <c r="D3221" s="190" t="s">
        <v>171</v>
      </c>
      <c r="E3221" s="202"/>
      <c r="F3221" s="203" t="s">
        <v>84</v>
      </c>
      <c r="H3221" s="204">
        <v>1</v>
      </c>
      <c r="L3221" s="201"/>
      <c r="M3221" s="205"/>
      <c r="T3221" s="206"/>
      <c r="AT3221" s="202" t="s">
        <v>171</v>
      </c>
      <c r="AU3221" s="202" t="s">
        <v>100</v>
      </c>
      <c r="AV3221" s="200" t="s">
        <v>100</v>
      </c>
      <c r="AW3221" s="200" t="s">
        <v>33</v>
      </c>
      <c r="AX3221" s="200" t="s">
        <v>76</v>
      </c>
      <c r="AY3221" s="202" t="s">
        <v>119</v>
      </c>
    </row>
    <row r="3222" spans="2:65" s="207" customFormat="1" x14ac:dyDescent="0.3">
      <c r="B3222" s="208"/>
      <c r="D3222" s="190" t="s">
        <v>171</v>
      </c>
      <c r="E3222" s="209"/>
      <c r="F3222" s="210" t="s">
        <v>176</v>
      </c>
      <c r="H3222" s="211">
        <v>3</v>
      </c>
      <c r="L3222" s="208"/>
      <c r="M3222" s="212"/>
      <c r="T3222" s="213"/>
      <c r="AT3222" s="209" t="s">
        <v>171</v>
      </c>
      <c r="AU3222" s="209" t="s">
        <v>100</v>
      </c>
      <c r="AV3222" s="207" t="s">
        <v>121</v>
      </c>
      <c r="AW3222" s="207" t="s">
        <v>33</v>
      </c>
      <c r="AX3222" s="207" t="s">
        <v>84</v>
      </c>
      <c r="AY3222" s="209" t="s">
        <v>119</v>
      </c>
    </row>
    <row r="3223" spans="2:65" s="102" customFormat="1" ht="16.5" customHeight="1" x14ac:dyDescent="0.3">
      <c r="B3223" s="103"/>
      <c r="C3223" s="179" t="s">
        <v>716</v>
      </c>
      <c r="D3223" s="179" t="s">
        <v>120</v>
      </c>
      <c r="E3223" s="180" t="s">
        <v>717</v>
      </c>
      <c r="F3223" s="181" t="s">
        <v>718</v>
      </c>
      <c r="G3223" s="182" t="s">
        <v>527</v>
      </c>
      <c r="H3223" s="183">
        <v>4</v>
      </c>
      <c r="I3223" s="289"/>
      <c r="J3223" s="184">
        <f>ROUND(I3223*H3223,2)</f>
        <v>0</v>
      </c>
      <c r="K3223" s="181" t="s">
        <v>167</v>
      </c>
      <c r="L3223" s="103"/>
      <c r="M3223" s="185"/>
      <c r="N3223" s="186" t="s">
        <v>41</v>
      </c>
      <c r="O3223" s="187">
        <v>0.95700000000000007</v>
      </c>
      <c r="P3223" s="187">
        <f>O3223*H3223</f>
        <v>3.8280000000000003</v>
      </c>
      <c r="Q3223" s="187">
        <v>4.6800000000000001E-3</v>
      </c>
      <c r="R3223" s="187">
        <f>Q3223*H3223</f>
        <v>1.8720000000000001E-2</v>
      </c>
      <c r="S3223" s="187">
        <v>0</v>
      </c>
      <c r="T3223" s="188">
        <f>S3223*H3223</f>
        <v>0</v>
      </c>
      <c r="AR3223" s="94" t="s">
        <v>121</v>
      </c>
      <c r="AT3223" s="94" t="s">
        <v>120</v>
      </c>
      <c r="AU3223" s="94" t="s">
        <v>100</v>
      </c>
      <c r="AY3223" s="94" t="s">
        <v>119</v>
      </c>
      <c r="BE3223" s="189">
        <f>IF(N3223="základní",J3223,0)</f>
        <v>0</v>
      </c>
      <c r="BF3223" s="189">
        <f>IF(N3223="snížená",J3223,0)</f>
        <v>0</v>
      </c>
      <c r="BG3223" s="189">
        <f>IF(N3223="zákl. přenesená",J3223,0)</f>
        <v>0</v>
      </c>
      <c r="BH3223" s="189">
        <f>IF(N3223="sníž. přenesená",J3223,0)</f>
        <v>0</v>
      </c>
      <c r="BI3223" s="189">
        <f>IF(N3223="nulová",J3223,0)</f>
        <v>0</v>
      </c>
      <c r="BJ3223" s="94" t="s">
        <v>84</v>
      </c>
      <c r="BK3223" s="189">
        <f>ROUND(I3223*H3223,2)</f>
        <v>0</v>
      </c>
      <c r="BL3223" s="94" t="s">
        <v>121</v>
      </c>
      <c r="BM3223" s="94" t="s">
        <v>719</v>
      </c>
    </row>
    <row r="3224" spans="2:65" s="102" customFormat="1" x14ac:dyDescent="0.3">
      <c r="B3224" s="103"/>
      <c r="D3224" s="190" t="s">
        <v>169</v>
      </c>
      <c r="F3224" s="191" t="s">
        <v>720</v>
      </c>
      <c r="L3224" s="103"/>
      <c r="M3224" s="192"/>
      <c r="T3224" s="193"/>
      <c r="AT3224" s="94" t="s">
        <v>169</v>
      </c>
      <c r="AU3224" s="94" t="s">
        <v>100</v>
      </c>
    </row>
    <row r="3225" spans="2:65" s="194" customFormat="1" x14ac:dyDescent="0.3">
      <c r="B3225" s="195"/>
      <c r="D3225" s="190" t="s">
        <v>171</v>
      </c>
      <c r="E3225" s="196"/>
      <c r="F3225" s="197" t="s">
        <v>172</v>
      </c>
      <c r="H3225" s="196"/>
      <c r="L3225" s="195"/>
      <c r="M3225" s="198"/>
      <c r="T3225" s="199"/>
      <c r="AT3225" s="196" t="s">
        <v>171</v>
      </c>
      <c r="AU3225" s="196" t="s">
        <v>100</v>
      </c>
      <c r="AV3225" s="194" t="s">
        <v>84</v>
      </c>
      <c r="AW3225" s="194" t="s">
        <v>33</v>
      </c>
      <c r="AX3225" s="194" t="s">
        <v>76</v>
      </c>
      <c r="AY3225" s="196" t="s">
        <v>119</v>
      </c>
    </row>
    <row r="3226" spans="2:65" s="194" customFormat="1" x14ac:dyDescent="0.3">
      <c r="B3226" s="195"/>
      <c r="D3226" s="190" t="s">
        <v>171</v>
      </c>
      <c r="E3226" s="196"/>
      <c r="F3226" s="197" t="s">
        <v>402</v>
      </c>
      <c r="H3226" s="196"/>
      <c r="L3226" s="195"/>
      <c r="M3226" s="198"/>
      <c r="T3226" s="199"/>
      <c r="AT3226" s="196" t="s">
        <v>171</v>
      </c>
      <c r="AU3226" s="196" t="s">
        <v>100</v>
      </c>
      <c r="AV3226" s="194" t="s">
        <v>84</v>
      </c>
      <c r="AW3226" s="194" t="s">
        <v>33</v>
      </c>
      <c r="AX3226" s="194" t="s">
        <v>76</v>
      </c>
      <c r="AY3226" s="196" t="s">
        <v>119</v>
      </c>
    </row>
    <row r="3227" spans="2:65" s="194" customFormat="1" x14ac:dyDescent="0.3">
      <c r="B3227" s="195"/>
      <c r="D3227" s="190" t="s">
        <v>171</v>
      </c>
      <c r="E3227" s="196"/>
      <c r="F3227" s="197" t="s">
        <v>665</v>
      </c>
      <c r="H3227" s="196"/>
      <c r="L3227" s="195"/>
      <c r="M3227" s="198"/>
      <c r="T3227" s="199"/>
      <c r="AT3227" s="196" t="s">
        <v>171</v>
      </c>
      <c r="AU3227" s="196" t="s">
        <v>100</v>
      </c>
      <c r="AV3227" s="194" t="s">
        <v>84</v>
      </c>
      <c r="AW3227" s="194" t="s">
        <v>33</v>
      </c>
      <c r="AX3227" s="194" t="s">
        <v>76</v>
      </c>
      <c r="AY3227" s="196" t="s">
        <v>119</v>
      </c>
    </row>
    <row r="3228" spans="2:65" s="194" customFormat="1" x14ac:dyDescent="0.3">
      <c r="B3228" s="195"/>
      <c r="D3228" s="190" t="s">
        <v>171</v>
      </c>
      <c r="E3228" s="196"/>
      <c r="F3228" s="197" t="s">
        <v>248</v>
      </c>
      <c r="H3228" s="196"/>
      <c r="L3228" s="195"/>
      <c r="M3228" s="198"/>
      <c r="T3228" s="199"/>
      <c r="AT3228" s="196" t="s">
        <v>171</v>
      </c>
      <c r="AU3228" s="196" t="s">
        <v>100</v>
      </c>
      <c r="AV3228" s="194" t="s">
        <v>84</v>
      </c>
      <c r="AW3228" s="194" t="s">
        <v>33</v>
      </c>
      <c r="AX3228" s="194" t="s">
        <v>76</v>
      </c>
      <c r="AY3228" s="196" t="s">
        <v>119</v>
      </c>
    </row>
    <row r="3229" spans="2:65" s="194" customFormat="1" x14ac:dyDescent="0.3">
      <c r="B3229" s="195"/>
      <c r="D3229" s="190" t="s">
        <v>171</v>
      </c>
      <c r="E3229" s="196"/>
      <c r="F3229" s="197" t="s">
        <v>721</v>
      </c>
      <c r="H3229" s="196"/>
      <c r="L3229" s="195"/>
      <c r="M3229" s="198"/>
      <c r="T3229" s="199"/>
      <c r="AT3229" s="196" t="s">
        <v>171</v>
      </c>
      <c r="AU3229" s="196" t="s">
        <v>100</v>
      </c>
      <c r="AV3229" s="194" t="s">
        <v>84</v>
      </c>
      <c r="AW3229" s="194" t="s">
        <v>33</v>
      </c>
      <c r="AX3229" s="194" t="s">
        <v>76</v>
      </c>
      <c r="AY3229" s="196" t="s">
        <v>119</v>
      </c>
    </row>
    <row r="3230" spans="2:65" s="194" customFormat="1" x14ac:dyDescent="0.3">
      <c r="B3230" s="195"/>
      <c r="D3230" s="190" t="s">
        <v>171</v>
      </c>
      <c r="E3230" s="196"/>
      <c r="F3230" s="197" t="s">
        <v>722</v>
      </c>
      <c r="H3230" s="196"/>
      <c r="L3230" s="195"/>
      <c r="M3230" s="198"/>
      <c r="T3230" s="199"/>
      <c r="AT3230" s="196" t="s">
        <v>171</v>
      </c>
      <c r="AU3230" s="196" t="s">
        <v>100</v>
      </c>
      <c r="AV3230" s="194" t="s">
        <v>84</v>
      </c>
      <c r="AW3230" s="194" t="s">
        <v>33</v>
      </c>
      <c r="AX3230" s="194" t="s">
        <v>76</v>
      </c>
      <c r="AY3230" s="196" t="s">
        <v>119</v>
      </c>
    </row>
    <row r="3231" spans="2:65" s="200" customFormat="1" x14ac:dyDescent="0.3">
      <c r="B3231" s="201"/>
      <c r="D3231" s="190" t="s">
        <v>171</v>
      </c>
      <c r="E3231" s="202"/>
      <c r="F3231" s="203" t="s">
        <v>84</v>
      </c>
      <c r="H3231" s="204">
        <v>1</v>
      </c>
      <c r="L3231" s="201"/>
      <c r="M3231" s="205"/>
      <c r="T3231" s="206"/>
      <c r="AT3231" s="202" t="s">
        <v>171</v>
      </c>
      <c r="AU3231" s="202" t="s">
        <v>100</v>
      </c>
      <c r="AV3231" s="200" t="s">
        <v>100</v>
      </c>
      <c r="AW3231" s="200" t="s">
        <v>33</v>
      </c>
      <c r="AX3231" s="200" t="s">
        <v>76</v>
      </c>
      <c r="AY3231" s="202" t="s">
        <v>119</v>
      </c>
    </row>
    <row r="3232" spans="2:65" s="194" customFormat="1" x14ac:dyDescent="0.3">
      <c r="B3232" s="195"/>
      <c r="D3232" s="190" t="s">
        <v>171</v>
      </c>
      <c r="E3232" s="196"/>
      <c r="F3232" s="197" t="s">
        <v>251</v>
      </c>
      <c r="H3232" s="196"/>
      <c r="L3232" s="195"/>
      <c r="M3232" s="198"/>
      <c r="T3232" s="199"/>
      <c r="AT3232" s="196" t="s">
        <v>171</v>
      </c>
      <c r="AU3232" s="196" t="s">
        <v>100</v>
      </c>
      <c r="AV3232" s="194" t="s">
        <v>84</v>
      </c>
      <c r="AW3232" s="194" t="s">
        <v>33</v>
      </c>
      <c r="AX3232" s="194" t="s">
        <v>76</v>
      </c>
      <c r="AY3232" s="196" t="s">
        <v>119</v>
      </c>
    </row>
    <row r="3233" spans="2:65" s="194" customFormat="1" x14ac:dyDescent="0.3">
      <c r="B3233" s="195"/>
      <c r="D3233" s="190" t="s">
        <v>171</v>
      </c>
      <c r="E3233" s="196"/>
      <c r="F3233" s="197" t="s">
        <v>721</v>
      </c>
      <c r="H3233" s="196"/>
      <c r="L3233" s="195"/>
      <c r="M3233" s="198"/>
      <c r="T3233" s="199"/>
      <c r="AT3233" s="196" t="s">
        <v>171</v>
      </c>
      <c r="AU3233" s="196" t="s">
        <v>100</v>
      </c>
      <c r="AV3233" s="194" t="s">
        <v>84</v>
      </c>
      <c r="AW3233" s="194" t="s">
        <v>33</v>
      </c>
      <c r="AX3233" s="194" t="s">
        <v>76</v>
      </c>
      <c r="AY3233" s="196" t="s">
        <v>119</v>
      </c>
    </row>
    <row r="3234" spans="2:65" s="194" customFormat="1" x14ac:dyDescent="0.3">
      <c r="B3234" s="195"/>
      <c r="D3234" s="190" t="s">
        <v>171</v>
      </c>
      <c r="E3234" s="196"/>
      <c r="F3234" s="197" t="s">
        <v>722</v>
      </c>
      <c r="H3234" s="196"/>
      <c r="L3234" s="195"/>
      <c r="M3234" s="198"/>
      <c r="T3234" s="199"/>
      <c r="AT3234" s="196" t="s">
        <v>171</v>
      </c>
      <c r="AU3234" s="196" t="s">
        <v>100</v>
      </c>
      <c r="AV3234" s="194" t="s">
        <v>84</v>
      </c>
      <c r="AW3234" s="194" t="s">
        <v>33</v>
      </c>
      <c r="AX3234" s="194" t="s">
        <v>76</v>
      </c>
      <c r="AY3234" s="196" t="s">
        <v>119</v>
      </c>
    </row>
    <row r="3235" spans="2:65" s="200" customFormat="1" x14ac:dyDescent="0.3">
      <c r="B3235" s="201"/>
      <c r="D3235" s="190" t="s">
        <v>171</v>
      </c>
      <c r="E3235" s="202"/>
      <c r="F3235" s="203" t="s">
        <v>84</v>
      </c>
      <c r="H3235" s="204">
        <v>1</v>
      </c>
      <c r="L3235" s="201"/>
      <c r="M3235" s="205"/>
      <c r="T3235" s="206"/>
      <c r="AT3235" s="202" t="s">
        <v>171</v>
      </c>
      <c r="AU3235" s="202" t="s">
        <v>100</v>
      </c>
      <c r="AV3235" s="200" t="s">
        <v>100</v>
      </c>
      <c r="AW3235" s="200" t="s">
        <v>33</v>
      </c>
      <c r="AX3235" s="200" t="s">
        <v>76</v>
      </c>
      <c r="AY3235" s="202" t="s">
        <v>119</v>
      </c>
    </row>
    <row r="3236" spans="2:65" s="194" customFormat="1" x14ac:dyDescent="0.3">
      <c r="B3236" s="195"/>
      <c r="D3236" s="190" t="s">
        <v>171</v>
      </c>
      <c r="E3236" s="196"/>
      <c r="F3236" s="197" t="s">
        <v>252</v>
      </c>
      <c r="H3236" s="196"/>
      <c r="L3236" s="195"/>
      <c r="M3236" s="198"/>
      <c r="T3236" s="199"/>
      <c r="AT3236" s="196" t="s">
        <v>171</v>
      </c>
      <c r="AU3236" s="196" t="s">
        <v>100</v>
      </c>
      <c r="AV3236" s="194" t="s">
        <v>84</v>
      </c>
      <c r="AW3236" s="194" t="s">
        <v>33</v>
      </c>
      <c r="AX3236" s="194" t="s">
        <v>76</v>
      </c>
      <c r="AY3236" s="196" t="s">
        <v>119</v>
      </c>
    </row>
    <row r="3237" spans="2:65" s="194" customFormat="1" x14ac:dyDescent="0.3">
      <c r="B3237" s="195"/>
      <c r="D3237" s="190" t="s">
        <v>171</v>
      </c>
      <c r="E3237" s="196"/>
      <c r="F3237" s="197" t="s">
        <v>721</v>
      </c>
      <c r="H3237" s="196"/>
      <c r="L3237" s="195"/>
      <c r="M3237" s="198"/>
      <c r="T3237" s="199"/>
      <c r="AT3237" s="196" t="s">
        <v>171</v>
      </c>
      <c r="AU3237" s="196" t="s">
        <v>100</v>
      </c>
      <c r="AV3237" s="194" t="s">
        <v>84</v>
      </c>
      <c r="AW3237" s="194" t="s">
        <v>33</v>
      </c>
      <c r="AX3237" s="194" t="s">
        <v>76</v>
      </c>
      <c r="AY3237" s="196" t="s">
        <v>119</v>
      </c>
    </row>
    <row r="3238" spans="2:65" s="194" customFormat="1" x14ac:dyDescent="0.3">
      <c r="B3238" s="195"/>
      <c r="D3238" s="190" t="s">
        <v>171</v>
      </c>
      <c r="E3238" s="196"/>
      <c r="F3238" s="197" t="s">
        <v>722</v>
      </c>
      <c r="H3238" s="196"/>
      <c r="L3238" s="195"/>
      <c r="M3238" s="198"/>
      <c r="T3238" s="199"/>
      <c r="AT3238" s="196" t="s">
        <v>171</v>
      </c>
      <c r="AU3238" s="196" t="s">
        <v>100</v>
      </c>
      <c r="AV3238" s="194" t="s">
        <v>84</v>
      </c>
      <c r="AW3238" s="194" t="s">
        <v>33</v>
      </c>
      <c r="AX3238" s="194" t="s">
        <v>76</v>
      </c>
      <c r="AY3238" s="196" t="s">
        <v>119</v>
      </c>
    </row>
    <row r="3239" spans="2:65" s="200" customFormat="1" x14ac:dyDescent="0.3">
      <c r="B3239" s="201"/>
      <c r="D3239" s="190" t="s">
        <v>171</v>
      </c>
      <c r="E3239" s="202"/>
      <c r="F3239" s="203" t="s">
        <v>84</v>
      </c>
      <c r="H3239" s="204">
        <v>1</v>
      </c>
      <c r="L3239" s="201"/>
      <c r="M3239" s="205"/>
      <c r="T3239" s="206"/>
      <c r="AT3239" s="202" t="s">
        <v>171</v>
      </c>
      <c r="AU3239" s="202" t="s">
        <v>100</v>
      </c>
      <c r="AV3239" s="200" t="s">
        <v>100</v>
      </c>
      <c r="AW3239" s="200" t="s">
        <v>33</v>
      </c>
      <c r="AX3239" s="200" t="s">
        <v>76</v>
      </c>
      <c r="AY3239" s="202" t="s">
        <v>119</v>
      </c>
    </row>
    <row r="3240" spans="2:65" s="194" customFormat="1" x14ac:dyDescent="0.3">
      <c r="B3240" s="195"/>
      <c r="D3240" s="190" t="s">
        <v>171</v>
      </c>
      <c r="E3240" s="196"/>
      <c r="F3240" s="197" t="s">
        <v>668</v>
      </c>
      <c r="H3240" s="196"/>
      <c r="L3240" s="195"/>
      <c r="M3240" s="198"/>
      <c r="T3240" s="199"/>
      <c r="AT3240" s="196" t="s">
        <v>171</v>
      </c>
      <c r="AU3240" s="196" t="s">
        <v>100</v>
      </c>
      <c r="AV3240" s="194" t="s">
        <v>84</v>
      </c>
      <c r="AW3240" s="194" t="s">
        <v>33</v>
      </c>
      <c r="AX3240" s="194" t="s">
        <v>76</v>
      </c>
      <c r="AY3240" s="196" t="s">
        <v>119</v>
      </c>
    </row>
    <row r="3241" spans="2:65" s="194" customFormat="1" x14ac:dyDescent="0.3">
      <c r="B3241" s="195"/>
      <c r="D3241" s="190" t="s">
        <v>171</v>
      </c>
      <c r="E3241" s="196"/>
      <c r="F3241" s="197" t="s">
        <v>253</v>
      </c>
      <c r="H3241" s="196"/>
      <c r="L3241" s="195"/>
      <c r="M3241" s="198"/>
      <c r="T3241" s="199"/>
      <c r="AT3241" s="196" t="s">
        <v>171</v>
      </c>
      <c r="AU3241" s="196" t="s">
        <v>100</v>
      </c>
      <c r="AV3241" s="194" t="s">
        <v>84</v>
      </c>
      <c r="AW3241" s="194" t="s">
        <v>33</v>
      </c>
      <c r="AX3241" s="194" t="s">
        <v>76</v>
      </c>
      <c r="AY3241" s="196" t="s">
        <v>119</v>
      </c>
    </row>
    <row r="3242" spans="2:65" s="194" customFormat="1" x14ac:dyDescent="0.3">
      <c r="B3242" s="195"/>
      <c r="D3242" s="190" t="s">
        <v>171</v>
      </c>
      <c r="E3242" s="196"/>
      <c r="F3242" s="197" t="s">
        <v>721</v>
      </c>
      <c r="H3242" s="196"/>
      <c r="L3242" s="195"/>
      <c r="M3242" s="198"/>
      <c r="T3242" s="199"/>
      <c r="AT3242" s="196" t="s">
        <v>171</v>
      </c>
      <c r="AU3242" s="196" t="s">
        <v>100</v>
      </c>
      <c r="AV3242" s="194" t="s">
        <v>84</v>
      </c>
      <c r="AW3242" s="194" t="s">
        <v>33</v>
      </c>
      <c r="AX3242" s="194" t="s">
        <v>76</v>
      </c>
      <c r="AY3242" s="196" t="s">
        <v>119</v>
      </c>
    </row>
    <row r="3243" spans="2:65" s="194" customFormat="1" x14ac:dyDescent="0.3">
      <c r="B3243" s="195"/>
      <c r="D3243" s="190" t="s">
        <v>171</v>
      </c>
      <c r="E3243" s="196"/>
      <c r="F3243" s="197" t="s">
        <v>722</v>
      </c>
      <c r="H3243" s="196"/>
      <c r="L3243" s="195"/>
      <c r="M3243" s="198"/>
      <c r="T3243" s="199"/>
      <c r="AT3243" s="196" t="s">
        <v>171</v>
      </c>
      <c r="AU3243" s="196" t="s">
        <v>100</v>
      </c>
      <c r="AV3243" s="194" t="s">
        <v>84</v>
      </c>
      <c r="AW3243" s="194" t="s">
        <v>33</v>
      </c>
      <c r="AX3243" s="194" t="s">
        <v>76</v>
      </c>
      <c r="AY3243" s="196" t="s">
        <v>119</v>
      </c>
    </row>
    <row r="3244" spans="2:65" s="200" customFormat="1" x14ac:dyDescent="0.3">
      <c r="B3244" s="201"/>
      <c r="D3244" s="190" t="s">
        <v>171</v>
      </c>
      <c r="E3244" s="202"/>
      <c r="F3244" s="203" t="s">
        <v>84</v>
      </c>
      <c r="H3244" s="204">
        <v>1</v>
      </c>
      <c r="L3244" s="201"/>
      <c r="M3244" s="205"/>
      <c r="T3244" s="206"/>
      <c r="AT3244" s="202" t="s">
        <v>171</v>
      </c>
      <c r="AU3244" s="202" t="s">
        <v>100</v>
      </c>
      <c r="AV3244" s="200" t="s">
        <v>100</v>
      </c>
      <c r="AW3244" s="200" t="s">
        <v>33</v>
      </c>
      <c r="AX3244" s="200" t="s">
        <v>76</v>
      </c>
      <c r="AY3244" s="202" t="s">
        <v>119</v>
      </c>
    </row>
    <row r="3245" spans="2:65" s="207" customFormat="1" x14ac:dyDescent="0.3">
      <c r="B3245" s="208"/>
      <c r="D3245" s="190" t="s">
        <v>171</v>
      </c>
      <c r="E3245" s="209"/>
      <c r="F3245" s="210" t="s">
        <v>176</v>
      </c>
      <c r="H3245" s="211">
        <v>4</v>
      </c>
      <c r="L3245" s="208"/>
      <c r="M3245" s="212"/>
      <c r="T3245" s="213"/>
      <c r="AT3245" s="209" t="s">
        <v>171</v>
      </c>
      <c r="AU3245" s="209" t="s">
        <v>100</v>
      </c>
      <c r="AV3245" s="207" t="s">
        <v>121</v>
      </c>
      <c r="AW3245" s="207" t="s">
        <v>33</v>
      </c>
      <c r="AX3245" s="207" t="s">
        <v>84</v>
      </c>
      <c r="AY3245" s="209" t="s">
        <v>119</v>
      </c>
    </row>
    <row r="3246" spans="2:65" s="102" customFormat="1" ht="16.5" customHeight="1" x14ac:dyDescent="0.3">
      <c r="B3246" s="103"/>
      <c r="C3246" s="222" t="s">
        <v>723</v>
      </c>
      <c r="D3246" s="222" t="s">
        <v>353</v>
      </c>
      <c r="E3246" s="223" t="s">
        <v>724</v>
      </c>
      <c r="F3246" s="224" t="s">
        <v>725</v>
      </c>
      <c r="G3246" s="225" t="s">
        <v>527</v>
      </c>
      <c r="H3246" s="226">
        <v>4</v>
      </c>
      <c r="I3246" s="290"/>
      <c r="J3246" s="227">
        <f>ROUND(I3246*H3246,2)</f>
        <v>0</v>
      </c>
      <c r="K3246" s="224" t="s">
        <v>509</v>
      </c>
      <c r="L3246" s="228"/>
      <c r="M3246" s="229"/>
      <c r="N3246" s="230" t="s">
        <v>41</v>
      </c>
      <c r="O3246" s="187">
        <v>0</v>
      </c>
      <c r="P3246" s="187">
        <f>O3246*H3246</f>
        <v>0</v>
      </c>
      <c r="Q3246" s="187">
        <v>5.8000000000000003E-2</v>
      </c>
      <c r="R3246" s="187">
        <f>Q3246*H3246</f>
        <v>0.23200000000000001</v>
      </c>
      <c r="S3246" s="187">
        <v>0</v>
      </c>
      <c r="T3246" s="188">
        <f>S3246*H3246</f>
        <v>0</v>
      </c>
      <c r="AR3246" s="94" t="s">
        <v>265</v>
      </c>
      <c r="AT3246" s="94" t="s">
        <v>353</v>
      </c>
      <c r="AU3246" s="94" t="s">
        <v>100</v>
      </c>
      <c r="AY3246" s="94" t="s">
        <v>119</v>
      </c>
      <c r="BE3246" s="189">
        <f>IF(N3246="základní",J3246,0)</f>
        <v>0</v>
      </c>
      <c r="BF3246" s="189">
        <f>IF(N3246="snížená",J3246,0)</f>
        <v>0</v>
      </c>
      <c r="BG3246" s="189">
        <f>IF(N3246="zákl. přenesená",J3246,0)</f>
        <v>0</v>
      </c>
      <c r="BH3246" s="189">
        <f>IF(N3246="sníž. přenesená",J3246,0)</f>
        <v>0</v>
      </c>
      <c r="BI3246" s="189">
        <f>IF(N3246="nulová",J3246,0)</f>
        <v>0</v>
      </c>
      <c r="BJ3246" s="94" t="s">
        <v>84</v>
      </c>
      <c r="BK3246" s="189">
        <f>ROUND(I3246*H3246,2)</f>
        <v>0</v>
      </c>
      <c r="BL3246" s="94" t="s">
        <v>121</v>
      </c>
      <c r="BM3246" s="94" t="s">
        <v>726</v>
      </c>
    </row>
    <row r="3247" spans="2:65" s="102" customFormat="1" x14ac:dyDescent="0.3">
      <c r="B3247" s="103"/>
      <c r="D3247" s="190" t="s">
        <v>169</v>
      </c>
      <c r="F3247" s="191" t="s">
        <v>727</v>
      </c>
      <c r="L3247" s="103"/>
      <c r="M3247" s="192"/>
      <c r="T3247" s="193"/>
      <c r="AT3247" s="94" t="s">
        <v>169</v>
      </c>
      <c r="AU3247" s="94" t="s">
        <v>100</v>
      </c>
    </row>
    <row r="3248" spans="2:65" s="194" customFormat="1" x14ac:dyDescent="0.3">
      <c r="B3248" s="195"/>
      <c r="D3248" s="190" t="s">
        <v>171</v>
      </c>
      <c r="E3248" s="196"/>
      <c r="F3248" s="197" t="s">
        <v>172</v>
      </c>
      <c r="H3248" s="196"/>
      <c r="L3248" s="195"/>
      <c r="M3248" s="198"/>
      <c r="T3248" s="199"/>
      <c r="AT3248" s="196" t="s">
        <v>171</v>
      </c>
      <c r="AU3248" s="196" t="s">
        <v>100</v>
      </c>
      <c r="AV3248" s="194" t="s">
        <v>84</v>
      </c>
      <c r="AW3248" s="194" t="s">
        <v>33</v>
      </c>
      <c r="AX3248" s="194" t="s">
        <v>76</v>
      </c>
      <c r="AY3248" s="196" t="s">
        <v>119</v>
      </c>
    </row>
    <row r="3249" spans="2:51" s="194" customFormat="1" x14ac:dyDescent="0.3">
      <c r="B3249" s="195"/>
      <c r="D3249" s="190" t="s">
        <v>171</v>
      </c>
      <c r="E3249" s="196"/>
      <c r="F3249" s="197" t="s">
        <v>402</v>
      </c>
      <c r="H3249" s="196"/>
      <c r="L3249" s="195"/>
      <c r="M3249" s="198"/>
      <c r="T3249" s="199"/>
      <c r="AT3249" s="196" t="s">
        <v>171</v>
      </c>
      <c r="AU3249" s="196" t="s">
        <v>100</v>
      </c>
      <c r="AV3249" s="194" t="s">
        <v>84</v>
      </c>
      <c r="AW3249" s="194" t="s">
        <v>33</v>
      </c>
      <c r="AX3249" s="194" t="s">
        <v>76</v>
      </c>
      <c r="AY3249" s="196" t="s">
        <v>119</v>
      </c>
    </row>
    <row r="3250" spans="2:51" s="194" customFormat="1" x14ac:dyDescent="0.3">
      <c r="B3250" s="195"/>
      <c r="D3250" s="190" t="s">
        <v>171</v>
      </c>
      <c r="E3250" s="196"/>
      <c r="F3250" s="197" t="s">
        <v>665</v>
      </c>
      <c r="H3250" s="196"/>
      <c r="L3250" s="195"/>
      <c r="M3250" s="198"/>
      <c r="T3250" s="199"/>
      <c r="AT3250" s="196" t="s">
        <v>171</v>
      </c>
      <c r="AU3250" s="196" t="s">
        <v>100</v>
      </c>
      <c r="AV3250" s="194" t="s">
        <v>84</v>
      </c>
      <c r="AW3250" s="194" t="s">
        <v>33</v>
      </c>
      <c r="AX3250" s="194" t="s">
        <v>76</v>
      </c>
      <c r="AY3250" s="196" t="s">
        <v>119</v>
      </c>
    </row>
    <row r="3251" spans="2:51" s="194" customFormat="1" x14ac:dyDescent="0.3">
      <c r="B3251" s="195"/>
      <c r="D3251" s="190" t="s">
        <v>171</v>
      </c>
      <c r="E3251" s="196"/>
      <c r="F3251" s="197" t="s">
        <v>248</v>
      </c>
      <c r="H3251" s="196"/>
      <c r="L3251" s="195"/>
      <c r="M3251" s="198"/>
      <c r="T3251" s="199"/>
      <c r="AT3251" s="196" t="s">
        <v>171</v>
      </c>
      <c r="AU3251" s="196" t="s">
        <v>100</v>
      </c>
      <c r="AV3251" s="194" t="s">
        <v>84</v>
      </c>
      <c r="AW3251" s="194" t="s">
        <v>33</v>
      </c>
      <c r="AX3251" s="194" t="s">
        <v>76</v>
      </c>
      <c r="AY3251" s="196" t="s">
        <v>119</v>
      </c>
    </row>
    <row r="3252" spans="2:51" s="194" customFormat="1" x14ac:dyDescent="0.3">
      <c r="B3252" s="195"/>
      <c r="D3252" s="190" t="s">
        <v>171</v>
      </c>
      <c r="E3252" s="196"/>
      <c r="F3252" s="197" t="s">
        <v>721</v>
      </c>
      <c r="H3252" s="196"/>
      <c r="L3252" s="195"/>
      <c r="M3252" s="198"/>
      <c r="T3252" s="199"/>
      <c r="AT3252" s="196" t="s">
        <v>171</v>
      </c>
      <c r="AU3252" s="196" t="s">
        <v>100</v>
      </c>
      <c r="AV3252" s="194" t="s">
        <v>84</v>
      </c>
      <c r="AW3252" s="194" t="s">
        <v>33</v>
      </c>
      <c r="AX3252" s="194" t="s">
        <v>76</v>
      </c>
      <c r="AY3252" s="196" t="s">
        <v>119</v>
      </c>
    </row>
    <row r="3253" spans="2:51" s="200" customFormat="1" x14ac:dyDescent="0.3">
      <c r="B3253" s="201"/>
      <c r="D3253" s="190" t="s">
        <v>171</v>
      </c>
      <c r="E3253" s="202"/>
      <c r="F3253" s="203" t="s">
        <v>84</v>
      </c>
      <c r="H3253" s="204">
        <v>1</v>
      </c>
      <c r="L3253" s="201"/>
      <c r="M3253" s="205"/>
      <c r="T3253" s="206"/>
      <c r="AT3253" s="202" t="s">
        <v>171</v>
      </c>
      <c r="AU3253" s="202" t="s">
        <v>100</v>
      </c>
      <c r="AV3253" s="200" t="s">
        <v>100</v>
      </c>
      <c r="AW3253" s="200" t="s">
        <v>33</v>
      </c>
      <c r="AX3253" s="200" t="s">
        <v>76</v>
      </c>
      <c r="AY3253" s="202" t="s">
        <v>119</v>
      </c>
    </row>
    <row r="3254" spans="2:51" s="194" customFormat="1" x14ac:dyDescent="0.3">
      <c r="B3254" s="195"/>
      <c r="D3254" s="190" t="s">
        <v>171</v>
      </c>
      <c r="E3254" s="196"/>
      <c r="F3254" s="197" t="s">
        <v>251</v>
      </c>
      <c r="H3254" s="196"/>
      <c r="L3254" s="195"/>
      <c r="M3254" s="198"/>
      <c r="T3254" s="199"/>
      <c r="AT3254" s="196" t="s">
        <v>171</v>
      </c>
      <c r="AU3254" s="196" t="s">
        <v>100</v>
      </c>
      <c r="AV3254" s="194" t="s">
        <v>84</v>
      </c>
      <c r="AW3254" s="194" t="s">
        <v>33</v>
      </c>
      <c r="AX3254" s="194" t="s">
        <v>76</v>
      </c>
      <c r="AY3254" s="196" t="s">
        <v>119</v>
      </c>
    </row>
    <row r="3255" spans="2:51" s="194" customFormat="1" x14ac:dyDescent="0.3">
      <c r="B3255" s="195"/>
      <c r="D3255" s="190" t="s">
        <v>171</v>
      </c>
      <c r="E3255" s="196"/>
      <c r="F3255" s="197" t="s">
        <v>721</v>
      </c>
      <c r="H3255" s="196"/>
      <c r="L3255" s="195"/>
      <c r="M3255" s="198"/>
      <c r="T3255" s="199"/>
      <c r="AT3255" s="196" t="s">
        <v>171</v>
      </c>
      <c r="AU3255" s="196" t="s">
        <v>100</v>
      </c>
      <c r="AV3255" s="194" t="s">
        <v>84</v>
      </c>
      <c r="AW3255" s="194" t="s">
        <v>33</v>
      </c>
      <c r="AX3255" s="194" t="s">
        <v>76</v>
      </c>
      <c r="AY3255" s="196" t="s">
        <v>119</v>
      </c>
    </row>
    <row r="3256" spans="2:51" s="194" customFormat="1" x14ac:dyDescent="0.3">
      <c r="B3256" s="195"/>
      <c r="D3256" s="190" t="s">
        <v>171</v>
      </c>
      <c r="E3256" s="196"/>
      <c r="F3256" s="197" t="s">
        <v>722</v>
      </c>
      <c r="H3256" s="196"/>
      <c r="L3256" s="195"/>
      <c r="M3256" s="198"/>
      <c r="T3256" s="199"/>
      <c r="AT3256" s="196" t="s">
        <v>171</v>
      </c>
      <c r="AU3256" s="196" t="s">
        <v>100</v>
      </c>
      <c r="AV3256" s="194" t="s">
        <v>84</v>
      </c>
      <c r="AW3256" s="194" t="s">
        <v>33</v>
      </c>
      <c r="AX3256" s="194" t="s">
        <v>76</v>
      </c>
      <c r="AY3256" s="196" t="s">
        <v>119</v>
      </c>
    </row>
    <row r="3257" spans="2:51" s="200" customFormat="1" x14ac:dyDescent="0.3">
      <c r="B3257" s="201"/>
      <c r="D3257" s="190" t="s">
        <v>171</v>
      </c>
      <c r="E3257" s="202"/>
      <c r="F3257" s="203" t="s">
        <v>84</v>
      </c>
      <c r="H3257" s="204">
        <v>1</v>
      </c>
      <c r="L3257" s="201"/>
      <c r="M3257" s="205"/>
      <c r="T3257" s="206"/>
      <c r="AT3257" s="202" t="s">
        <v>171</v>
      </c>
      <c r="AU3257" s="202" t="s">
        <v>100</v>
      </c>
      <c r="AV3257" s="200" t="s">
        <v>100</v>
      </c>
      <c r="AW3257" s="200" t="s">
        <v>33</v>
      </c>
      <c r="AX3257" s="200" t="s">
        <v>76</v>
      </c>
      <c r="AY3257" s="202" t="s">
        <v>119</v>
      </c>
    </row>
    <row r="3258" spans="2:51" s="194" customFormat="1" x14ac:dyDescent="0.3">
      <c r="B3258" s="195"/>
      <c r="D3258" s="190" t="s">
        <v>171</v>
      </c>
      <c r="E3258" s="196"/>
      <c r="F3258" s="197" t="s">
        <v>252</v>
      </c>
      <c r="H3258" s="196"/>
      <c r="L3258" s="195"/>
      <c r="M3258" s="198"/>
      <c r="T3258" s="199"/>
      <c r="AT3258" s="196" t="s">
        <v>171</v>
      </c>
      <c r="AU3258" s="196" t="s">
        <v>100</v>
      </c>
      <c r="AV3258" s="194" t="s">
        <v>84</v>
      </c>
      <c r="AW3258" s="194" t="s">
        <v>33</v>
      </c>
      <c r="AX3258" s="194" t="s">
        <v>76</v>
      </c>
      <c r="AY3258" s="196" t="s">
        <v>119</v>
      </c>
    </row>
    <row r="3259" spans="2:51" s="194" customFormat="1" x14ac:dyDescent="0.3">
      <c r="B3259" s="195"/>
      <c r="D3259" s="190" t="s">
        <v>171</v>
      </c>
      <c r="E3259" s="196"/>
      <c r="F3259" s="197" t="s">
        <v>721</v>
      </c>
      <c r="H3259" s="196"/>
      <c r="L3259" s="195"/>
      <c r="M3259" s="198"/>
      <c r="T3259" s="199"/>
      <c r="AT3259" s="196" t="s">
        <v>171</v>
      </c>
      <c r="AU3259" s="196" t="s">
        <v>100</v>
      </c>
      <c r="AV3259" s="194" t="s">
        <v>84</v>
      </c>
      <c r="AW3259" s="194" t="s">
        <v>33</v>
      </c>
      <c r="AX3259" s="194" t="s">
        <v>76</v>
      </c>
      <c r="AY3259" s="196" t="s">
        <v>119</v>
      </c>
    </row>
    <row r="3260" spans="2:51" s="200" customFormat="1" x14ac:dyDescent="0.3">
      <c r="B3260" s="201"/>
      <c r="D3260" s="190" t="s">
        <v>171</v>
      </c>
      <c r="E3260" s="202"/>
      <c r="F3260" s="203" t="s">
        <v>84</v>
      </c>
      <c r="H3260" s="204">
        <v>1</v>
      </c>
      <c r="L3260" s="201"/>
      <c r="M3260" s="205"/>
      <c r="T3260" s="206"/>
      <c r="AT3260" s="202" t="s">
        <v>171</v>
      </c>
      <c r="AU3260" s="202" t="s">
        <v>100</v>
      </c>
      <c r="AV3260" s="200" t="s">
        <v>100</v>
      </c>
      <c r="AW3260" s="200" t="s">
        <v>33</v>
      </c>
      <c r="AX3260" s="200" t="s">
        <v>76</v>
      </c>
      <c r="AY3260" s="202" t="s">
        <v>119</v>
      </c>
    </row>
    <row r="3261" spans="2:51" s="194" customFormat="1" x14ac:dyDescent="0.3">
      <c r="B3261" s="195"/>
      <c r="D3261" s="190" t="s">
        <v>171</v>
      </c>
      <c r="E3261" s="196"/>
      <c r="F3261" s="197" t="s">
        <v>668</v>
      </c>
      <c r="H3261" s="196"/>
      <c r="L3261" s="195"/>
      <c r="M3261" s="198"/>
      <c r="T3261" s="199"/>
      <c r="AT3261" s="196" t="s">
        <v>171</v>
      </c>
      <c r="AU3261" s="196" t="s">
        <v>100</v>
      </c>
      <c r="AV3261" s="194" t="s">
        <v>84</v>
      </c>
      <c r="AW3261" s="194" t="s">
        <v>33</v>
      </c>
      <c r="AX3261" s="194" t="s">
        <v>76</v>
      </c>
      <c r="AY3261" s="196" t="s">
        <v>119</v>
      </c>
    </row>
    <row r="3262" spans="2:51" s="194" customFormat="1" x14ac:dyDescent="0.3">
      <c r="B3262" s="195"/>
      <c r="D3262" s="190" t="s">
        <v>171</v>
      </c>
      <c r="E3262" s="196"/>
      <c r="F3262" s="197" t="s">
        <v>253</v>
      </c>
      <c r="H3262" s="196"/>
      <c r="L3262" s="195"/>
      <c r="M3262" s="198"/>
      <c r="T3262" s="199"/>
      <c r="AT3262" s="196" t="s">
        <v>171</v>
      </c>
      <c r="AU3262" s="196" t="s">
        <v>100</v>
      </c>
      <c r="AV3262" s="194" t="s">
        <v>84</v>
      </c>
      <c r="AW3262" s="194" t="s">
        <v>33</v>
      </c>
      <c r="AX3262" s="194" t="s">
        <v>76</v>
      </c>
      <c r="AY3262" s="196" t="s">
        <v>119</v>
      </c>
    </row>
    <row r="3263" spans="2:51" s="194" customFormat="1" x14ac:dyDescent="0.3">
      <c r="B3263" s="195"/>
      <c r="D3263" s="190" t="s">
        <v>171</v>
      </c>
      <c r="E3263" s="196"/>
      <c r="F3263" s="197" t="s">
        <v>721</v>
      </c>
      <c r="H3263" s="196"/>
      <c r="L3263" s="195"/>
      <c r="M3263" s="198"/>
      <c r="T3263" s="199"/>
      <c r="AT3263" s="196" t="s">
        <v>171</v>
      </c>
      <c r="AU3263" s="196" t="s">
        <v>100</v>
      </c>
      <c r="AV3263" s="194" t="s">
        <v>84</v>
      </c>
      <c r="AW3263" s="194" t="s">
        <v>33</v>
      </c>
      <c r="AX3263" s="194" t="s">
        <v>76</v>
      </c>
      <c r="AY3263" s="196" t="s">
        <v>119</v>
      </c>
    </row>
    <row r="3264" spans="2:51" s="200" customFormat="1" x14ac:dyDescent="0.3">
      <c r="B3264" s="201"/>
      <c r="D3264" s="190" t="s">
        <v>171</v>
      </c>
      <c r="E3264" s="202"/>
      <c r="F3264" s="203" t="s">
        <v>84</v>
      </c>
      <c r="H3264" s="204">
        <v>1</v>
      </c>
      <c r="L3264" s="201"/>
      <c r="M3264" s="205"/>
      <c r="T3264" s="206"/>
      <c r="AT3264" s="202" t="s">
        <v>171</v>
      </c>
      <c r="AU3264" s="202" t="s">
        <v>100</v>
      </c>
      <c r="AV3264" s="200" t="s">
        <v>100</v>
      </c>
      <c r="AW3264" s="200" t="s">
        <v>33</v>
      </c>
      <c r="AX3264" s="200" t="s">
        <v>76</v>
      </c>
      <c r="AY3264" s="202" t="s">
        <v>119</v>
      </c>
    </row>
    <row r="3265" spans="2:65" s="207" customFormat="1" x14ac:dyDescent="0.3">
      <c r="B3265" s="208"/>
      <c r="D3265" s="190" t="s">
        <v>171</v>
      </c>
      <c r="E3265" s="209"/>
      <c r="F3265" s="210" t="s">
        <v>176</v>
      </c>
      <c r="H3265" s="211">
        <v>4</v>
      </c>
      <c r="L3265" s="208"/>
      <c r="M3265" s="212"/>
      <c r="T3265" s="213"/>
      <c r="AT3265" s="209" t="s">
        <v>171</v>
      </c>
      <c r="AU3265" s="209" t="s">
        <v>100</v>
      </c>
      <c r="AV3265" s="207" t="s">
        <v>121</v>
      </c>
      <c r="AW3265" s="207" t="s">
        <v>33</v>
      </c>
      <c r="AX3265" s="207" t="s">
        <v>84</v>
      </c>
      <c r="AY3265" s="209" t="s">
        <v>119</v>
      </c>
    </row>
    <row r="3266" spans="2:65" s="102" customFormat="1" ht="16.5" customHeight="1" x14ac:dyDescent="0.3">
      <c r="B3266" s="103"/>
      <c r="C3266" s="222" t="s">
        <v>728</v>
      </c>
      <c r="D3266" s="222" t="s">
        <v>353</v>
      </c>
      <c r="E3266" s="223" t="s">
        <v>729</v>
      </c>
      <c r="F3266" s="224" t="s">
        <v>730</v>
      </c>
      <c r="G3266" s="225" t="s">
        <v>527</v>
      </c>
      <c r="H3266" s="226">
        <v>4</v>
      </c>
      <c r="I3266" s="290"/>
      <c r="J3266" s="227">
        <f>ROUND(I3266*H3266,2)</f>
        <v>0</v>
      </c>
      <c r="K3266" s="224" t="s">
        <v>509</v>
      </c>
      <c r="L3266" s="228"/>
      <c r="M3266" s="229"/>
      <c r="N3266" s="230" t="s">
        <v>41</v>
      </c>
      <c r="O3266" s="187">
        <v>0</v>
      </c>
      <c r="P3266" s="187">
        <f>O3266*H3266</f>
        <v>0</v>
      </c>
      <c r="Q3266" s="187">
        <v>4.0000000000000001E-3</v>
      </c>
      <c r="R3266" s="187">
        <f>Q3266*H3266</f>
        <v>1.6E-2</v>
      </c>
      <c r="S3266" s="187">
        <v>0</v>
      </c>
      <c r="T3266" s="188">
        <f>S3266*H3266</f>
        <v>0</v>
      </c>
      <c r="AR3266" s="94" t="s">
        <v>265</v>
      </c>
      <c r="AT3266" s="94" t="s">
        <v>353</v>
      </c>
      <c r="AU3266" s="94" t="s">
        <v>100</v>
      </c>
      <c r="AY3266" s="94" t="s">
        <v>119</v>
      </c>
      <c r="BE3266" s="189">
        <f>IF(N3266="základní",J3266,0)</f>
        <v>0</v>
      </c>
      <c r="BF3266" s="189">
        <f>IF(N3266="snížená",J3266,0)</f>
        <v>0</v>
      </c>
      <c r="BG3266" s="189">
        <f>IF(N3266="zákl. přenesená",J3266,0)</f>
        <v>0</v>
      </c>
      <c r="BH3266" s="189">
        <f>IF(N3266="sníž. přenesená",J3266,0)</f>
        <v>0</v>
      </c>
      <c r="BI3266" s="189">
        <f>IF(N3266="nulová",J3266,0)</f>
        <v>0</v>
      </c>
      <c r="BJ3266" s="94" t="s">
        <v>84</v>
      </c>
      <c r="BK3266" s="189">
        <f>ROUND(I3266*H3266,2)</f>
        <v>0</v>
      </c>
      <c r="BL3266" s="94" t="s">
        <v>121</v>
      </c>
      <c r="BM3266" s="94" t="s">
        <v>731</v>
      </c>
    </row>
    <row r="3267" spans="2:65" s="102" customFormat="1" x14ac:dyDescent="0.3">
      <c r="B3267" s="103"/>
      <c r="D3267" s="190" t="s">
        <v>169</v>
      </c>
      <c r="F3267" s="191" t="s">
        <v>732</v>
      </c>
      <c r="L3267" s="103"/>
      <c r="M3267" s="192"/>
      <c r="T3267" s="193"/>
      <c r="AT3267" s="94" t="s">
        <v>169</v>
      </c>
      <c r="AU3267" s="94" t="s">
        <v>100</v>
      </c>
    </row>
    <row r="3268" spans="2:65" s="194" customFormat="1" x14ac:dyDescent="0.3">
      <c r="B3268" s="195"/>
      <c r="D3268" s="190" t="s">
        <v>171</v>
      </c>
      <c r="E3268" s="196"/>
      <c r="F3268" s="197" t="s">
        <v>172</v>
      </c>
      <c r="H3268" s="196"/>
      <c r="L3268" s="195"/>
      <c r="M3268" s="198"/>
      <c r="T3268" s="199"/>
      <c r="AT3268" s="196" t="s">
        <v>171</v>
      </c>
      <c r="AU3268" s="196" t="s">
        <v>100</v>
      </c>
      <c r="AV3268" s="194" t="s">
        <v>84</v>
      </c>
      <c r="AW3268" s="194" t="s">
        <v>33</v>
      </c>
      <c r="AX3268" s="194" t="s">
        <v>76</v>
      </c>
      <c r="AY3268" s="196" t="s">
        <v>119</v>
      </c>
    </row>
    <row r="3269" spans="2:65" s="194" customFormat="1" x14ac:dyDescent="0.3">
      <c r="B3269" s="195"/>
      <c r="D3269" s="190" t="s">
        <v>171</v>
      </c>
      <c r="E3269" s="196"/>
      <c r="F3269" s="197" t="s">
        <v>599</v>
      </c>
      <c r="H3269" s="196"/>
      <c r="L3269" s="195"/>
      <c r="M3269" s="198"/>
      <c r="T3269" s="199"/>
      <c r="AT3269" s="196" t="s">
        <v>171</v>
      </c>
      <c r="AU3269" s="196" t="s">
        <v>100</v>
      </c>
      <c r="AV3269" s="194" t="s">
        <v>84</v>
      </c>
      <c r="AW3269" s="194" t="s">
        <v>33</v>
      </c>
      <c r="AX3269" s="194" t="s">
        <v>76</v>
      </c>
      <c r="AY3269" s="196" t="s">
        <v>119</v>
      </c>
    </row>
    <row r="3270" spans="2:65" s="194" customFormat="1" x14ac:dyDescent="0.3">
      <c r="B3270" s="195"/>
      <c r="D3270" s="190" t="s">
        <v>171</v>
      </c>
      <c r="E3270" s="196"/>
      <c r="F3270" s="197" t="s">
        <v>665</v>
      </c>
      <c r="H3270" s="196"/>
      <c r="L3270" s="195"/>
      <c r="M3270" s="198"/>
      <c r="T3270" s="199"/>
      <c r="AT3270" s="196" t="s">
        <v>171</v>
      </c>
      <c r="AU3270" s="196" t="s">
        <v>100</v>
      </c>
      <c r="AV3270" s="194" t="s">
        <v>84</v>
      </c>
      <c r="AW3270" s="194" t="s">
        <v>33</v>
      </c>
      <c r="AX3270" s="194" t="s">
        <v>76</v>
      </c>
      <c r="AY3270" s="196" t="s">
        <v>119</v>
      </c>
    </row>
    <row r="3271" spans="2:65" s="194" customFormat="1" x14ac:dyDescent="0.3">
      <c r="B3271" s="195"/>
      <c r="D3271" s="190" t="s">
        <v>171</v>
      </c>
      <c r="E3271" s="196"/>
      <c r="F3271" s="197" t="s">
        <v>248</v>
      </c>
      <c r="H3271" s="196"/>
      <c r="L3271" s="195"/>
      <c r="M3271" s="198"/>
      <c r="T3271" s="199"/>
      <c r="AT3271" s="196" t="s">
        <v>171</v>
      </c>
      <c r="AU3271" s="196" t="s">
        <v>100</v>
      </c>
      <c r="AV3271" s="194" t="s">
        <v>84</v>
      </c>
      <c r="AW3271" s="194" t="s">
        <v>33</v>
      </c>
      <c r="AX3271" s="194" t="s">
        <v>76</v>
      </c>
      <c r="AY3271" s="196" t="s">
        <v>119</v>
      </c>
    </row>
    <row r="3272" spans="2:65" s="194" customFormat="1" x14ac:dyDescent="0.3">
      <c r="B3272" s="195"/>
      <c r="D3272" s="190" t="s">
        <v>171</v>
      </c>
      <c r="E3272" s="196"/>
      <c r="F3272" s="197" t="s">
        <v>733</v>
      </c>
      <c r="H3272" s="196"/>
      <c r="L3272" s="195"/>
      <c r="M3272" s="198"/>
      <c r="T3272" s="199"/>
      <c r="AT3272" s="196" t="s">
        <v>171</v>
      </c>
      <c r="AU3272" s="196" t="s">
        <v>100</v>
      </c>
      <c r="AV3272" s="194" t="s">
        <v>84</v>
      </c>
      <c r="AW3272" s="194" t="s">
        <v>33</v>
      </c>
      <c r="AX3272" s="194" t="s">
        <v>76</v>
      </c>
      <c r="AY3272" s="196" t="s">
        <v>119</v>
      </c>
    </row>
    <row r="3273" spans="2:65" s="200" customFormat="1" x14ac:dyDescent="0.3">
      <c r="B3273" s="201"/>
      <c r="D3273" s="190" t="s">
        <v>171</v>
      </c>
      <c r="E3273" s="202"/>
      <c r="F3273" s="203" t="s">
        <v>84</v>
      </c>
      <c r="H3273" s="204">
        <v>1</v>
      </c>
      <c r="L3273" s="201"/>
      <c r="M3273" s="205"/>
      <c r="T3273" s="206"/>
      <c r="AT3273" s="202" t="s">
        <v>171</v>
      </c>
      <c r="AU3273" s="202" t="s">
        <v>100</v>
      </c>
      <c r="AV3273" s="200" t="s">
        <v>100</v>
      </c>
      <c r="AW3273" s="200" t="s">
        <v>33</v>
      </c>
      <c r="AX3273" s="200" t="s">
        <v>76</v>
      </c>
      <c r="AY3273" s="202" t="s">
        <v>119</v>
      </c>
    </row>
    <row r="3274" spans="2:65" s="194" customFormat="1" x14ac:dyDescent="0.3">
      <c r="B3274" s="195"/>
      <c r="D3274" s="190" t="s">
        <v>171</v>
      </c>
      <c r="E3274" s="196"/>
      <c r="F3274" s="197" t="s">
        <v>251</v>
      </c>
      <c r="H3274" s="196"/>
      <c r="L3274" s="195"/>
      <c r="M3274" s="198"/>
      <c r="T3274" s="199"/>
      <c r="AT3274" s="196" t="s">
        <v>171</v>
      </c>
      <c r="AU3274" s="196" t="s">
        <v>100</v>
      </c>
      <c r="AV3274" s="194" t="s">
        <v>84</v>
      </c>
      <c r="AW3274" s="194" t="s">
        <v>33</v>
      </c>
      <c r="AX3274" s="194" t="s">
        <v>76</v>
      </c>
      <c r="AY3274" s="196" t="s">
        <v>119</v>
      </c>
    </row>
    <row r="3275" spans="2:65" s="194" customFormat="1" x14ac:dyDescent="0.3">
      <c r="B3275" s="195"/>
      <c r="D3275" s="190" t="s">
        <v>171</v>
      </c>
      <c r="E3275" s="196"/>
      <c r="F3275" s="197" t="s">
        <v>733</v>
      </c>
      <c r="H3275" s="196"/>
      <c r="L3275" s="195"/>
      <c r="M3275" s="198"/>
      <c r="T3275" s="199"/>
      <c r="AT3275" s="196" t="s">
        <v>171</v>
      </c>
      <c r="AU3275" s="196" t="s">
        <v>100</v>
      </c>
      <c r="AV3275" s="194" t="s">
        <v>84</v>
      </c>
      <c r="AW3275" s="194" t="s">
        <v>33</v>
      </c>
      <c r="AX3275" s="194" t="s">
        <v>76</v>
      </c>
      <c r="AY3275" s="196" t="s">
        <v>119</v>
      </c>
    </row>
    <row r="3276" spans="2:65" s="200" customFormat="1" x14ac:dyDescent="0.3">
      <c r="B3276" s="201"/>
      <c r="D3276" s="190" t="s">
        <v>171</v>
      </c>
      <c r="E3276" s="202"/>
      <c r="F3276" s="203" t="s">
        <v>84</v>
      </c>
      <c r="H3276" s="204">
        <v>1</v>
      </c>
      <c r="L3276" s="201"/>
      <c r="M3276" s="205"/>
      <c r="T3276" s="206"/>
      <c r="AT3276" s="202" t="s">
        <v>171</v>
      </c>
      <c r="AU3276" s="202" t="s">
        <v>100</v>
      </c>
      <c r="AV3276" s="200" t="s">
        <v>100</v>
      </c>
      <c r="AW3276" s="200" t="s">
        <v>33</v>
      </c>
      <c r="AX3276" s="200" t="s">
        <v>76</v>
      </c>
      <c r="AY3276" s="202" t="s">
        <v>119</v>
      </c>
    </row>
    <row r="3277" spans="2:65" s="194" customFormat="1" x14ac:dyDescent="0.3">
      <c r="B3277" s="195"/>
      <c r="D3277" s="190" t="s">
        <v>171</v>
      </c>
      <c r="E3277" s="196"/>
      <c r="F3277" s="197" t="s">
        <v>252</v>
      </c>
      <c r="H3277" s="196"/>
      <c r="L3277" s="195"/>
      <c r="M3277" s="198"/>
      <c r="T3277" s="199"/>
      <c r="AT3277" s="196" t="s">
        <v>171</v>
      </c>
      <c r="AU3277" s="196" t="s">
        <v>100</v>
      </c>
      <c r="AV3277" s="194" t="s">
        <v>84</v>
      </c>
      <c r="AW3277" s="194" t="s">
        <v>33</v>
      </c>
      <c r="AX3277" s="194" t="s">
        <v>76</v>
      </c>
      <c r="AY3277" s="196" t="s">
        <v>119</v>
      </c>
    </row>
    <row r="3278" spans="2:65" s="194" customFormat="1" x14ac:dyDescent="0.3">
      <c r="B3278" s="195"/>
      <c r="D3278" s="190" t="s">
        <v>171</v>
      </c>
      <c r="E3278" s="196"/>
      <c r="F3278" s="197" t="s">
        <v>733</v>
      </c>
      <c r="H3278" s="196"/>
      <c r="L3278" s="195"/>
      <c r="M3278" s="198"/>
      <c r="T3278" s="199"/>
      <c r="AT3278" s="196" t="s">
        <v>171</v>
      </c>
      <c r="AU3278" s="196" t="s">
        <v>100</v>
      </c>
      <c r="AV3278" s="194" t="s">
        <v>84</v>
      </c>
      <c r="AW3278" s="194" t="s">
        <v>33</v>
      </c>
      <c r="AX3278" s="194" t="s">
        <v>76</v>
      </c>
      <c r="AY3278" s="196" t="s">
        <v>119</v>
      </c>
    </row>
    <row r="3279" spans="2:65" s="200" customFormat="1" x14ac:dyDescent="0.3">
      <c r="B3279" s="201"/>
      <c r="D3279" s="190" t="s">
        <v>171</v>
      </c>
      <c r="E3279" s="202"/>
      <c r="F3279" s="203" t="s">
        <v>84</v>
      </c>
      <c r="H3279" s="204">
        <v>1</v>
      </c>
      <c r="L3279" s="201"/>
      <c r="M3279" s="205"/>
      <c r="T3279" s="206"/>
      <c r="AT3279" s="202" t="s">
        <v>171</v>
      </c>
      <c r="AU3279" s="202" t="s">
        <v>100</v>
      </c>
      <c r="AV3279" s="200" t="s">
        <v>100</v>
      </c>
      <c r="AW3279" s="200" t="s">
        <v>33</v>
      </c>
      <c r="AX3279" s="200" t="s">
        <v>76</v>
      </c>
      <c r="AY3279" s="202" t="s">
        <v>119</v>
      </c>
    </row>
    <row r="3280" spans="2:65" s="194" customFormat="1" x14ac:dyDescent="0.3">
      <c r="B3280" s="195"/>
      <c r="D3280" s="190" t="s">
        <v>171</v>
      </c>
      <c r="E3280" s="196"/>
      <c r="F3280" s="197" t="s">
        <v>668</v>
      </c>
      <c r="H3280" s="196"/>
      <c r="L3280" s="195"/>
      <c r="M3280" s="198"/>
      <c r="T3280" s="199"/>
      <c r="AT3280" s="196" t="s">
        <v>171</v>
      </c>
      <c r="AU3280" s="196" t="s">
        <v>100</v>
      </c>
      <c r="AV3280" s="194" t="s">
        <v>84</v>
      </c>
      <c r="AW3280" s="194" t="s">
        <v>33</v>
      </c>
      <c r="AX3280" s="194" t="s">
        <v>76</v>
      </c>
      <c r="AY3280" s="196" t="s">
        <v>119</v>
      </c>
    </row>
    <row r="3281" spans="2:65" s="194" customFormat="1" x14ac:dyDescent="0.3">
      <c r="B3281" s="195"/>
      <c r="D3281" s="190" t="s">
        <v>171</v>
      </c>
      <c r="E3281" s="196"/>
      <c r="F3281" s="197" t="s">
        <v>253</v>
      </c>
      <c r="H3281" s="196"/>
      <c r="L3281" s="195"/>
      <c r="M3281" s="198"/>
      <c r="T3281" s="199"/>
      <c r="AT3281" s="196" t="s">
        <v>171</v>
      </c>
      <c r="AU3281" s="196" t="s">
        <v>100</v>
      </c>
      <c r="AV3281" s="194" t="s">
        <v>84</v>
      </c>
      <c r="AW3281" s="194" t="s">
        <v>33</v>
      </c>
      <c r="AX3281" s="194" t="s">
        <v>76</v>
      </c>
      <c r="AY3281" s="196" t="s">
        <v>119</v>
      </c>
    </row>
    <row r="3282" spans="2:65" s="194" customFormat="1" x14ac:dyDescent="0.3">
      <c r="B3282" s="195"/>
      <c r="D3282" s="190" t="s">
        <v>171</v>
      </c>
      <c r="E3282" s="196"/>
      <c r="F3282" s="197" t="s">
        <v>733</v>
      </c>
      <c r="H3282" s="196"/>
      <c r="L3282" s="195"/>
      <c r="M3282" s="198"/>
      <c r="T3282" s="199"/>
      <c r="AT3282" s="196" t="s">
        <v>171</v>
      </c>
      <c r="AU3282" s="196" t="s">
        <v>100</v>
      </c>
      <c r="AV3282" s="194" t="s">
        <v>84</v>
      </c>
      <c r="AW3282" s="194" t="s">
        <v>33</v>
      </c>
      <c r="AX3282" s="194" t="s">
        <v>76</v>
      </c>
      <c r="AY3282" s="196" t="s">
        <v>119</v>
      </c>
    </row>
    <row r="3283" spans="2:65" s="200" customFormat="1" x14ac:dyDescent="0.3">
      <c r="B3283" s="201"/>
      <c r="D3283" s="190" t="s">
        <v>171</v>
      </c>
      <c r="E3283" s="202"/>
      <c r="F3283" s="203" t="s">
        <v>84</v>
      </c>
      <c r="H3283" s="204">
        <v>1</v>
      </c>
      <c r="L3283" s="201"/>
      <c r="M3283" s="205"/>
      <c r="T3283" s="206"/>
      <c r="AT3283" s="202" t="s">
        <v>171</v>
      </c>
      <c r="AU3283" s="202" t="s">
        <v>100</v>
      </c>
      <c r="AV3283" s="200" t="s">
        <v>100</v>
      </c>
      <c r="AW3283" s="200" t="s">
        <v>33</v>
      </c>
      <c r="AX3283" s="200" t="s">
        <v>76</v>
      </c>
      <c r="AY3283" s="202" t="s">
        <v>119</v>
      </c>
    </row>
    <row r="3284" spans="2:65" s="207" customFormat="1" x14ac:dyDescent="0.3">
      <c r="B3284" s="208"/>
      <c r="D3284" s="190" t="s">
        <v>171</v>
      </c>
      <c r="E3284" s="209"/>
      <c r="F3284" s="210" t="s">
        <v>176</v>
      </c>
      <c r="H3284" s="211">
        <v>4</v>
      </c>
      <c r="L3284" s="208"/>
      <c r="M3284" s="212"/>
      <c r="T3284" s="213"/>
      <c r="AT3284" s="209" t="s">
        <v>171</v>
      </c>
      <c r="AU3284" s="209" t="s">
        <v>100</v>
      </c>
      <c r="AV3284" s="207" t="s">
        <v>121</v>
      </c>
      <c r="AW3284" s="207" t="s">
        <v>33</v>
      </c>
      <c r="AX3284" s="207" t="s">
        <v>84</v>
      </c>
      <c r="AY3284" s="209" t="s">
        <v>119</v>
      </c>
    </row>
    <row r="3285" spans="2:65" s="102" customFormat="1" ht="16.5" customHeight="1" x14ac:dyDescent="0.3">
      <c r="B3285" s="103"/>
      <c r="C3285" s="179" t="s">
        <v>734</v>
      </c>
      <c r="D3285" s="179" t="s">
        <v>120</v>
      </c>
      <c r="E3285" s="180" t="s">
        <v>735</v>
      </c>
      <c r="F3285" s="181" t="s">
        <v>736</v>
      </c>
      <c r="G3285" s="182" t="s">
        <v>185</v>
      </c>
      <c r="H3285" s="183">
        <v>194.5</v>
      </c>
      <c r="I3285" s="289"/>
      <c r="J3285" s="184">
        <f>ROUND(I3285*H3285,2)</f>
        <v>0</v>
      </c>
      <c r="K3285" s="181" t="s">
        <v>167</v>
      </c>
      <c r="L3285" s="103"/>
      <c r="M3285" s="185"/>
      <c r="N3285" s="186" t="s">
        <v>41</v>
      </c>
      <c r="O3285" s="187">
        <v>2.7E-2</v>
      </c>
      <c r="P3285" s="187">
        <f>O3285*H3285</f>
        <v>5.2515000000000001</v>
      </c>
      <c r="Q3285" s="187">
        <v>1.3000000000000002E-4</v>
      </c>
      <c r="R3285" s="187">
        <f>Q3285*H3285</f>
        <v>2.5285000000000002E-2</v>
      </c>
      <c r="S3285" s="187">
        <v>0</v>
      </c>
      <c r="T3285" s="188">
        <f>S3285*H3285</f>
        <v>0</v>
      </c>
      <c r="AR3285" s="94" t="s">
        <v>121</v>
      </c>
      <c r="AT3285" s="94" t="s">
        <v>120</v>
      </c>
      <c r="AU3285" s="94" t="s">
        <v>100</v>
      </c>
      <c r="AY3285" s="94" t="s">
        <v>119</v>
      </c>
      <c r="BE3285" s="189">
        <f>IF(N3285="základní",J3285,0)</f>
        <v>0</v>
      </c>
      <c r="BF3285" s="189">
        <f>IF(N3285="snížená",J3285,0)</f>
        <v>0</v>
      </c>
      <c r="BG3285" s="189">
        <f>IF(N3285="zákl. přenesená",J3285,0)</f>
        <v>0</v>
      </c>
      <c r="BH3285" s="189">
        <f>IF(N3285="sníž. přenesená",J3285,0)</f>
        <v>0</v>
      </c>
      <c r="BI3285" s="189">
        <f>IF(N3285="nulová",J3285,0)</f>
        <v>0</v>
      </c>
      <c r="BJ3285" s="94" t="s">
        <v>84</v>
      </c>
      <c r="BK3285" s="189">
        <f>ROUND(I3285*H3285,2)</f>
        <v>0</v>
      </c>
      <c r="BL3285" s="94" t="s">
        <v>121</v>
      </c>
      <c r="BM3285" s="94" t="s">
        <v>737</v>
      </c>
    </row>
    <row r="3286" spans="2:65" s="102" customFormat="1" x14ac:dyDescent="0.3">
      <c r="B3286" s="103"/>
      <c r="D3286" s="190" t="s">
        <v>169</v>
      </c>
      <c r="F3286" s="191" t="s">
        <v>738</v>
      </c>
      <c r="L3286" s="103"/>
      <c r="M3286" s="192"/>
      <c r="T3286" s="193"/>
      <c r="AT3286" s="94" t="s">
        <v>169</v>
      </c>
      <c r="AU3286" s="94" t="s">
        <v>100</v>
      </c>
    </row>
    <row r="3287" spans="2:65" s="194" customFormat="1" x14ac:dyDescent="0.3">
      <c r="B3287" s="195"/>
      <c r="D3287" s="190" t="s">
        <v>171</v>
      </c>
      <c r="E3287" s="196"/>
      <c r="F3287" s="197" t="s">
        <v>172</v>
      </c>
      <c r="H3287" s="196"/>
      <c r="L3287" s="195"/>
      <c r="M3287" s="198"/>
      <c r="T3287" s="199"/>
      <c r="AT3287" s="196" t="s">
        <v>171</v>
      </c>
      <c r="AU3287" s="196" t="s">
        <v>100</v>
      </c>
      <c r="AV3287" s="194" t="s">
        <v>84</v>
      </c>
      <c r="AW3287" s="194" t="s">
        <v>33</v>
      </c>
      <c r="AX3287" s="194" t="s">
        <v>76</v>
      </c>
      <c r="AY3287" s="196" t="s">
        <v>119</v>
      </c>
    </row>
    <row r="3288" spans="2:65" s="194" customFormat="1" x14ac:dyDescent="0.3">
      <c r="B3288" s="195"/>
      <c r="D3288" s="190" t="s">
        <v>171</v>
      </c>
      <c r="E3288" s="196"/>
      <c r="F3288" s="197" t="s">
        <v>448</v>
      </c>
      <c r="H3288" s="196"/>
      <c r="L3288" s="195"/>
      <c r="M3288" s="198"/>
      <c r="T3288" s="199"/>
      <c r="AT3288" s="196" t="s">
        <v>171</v>
      </c>
      <c r="AU3288" s="196" t="s">
        <v>100</v>
      </c>
      <c r="AV3288" s="194" t="s">
        <v>84</v>
      </c>
      <c r="AW3288" s="194" t="s">
        <v>33</v>
      </c>
      <c r="AX3288" s="194" t="s">
        <v>76</v>
      </c>
      <c r="AY3288" s="196" t="s">
        <v>119</v>
      </c>
    </row>
    <row r="3289" spans="2:65" s="194" customFormat="1" x14ac:dyDescent="0.3">
      <c r="B3289" s="195"/>
      <c r="D3289" s="190" t="s">
        <v>171</v>
      </c>
      <c r="E3289" s="196"/>
      <c r="F3289" s="197" t="s">
        <v>449</v>
      </c>
      <c r="H3289" s="196"/>
      <c r="L3289" s="195"/>
      <c r="M3289" s="198"/>
      <c r="T3289" s="199"/>
      <c r="AT3289" s="196" t="s">
        <v>171</v>
      </c>
      <c r="AU3289" s="196" t="s">
        <v>100</v>
      </c>
      <c r="AV3289" s="194" t="s">
        <v>84</v>
      </c>
      <c r="AW3289" s="194" t="s">
        <v>33</v>
      </c>
      <c r="AX3289" s="194" t="s">
        <v>76</v>
      </c>
      <c r="AY3289" s="196" t="s">
        <v>119</v>
      </c>
    </row>
    <row r="3290" spans="2:65" s="194" customFormat="1" x14ac:dyDescent="0.3">
      <c r="B3290" s="195"/>
      <c r="D3290" s="190" t="s">
        <v>171</v>
      </c>
      <c r="E3290" s="196"/>
      <c r="F3290" s="197" t="s">
        <v>228</v>
      </c>
      <c r="H3290" s="196"/>
      <c r="L3290" s="195"/>
      <c r="M3290" s="198"/>
      <c r="T3290" s="199"/>
      <c r="AT3290" s="196" t="s">
        <v>171</v>
      </c>
      <c r="AU3290" s="196" t="s">
        <v>100</v>
      </c>
      <c r="AV3290" s="194" t="s">
        <v>84</v>
      </c>
      <c r="AW3290" s="194" t="s">
        <v>33</v>
      </c>
      <c r="AX3290" s="194" t="s">
        <v>76</v>
      </c>
      <c r="AY3290" s="196" t="s">
        <v>119</v>
      </c>
    </row>
    <row r="3291" spans="2:65" s="194" customFormat="1" x14ac:dyDescent="0.3">
      <c r="B3291" s="195"/>
      <c r="D3291" s="190" t="s">
        <v>171</v>
      </c>
      <c r="E3291" s="196"/>
      <c r="F3291" s="197" t="s">
        <v>450</v>
      </c>
      <c r="H3291" s="196"/>
      <c r="L3291" s="195"/>
      <c r="M3291" s="198"/>
      <c r="T3291" s="199"/>
      <c r="AT3291" s="196" t="s">
        <v>171</v>
      </c>
      <c r="AU3291" s="196" t="s">
        <v>100</v>
      </c>
      <c r="AV3291" s="194" t="s">
        <v>84</v>
      </c>
      <c r="AW3291" s="194" t="s">
        <v>33</v>
      </c>
      <c r="AX3291" s="194" t="s">
        <v>76</v>
      </c>
      <c r="AY3291" s="196" t="s">
        <v>119</v>
      </c>
    </row>
    <row r="3292" spans="2:65" s="194" customFormat="1" x14ac:dyDescent="0.3">
      <c r="B3292" s="195"/>
      <c r="D3292" s="190" t="s">
        <v>171</v>
      </c>
      <c r="E3292" s="196"/>
      <c r="F3292" s="197" t="s">
        <v>451</v>
      </c>
      <c r="H3292" s="196"/>
      <c r="L3292" s="195"/>
      <c r="M3292" s="198"/>
      <c r="T3292" s="199"/>
      <c r="AT3292" s="196" t="s">
        <v>171</v>
      </c>
      <c r="AU3292" s="196" t="s">
        <v>100</v>
      </c>
      <c r="AV3292" s="194" t="s">
        <v>84</v>
      </c>
      <c r="AW3292" s="194" t="s">
        <v>33</v>
      </c>
      <c r="AX3292" s="194" t="s">
        <v>76</v>
      </c>
      <c r="AY3292" s="196" t="s">
        <v>119</v>
      </c>
    </row>
    <row r="3293" spans="2:65" s="200" customFormat="1" x14ac:dyDescent="0.3">
      <c r="B3293" s="201"/>
      <c r="D3293" s="190" t="s">
        <v>171</v>
      </c>
      <c r="E3293" s="202"/>
      <c r="F3293" s="203" t="s">
        <v>452</v>
      </c>
      <c r="H3293" s="204">
        <v>10.3</v>
      </c>
      <c r="L3293" s="201"/>
      <c r="M3293" s="205"/>
      <c r="T3293" s="206"/>
      <c r="AT3293" s="202" t="s">
        <v>171</v>
      </c>
      <c r="AU3293" s="202" t="s">
        <v>100</v>
      </c>
      <c r="AV3293" s="200" t="s">
        <v>100</v>
      </c>
      <c r="AW3293" s="200" t="s">
        <v>33</v>
      </c>
      <c r="AX3293" s="200" t="s">
        <v>76</v>
      </c>
      <c r="AY3293" s="202" t="s">
        <v>119</v>
      </c>
    </row>
    <row r="3294" spans="2:65" s="194" customFormat="1" x14ac:dyDescent="0.3">
      <c r="B3294" s="195"/>
      <c r="D3294" s="190" t="s">
        <v>171</v>
      </c>
      <c r="E3294" s="196"/>
      <c r="F3294" s="197" t="s">
        <v>233</v>
      </c>
      <c r="H3294" s="196"/>
      <c r="L3294" s="195"/>
      <c r="M3294" s="198"/>
      <c r="T3294" s="199"/>
      <c r="AT3294" s="196" t="s">
        <v>171</v>
      </c>
      <c r="AU3294" s="196" t="s">
        <v>100</v>
      </c>
      <c r="AV3294" s="194" t="s">
        <v>84</v>
      </c>
      <c r="AW3294" s="194" t="s">
        <v>33</v>
      </c>
      <c r="AX3294" s="194" t="s">
        <v>76</v>
      </c>
      <c r="AY3294" s="196" t="s">
        <v>119</v>
      </c>
    </row>
    <row r="3295" spans="2:65" s="194" customFormat="1" x14ac:dyDescent="0.3">
      <c r="B3295" s="195"/>
      <c r="D3295" s="190" t="s">
        <v>171</v>
      </c>
      <c r="E3295" s="196"/>
      <c r="F3295" s="197" t="s">
        <v>450</v>
      </c>
      <c r="H3295" s="196"/>
      <c r="L3295" s="195"/>
      <c r="M3295" s="198"/>
      <c r="T3295" s="199"/>
      <c r="AT3295" s="196" t="s">
        <v>171</v>
      </c>
      <c r="AU3295" s="196" t="s">
        <v>100</v>
      </c>
      <c r="AV3295" s="194" t="s">
        <v>84</v>
      </c>
      <c r="AW3295" s="194" t="s">
        <v>33</v>
      </c>
      <c r="AX3295" s="194" t="s">
        <v>76</v>
      </c>
      <c r="AY3295" s="196" t="s">
        <v>119</v>
      </c>
    </row>
    <row r="3296" spans="2:65" s="194" customFormat="1" x14ac:dyDescent="0.3">
      <c r="B3296" s="195"/>
      <c r="D3296" s="190" t="s">
        <v>171</v>
      </c>
      <c r="E3296" s="196"/>
      <c r="F3296" s="197" t="s">
        <v>453</v>
      </c>
      <c r="H3296" s="196"/>
      <c r="L3296" s="195"/>
      <c r="M3296" s="198"/>
      <c r="T3296" s="199"/>
      <c r="AT3296" s="196" t="s">
        <v>171</v>
      </c>
      <c r="AU3296" s="196" t="s">
        <v>100</v>
      </c>
      <c r="AV3296" s="194" t="s">
        <v>84</v>
      </c>
      <c r="AW3296" s="194" t="s">
        <v>33</v>
      </c>
      <c r="AX3296" s="194" t="s">
        <v>76</v>
      </c>
      <c r="AY3296" s="196" t="s">
        <v>119</v>
      </c>
    </row>
    <row r="3297" spans="2:51" s="200" customFormat="1" x14ac:dyDescent="0.3">
      <c r="B3297" s="201"/>
      <c r="D3297" s="190" t="s">
        <v>171</v>
      </c>
      <c r="E3297" s="202"/>
      <c r="F3297" s="203" t="s">
        <v>454</v>
      </c>
      <c r="H3297" s="204">
        <v>10.9</v>
      </c>
      <c r="L3297" s="201"/>
      <c r="M3297" s="205"/>
      <c r="T3297" s="206"/>
      <c r="AT3297" s="202" t="s">
        <v>171</v>
      </c>
      <c r="AU3297" s="202" t="s">
        <v>100</v>
      </c>
      <c r="AV3297" s="200" t="s">
        <v>100</v>
      </c>
      <c r="AW3297" s="200" t="s">
        <v>33</v>
      </c>
      <c r="AX3297" s="200" t="s">
        <v>76</v>
      </c>
      <c r="AY3297" s="202" t="s">
        <v>119</v>
      </c>
    </row>
    <row r="3298" spans="2:51" s="194" customFormat="1" x14ac:dyDescent="0.3">
      <c r="B3298" s="195"/>
      <c r="D3298" s="190" t="s">
        <v>171</v>
      </c>
      <c r="E3298" s="196"/>
      <c r="F3298" s="197" t="s">
        <v>236</v>
      </c>
      <c r="H3298" s="196"/>
      <c r="L3298" s="195"/>
      <c r="M3298" s="198"/>
      <c r="T3298" s="199"/>
      <c r="AT3298" s="196" t="s">
        <v>171</v>
      </c>
      <c r="AU3298" s="196" t="s">
        <v>100</v>
      </c>
      <c r="AV3298" s="194" t="s">
        <v>84</v>
      </c>
      <c r="AW3298" s="194" t="s">
        <v>33</v>
      </c>
      <c r="AX3298" s="194" t="s">
        <v>76</v>
      </c>
      <c r="AY3298" s="196" t="s">
        <v>119</v>
      </c>
    </row>
    <row r="3299" spans="2:51" s="194" customFormat="1" x14ac:dyDescent="0.3">
      <c r="B3299" s="195"/>
      <c r="D3299" s="190" t="s">
        <v>171</v>
      </c>
      <c r="E3299" s="196"/>
      <c r="F3299" s="197" t="s">
        <v>450</v>
      </c>
      <c r="H3299" s="196"/>
      <c r="L3299" s="195"/>
      <c r="M3299" s="198"/>
      <c r="T3299" s="199"/>
      <c r="AT3299" s="196" t="s">
        <v>171</v>
      </c>
      <c r="AU3299" s="196" t="s">
        <v>100</v>
      </c>
      <c r="AV3299" s="194" t="s">
        <v>84</v>
      </c>
      <c r="AW3299" s="194" t="s">
        <v>33</v>
      </c>
      <c r="AX3299" s="194" t="s">
        <v>76</v>
      </c>
      <c r="AY3299" s="196" t="s">
        <v>119</v>
      </c>
    </row>
    <row r="3300" spans="2:51" s="194" customFormat="1" x14ac:dyDescent="0.3">
      <c r="B3300" s="195"/>
      <c r="D3300" s="190" t="s">
        <v>171</v>
      </c>
      <c r="E3300" s="196"/>
      <c r="F3300" s="197" t="s">
        <v>455</v>
      </c>
      <c r="H3300" s="196"/>
      <c r="L3300" s="195"/>
      <c r="M3300" s="198"/>
      <c r="T3300" s="199"/>
      <c r="AT3300" s="196" t="s">
        <v>171</v>
      </c>
      <c r="AU3300" s="196" t="s">
        <v>100</v>
      </c>
      <c r="AV3300" s="194" t="s">
        <v>84</v>
      </c>
      <c r="AW3300" s="194" t="s">
        <v>33</v>
      </c>
      <c r="AX3300" s="194" t="s">
        <v>76</v>
      </c>
      <c r="AY3300" s="196" t="s">
        <v>119</v>
      </c>
    </row>
    <row r="3301" spans="2:51" s="200" customFormat="1" x14ac:dyDescent="0.3">
      <c r="B3301" s="201"/>
      <c r="D3301" s="190" t="s">
        <v>171</v>
      </c>
      <c r="E3301" s="202"/>
      <c r="F3301" s="203" t="s">
        <v>456</v>
      </c>
      <c r="H3301" s="204">
        <v>9</v>
      </c>
      <c r="L3301" s="201"/>
      <c r="M3301" s="205"/>
      <c r="T3301" s="206"/>
      <c r="AT3301" s="202" t="s">
        <v>171</v>
      </c>
      <c r="AU3301" s="202" t="s">
        <v>100</v>
      </c>
      <c r="AV3301" s="200" t="s">
        <v>100</v>
      </c>
      <c r="AW3301" s="200" t="s">
        <v>33</v>
      </c>
      <c r="AX3301" s="200" t="s">
        <v>76</v>
      </c>
      <c r="AY3301" s="202" t="s">
        <v>119</v>
      </c>
    </row>
    <row r="3302" spans="2:51" s="194" customFormat="1" x14ac:dyDescent="0.3">
      <c r="B3302" s="195"/>
      <c r="D3302" s="190" t="s">
        <v>171</v>
      </c>
      <c r="E3302" s="196"/>
      <c r="F3302" s="197" t="s">
        <v>239</v>
      </c>
      <c r="H3302" s="196"/>
      <c r="L3302" s="195"/>
      <c r="M3302" s="198"/>
      <c r="T3302" s="199"/>
      <c r="AT3302" s="196" t="s">
        <v>171</v>
      </c>
      <c r="AU3302" s="196" t="s">
        <v>100</v>
      </c>
      <c r="AV3302" s="194" t="s">
        <v>84</v>
      </c>
      <c r="AW3302" s="194" t="s">
        <v>33</v>
      </c>
      <c r="AX3302" s="194" t="s">
        <v>76</v>
      </c>
      <c r="AY3302" s="196" t="s">
        <v>119</v>
      </c>
    </row>
    <row r="3303" spans="2:51" s="194" customFormat="1" x14ac:dyDescent="0.3">
      <c r="B3303" s="195"/>
      <c r="D3303" s="190" t="s">
        <v>171</v>
      </c>
      <c r="E3303" s="196"/>
      <c r="F3303" s="197" t="s">
        <v>450</v>
      </c>
      <c r="H3303" s="196"/>
      <c r="L3303" s="195"/>
      <c r="M3303" s="198"/>
      <c r="T3303" s="199"/>
      <c r="AT3303" s="196" t="s">
        <v>171</v>
      </c>
      <c r="AU3303" s="196" t="s">
        <v>100</v>
      </c>
      <c r="AV3303" s="194" t="s">
        <v>84</v>
      </c>
      <c r="AW3303" s="194" t="s">
        <v>33</v>
      </c>
      <c r="AX3303" s="194" t="s">
        <v>76</v>
      </c>
      <c r="AY3303" s="196" t="s">
        <v>119</v>
      </c>
    </row>
    <row r="3304" spans="2:51" s="194" customFormat="1" x14ac:dyDescent="0.3">
      <c r="B3304" s="195"/>
      <c r="D3304" s="190" t="s">
        <v>171</v>
      </c>
      <c r="E3304" s="196"/>
      <c r="F3304" s="197" t="s">
        <v>457</v>
      </c>
      <c r="H3304" s="196"/>
      <c r="L3304" s="195"/>
      <c r="M3304" s="198"/>
      <c r="T3304" s="199"/>
      <c r="AT3304" s="196" t="s">
        <v>171</v>
      </c>
      <c r="AU3304" s="196" t="s">
        <v>100</v>
      </c>
      <c r="AV3304" s="194" t="s">
        <v>84</v>
      </c>
      <c r="AW3304" s="194" t="s">
        <v>33</v>
      </c>
      <c r="AX3304" s="194" t="s">
        <v>76</v>
      </c>
      <c r="AY3304" s="196" t="s">
        <v>119</v>
      </c>
    </row>
    <row r="3305" spans="2:51" s="200" customFormat="1" x14ac:dyDescent="0.3">
      <c r="B3305" s="201"/>
      <c r="D3305" s="190" t="s">
        <v>171</v>
      </c>
      <c r="E3305" s="202"/>
      <c r="F3305" s="203" t="s">
        <v>458</v>
      </c>
      <c r="H3305" s="204">
        <v>9.9</v>
      </c>
      <c r="L3305" s="201"/>
      <c r="M3305" s="205"/>
      <c r="T3305" s="206"/>
      <c r="AT3305" s="202" t="s">
        <v>171</v>
      </c>
      <c r="AU3305" s="202" t="s">
        <v>100</v>
      </c>
      <c r="AV3305" s="200" t="s">
        <v>100</v>
      </c>
      <c r="AW3305" s="200" t="s">
        <v>33</v>
      </c>
      <c r="AX3305" s="200" t="s">
        <v>76</v>
      </c>
      <c r="AY3305" s="202" t="s">
        <v>119</v>
      </c>
    </row>
    <row r="3306" spans="2:51" s="215" customFormat="1" x14ac:dyDescent="0.3">
      <c r="B3306" s="216"/>
      <c r="D3306" s="190" t="s">
        <v>171</v>
      </c>
      <c r="E3306" s="217"/>
      <c r="F3306" s="218" t="s">
        <v>219</v>
      </c>
      <c r="H3306" s="219">
        <v>40.1</v>
      </c>
      <c r="L3306" s="216"/>
      <c r="M3306" s="220"/>
      <c r="T3306" s="221"/>
      <c r="AT3306" s="217" t="s">
        <v>171</v>
      </c>
      <c r="AU3306" s="217" t="s">
        <v>100</v>
      </c>
      <c r="AV3306" s="215" t="s">
        <v>122</v>
      </c>
      <c r="AW3306" s="215" t="s">
        <v>33</v>
      </c>
      <c r="AX3306" s="215" t="s">
        <v>76</v>
      </c>
      <c r="AY3306" s="217" t="s">
        <v>119</v>
      </c>
    </row>
    <row r="3307" spans="2:51" s="194" customFormat="1" x14ac:dyDescent="0.3">
      <c r="B3307" s="195"/>
      <c r="D3307" s="190" t="s">
        <v>171</v>
      </c>
      <c r="E3307" s="196"/>
      <c r="F3307" s="197" t="s">
        <v>459</v>
      </c>
      <c r="H3307" s="196"/>
      <c r="L3307" s="195"/>
      <c r="M3307" s="198"/>
      <c r="T3307" s="199"/>
      <c r="AT3307" s="196" t="s">
        <v>171</v>
      </c>
      <c r="AU3307" s="196" t="s">
        <v>100</v>
      </c>
      <c r="AV3307" s="194" t="s">
        <v>84</v>
      </c>
      <c r="AW3307" s="194" t="s">
        <v>33</v>
      </c>
      <c r="AX3307" s="194" t="s">
        <v>76</v>
      </c>
      <c r="AY3307" s="196" t="s">
        <v>119</v>
      </c>
    </row>
    <row r="3308" spans="2:51" s="194" customFormat="1" x14ac:dyDescent="0.3">
      <c r="B3308" s="195"/>
      <c r="D3308" s="190" t="s">
        <v>171</v>
      </c>
      <c r="E3308" s="196"/>
      <c r="F3308" s="197" t="s">
        <v>242</v>
      </c>
      <c r="H3308" s="196"/>
      <c r="L3308" s="195"/>
      <c r="M3308" s="198"/>
      <c r="T3308" s="199"/>
      <c r="AT3308" s="196" t="s">
        <v>171</v>
      </c>
      <c r="AU3308" s="196" t="s">
        <v>100</v>
      </c>
      <c r="AV3308" s="194" t="s">
        <v>84</v>
      </c>
      <c r="AW3308" s="194" t="s">
        <v>33</v>
      </c>
      <c r="AX3308" s="194" t="s">
        <v>76</v>
      </c>
      <c r="AY3308" s="196" t="s">
        <v>119</v>
      </c>
    </row>
    <row r="3309" spans="2:51" s="194" customFormat="1" x14ac:dyDescent="0.3">
      <c r="B3309" s="195"/>
      <c r="D3309" s="190" t="s">
        <v>171</v>
      </c>
      <c r="E3309" s="196"/>
      <c r="F3309" s="197" t="s">
        <v>450</v>
      </c>
      <c r="H3309" s="196"/>
      <c r="L3309" s="195"/>
      <c r="M3309" s="198"/>
      <c r="T3309" s="199"/>
      <c r="AT3309" s="196" t="s">
        <v>171</v>
      </c>
      <c r="AU3309" s="196" t="s">
        <v>100</v>
      </c>
      <c r="AV3309" s="194" t="s">
        <v>84</v>
      </c>
      <c r="AW3309" s="194" t="s">
        <v>33</v>
      </c>
      <c r="AX3309" s="194" t="s">
        <v>76</v>
      </c>
      <c r="AY3309" s="196" t="s">
        <v>119</v>
      </c>
    </row>
    <row r="3310" spans="2:51" s="194" customFormat="1" x14ac:dyDescent="0.3">
      <c r="B3310" s="195"/>
      <c r="D3310" s="190" t="s">
        <v>171</v>
      </c>
      <c r="E3310" s="196"/>
      <c r="F3310" s="197" t="s">
        <v>460</v>
      </c>
      <c r="H3310" s="196"/>
      <c r="L3310" s="195"/>
      <c r="M3310" s="198"/>
      <c r="T3310" s="199"/>
      <c r="AT3310" s="196" t="s">
        <v>171</v>
      </c>
      <c r="AU3310" s="196" t="s">
        <v>100</v>
      </c>
      <c r="AV3310" s="194" t="s">
        <v>84</v>
      </c>
      <c r="AW3310" s="194" t="s">
        <v>33</v>
      </c>
      <c r="AX3310" s="194" t="s">
        <v>76</v>
      </c>
      <c r="AY3310" s="196" t="s">
        <v>119</v>
      </c>
    </row>
    <row r="3311" spans="2:51" s="200" customFormat="1" x14ac:dyDescent="0.3">
      <c r="B3311" s="201"/>
      <c r="D3311" s="190" t="s">
        <v>171</v>
      </c>
      <c r="E3311" s="202"/>
      <c r="F3311" s="203" t="s">
        <v>461</v>
      </c>
      <c r="H3311" s="204">
        <v>11.9</v>
      </c>
      <c r="L3311" s="201"/>
      <c r="M3311" s="205"/>
      <c r="T3311" s="206"/>
      <c r="AT3311" s="202" t="s">
        <v>171</v>
      </c>
      <c r="AU3311" s="202" t="s">
        <v>100</v>
      </c>
      <c r="AV3311" s="200" t="s">
        <v>100</v>
      </c>
      <c r="AW3311" s="200" t="s">
        <v>33</v>
      </c>
      <c r="AX3311" s="200" t="s">
        <v>76</v>
      </c>
      <c r="AY3311" s="202" t="s">
        <v>119</v>
      </c>
    </row>
    <row r="3312" spans="2:51" s="194" customFormat="1" x14ac:dyDescent="0.3">
      <c r="B3312" s="195"/>
      <c r="D3312" s="190" t="s">
        <v>171</v>
      </c>
      <c r="E3312" s="196"/>
      <c r="F3312" s="197" t="s">
        <v>242</v>
      </c>
      <c r="H3312" s="196"/>
      <c r="L3312" s="195"/>
      <c r="M3312" s="198"/>
      <c r="T3312" s="199"/>
      <c r="AT3312" s="196" t="s">
        <v>171</v>
      </c>
      <c r="AU3312" s="196" t="s">
        <v>100</v>
      </c>
      <c r="AV3312" s="194" t="s">
        <v>84</v>
      </c>
      <c r="AW3312" s="194" t="s">
        <v>33</v>
      </c>
      <c r="AX3312" s="194" t="s">
        <v>76</v>
      </c>
      <c r="AY3312" s="196" t="s">
        <v>119</v>
      </c>
    </row>
    <row r="3313" spans="2:51" s="194" customFormat="1" x14ac:dyDescent="0.3">
      <c r="B3313" s="195"/>
      <c r="D3313" s="190" t="s">
        <v>171</v>
      </c>
      <c r="E3313" s="196"/>
      <c r="F3313" s="197" t="s">
        <v>450</v>
      </c>
      <c r="H3313" s="196"/>
      <c r="L3313" s="195"/>
      <c r="M3313" s="198"/>
      <c r="T3313" s="199"/>
      <c r="AT3313" s="196" t="s">
        <v>171</v>
      </c>
      <c r="AU3313" s="196" t="s">
        <v>100</v>
      </c>
      <c r="AV3313" s="194" t="s">
        <v>84</v>
      </c>
      <c r="AW3313" s="194" t="s">
        <v>33</v>
      </c>
      <c r="AX3313" s="194" t="s">
        <v>76</v>
      </c>
      <c r="AY3313" s="196" t="s">
        <v>119</v>
      </c>
    </row>
    <row r="3314" spans="2:51" s="194" customFormat="1" x14ac:dyDescent="0.3">
      <c r="B3314" s="195"/>
      <c r="D3314" s="190" t="s">
        <v>171</v>
      </c>
      <c r="E3314" s="196"/>
      <c r="F3314" s="197" t="s">
        <v>462</v>
      </c>
      <c r="H3314" s="196"/>
      <c r="L3314" s="195"/>
      <c r="M3314" s="198"/>
      <c r="T3314" s="199"/>
      <c r="AT3314" s="196" t="s">
        <v>171</v>
      </c>
      <c r="AU3314" s="196" t="s">
        <v>100</v>
      </c>
      <c r="AV3314" s="194" t="s">
        <v>84</v>
      </c>
      <c r="AW3314" s="194" t="s">
        <v>33</v>
      </c>
      <c r="AX3314" s="194" t="s">
        <v>76</v>
      </c>
      <c r="AY3314" s="196" t="s">
        <v>119</v>
      </c>
    </row>
    <row r="3315" spans="2:51" s="200" customFormat="1" x14ac:dyDescent="0.3">
      <c r="B3315" s="201"/>
      <c r="D3315" s="190" t="s">
        <v>171</v>
      </c>
      <c r="E3315" s="202"/>
      <c r="F3315" s="203" t="s">
        <v>463</v>
      </c>
      <c r="H3315" s="204">
        <v>12</v>
      </c>
      <c r="L3315" s="201"/>
      <c r="M3315" s="205"/>
      <c r="T3315" s="206"/>
      <c r="AT3315" s="202" t="s">
        <v>171</v>
      </c>
      <c r="AU3315" s="202" t="s">
        <v>100</v>
      </c>
      <c r="AV3315" s="200" t="s">
        <v>100</v>
      </c>
      <c r="AW3315" s="200" t="s">
        <v>33</v>
      </c>
      <c r="AX3315" s="200" t="s">
        <v>76</v>
      </c>
      <c r="AY3315" s="202" t="s">
        <v>119</v>
      </c>
    </row>
    <row r="3316" spans="2:51" s="215" customFormat="1" x14ac:dyDescent="0.3">
      <c r="B3316" s="216"/>
      <c r="D3316" s="190" t="s">
        <v>171</v>
      </c>
      <c r="E3316" s="217"/>
      <c r="F3316" s="218" t="s">
        <v>219</v>
      </c>
      <c r="H3316" s="219">
        <v>23.9</v>
      </c>
      <c r="L3316" s="216"/>
      <c r="M3316" s="220"/>
      <c r="T3316" s="221"/>
      <c r="AT3316" s="217" t="s">
        <v>171</v>
      </c>
      <c r="AU3316" s="217" t="s">
        <v>100</v>
      </c>
      <c r="AV3316" s="215" t="s">
        <v>122</v>
      </c>
      <c r="AW3316" s="215" t="s">
        <v>33</v>
      </c>
      <c r="AX3316" s="215" t="s">
        <v>76</v>
      </c>
      <c r="AY3316" s="217" t="s">
        <v>119</v>
      </c>
    </row>
    <row r="3317" spans="2:51" s="194" customFormat="1" x14ac:dyDescent="0.3">
      <c r="B3317" s="195"/>
      <c r="D3317" s="190" t="s">
        <v>171</v>
      </c>
      <c r="E3317" s="196"/>
      <c r="F3317" s="197" t="s">
        <v>248</v>
      </c>
      <c r="H3317" s="196"/>
      <c r="L3317" s="195"/>
      <c r="M3317" s="198"/>
      <c r="T3317" s="199"/>
      <c r="AT3317" s="196" t="s">
        <v>171</v>
      </c>
      <c r="AU3317" s="196" t="s">
        <v>100</v>
      </c>
      <c r="AV3317" s="194" t="s">
        <v>84</v>
      </c>
      <c r="AW3317" s="194" t="s">
        <v>33</v>
      </c>
      <c r="AX3317" s="194" t="s">
        <v>76</v>
      </c>
      <c r="AY3317" s="196" t="s">
        <v>119</v>
      </c>
    </row>
    <row r="3318" spans="2:51" s="194" customFormat="1" x14ac:dyDescent="0.3">
      <c r="B3318" s="195"/>
      <c r="D3318" s="190" t="s">
        <v>171</v>
      </c>
      <c r="E3318" s="196"/>
      <c r="F3318" s="197" t="s">
        <v>450</v>
      </c>
      <c r="H3318" s="196"/>
      <c r="L3318" s="195"/>
      <c r="M3318" s="198"/>
      <c r="T3318" s="199"/>
      <c r="AT3318" s="196" t="s">
        <v>171</v>
      </c>
      <c r="AU3318" s="196" t="s">
        <v>100</v>
      </c>
      <c r="AV3318" s="194" t="s">
        <v>84</v>
      </c>
      <c r="AW3318" s="194" t="s">
        <v>33</v>
      </c>
      <c r="AX3318" s="194" t="s">
        <v>76</v>
      </c>
      <c r="AY3318" s="196" t="s">
        <v>119</v>
      </c>
    </row>
    <row r="3319" spans="2:51" s="194" customFormat="1" x14ac:dyDescent="0.3">
      <c r="B3319" s="195"/>
      <c r="D3319" s="190" t="s">
        <v>171</v>
      </c>
      <c r="E3319" s="196"/>
      <c r="F3319" s="197" t="s">
        <v>390</v>
      </c>
      <c r="H3319" s="196"/>
      <c r="L3319" s="195"/>
      <c r="M3319" s="198"/>
      <c r="T3319" s="199"/>
      <c r="AT3319" s="196" t="s">
        <v>171</v>
      </c>
      <c r="AU3319" s="196" t="s">
        <v>100</v>
      </c>
      <c r="AV3319" s="194" t="s">
        <v>84</v>
      </c>
      <c r="AW3319" s="194" t="s">
        <v>33</v>
      </c>
      <c r="AX3319" s="194" t="s">
        <v>76</v>
      </c>
      <c r="AY3319" s="196" t="s">
        <v>119</v>
      </c>
    </row>
    <row r="3320" spans="2:51" s="200" customFormat="1" x14ac:dyDescent="0.3">
      <c r="B3320" s="201"/>
      <c r="D3320" s="190" t="s">
        <v>171</v>
      </c>
      <c r="E3320" s="202"/>
      <c r="F3320" s="203" t="s">
        <v>464</v>
      </c>
      <c r="H3320" s="204">
        <v>2</v>
      </c>
      <c r="L3320" s="201"/>
      <c r="M3320" s="205"/>
      <c r="T3320" s="206"/>
      <c r="AT3320" s="202" t="s">
        <v>171</v>
      </c>
      <c r="AU3320" s="202" t="s">
        <v>100</v>
      </c>
      <c r="AV3320" s="200" t="s">
        <v>100</v>
      </c>
      <c r="AW3320" s="200" t="s">
        <v>33</v>
      </c>
      <c r="AX3320" s="200" t="s">
        <v>76</v>
      </c>
      <c r="AY3320" s="202" t="s">
        <v>119</v>
      </c>
    </row>
    <row r="3321" spans="2:51" s="194" customFormat="1" x14ac:dyDescent="0.3">
      <c r="B3321" s="195"/>
      <c r="D3321" s="190" t="s">
        <v>171</v>
      </c>
      <c r="E3321" s="196"/>
      <c r="F3321" s="197" t="s">
        <v>251</v>
      </c>
      <c r="H3321" s="196"/>
      <c r="L3321" s="195"/>
      <c r="M3321" s="198"/>
      <c r="T3321" s="199"/>
      <c r="AT3321" s="196" t="s">
        <v>171</v>
      </c>
      <c r="AU3321" s="196" t="s">
        <v>100</v>
      </c>
      <c r="AV3321" s="194" t="s">
        <v>84</v>
      </c>
      <c r="AW3321" s="194" t="s">
        <v>33</v>
      </c>
      <c r="AX3321" s="194" t="s">
        <v>76</v>
      </c>
      <c r="AY3321" s="196" t="s">
        <v>119</v>
      </c>
    </row>
    <row r="3322" spans="2:51" s="194" customFormat="1" x14ac:dyDescent="0.3">
      <c r="B3322" s="195"/>
      <c r="D3322" s="190" t="s">
        <v>171</v>
      </c>
      <c r="E3322" s="196"/>
      <c r="F3322" s="197" t="s">
        <v>450</v>
      </c>
      <c r="H3322" s="196"/>
      <c r="L3322" s="195"/>
      <c r="M3322" s="198"/>
      <c r="T3322" s="199"/>
      <c r="AT3322" s="196" t="s">
        <v>171</v>
      </c>
      <c r="AU3322" s="196" t="s">
        <v>100</v>
      </c>
      <c r="AV3322" s="194" t="s">
        <v>84</v>
      </c>
      <c r="AW3322" s="194" t="s">
        <v>33</v>
      </c>
      <c r="AX3322" s="194" t="s">
        <v>76</v>
      </c>
      <c r="AY3322" s="196" t="s">
        <v>119</v>
      </c>
    </row>
    <row r="3323" spans="2:51" s="194" customFormat="1" x14ac:dyDescent="0.3">
      <c r="B3323" s="195"/>
      <c r="D3323" s="190" t="s">
        <v>171</v>
      </c>
      <c r="E3323" s="196"/>
      <c r="F3323" s="197" t="s">
        <v>390</v>
      </c>
      <c r="H3323" s="196"/>
      <c r="L3323" s="195"/>
      <c r="M3323" s="198"/>
      <c r="T3323" s="199"/>
      <c r="AT3323" s="196" t="s">
        <v>171</v>
      </c>
      <c r="AU3323" s="196" t="s">
        <v>100</v>
      </c>
      <c r="AV3323" s="194" t="s">
        <v>84</v>
      </c>
      <c r="AW3323" s="194" t="s">
        <v>33</v>
      </c>
      <c r="AX3323" s="194" t="s">
        <v>76</v>
      </c>
      <c r="AY3323" s="196" t="s">
        <v>119</v>
      </c>
    </row>
    <row r="3324" spans="2:51" s="200" customFormat="1" x14ac:dyDescent="0.3">
      <c r="B3324" s="201"/>
      <c r="D3324" s="190" t="s">
        <v>171</v>
      </c>
      <c r="E3324" s="202"/>
      <c r="F3324" s="203" t="s">
        <v>464</v>
      </c>
      <c r="H3324" s="204">
        <v>2</v>
      </c>
      <c r="L3324" s="201"/>
      <c r="M3324" s="205"/>
      <c r="T3324" s="206"/>
      <c r="AT3324" s="202" t="s">
        <v>171</v>
      </c>
      <c r="AU3324" s="202" t="s">
        <v>100</v>
      </c>
      <c r="AV3324" s="200" t="s">
        <v>100</v>
      </c>
      <c r="AW3324" s="200" t="s">
        <v>33</v>
      </c>
      <c r="AX3324" s="200" t="s">
        <v>76</v>
      </c>
      <c r="AY3324" s="202" t="s">
        <v>119</v>
      </c>
    </row>
    <row r="3325" spans="2:51" s="194" customFormat="1" x14ac:dyDescent="0.3">
      <c r="B3325" s="195"/>
      <c r="D3325" s="190" t="s">
        <v>171</v>
      </c>
      <c r="E3325" s="196"/>
      <c r="F3325" s="197" t="s">
        <v>252</v>
      </c>
      <c r="H3325" s="196"/>
      <c r="L3325" s="195"/>
      <c r="M3325" s="198"/>
      <c r="T3325" s="199"/>
      <c r="AT3325" s="196" t="s">
        <v>171</v>
      </c>
      <c r="AU3325" s="196" t="s">
        <v>100</v>
      </c>
      <c r="AV3325" s="194" t="s">
        <v>84</v>
      </c>
      <c r="AW3325" s="194" t="s">
        <v>33</v>
      </c>
      <c r="AX3325" s="194" t="s">
        <v>76</v>
      </c>
      <c r="AY3325" s="196" t="s">
        <v>119</v>
      </c>
    </row>
    <row r="3326" spans="2:51" s="194" customFormat="1" x14ac:dyDescent="0.3">
      <c r="B3326" s="195"/>
      <c r="D3326" s="190" t="s">
        <v>171</v>
      </c>
      <c r="E3326" s="196"/>
      <c r="F3326" s="197" t="s">
        <v>450</v>
      </c>
      <c r="H3326" s="196"/>
      <c r="L3326" s="195"/>
      <c r="M3326" s="198"/>
      <c r="T3326" s="199"/>
      <c r="AT3326" s="196" t="s">
        <v>171</v>
      </c>
      <c r="AU3326" s="196" t="s">
        <v>100</v>
      </c>
      <c r="AV3326" s="194" t="s">
        <v>84</v>
      </c>
      <c r="AW3326" s="194" t="s">
        <v>33</v>
      </c>
      <c r="AX3326" s="194" t="s">
        <v>76</v>
      </c>
      <c r="AY3326" s="196" t="s">
        <v>119</v>
      </c>
    </row>
    <row r="3327" spans="2:51" s="194" customFormat="1" x14ac:dyDescent="0.3">
      <c r="B3327" s="195"/>
      <c r="D3327" s="190" t="s">
        <v>171</v>
      </c>
      <c r="E3327" s="196"/>
      <c r="F3327" s="197" t="s">
        <v>390</v>
      </c>
      <c r="H3327" s="196"/>
      <c r="L3327" s="195"/>
      <c r="M3327" s="198"/>
      <c r="T3327" s="199"/>
      <c r="AT3327" s="196" t="s">
        <v>171</v>
      </c>
      <c r="AU3327" s="196" t="s">
        <v>100</v>
      </c>
      <c r="AV3327" s="194" t="s">
        <v>84</v>
      </c>
      <c r="AW3327" s="194" t="s">
        <v>33</v>
      </c>
      <c r="AX3327" s="194" t="s">
        <v>76</v>
      </c>
      <c r="AY3327" s="196" t="s">
        <v>119</v>
      </c>
    </row>
    <row r="3328" spans="2:51" s="200" customFormat="1" x14ac:dyDescent="0.3">
      <c r="B3328" s="201"/>
      <c r="D3328" s="190" t="s">
        <v>171</v>
      </c>
      <c r="E3328" s="202"/>
      <c r="F3328" s="203" t="s">
        <v>464</v>
      </c>
      <c r="H3328" s="204">
        <v>2</v>
      </c>
      <c r="L3328" s="201"/>
      <c r="M3328" s="205"/>
      <c r="T3328" s="206"/>
      <c r="AT3328" s="202" t="s">
        <v>171</v>
      </c>
      <c r="AU3328" s="202" t="s">
        <v>100</v>
      </c>
      <c r="AV3328" s="200" t="s">
        <v>100</v>
      </c>
      <c r="AW3328" s="200" t="s">
        <v>33</v>
      </c>
      <c r="AX3328" s="200" t="s">
        <v>76</v>
      </c>
      <c r="AY3328" s="202" t="s">
        <v>119</v>
      </c>
    </row>
    <row r="3329" spans="2:51" s="194" customFormat="1" x14ac:dyDescent="0.3">
      <c r="B3329" s="195"/>
      <c r="D3329" s="190" t="s">
        <v>171</v>
      </c>
      <c r="E3329" s="196"/>
      <c r="F3329" s="197" t="s">
        <v>253</v>
      </c>
      <c r="H3329" s="196"/>
      <c r="L3329" s="195"/>
      <c r="M3329" s="198"/>
      <c r="T3329" s="199"/>
      <c r="AT3329" s="196" t="s">
        <v>171</v>
      </c>
      <c r="AU3329" s="196" t="s">
        <v>100</v>
      </c>
      <c r="AV3329" s="194" t="s">
        <v>84</v>
      </c>
      <c r="AW3329" s="194" t="s">
        <v>33</v>
      </c>
      <c r="AX3329" s="194" t="s">
        <v>76</v>
      </c>
      <c r="AY3329" s="196" t="s">
        <v>119</v>
      </c>
    </row>
    <row r="3330" spans="2:51" s="194" customFormat="1" x14ac:dyDescent="0.3">
      <c r="B3330" s="195"/>
      <c r="D3330" s="190" t="s">
        <v>171</v>
      </c>
      <c r="E3330" s="196"/>
      <c r="F3330" s="197" t="s">
        <v>450</v>
      </c>
      <c r="H3330" s="196"/>
      <c r="L3330" s="195"/>
      <c r="M3330" s="198"/>
      <c r="T3330" s="199"/>
      <c r="AT3330" s="196" t="s">
        <v>171</v>
      </c>
      <c r="AU3330" s="196" t="s">
        <v>100</v>
      </c>
      <c r="AV3330" s="194" t="s">
        <v>84</v>
      </c>
      <c r="AW3330" s="194" t="s">
        <v>33</v>
      </c>
      <c r="AX3330" s="194" t="s">
        <v>76</v>
      </c>
      <c r="AY3330" s="196" t="s">
        <v>119</v>
      </c>
    </row>
    <row r="3331" spans="2:51" s="194" customFormat="1" x14ac:dyDescent="0.3">
      <c r="B3331" s="195"/>
      <c r="D3331" s="190" t="s">
        <v>171</v>
      </c>
      <c r="E3331" s="196"/>
      <c r="F3331" s="197" t="s">
        <v>390</v>
      </c>
      <c r="H3331" s="196"/>
      <c r="L3331" s="195"/>
      <c r="M3331" s="198"/>
      <c r="T3331" s="199"/>
      <c r="AT3331" s="196" t="s">
        <v>171</v>
      </c>
      <c r="AU3331" s="196" t="s">
        <v>100</v>
      </c>
      <c r="AV3331" s="194" t="s">
        <v>84</v>
      </c>
      <c r="AW3331" s="194" t="s">
        <v>33</v>
      </c>
      <c r="AX3331" s="194" t="s">
        <v>76</v>
      </c>
      <c r="AY3331" s="196" t="s">
        <v>119</v>
      </c>
    </row>
    <row r="3332" spans="2:51" s="200" customFormat="1" x14ac:dyDescent="0.3">
      <c r="B3332" s="201"/>
      <c r="D3332" s="190" t="s">
        <v>171</v>
      </c>
      <c r="E3332" s="202"/>
      <c r="F3332" s="203" t="s">
        <v>464</v>
      </c>
      <c r="H3332" s="204">
        <v>2</v>
      </c>
      <c r="L3332" s="201"/>
      <c r="M3332" s="205"/>
      <c r="T3332" s="206"/>
      <c r="AT3332" s="202" t="s">
        <v>171</v>
      </c>
      <c r="AU3332" s="202" t="s">
        <v>100</v>
      </c>
      <c r="AV3332" s="200" t="s">
        <v>100</v>
      </c>
      <c r="AW3332" s="200" t="s">
        <v>33</v>
      </c>
      <c r="AX3332" s="200" t="s">
        <v>76</v>
      </c>
      <c r="AY3332" s="202" t="s">
        <v>119</v>
      </c>
    </row>
    <row r="3333" spans="2:51" s="215" customFormat="1" x14ac:dyDescent="0.3">
      <c r="B3333" s="216"/>
      <c r="D3333" s="190" t="s">
        <v>171</v>
      </c>
      <c r="E3333" s="217"/>
      <c r="F3333" s="218" t="s">
        <v>219</v>
      </c>
      <c r="H3333" s="219">
        <v>8</v>
      </c>
      <c r="L3333" s="216"/>
      <c r="M3333" s="220"/>
      <c r="T3333" s="221"/>
      <c r="AT3333" s="217" t="s">
        <v>171</v>
      </c>
      <c r="AU3333" s="217" t="s">
        <v>100</v>
      </c>
      <c r="AV3333" s="215" t="s">
        <v>122</v>
      </c>
      <c r="AW3333" s="215" t="s">
        <v>33</v>
      </c>
      <c r="AX3333" s="215" t="s">
        <v>76</v>
      </c>
      <c r="AY3333" s="217" t="s">
        <v>119</v>
      </c>
    </row>
    <row r="3334" spans="2:51" s="194" customFormat="1" x14ac:dyDescent="0.3">
      <c r="B3334" s="195"/>
      <c r="D3334" s="190" t="s">
        <v>171</v>
      </c>
      <c r="E3334" s="196"/>
      <c r="F3334" s="197" t="s">
        <v>459</v>
      </c>
      <c r="H3334" s="196"/>
      <c r="L3334" s="195"/>
      <c r="M3334" s="198"/>
      <c r="T3334" s="199"/>
      <c r="AT3334" s="196" t="s">
        <v>171</v>
      </c>
      <c r="AU3334" s="196" t="s">
        <v>100</v>
      </c>
      <c r="AV3334" s="194" t="s">
        <v>84</v>
      </c>
      <c r="AW3334" s="194" t="s">
        <v>33</v>
      </c>
      <c r="AX3334" s="194" t="s">
        <v>76</v>
      </c>
      <c r="AY3334" s="196" t="s">
        <v>119</v>
      </c>
    </row>
    <row r="3335" spans="2:51" s="194" customFormat="1" x14ac:dyDescent="0.3">
      <c r="B3335" s="195"/>
      <c r="D3335" s="190" t="s">
        <v>171</v>
      </c>
      <c r="E3335" s="196"/>
      <c r="F3335" s="197" t="s">
        <v>465</v>
      </c>
      <c r="H3335" s="196"/>
      <c r="L3335" s="195"/>
      <c r="M3335" s="198"/>
      <c r="T3335" s="199"/>
      <c r="AT3335" s="196" t="s">
        <v>171</v>
      </c>
      <c r="AU3335" s="196" t="s">
        <v>100</v>
      </c>
      <c r="AV3335" s="194" t="s">
        <v>84</v>
      </c>
      <c r="AW3335" s="194" t="s">
        <v>33</v>
      </c>
      <c r="AX3335" s="194" t="s">
        <v>76</v>
      </c>
      <c r="AY3335" s="196" t="s">
        <v>119</v>
      </c>
    </row>
    <row r="3336" spans="2:51" s="194" customFormat="1" x14ac:dyDescent="0.3">
      <c r="B3336" s="195"/>
      <c r="D3336" s="190" t="s">
        <v>171</v>
      </c>
      <c r="E3336" s="196"/>
      <c r="F3336" s="197" t="s">
        <v>466</v>
      </c>
      <c r="H3336" s="196"/>
      <c r="L3336" s="195"/>
      <c r="M3336" s="198"/>
      <c r="T3336" s="199"/>
      <c r="AT3336" s="196" t="s">
        <v>171</v>
      </c>
      <c r="AU3336" s="196" t="s">
        <v>100</v>
      </c>
      <c r="AV3336" s="194" t="s">
        <v>84</v>
      </c>
      <c r="AW3336" s="194" t="s">
        <v>33</v>
      </c>
      <c r="AX3336" s="194" t="s">
        <v>76</v>
      </c>
      <c r="AY3336" s="196" t="s">
        <v>119</v>
      </c>
    </row>
    <row r="3337" spans="2:51" s="194" customFormat="1" x14ac:dyDescent="0.3">
      <c r="B3337" s="195"/>
      <c r="D3337" s="190" t="s">
        <v>171</v>
      </c>
      <c r="E3337" s="196"/>
      <c r="F3337" s="197" t="s">
        <v>467</v>
      </c>
      <c r="H3337" s="196"/>
      <c r="L3337" s="195"/>
      <c r="M3337" s="198"/>
      <c r="T3337" s="199"/>
      <c r="AT3337" s="196" t="s">
        <v>171</v>
      </c>
      <c r="AU3337" s="196" t="s">
        <v>100</v>
      </c>
      <c r="AV3337" s="194" t="s">
        <v>84</v>
      </c>
      <c r="AW3337" s="194" t="s">
        <v>33</v>
      </c>
      <c r="AX3337" s="194" t="s">
        <v>76</v>
      </c>
      <c r="AY3337" s="196" t="s">
        <v>119</v>
      </c>
    </row>
    <row r="3338" spans="2:51" s="200" customFormat="1" x14ac:dyDescent="0.3">
      <c r="B3338" s="201"/>
      <c r="D3338" s="190" t="s">
        <v>171</v>
      </c>
      <c r="E3338" s="202"/>
      <c r="F3338" s="203" t="s">
        <v>468</v>
      </c>
      <c r="H3338" s="204">
        <v>28.55</v>
      </c>
      <c r="L3338" s="201"/>
      <c r="M3338" s="205"/>
      <c r="T3338" s="206"/>
      <c r="AT3338" s="202" t="s">
        <v>171</v>
      </c>
      <c r="AU3338" s="202" t="s">
        <v>100</v>
      </c>
      <c r="AV3338" s="200" t="s">
        <v>100</v>
      </c>
      <c r="AW3338" s="200" t="s">
        <v>33</v>
      </c>
      <c r="AX3338" s="200" t="s">
        <v>76</v>
      </c>
      <c r="AY3338" s="202" t="s">
        <v>119</v>
      </c>
    </row>
    <row r="3339" spans="2:51" s="194" customFormat="1" x14ac:dyDescent="0.3">
      <c r="B3339" s="195"/>
      <c r="D3339" s="190" t="s">
        <v>171</v>
      </c>
      <c r="E3339" s="196"/>
      <c r="F3339" s="197" t="s">
        <v>449</v>
      </c>
      <c r="H3339" s="196"/>
      <c r="L3339" s="195"/>
      <c r="M3339" s="198"/>
      <c r="T3339" s="199"/>
      <c r="AT3339" s="196" t="s">
        <v>171</v>
      </c>
      <c r="AU3339" s="196" t="s">
        <v>100</v>
      </c>
      <c r="AV3339" s="194" t="s">
        <v>84</v>
      </c>
      <c r="AW3339" s="194" t="s">
        <v>33</v>
      </c>
      <c r="AX3339" s="194" t="s">
        <v>76</v>
      </c>
      <c r="AY3339" s="196" t="s">
        <v>119</v>
      </c>
    </row>
    <row r="3340" spans="2:51" s="194" customFormat="1" x14ac:dyDescent="0.3">
      <c r="B3340" s="195"/>
      <c r="D3340" s="190" t="s">
        <v>171</v>
      </c>
      <c r="E3340" s="196"/>
      <c r="F3340" s="197" t="s">
        <v>220</v>
      </c>
      <c r="H3340" s="196"/>
      <c r="L3340" s="195"/>
      <c r="M3340" s="198"/>
      <c r="T3340" s="199"/>
      <c r="AT3340" s="196" t="s">
        <v>171</v>
      </c>
      <c r="AU3340" s="196" t="s">
        <v>100</v>
      </c>
      <c r="AV3340" s="194" t="s">
        <v>84</v>
      </c>
      <c r="AW3340" s="194" t="s">
        <v>33</v>
      </c>
      <c r="AX3340" s="194" t="s">
        <v>76</v>
      </c>
      <c r="AY3340" s="196" t="s">
        <v>119</v>
      </c>
    </row>
    <row r="3341" spans="2:51" s="194" customFormat="1" x14ac:dyDescent="0.3">
      <c r="B3341" s="195"/>
      <c r="D3341" s="190" t="s">
        <v>171</v>
      </c>
      <c r="E3341" s="196"/>
      <c r="F3341" s="197" t="s">
        <v>466</v>
      </c>
      <c r="H3341" s="196"/>
      <c r="L3341" s="195"/>
      <c r="M3341" s="198"/>
      <c r="T3341" s="199"/>
      <c r="AT3341" s="196" t="s">
        <v>171</v>
      </c>
      <c r="AU3341" s="196" t="s">
        <v>100</v>
      </c>
      <c r="AV3341" s="194" t="s">
        <v>84</v>
      </c>
      <c r="AW3341" s="194" t="s">
        <v>33</v>
      </c>
      <c r="AX3341" s="194" t="s">
        <v>76</v>
      </c>
      <c r="AY3341" s="196" t="s">
        <v>119</v>
      </c>
    </row>
    <row r="3342" spans="2:51" s="194" customFormat="1" x14ac:dyDescent="0.3">
      <c r="B3342" s="195"/>
      <c r="D3342" s="190" t="s">
        <v>171</v>
      </c>
      <c r="E3342" s="196"/>
      <c r="F3342" s="197" t="s">
        <v>469</v>
      </c>
      <c r="H3342" s="196"/>
      <c r="L3342" s="195"/>
      <c r="M3342" s="198"/>
      <c r="T3342" s="199"/>
      <c r="AT3342" s="196" t="s">
        <v>171</v>
      </c>
      <c r="AU3342" s="196" t="s">
        <v>100</v>
      </c>
      <c r="AV3342" s="194" t="s">
        <v>84</v>
      </c>
      <c r="AW3342" s="194" t="s">
        <v>33</v>
      </c>
      <c r="AX3342" s="194" t="s">
        <v>76</v>
      </c>
      <c r="AY3342" s="196" t="s">
        <v>119</v>
      </c>
    </row>
    <row r="3343" spans="2:51" s="200" customFormat="1" x14ac:dyDescent="0.3">
      <c r="B3343" s="201"/>
      <c r="D3343" s="190" t="s">
        <v>171</v>
      </c>
      <c r="E3343" s="202"/>
      <c r="F3343" s="203" t="s">
        <v>470</v>
      </c>
      <c r="H3343" s="204">
        <v>82.35</v>
      </c>
      <c r="L3343" s="201"/>
      <c r="M3343" s="205"/>
      <c r="T3343" s="206"/>
      <c r="AT3343" s="202" t="s">
        <v>171</v>
      </c>
      <c r="AU3343" s="202" t="s">
        <v>100</v>
      </c>
      <c r="AV3343" s="200" t="s">
        <v>100</v>
      </c>
      <c r="AW3343" s="200" t="s">
        <v>33</v>
      </c>
      <c r="AX3343" s="200" t="s">
        <v>76</v>
      </c>
      <c r="AY3343" s="202" t="s">
        <v>119</v>
      </c>
    </row>
    <row r="3344" spans="2:51" s="194" customFormat="1" x14ac:dyDescent="0.3">
      <c r="B3344" s="195"/>
      <c r="D3344" s="190" t="s">
        <v>171</v>
      </c>
      <c r="E3344" s="196"/>
      <c r="F3344" s="197" t="s">
        <v>449</v>
      </c>
      <c r="H3344" s="196"/>
      <c r="L3344" s="195"/>
      <c r="M3344" s="198"/>
      <c r="T3344" s="199"/>
      <c r="AT3344" s="196" t="s">
        <v>171</v>
      </c>
      <c r="AU3344" s="196" t="s">
        <v>100</v>
      </c>
      <c r="AV3344" s="194" t="s">
        <v>84</v>
      </c>
      <c r="AW3344" s="194" t="s">
        <v>33</v>
      </c>
      <c r="AX3344" s="194" t="s">
        <v>76</v>
      </c>
      <c r="AY3344" s="196" t="s">
        <v>119</v>
      </c>
    </row>
    <row r="3345" spans="2:65" s="194" customFormat="1" x14ac:dyDescent="0.3">
      <c r="B3345" s="195"/>
      <c r="D3345" s="190" t="s">
        <v>171</v>
      </c>
      <c r="E3345" s="196"/>
      <c r="F3345" s="197" t="s">
        <v>471</v>
      </c>
      <c r="H3345" s="196"/>
      <c r="L3345" s="195"/>
      <c r="M3345" s="198"/>
      <c r="T3345" s="199"/>
      <c r="AT3345" s="196" t="s">
        <v>171</v>
      </c>
      <c r="AU3345" s="196" t="s">
        <v>100</v>
      </c>
      <c r="AV3345" s="194" t="s">
        <v>84</v>
      </c>
      <c r="AW3345" s="194" t="s">
        <v>33</v>
      </c>
      <c r="AX3345" s="194" t="s">
        <v>76</v>
      </c>
      <c r="AY3345" s="196" t="s">
        <v>119</v>
      </c>
    </row>
    <row r="3346" spans="2:65" s="194" customFormat="1" x14ac:dyDescent="0.3">
      <c r="B3346" s="195"/>
      <c r="D3346" s="190" t="s">
        <v>171</v>
      </c>
      <c r="E3346" s="196"/>
      <c r="F3346" s="197" t="s">
        <v>472</v>
      </c>
      <c r="H3346" s="196"/>
      <c r="L3346" s="195"/>
      <c r="M3346" s="198"/>
      <c r="T3346" s="199"/>
      <c r="AT3346" s="196" t="s">
        <v>171</v>
      </c>
      <c r="AU3346" s="196" t="s">
        <v>100</v>
      </c>
      <c r="AV3346" s="194" t="s">
        <v>84</v>
      </c>
      <c r="AW3346" s="194" t="s">
        <v>33</v>
      </c>
      <c r="AX3346" s="194" t="s">
        <v>76</v>
      </c>
      <c r="AY3346" s="196" t="s">
        <v>119</v>
      </c>
    </row>
    <row r="3347" spans="2:65" s="194" customFormat="1" x14ac:dyDescent="0.3">
      <c r="B3347" s="195"/>
      <c r="D3347" s="190" t="s">
        <v>171</v>
      </c>
      <c r="E3347" s="196"/>
      <c r="F3347" s="197" t="s">
        <v>473</v>
      </c>
      <c r="H3347" s="196"/>
      <c r="L3347" s="195"/>
      <c r="M3347" s="198"/>
      <c r="T3347" s="199"/>
      <c r="AT3347" s="196" t="s">
        <v>171</v>
      </c>
      <c r="AU3347" s="196" t="s">
        <v>100</v>
      </c>
      <c r="AV3347" s="194" t="s">
        <v>84</v>
      </c>
      <c r="AW3347" s="194" t="s">
        <v>33</v>
      </c>
      <c r="AX3347" s="194" t="s">
        <v>76</v>
      </c>
      <c r="AY3347" s="196" t="s">
        <v>119</v>
      </c>
    </row>
    <row r="3348" spans="2:65" s="200" customFormat="1" x14ac:dyDescent="0.3">
      <c r="B3348" s="201"/>
      <c r="D3348" s="190" t="s">
        <v>171</v>
      </c>
      <c r="E3348" s="202"/>
      <c r="F3348" s="203" t="s">
        <v>474</v>
      </c>
      <c r="H3348" s="204">
        <v>11.6</v>
      </c>
      <c r="L3348" s="201"/>
      <c r="M3348" s="205"/>
      <c r="T3348" s="206"/>
      <c r="AT3348" s="202" t="s">
        <v>171</v>
      </c>
      <c r="AU3348" s="202" t="s">
        <v>100</v>
      </c>
      <c r="AV3348" s="200" t="s">
        <v>100</v>
      </c>
      <c r="AW3348" s="200" t="s">
        <v>33</v>
      </c>
      <c r="AX3348" s="200" t="s">
        <v>76</v>
      </c>
      <c r="AY3348" s="202" t="s">
        <v>119</v>
      </c>
    </row>
    <row r="3349" spans="2:65" s="207" customFormat="1" x14ac:dyDescent="0.3">
      <c r="B3349" s="208"/>
      <c r="D3349" s="190" t="s">
        <v>171</v>
      </c>
      <c r="E3349" s="209"/>
      <c r="F3349" s="210" t="s">
        <v>176</v>
      </c>
      <c r="H3349" s="211">
        <v>194.5</v>
      </c>
      <c r="L3349" s="208"/>
      <c r="M3349" s="212"/>
      <c r="T3349" s="213"/>
      <c r="AT3349" s="209" t="s">
        <v>171</v>
      </c>
      <c r="AU3349" s="209" t="s">
        <v>100</v>
      </c>
      <c r="AV3349" s="207" t="s">
        <v>121</v>
      </c>
      <c r="AW3349" s="207" t="s">
        <v>33</v>
      </c>
      <c r="AX3349" s="207" t="s">
        <v>84</v>
      </c>
      <c r="AY3349" s="209" t="s">
        <v>119</v>
      </c>
    </row>
    <row r="3350" spans="2:65" s="167" customFormat="1" ht="29.85" customHeight="1" x14ac:dyDescent="0.35">
      <c r="B3350" s="168"/>
      <c r="D3350" s="169" t="s">
        <v>75</v>
      </c>
      <c r="E3350" s="177" t="s">
        <v>739</v>
      </c>
      <c r="F3350" s="177" t="s">
        <v>740</v>
      </c>
      <c r="J3350" s="178">
        <f>BK3350</f>
        <v>0</v>
      </c>
      <c r="L3350" s="168"/>
      <c r="M3350" s="172"/>
      <c r="P3350" s="173">
        <f>SUM(P3351:P3444)</f>
        <v>31.689944999999998</v>
      </c>
      <c r="R3350" s="173">
        <f>SUM(R3351:R3444)</f>
        <v>0</v>
      </c>
      <c r="T3350" s="174">
        <f>SUM(T3351:T3444)</f>
        <v>0</v>
      </c>
      <c r="AR3350" s="169" t="s">
        <v>84</v>
      </c>
      <c r="AT3350" s="175" t="s">
        <v>75</v>
      </c>
      <c r="AU3350" s="175" t="s">
        <v>84</v>
      </c>
      <c r="AY3350" s="169" t="s">
        <v>119</v>
      </c>
      <c r="BK3350" s="176">
        <f>SUM(BK3351:BK3444)</f>
        <v>0</v>
      </c>
    </row>
    <row r="3351" spans="2:65" s="102" customFormat="1" ht="16.5" customHeight="1" x14ac:dyDescent="0.3">
      <c r="B3351" s="103"/>
      <c r="C3351" s="179" t="s">
        <v>741</v>
      </c>
      <c r="D3351" s="179" t="s">
        <v>120</v>
      </c>
      <c r="E3351" s="180" t="s">
        <v>742</v>
      </c>
      <c r="F3351" s="181" t="s">
        <v>743</v>
      </c>
      <c r="G3351" s="182" t="s">
        <v>356</v>
      </c>
      <c r="H3351" s="183">
        <v>24.471</v>
      </c>
      <c r="I3351" s="289"/>
      <c r="J3351" s="184">
        <f>ROUND(I3351*H3351,2)</f>
        <v>0</v>
      </c>
      <c r="K3351" s="181" t="s">
        <v>167</v>
      </c>
      <c r="L3351" s="103"/>
      <c r="M3351" s="185"/>
      <c r="N3351" s="186" t="s">
        <v>41</v>
      </c>
      <c r="O3351" s="187">
        <v>0.83499999999999996</v>
      </c>
      <c r="P3351" s="187">
        <f>O3351*H3351</f>
        <v>20.433284999999998</v>
      </c>
      <c r="Q3351" s="187">
        <v>0</v>
      </c>
      <c r="R3351" s="187">
        <f>Q3351*H3351</f>
        <v>0</v>
      </c>
      <c r="S3351" s="187">
        <v>0</v>
      </c>
      <c r="T3351" s="188">
        <f>S3351*H3351</f>
        <v>0</v>
      </c>
      <c r="AR3351" s="94" t="s">
        <v>121</v>
      </c>
      <c r="AT3351" s="94" t="s">
        <v>120</v>
      </c>
      <c r="AU3351" s="94" t="s">
        <v>100</v>
      </c>
      <c r="AY3351" s="94" t="s">
        <v>119</v>
      </c>
      <c r="BE3351" s="189">
        <f>IF(N3351="základní",J3351,0)</f>
        <v>0</v>
      </c>
      <c r="BF3351" s="189">
        <f>IF(N3351="snížená",J3351,0)</f>
        <v>0</v>
      </c>
      <c r="BG3351" s="189">
        <f>IF(N3351="zákl. přenesená",J3351,0)</f>
        <v>0</v>
      </c>
      <c r="BH3351" s="189">
        <f>IF(N3351="sníž. přenesená",J3351,0)</f>
        <v>0</v>
      </c>
      <c r="BI3351" s="189">
        <f>IF(N3351="nulová",J3351,0)</f>
        <v>0</v>
      </c>
      <c r="BJ3351" s="94" t="s">
        <v>84</v>
      </c>
      <c r="BK3351" s="189">
        <f>ROUND(I3351*H3351,2)</f>
        <v>0</v>
      </c>
      <c r="BL3351" s="94" t="s">
        <v>121</v>
      </c>
      <c r="BM3351" s="94" t="s">
        <v>744</v>
      </c>
    </row>
    <row r="3352" spans="2:65" s="102" customFormat="1" ht="24" x14ac:dyDescent="0.3">
      <c r="B3352" s="103"/>
      <c r="D3352" s="190" t="s">
        <v>169</v>
      </c>
      <c r="F3352" s="191" t="s">
        <v>745</v>
      </c>
      <c r="L3352" s="103"/>
      <c r="M3352" s="192"/>
      <c r="T3352" s="193"/>
      <c r="AT3352" s="94" t="s">
        <v>169</v>
      </c>
      <c r="AU3352" s="94" t="s">
        <v>100</v>
      </c>
    </row>
    <row r="3353" spans="2:65" s="102" customFormat="1" ht="72" x14ac:dyDescent="0.3">
      <c r="B3353" s="103"/>
      <c r="D3353" s="190" t="s">
        <v>188</v>
      </c>
      <c r="F3353" s="214" t="s">
        <v>746</v>
      </c>
      <c r="L3353" s="103"/>
      <c r="M3353" s="192"/>
      <c r="T3353" s="193"/>
      <c r="AT3353" s="94" t="s">
        <v>188</v>
      </c>
      <c r="AU3353" s="94" t="s">
        <v>100</v>
      </c>
    </row>
    <row r="3354" spans="2:65" s="194" customFormat="1" x14ac:dyDescent="0.3">
      <c r="B3354" s="195"/>
      <c r="D3354" s="190" t="s">
        <v>171</v>
      </c>
      <c r="E3354" s="196"/>
      <c r="F3354" s="197" t="s">
        <v>172</v>
      </c>
      <c r="H3354" s="196"/>
      <c r="L3354" s="195"/>
      <c r="M3354" s="198"/>
      <c r="T3354" s="199"/>
      <c r="AT3354" s="196" t="s">
        <v>171</v>
      </c>
      <c r="AU3354" s="196" t="s">
        <v>100</v>
      </c>
      <c r="AV3354" s="194" t="s">
        <v>84</v>
      </c>
      <c r="AW3354" s="194" t="s">
        <v>33</v>
      </c>
      <c r="AX3354" s="194" t="s">
        <v>76</v>
      </c>
      <c r="AY3354" s="196" t="s">
        <v>119</v>
      </c>
    </row>
    <row r="3355" spans="2:65" s="194" customFormat="1" x14ac:dyDescent="0.3">
      <c r="B3355" s="195"/>
      <c r="D3355" s="190" t="s">
        <v>171</v>
      </c>
      <c r="E3355" s="196"/>
      <c r="F3355" s="197" t="s">
        <v>747</v>
      </c>
      <c r="H3355" s="196"/>
      <c r="L3355" s="195"/>
      <c r="M3355" s="198"/>
      <c r="T3355" s="199"/>
      <c r="AT3355" s="196" t="s">
        <v>171</v>
      </c>
      <c r="AU3355" s="196" t="s">
        <v>100</v>
      </c>
      <c r="AV3355" s="194" t="s">
        <v>84</v>
      </c>
      <c r="AW3355" s="194" t="s">
        <v>33</v>
      </c>
      <c r="AX3355" s="194" t="s">
        <v>76</v>
      </c>
      <c r="AY3355" s="196" t="s">
        <v>119</v>
      </c>
    </row>
    <row r="3356" spans="2:65" s="194" customFormat="1" x14ac:dyDescent="0.3">
      <c r="B3356" s="195"/>
      <c r="D3356" s="190" t="s">
        <v>171</v>
      </c>
      <c r="E3356" s="196"/>
      <c r="F3356" s="197" t="s">
        <v>748</v>
      </c>
      <c r="H3356" s="196"/>
      <c r="L3356" s="195"/>
      <c r="M3356" s="198"/>
      <c r="T3356" s="199"/>
      <c r="AT3356" s="196" t="s">
        <v>171</v>
      </c>
      <c r="AU3356" s="196" t="s">
        <v>100</v>
      </c>
      <c r="AV3356" s="194" t="s">
        <v>84</v>
      </c>
      <c r="AW3356" s="194" t="s">
        <v>33</v>
      </c>
      <c r="AX3356" s="194" t="s">
        <v>76</v>
      </c>
      <c r="AY3356" s="196" t="s">
        <v>119</v>
      </c>
    </row>
    <row r="3357" spans="2:65" s="194" customFormat="1" x14ac:dyDescent="0.3">
      <c r="B3357" s="195"/>
      <c r="D3357" s="190" t="s">
        <v>171</v>
      </c>
      <c r="E3357" s="196"/>
      <c r="F3357" s="197" t="s">
        <v>749</v>
      </c>
      <c r="H3357" s="196"/>
      <c r="L3357" s="195"/>
      <c r="M3357" s="198"/>
      <c r="T3357" s="199"/>
      <c r="AT3357" s="196" t="s">
        <v>171</v>
      </c>
      <c r="AU3357" s="196" t="s">
        <v>100</v>
      </c>
      <c r="AV3357" s="194" t="s">
        <v>84</v>
      </c>
      <c r="AW3357" s="194" t="s">
        <v>33</v>
      </c>
      <c r="AX3357" s="194" t="s">
        <v>76</v>
      </c>
      <c r="AY3357" s="196" t="s">
        <v>119</v>
      </c>
    </row>
    <row r="3358" spans="2:65" s="194" customFormat="1" x14ac:dyDescent="0.3">
      <c r="B3358" s="195"/>
      <c r="D3358" s="190" t="s">
        <v>171</v>
      </c>
      <c r="E3358" s="196"/>
      <c r="F3358" s="197" t="s">
        <v>750</v>
      </c>
      <c r="H3358" s="196"/>
      <c r="L3358" s="195"/>
      <c r="M3358" s="198"/>
      <c r="T3358" s="199"/>
      <c r="AT3358" s="196" t="s">
        <v>171</v>
      </c>
      <c r="AU3358" s="196" t="s">
        <v>100</v>
      </c>
      <c r="AV3358" s="194" t="s">
        <v>84</v>
      </c>
      <c r="AW3358" s="194" t="s">
        <v>33</v>
      </c>
      <c r="AX3358" s="194" t="s">
        <v>76</v>
      </c>
      <c r="AY3358" s="196" t="s">
        <v>119</v>
      </c>
    </row>
    <row r="3359" spans="2:65" s="200" customFormat="1" x14ac:dyDescent="0.3">
      <c r="B3359" s="201"/>
      <c r="D3359" s="190" t="s">
        <v>171</v>
      </c>
      <c r="E3359" s="202"/>
      <c r="F3359" s="203" t="s">
        <v>751</v>
      </c>
      <c r="H3359" s="204">
        <v>1.9220000000000002</v>
      </c>
      <c r="L3359" s="201"/>
      <c r="M3359" s="205"/>
      <c r="T3359" s="206"/>
      <c r="AT3359" s="202" t="s">
        <v>171</v>
      </c>
      <c r="AU3359" s="202" t="s">
        <v>100</v>
      </c>
      <c r="AV3359" s="200" t="s">
        <v>100</v>
      </c>
      <c r="AW3359" s="200" t="s">
        <v>33</v>
      </c>
      <c r="AX3359" s="200" t="s">
        <v>76</v>
      </c>
      <c r="AY3359" s="202" t="s">
        <v>119</v>
      </c>
    </row>
    <row r="3360" spans="2:65" s="194" customFormat="1" x14ac:dyDescent="0.3">
      <c r="B3360" s="195"/>
      <c r="D3360" s="190" t="s">
        <v>171</v>
      </c>
      <c r="E3360" s="196"/>
      <c r="F3360" s="197" t="s">
        <v>747</v>
      </c>
      <c r="H3360" s="196"/>
      <c r="L3360" s="195"/>
      <c r="M3360" s="198"/>
      <c r="T3360" s="199"/>
      <c r="AT3360" s="196" t="s">
        <v>171</v>
      </c>
      <c r="AU3360" s="196" t="s">
        <v>100</v>
      </c>
      <c r="AV3360" s="194" t="s">
        <v>84</v>
      </c>
      <c r="AW3360" s="194" t="s">
        <v>33</v>
      </c>
      <c r="AX3360" s="194" t="s">
        <v>76</v>
      </c>
      <c r="AY3360" s="196" t="s">
        <v>119</v>
      </c>
    </row>
    <row r="3361" spans="2:51" s="194" customFormat="1" x14ac:dyDescent="0.3">
      <c r="B3361" s="195"/>
      <c r="D3361" s="190" t="s">
        <v>171</v>
      </c>
      <c r="E3361" s="196"/>
      <c r="F3361" s="197" t="s">
        <v>752</v>
      </c>
      <c r="H3361" s="196"/>
      <c r="L3361" s="195"/>
      <c r="M3361" s="198"/>
      <c r="T3361" s="199"/>
      <c r="AT3361" s="196" t="s">
        <v>171</v>
      </c>
      <c r="AU3361" s="196" t="s">
        <v>100</v>
      </c>
      <c r="AV3361" s="194" t="s">
        <v>84</v>
      </c>
      <c r="AW3361" s="194" t="s">
        <v>33</v>
      </c>
      <c r="AX3361" s="194" t="s">
        <v>76</v>
      </c>
      <c r="AY3361" s="196" t="s">
        <v>119</v>
      </c>
    </row>
    <row r="3362" spans="2:51" s="194" customFormat="1" x14ac:dyDescent="0.3">
      <c r="B3362" s="195"/>
      <c r="D3362" s="190" t="s">
        <v>171</v>
      </c>
      <c r="E3362" s="196"/>
      <c r="F3362" s="197" t="s">
        <v>467</v>
      </c>
      <c r="H3362" s="196"/>
      <c r="L3362" s="195"/>
      <c r="M3362" s="198"/>
      <c r="T3362" s="199"/>
      <c r="AT3362" s="196" t="s">
        <v>171</v>
      </c>
      <c r="AU3362" s="196" t="s">
        <v>100</v>
      </c>
      <c r="AV3362" s="194" t="s">
        <v>84</v>
      </c>
      <c r="AW3362" s="194" t="s">
        <v>33</v>
      </c>
      <c r="AX3362" s="194" t="s">
        <v>76</v>
      </c>
      <c r="AY3362" s="196" t="s">
        <v>119</v>
      </c>
    </row>
    <row r="3363" spans="2:51" s="194" customFormat="1" x14ac:dyDescent="0.3">
      <c r="B3363" s="195"/>
      <c r="D3363" s="190" t="s">
        <v>171</v>
      </c>
      <c r="E3363" s="196"/>
      <c r="F3363" s="197" t="s">
        <v>752</v>
      </c>
      <c r="H3363" s="196"/>
      <c r="L3363" s="195"/>
      <c r="M3363" s="198"/>
      <c r="T3363" s="199"/>
      <c r="AT3363" s="196" t="s">
        <v>171</v>
      </c>
      <c r="AU3363" s="196" t="s">
        <v>100</v>
      </c>
      <c r="AV3363" s="194" t="s">
        <v>84</v>
      </c>
      <c r="AW3363" s="194" t="s">
        <v>33</v>
      </c>
      <c r="AX3363" s="194" t="s">
        <v>76</v>
      </c>
      <c r="AY3363" s="196" t="s">
        <v>119</v>
      </c>
    </row>
    <row r="3364" spans="2:51" s="194" customFormat="1" x14ac:dyDescent="0.3">
      <c r="B3364" s="195"/>
      <c r="D3364" s="190" t="s">
        <v>171</v>
      </c>
      <c r="E3364" s="196"/>
      <c r="F3364" s="197" t="s">
        <v>469</v>
      </c>
      <c r="H3364" s="196"/>
      <c r="L3364" s="195"/>
      <c r="M3364" s="198"/>
      <c r="T3364" s="199"/>
      <c r="AT3364" s="196" t="s">
        <v>171</v>
      </c>
      <c r="AU3364" s="196" t="s">
        <v>100</v>
      </c>
      <c r="AV3364" s="194" t="s">
        <v>84</v>
      </c>
      <c r="AW3364" s="194" t="s">
        <v>33</v>
      </c>
      <c r="AX3364" s="194" t="s">
        <v>76</v>
      </c>
      <c r="AY3364" s="196" t="s">
        <v>119</v>
      </c>
    </row>
    <row r="3365" spans="2:51" s="194" customFormat="1" x14ac:dyDescent="0.3">
      <c r="B3365" s="195"/>
      <c r="D3365" s="190" t="s">
        <v>171</v>
      </c>
      <c r="E3365" s="196"/>
      <c r="F3365" s="197" t="s">
        <v>753</v>
      </c>
      <c r="H3365" s="196"/>
      <c r="L3365" s="195"/>
      <c r="M3365" s="198"/>
      <c r="T3365" s="199"/>
      <c r="AT3365" s="196" t="s">
        <v>171</v>
      </c>
      <c r="AU3365" s="196" t="s">
        <v>100</v>
      </c>
      <c r="AV3365" s="194" t="s">
        <v>84</v>
      </c>
      <c r="AW3365" s="194" t="s">
        <v>33</v>
      </c>
      <c r="AX3365" s="194" t="s">
        <v>76</v>
      </c>
      <c r="AY3365" s="196" t="s">
        <v>119</v>
      </c>
    </row>
    <row r="3366" spans="2:51" s="200" customFormat="1" x14ac:dyDescent="0.3">
      <c r="B3366" s="201"/>
      <c r="D3366" s="190" t="s">
        <v>171</v>
      </c>
      <c r="E3366" s="202"/>
      <c r="F3366" s="203" t="s">
        <v>754</v>
      </c>
      <c r="H3366" s="204">
        <v>5.6790000000000003</v>
      </c>
      <c r="L3366" s="201"/>
      <c r="M3366" s="205"/>
      <c r="T3366" s="206"/>
      <c r="AT3366" s="202" t="s">
        <v>171</v>
      </c>
      <c r="AU3366" s="202" t="s">
        <v>100</v>
      </c>
      <c r="AV3366" s="200" t="s">
        <v>100</v>
      </c>
      <c r="AW3366" s="200" t="s">
        <v>33</v>
      </c>
      <c r="AX3366" s="200" t="s">
        <v>76</v>
      </c>
      <c r="AY3366" s="202" t="s">
        <v>119</v>
      </c>
    </row>
    <row r="3367" spans="2:51" s="194" customFormat="1" x14ac:dyDescent="0.3">
      <c r="B3367" s="195"/>
      <c r="D3367" s="190" t="s">
        <v>171</v>
      </c>
      <c r="E3367" s="196"/>
      <c r="F3367" s="197" t="s">
        <v>755</v>
      </c>
      <c r="H3367" s="196"/>
      <c r="L3367" s="195"/>
      <c r="M3367" s="198"/>
      <c r="T3367" s="199"/>
      <c r="AT3367" s="196" t="s">
        <v>171</v>
      </c>
      <c r="AU3367" s="196" t="s">
        <v>100</v>
      </c>
      <c r="AV3367" s="194" t="s">
        <v>84</v>
      </c>
      <c r="AW3367" s="194" t="s">
        <v>33</v>
      </c>
      <c r="AX3367" s="194" t="s">
        <v>76</v>
      </c>
      <c r="AY3367" s="196" t="s">
        <v>119</v>
      </c>
    </row>
    <row r="3368" spans="2:51" s="194" customFormat="1" x14ac:dyDescent="0.3">
      <c r="B3368" s="195"/>
      <c r="D3368" s="190" t="s">
        <v>171</v>
      </c>
      <c r="E3368" s="196"/>
      <c r="F3368" s="197" t="s">
        <v>473</v>
      </c>
      <c r="H3368" s="196"/>
      <c r="L3368" s="195"/>
      <c r="M3368" s="198"/>
      <c r="T3368" s="199"/>
      <c r="AT3368" s="196" t="s">
        <v>171</v>
      </c>
      <c r="AU3368" s="196" t="s">
        <v>100</v>
      </c>
      <c r="AV3368" s="194" t="s">
        <v>84</v>
      </c>
      <c r="AW3368" s="194" t="s">
        <v>33</v>
      </c>
      <c r="AX3368" s="194" t="s">
        <v>76</v>
      </c>
      <c r="AY3368" s="196" t="s">
        <v>119</v>
      </c>
    </row>
    <row r="3369" spans="2:51" s="194" customFormat="1" x14ac:dyDescent="0.3">
      <c r="B3369" s="195"/>
      <c r="D3369" s="190" t="s">
        <v>171</v>
      </c>
      <c r="E3369" s="196"/>
      <c r="F3369" s="197" t="s">
        <v>756</v>
      </c>
      <c r="H3369" s="196"/>
      <c r="L3369" s="195"/>
      <c r="M3369" s="198"/>
      <c r="T3369" s="199"/>
      <c r="AT3369" s="196" t="s">
        <v>171</v>
      </c>
      <c r="AU3369" s="196" t="s">
        <v>100</v>
      </c>
      <c r="AV3369" s="194" t="s">
        <v>84</v>
      </c>
      <c r="AW3369" s="194" t="s">
        <v>33</v>
      </c>
      <c r="AX3369" s="194" t="s">
        <v>76</v>
      </c>
      <c r="AY3369" s="196" t="s">
        <v>119</v>
      </c>
    </row>
    <row r="3370" spans="2:51" s="200" customFormat="1" x14ac:dyDescent="0.3">
      <c r="B3370" s="201"/>
      <c r="D3370" s="190" t="s">
        <v>171</v>
      </c>
      <c r="E3370" s="202"/>
      <c r="F3370" s="203" t="s">
        <v>757</v>
      </c>
      <c r="H3370" s="204">
        <v>1.071</v>
      </c>
      <c r="L3370" s="201"/>
      <c r="M3370" s="205"/>
      <c r="T3370" s="206"/>
      <c r="AT3370" s="202" t="s">
        <v>171</v>
      </c>
      <c r="AU3370" s="202" t="s">
        <v>100</v>
      </c>
      <c r="AV3370" s="200" t="s">
        <v>100</v>
      </c>
      <c r="AW3370" s="200" t="s">
        <v>33</v>
      </c>
      <c r="AX3370" s="200" t="s">
        <v>76</v>
      </c>
      <c r="AY3370" s="202" t="s">
        <v>119</v>
      </c>
    </row>
    <row r="3371" spans="2:51" s="194" customFormat="1" x14ac:dyDescent="0.3">
      <c r="B3371" s="195"/>
      <c r="D3371" s="190" t="s">
        <v>171</v>
      </c>
      <c r="E3371" s="196"/>
      <c r="F3371" s="197" t="s">
        <v>439</v>
      </c>
      <c r="H3371" s="196"/>
      <c r="L3371" s="195"/>
      <c r="M3371" s="198"/>
      <c r="T3371" s="199"/>
      <c r="AT3371" s="196" t="s">
        <v>171</v>
      </c>
      <c r="AU3371" s="196" t="s">
        <v>100</v>
      </c>
      <c r="AV3371" s="194" t="s">
        <v>84</v>
      </c>
      <c r="AW3371" s="194" t="s">
        <v>33</v>
      </c>
      <c r="AX3371" s="194" t="s">
        <v>76</v>
      </c>
      <c r="AY3371" s="196" t="s">
        <v>119</v>
      </c>
    </row>
    <row r="3372" spans="2:51" s="194" customFormat="1" x14ac:dyDescent="0.3">
      <c r="B3372" s="195"/>
      <c r="D3372" s="190" t="s">
        <v>171</v>
      </c>
      <c r="E3372" s="196"/>
      <c r="F3372" s="197" t="s">
        <v>440</v>
      </c>
      <c r="H3372" s="196"/>
      <c r="L3372" s="195"/>
      <c r="M3372" s="198"/>
      <c r="T3372" s="199"/>
      <c r="AT3372" s="196" t="s">
        <v>171</v>
      </c>
      <c r="AU3372" s="196" t="s">
        <v>100</v>
      </c>
      <c r="AV3372" s="194" t="s">
        <v>84</v>
      </c>
      <c r="AW3372" s="194" t="s">
        <v>33</v>
      </c>
      <c r="AX3372" s="194" t="s">
        <v>76</v>
      </c>
      <c r="AY3372" s="196" t="s">
        <v>119</v>
      </c>
    </row>
    <row r="3373" spans="2:51" s="194" customFormat="1" x14ac:dyDescent="0.3">
      <c r="B3373" s="195"/>
      <c r="D3373" s="190" t="s">
        <v>171</v>
      </c>
      <c r="E3373" s="196"/>
      <c r="F3373" s="197" t="s">
        <v>441</v>
      </c>
      <c r="H3373" s="196"/>
      <c r="L3373" s="195"/>
      <c r="M3373" s="198"/>
      <c r="T3373" s="199"/>
      <c r="AT3373" s="196" t="s">
        <v>171</v>
      </c>
      <c r="AU3373" s="196" t="s">
        <v>100</v>
      </c>
      <c r="AV3373" s="194" t="s">
        <v>84</v>
      </c>
      <c r="AW3373" s="194" t="s">
        <v>33</v>
      </c>
      <c r="AX3373" s="194" t="s">
        <v>76</v>
      </c>
      <c r="AY3373" s="196" t="s">
        <v>119</v>
      </c>
    </row>
    <row r="3374" spans="2:51" s="194" customFormat="1" x14ac:dyDescent="0.3">
      <c r="B3374" s="195"/>
      <c r="D3374" s="190" t="s">
        <v>171</v>
      </c>
      <c r="E3374" s="196"/>
      <c r="F3374" s="197" t="s">
        <v>758</v>
      </c>
      <c r="H3374" s="196"/>
      <c r="L3374" s="195"/>
      <c r="M3374" s="198"/>
      <c r="T3374" s="199"/>
      <c r="AT3374" s="196" t="s">
        <v>171</v>
      </c>
      <c r="AU3374" s="196" t="s">
        <v>100</v>
      </c>
      <c r="AV3374" s="194" t="s">
        <v>84</v>
      </c>
      <c r="AW3374" s="194" t="s">
        <v>33</v>
      </c>
      <c r="AX3374" s="194" t="s">
        <v>76</v>
      </c>
      <c r="AY3374" s="196" t="s">
        <v>119</v>
      </c>
    </row>
    <row r="3375" spans="2:51" s="200" customFormat="1" x14ac:dyDescent="0.3">
      <c r="B3375" s="201"/>
      <c r="D3375" s="190" t="s">
        <v>171</v>
      </c>
      <c r="E3375" s="202"/>
      <c r="F3375" s="203" t="s">
        <v>759</v>
      </c>
      <c r="H3375" s="204">
        <v>15.499000000000001</v>
      </c>
      <c r="L3375" s="201"/>
      <c r="M3375" s="205"/>
      <c r="T3375" s="206"/>
      <c r="AT3375" s="202" t="s">
        <v>171</v>
      </c>
      <c r="AU3375" s="202" t="s">
        <v>100</v>
      </c>
      <c r="AV3375" s="200" t="s">
        <v>100</v>
      </c>
      <c r="AW3375" s="200" t="s">
        <v>33</v>
      </c>
      <c r="AX3375" s="200" t="s">
        <v>76</v>
      </c>
      <c r="AY3375" s="202" t="s">
        <v>119</v>
      </c>
    </row>
    <row r="3376" spans="2:51" s="194" customFormat="1" x14ac:dyDescent="0.3">
      <c r="B3376" s="195"/>
      <c r="D3376" s="190" t="s">
        <v>171</v>
      </c>
      <c r="E3376" s="196"/>
      <c r="F3376" s="197" t="s">
        <v>439</v>
      </c>
      <c r="H3376" s="196"/>
      <c r="L3376" s="195"/>
      <c r="M3376" s="198"/>
      <c r="T3376" s="199"/>
      <c r="AT3376" s="196" t="s">
        <v>171</v>
      </c>
      <c r="AU3376" s="196" t="s">
        <v>100</v>
      </c>
      <c r="AV3376" s="194" t="s">
        <v>84</v>
      </c>
      <c r="AW3376" s="194" t="s">
        <v>33</v>
      </c>
      <c r="AX3376" s="194" t="s">
        <v>76</v>
      </c>
      <c r="AY3376" s="196" t="s">
        <v>119</v>
      </c>
    </row>
    <row r="3377" spans="2:65" s="194" customFormat="1" x14ac:dyDescent="0.3">
      <c r="B3377" s="195"/>
      <c r="D3377" s="190" t="s">
        <v>171</v>
      </c>
      <c r="E3377" s="196"/>
      <c r="F3377" s="197" t="s">
        <v>694</v>
      </c>
      <c r="H3377" s="196"/>
      <c r="L3377" s="195"/>
      <c r="M3377" s="198"/>
      <c r="T3377" s="199"/>
      <c r="AT3377" s="196" t="s">
        <v>171</v>
      </c>
      <c r="AU3377" s="196" t="s">
        <v>100</v>
      </c>
      <c r="AV3377" s="194" t="s">
        <v>84</v>
      </c>
      <c r="AW3377" s="194" t="s">
        <v>33</v>
      </c>
      <c r="AX3377" s="194" t="s">
        <v>76</v>
      </c>
      <c r="AY3377" s="196" t="s">
        <v>119</v>
      </c>
    </row>
    <row r="3378" spans="2:65" s="194" customFormat="1" x14ac:dyDescent="0.3">
      <c r="B3378" s="195"/>
      <c r="D3378" s="190" t="s">
        <v>171</v>
      </c>
      <c r="E3378" s="196"/>
      <c r="F3378" s="197" t="s">
        <v>695</v>
      </c>
      <c r="H3378" s="196"/>
      <c r="L3378" s="195"/>
      <c r="M3378" s="198"/>
      <c r="T3378" s="199"/>
      <c r="AT3378" s="196" t="s">
        <v>171</v>
      </c>
      <c r="AU3378" s="196" t="s">
        <v>100</v>
      </c>
      <c r="AV3378" s="194" t="s">
        <v>84</v>
      </c>
      <c r="AW3378" s="194" t="s">
        <v>33</v>
      </c>
      <c r="AX3378" s="194" t="s">
        <v>76</v>
      </c>
      <c r="AY3378" s="196" t="s">
        <v>119</v>
      </c>
    </row>
    <row r="3379" spans="2:65" s="194" customFormat="1" x14ac:dyDescent="0.3">
      <c r="B3379" s="195"/>
      <c r="D3379" s="190" t="s">
        <v>171</v>
      </c>
      <c r="E3379" s="196"/>
      <c r="F3379" s="197" t="s">
        <v>760</v>
      </c>
      <c r="H3379" s="196"/>
      <c r="L3379" s="195"/>
      <c r="M3379" s="198"/>
      <c r="T3379" s="199"/>
      <c r="AT3379" s="196" t="s">
        <v>171</v>
      </c>
      <c r="AU3379" s="196" t="s">
        <v>100</v>
      </c>
      <c r="AV3379" s="194" t="s">
        <v>84</v>
      </c>
      <c r="AW3379" s="194" t="s">
        <v>33</v>
      </c>
      <c r="AX3379" s="194" t="s">
        <v>76</v>
      </c>
      <c r="AY3379" s="196" t="s">
        <v>119</v>
      </c>
    </row>
    <row r="3380" spans="2:65" s="200" customFormat="1" x14ac:dyDescent="0.3">
      <c r="B3380" s="201"/>
      <c r="D3380" s="190" t="s">
        <v>171</v>
      </c>
      <c r="E3380" s="202"/>
      <c r="F3380" s="203" t="s">
        <v>761</v>
      </c>
      <c r="H3380" s="204">
        <v>0.30000000000000004</v>
      </c>
      <c r="L3380" s="201"/>
      <c r="M3380" s="205"/>
      <c r="T3380" s="206"/>
      <c r="AT3380" s="202" t="s">
        <v>171</v>
      </c>
      <c r="AU3380" s="202" t="s">
        <v>100</v>
      </c>
      <c r="AV3380" s="200" t="s">
        <v>100</v>
      </c>
      <c r="AW3380" s="200" t="s">
        <v>33</v>
      </c>
      <c r="AX3380" s="200" t="s">
        <v>76</v>
      </c>
      <c r="AY3380" s="202" t="s">
        <v>119</v>
      </c>
    </row>
    <row r="3381" spans="2:65" s="207" customFormat="1" x14ac:dyDescent="0.3">
      <c r="B3381" s="208"/>
      <c r="D3381" s="190" t="s">
        <v>171</v>
      </c>
      <c r="E3381" s="209"/>
      <c r="F3381" s="210" t="s">
        <v>176</v>
      </c>
      <c r="H3381" s="211">
        <v>24.471</v>
      </c>
      <c r="L3381" s="208"/>
      <c r="M3381" s="212"/>
      <c r="T3381" s="213"/>
      <c r="AT3381" s="209" t="s">
        <v>171</v>
      </c>
      <c r="AU3381" s="209" t="s">
        <v>100</v>
      </c>
      <c r="AV3381" s="207" t="s">
        <v>121</v>
      </c>
      <c r="AW3381" s="207" t="s">
        <v>33</v>
      </c>
      <c r="AX3381" s="207" t="s">
        <v>84</v>
      </c>
      <c r="AY3381" s="209" t="s">
        <v>119</v>
      </c>
    </row>
    <row r="3382" spans="2:65" s="102" customFormat="1" ht="16.5" customHeight="1" x14ac:dyDescent="0.3">
      <c r="B3382" s="103"/>
      <c r="C3382" s="179" t="s">
        <v>762</v>
      </c>
      <c r="D3382" s="179" t="s">
        <v>120</v>
      </c>
      <c r="E3382" s="180" t="s">
        <v>763</v>
      </c>
      <c r="F3382" s="181" t="s">
        <v>764</v>
      </c>
      <c r="G3382" s="182" t="s">
        <v>356</v>
      </c>
      <c r="H3382" s="183">
        <v>513.89099999999996</v>
      </c>
      <c r="I3382" s="289"/>
      <c r="J3382" s="184">
        <f>ROUND(I3382*H3382,2)</f>
        <v>0</v>
      </c>
      <c r="K3382" s="181" t="s">
        <v>167</v>
      </c>
      <c r="L3382" s="103"/>
      <c r="M3382" s="185"/>
      <c r="N3382" s="186" t="s">
        <v>41</v>
      </c>
      <c r="O3382" s="187">
        <v>4.0000000000000001E-3</v>
      </c>
      <c r="P3382" s="187">
        <f>O3382*H3382</f>
        <v>2.0555639999999999</v>
      </c>
      <c r="Q3382" s="187">
        <v>0</v>
      </c>
      <c r="R3382" s="187">
        <f>Q3382*H3382</f>
        <v>0</v>
      </c>
      <c r="S3382" s="187">
        <v>0</v>
      </c>
      <c r="T3382" s="188">
        <f>S3382*H3382</f>
        <v>0</v>
      </c>
      <c r="AR3382" s="94" t="s">
        <v>121</v>
      </c>
      <c r="AT3382" s="94" t="s">
        <v>120</v>
      </c>
      <c r="AU3382" s="94" t="s">
        <v>100</v>
      </c>
      <c r="AY3382" s="94" t="s">
        <v>119</v>
      </c>
      <c r="BE3382" s="189">
        <f>IF(N3382="základní",J3382,0)</f>
        <v>0</v>
      </c>
      <c r="BF3382" s="189">
        <f>IF(N3382="snížená",J3382,0)</f>
        <v>0</v>
      </c>
      <c r="BG3382" s="189">
        <f>IF(N3382="zákl. přenesená",J3382,0)</f>
        <v>0</v>
      </c>
      <c r="BH3382" s="189">
        <f>IF(N3382="sníž. přenesená",J3382,0)</f>
        <v>0</v>
      </c>
      <c r="BI3382" s="189">
        <f>IF(N3382="nulová",J3382,0)</f>
        <v>0</v>
      </c>
      <c r="BJ3382" s="94" t="s">
        <v>84</v>
      </c>
      <c r="BK3382" s="189">
        <f>ROUND(I3382*H3382,2)</f>
        <v>0</v>
      </c>
      <c r="BL3382" s="94" t="s">
        <v>121</v>
      </c>
      <c r="BM3382" s="94" t="s">
        <v>765</v>
      </c>
    </row>
    <row r="3383" spans="2:65" s="102" customFormat="1" ht="24" x14ac:dyDescent="0.3">
      <c r="B3383" s="103"/>
      <c r="D3383" s="190" t="s">
        <v>169</v>
      </c>
      <c r="F3383" s="191" t="s">
        <v>766</v>
      </c>
      <c r="L3383" s="103"/>
      <c r="M3383" s="192"/>
      <c r="T3383" s="193"/>
      <c r="AT3383" s="94" t="s">
        <v>169</v>
      </c>
      <c r="AU3383" s="94" t="s">
        <v>100</v>
      </c>
    </row>
    <row r="3384" spans="2:65" s="102" customFormat="1" ht="72" x14ac:dyDescent="0.3">
      <c r="B3384" s="103"/>
      <c r="D3384" s="190" t="s">
        <v>188</v>
      </c>
      <c r="F3384" s="214" t="s">
        <v>746</v>
      </c>
      <c r="L3384" s="103"/>
      <c r="M3384" s="192"/>
      <c r="T3384" s="193"/>
      <c r="AT3384" s="94" t="s">
        <v>188</v>
      </c>
      <c r="AU3384" s="94" t="s">
        <v>100</v>
      </c>
    </row>
    <row r="3385" spans="2:65" s="194" customFormat="1" x14ac:dyDescent="0.3">
      <c r="B3385" s="195"/>
      <c r="D3385" s="190" t="s">
        <v>171</v>
      </c>
      <c r="E3385" s="196"/>
      <c r="F3385" s="197" t="s">
        <v>172</v>
      </c>
      <c r="H3385" s="196"/>
      <c r="L3385" s="195"/>
      <c r="M3385" s="198"/>
      <c r="T3385" s="199"/>
      <c r="AT3385" s="196" t="s">
        <v>171</v>
      </c>
      <c r="AU3385" s="196" t="s">
        <v>100</v>
      </c>
      <c r="AV3385" s="194" t="s">
        <v>84</v>
      </c>
      <c r="AW3385" s="194" t="s">
        <v>33</v>
      </c>
      <c r="AX3385" s="194" t="s">
        <v>76</v>
      </c>
      <c r="AY3385" s="196" t="s">
        <v>119</v>
      </c>
    </row>
    <row r="3386" spans="2:65" s="194" customFormat="1" x14ac:dyDescent="0.3">
      <c r="B3386" s="195"/>
      <c r="D3386" s="190" t="s">
        <v>171</v>
      </c>
      <c r="E3386" s="196"/>
      <c r="F3386" s="197" t="s">
        <v>747</v>
      </c>
      <c r="H3386" s="196"/>
      <c r="L3386" s="195"/>
      <c r="M3386" s="198"/>
      <c r="T3386" s="199"/>
      <c r="AT3386" s="196" t="s">
        <v>171</v>
      </c>
      <c r="AU3386" s="196" t="s">
        <v>100</v>
      </c>
      <c r="AV3386" s="194" t="s">
        <v>84</v>
      </c>
      <c r="AW3386" s="194" t="s">
        <v>33</v>
      </c>
      <c r="AX3386" s="194" t="s">
        <v>76</v>
      </c>
      <c r="AY3386" s="196" t="s">
        <v>119</v>
      </c>
    </row>
    <row r="3387" spans="2:65" s="194" customFormat="1" x14ac:dyDescent="0.3">
      <c r="B3387" s="195"/>
      <c r="D3387" s="190" t="s">
        <v>171</v>
      </c>
      <c r="E3387" s="196"/>
      <c r="F3387" s="197" t="s">
        <v>748</v>
      </c>
      <c r="H3387" s="196"/>
      <c r="L3387" s="195"/>
      <c r="M3387" s="198"/>
      <c r="T3387" s="199"/>
      <c r="AT3387" s="196" t="s">
        <v>171</v>
      </c>
      <c r="AU3387" s="196" t="s">
        <v>100</v>
      </c>
      <c r="AV3387" s="194" t="s">
        <v>84</v>
      </c>
      <c r="AW3387" s="194" t="s">
        <v>33</v>
      </c>
      <c r="AX3387" s="194" t="s">
        <v>76</v>
      </c>
      <c r="AY3387" s="196" t="s">
        <v>119</v>
      </c>
    </row>
    <row r="3388" spans="2:65" s="194" customFormat="1" x14ac:dyDescent="0.3">
      <c r="B3388" s="195"/>
      <c r="D3388" s="190" t="s">
        <v>171</v>
      </c>
      <c r="E3388" s="196"/>
      <c r="F3388" s="197" t="s">
        <v>749</v>
      </c>
      <c r="H3388" s="196"/>
      <c r="L3388" s="195"/>
      <c r="M3388" s="198"/>
      <c r="T3388" s="199"/>
      <c r="AT3388" s="196" t="s">
        <v>171</v>
      </c>
      <c r="AU3388" s="196" t="s">
        <v>100</v>
      </c>
      <c r="AV3388" s="194" t="s">
        <v>84</v>
      </c>
      <c r="AW3388" s="194" t="s">
        <v>33</v>
      </c>
      <c r="AX3388" s="194" t="s">
        <v>76</v>
      </c>
      <c r="AY3388" s="196" t="s">
        <v>119</v>
      </c>
    </row>
    <row r="3389" spans="2:65" s="194" customFormat="1" x14ac:dyDescent="0.3">
      <c r="B3389" s="195"/>
      <c r="D3389" s="190" t="s">
        <v>171</v>
      </c>
      <c r="E3389" s="196"/>
      <c r="F3389" s="197" t="s">
        <v>750</v>
      </c>
      <c r="H3389" s="196"/>
      <c r="L3389" s="195"/>
      <c r="M3389" s="198"/>
      <c r="T3389" s="199"/>
      <c r="AT3389" s="196" t="s">
        <v>171</v>
      </c>
      <c r="AU3389" s="196" t="s">
        <v>100</v>
      </c>
      <c r="AV3389" s="194" t="s">
        <v>84</v>
      </c>
      <c r="AW3389" s="194" t="s">
        <v>33</v>
      </c>
      <c r="AX3389" s="194" t="s">
        <v>76</v>
      </c>
      <c r="AY3389" s="196" t="s">
        <v>119</v>
      </c>
    </row>
    <row r="3390" spans="2:65" s="200" customFormat="1" x14ac:dyDescent="0.3">
      <c r="B3390" s="201"/>
      <c r="D3390" s="190" t="s">
        <v>171</v>
      </c>
      <c r="E3390" s="202"/>
      <c r="F3390" s="203" t="s">
        <v>751</v>
      </c>
      <c r="H3390" s="204">
        <v>1.9220000000000002</v>
      </c>
      <c r="L3390" s="201"/>
      <c r="M3390" s="205"/>
      <c r="T3390" s="206"/>
      <c r="AT3390" s="202" t="s">
        <v>171</v>
      </c>
      <c r="AU3390" s="202" t="s">
        <v>100</v>
      </c>
      <c r="AV3390" s="200" t="s">
        <v>100</v>
      </c>
      <c r="AW3390" s="200" t="s">
        <v>33</v>
      </c>
      <c r="AX3390" s="200" t="s">
        <v>76</v>
      </c>
      <c r="AY3390" s="202" t="s">
        <v>119</v>
      </c>
    </row>
    <row r="3391" spans="2:65" s="194" customFormat="1" x14ac:dyDescent="0.3">
      <c r="B3391" s="195"/>
      <c r="D3391" s="190" t="s">
        <v>171</v>
      </c>
      <c r="E3391" s="196"/>
      <c r="F3391" s="197" t="s">
        <v>747</v>
      </c>
      <c r="H3391" s="196"/>
      <c r="L3391" s="195"/>
      <c r="M3391" s="198"/>
      <c r="T3391" s="199"/>
      <c r="AT3391" s="196" t="s">
        <v>171</v>
      </c>
      <c r="AU3391" s="196" t="s">
        <v>100</v>
      </c>
      <c r="AV3391" s="194" t="s">
        <v>84</v>
      </c>
      <c r="AW3391" s="194" t="s">
        <v>33</v>
      </c>
      <c r="AX3391" s="194" t="s">
        <v>76</v>
      </c>
      <c r="AY3391" s="196" t="s">
        <v>119</v>
      </c>
    </row>
    <row r="3392" spans="2:65" s="194" customFormat="1" x14ac:dyDescent="0.3">
      <c r="B3392" s="195"/>
      <c r="D3392" s="190" t="s">
        <v>171</v>
      </c>
      <c r="E3392" s="196"/>
      <c r="F3392" s="197" t="s">
        <v>752</v>
      </c>
      <c r="H3392" s="196"/>
      <c r="L3392" s="195"/>
      <c r="M3392" s="198"/>
      <c r="T3392" s="199"/>
      <c r="AT3392" s="196" t="s">
        <v>171</v>
      </c>
      <c r="AU3392" s="196" t="s">
        <v>100</v>
      </c>
      <c r="AV3392" s="194" t="s">
        <v>84</v>
      </c>
      <c r="AW3392" s="194" t="s">
        <v>33</v>
      </c>
      <c r="AX3392" s="194" t="s">
        <v>76</v>
      </c>
      <c r="AY3392" s="196" t="s">
        <v>119</v>
      </c>
    </row>
    <row r="3393" spans="2:51" s="194" customFormat="1" x14ac:dyDescent="0.3">
      <c r="B3393" s="195"/>
      <c r="D3393" s="190" t="s">
        <v>171</v>
      </c>
      <c r="E3393" s="196"/>
      <c r="F3393" s="197" t="s">
        <v>467</v>
      </c>
      <c r="H3393" s="196"/>
      <c r="L3393" s="195"/>
      <c r="M3393" s="198"/>
      <c r="T3393" s="199"/>
      <c r="AT3393" s="196" t="s">
        <v>171</v>
      </c>
      <c r="AU3393" s="196" t="s">
        <v>100</v>
      </c>
      <c r="AV3393" s="194" t="s">
        <v>84</v>
      </c>
      <c r="AW3393" s="194" t="s">
        <v>33</v>
      </c>
      <c r="AX3393" s="194" t="s">
        <v>76</v>
      </c>
      <c r="AY3393" s="196" t="s">
        <v>119</v>
      </c>
    </row>
    <row r="3394" spans="2:51" s="194" customFormat="1" x14ac:dyDescent="0.3">
      <c r="B3394" s="195"/>
      <c r="D3394" s="190" t="s">
        <v>171</v>
      </c>
      <c r="E3394" s="196"/>
      <c r="F3394" s="197" t="s">
        <v>752</v>
      </c>
      <c r="H3394" s="196"/>
      <c r="L3394" s="195"/>
      <c r="M3394" s="198"/>
      <c r="T3394" s="199"/>
      <c r="AT3394" s="196" t="s">
        <v>171</v>
      </c>
      <c r="AU3394" s="196" t="s">
        <v>100</v>
      </c>
      <c r="AV3394" s="194" t="s">
        <v>84</v>
      </c>
      <c r="AW3394" s="194" t="s">
        <v>33</v>
      </c>
      <c r="AX3394" s="194" t="s">
        <v>76</v>
      </c>
      <c r="AY3394" s="196" t="s">
        <v>119</v>
      </c>
    </row>
    <row r="3395" spans="2:51" s="194" customFormat="1" x14ac:dyDescent="0.3">
      <c r="B3395" s="195"/>
      <c r="D3395" s="190" t="s">
        <v>171</v>
      </c>
      <c r="E3395" s="196"/>
      <c r="F3395" s="197" t="s">
        <v>469</v>
      </c>
      <c r="H3395" s="196"/>
      <c r="L3395" s="195"/>
      <c r="M3395" s="198"/>
      <c r="T3395" s="199"/>
      <c r="AT3395" s="196" t="s">
        <v>171</v>
      </c>
      <c r="AU3395" s="196" t="s">
        <v>100</v>
      </c>
      <c r="AV3395" s="194" t="s">
        <v>84</v>
      </c>
      <c r="AW3395" s="194" t="s">
        <v>33</v>
      </c>
      <c r="AX3395" s="194" t="s">
        <v>76</v>
      </c>
      <c r="AY3395" s="196" t="s">
        <v>119</v>
      </c>
    </row>
    <row r="3396" spans="2:51" s="194" customFormat="1" x14ac:dyDescent="0.3">
      <c r="B3396" s="195"/>
      <c r="D3396" s="190" t="s">
        <v>171</v>
      </c>
      <c r="E3396" s="196"/>
      <c r="F3396" s="197" t="s">
        <v>753</v>
      </c>
      <c r="H3396" s="196"/>
      <c r="L3396" s="195"/>
      <c r="M3396" s="198"/>
      <c r="T3396" s="199"/>
      <c r="AT3396" s="196" t="s">
        <v>171</v>
      </c>
      <c r="AU3396" s="196" t="s">
        <v>100</v>
      </c>
      <c r="AV3396" s="194" t="s">
        <v>84</v>
      </c>
      <c r="AW3396" s="194" t="s">
        <v>33</v>
      </c>
      <c r="AX3396" s="194" t="s">
        <v>76</v>
      </c>
      <c r="AY3396" s="196" t="s">
        <v>119</v>
      </c>
    </row>
    <row r="3397" spans="2:51" s="200" customFormat="1" x14ac:dyDescent="0.3">
      <c r="B3397" s="201"/>
      <c r="D3397" s="190" t="s">
        <v>171</v>
      </c>
      <c r="E3397" s="202"/>
      <c r="F3397" s="203" t="s">
        <v>754</v>
      </c>
      <c r="H3397" s="204">
        <v>5.6790000000000003</v>
      </c>
      <c r="L3397" s="201"/>
      <c r="M3397" s="205"/>
      <c r="T3397" s="206"/>
      <c r="AT3397" s="202" t="s">
        <v>171</v>
      </c>
      <c r="AU3397" s="202" t="s">
        <v>100</v>
      </c>
      <c r="AV3397" s="200" t="s">
        <v>100</v>
      </c>
      <c r="AW3397" s="200" t="s">
        <v>33</v>
      </c>
      <c r="AX3397" s="200" t="s">
        <v>76</v>
      </c>
      <c r="AY3397" s="202" t="s">
        <v>119</v>
      </c>
    </row>
    <row r="3398" spans="2:51" s="194" customFormat="1" x14ac:dyDescent="0.3">
      <c r="B3398" s="195"/>
      <c r="D3398" s="190" t="s">
        <v>171</v>
      </c>
      <c r="E3398" s="196"/>
      <c r="F3398" s="197" t="s">
        <v>755</v>
      </c>
      <c r="H3398" s="196"/>
      <c r="L3398" s="195"/>
      <c r="M3398" s="198"/>
      <c r="T3398" s="199"/>
      <c r="AT3398" s="196" t="s">
        <v>171</v>
      </c>
      <c r="AU3398" s="196" t="s">
        <v>100</v>
      </c>
      <c r="AV3398" s="194" t="s">
        <v>84</v>
      </c>
      <c r="AW3398" s="194" t="s">
        <v>33</v>
      </c>
      <c r="AX3398" s="194" t="s">
        <v>76</v>
      </c>
      <c r="AY3398" s="196" t="s">
        <v>119</v>
      </c>
    </row>
    <row r="3399" spans="2:51" s="194" customFormat="1" x14ac:dyDescent="0.3">
      <c r="B3399" s="195"/>
      <c r="D3399" s="190" t="s">
        <v>171</v>
      </c>
      <c r="E3399" s="196"/>
      <c r="F3399" s="197" t="s">
        <v>473</v>
      </c>
      <c r="H3399" s="196"/>
      <c r="L3399" s="195"/>
      <c r="M3399" s="198"/>
      <c r="T3399" s="199"/>
      <c r="AT3399" s="196" t="s">
        <v>171</v>
      </c>
      <c r="AU3399" s="196" t="s">
        <v>100</v>
      </c>
      <c r="AV3399" s="194" t="s">
        <v>84</v>
      </c>
      <c r="AW3399" s="194" t="s">
        <v>33</v>
      </c>
      <c r="AX3399" s="194" t="s">
        <v>76</v>
      </c>
      <c r="AY3399" s="196" t="s">
        <v>119</v>
      </c>
    </row>
    <row r="3400" spans="2:51" s="194" customFormat="1" x14ac:dyDescent="0.3">
      <c r="B3400" s="195"/>
      <c r="D3400" s="190" t="s">
        <v>171</v>
      </c>
      <c r="E3400" s="196"/>
      <c r="F3400" s="197" t="s">
        <v>756</v>
      </c>
      <c r="H3400" s="196"/>
      <c r="L3400" s="195"/>
      <c r="M3400" s="198"/>
      <c r="T3400" s="199"/>
      <c r="AT3400" s="196" t="s">
        <v>171</v>
      </c>
      <c r="AU3400" s="196" t="s">
        <v>100</v>
      </c>
      <c r="AV3400" s="194" t="s">
        <v>84</v>
      </c>
      <c r="AW3400" s="194" t="s">
        <v>33</v>
      </c>
      <c r="AX3400" s="194" t="s">
        <v>76</v>
      </c>
      <c r="AY3400" s="196" t="s">
        <v>119</v>
      </c>
    </row>
    <row r="3401" spans="2:51" s="200" customFormat="1" x14ac:dyDescent="0.3">
      <c r="B3401" s="201"/>
      <c r="D3401" s="190" t="s">
        <v>171</v>
      </c>
      <c r="E3401" s="202"/>
      <c r="F3401" s="203" t="s">
        <v>757</v>
      </c>
      <c r="H3401" s="204">
        <v>1.071</v>
      </c>
      <c r="L3401" s="201"/>
      <c r="M3401" s="205"/>
      <c r="T3401" s="206"/>
      <c r="AT3401" s="202" t="s">
        <v>171</v>
      </c>
      <c r="AU3401" s="202" t="s">
        <v>100</v>
      </c>
      <c r="AV3401" s="200" t="s">
        <v>100</v>
      </c>
      <c r="AW3401" s="200" t="s">
        <v>33</v>
      </c>
      <c r="AX3401" s="200" t="s">
        <v>76</v>
      </c>
      <c r="AY3401" s="202" t="s">
        <v>119</v>
      </c>
    </row>
    <row r="3402" spans="2:51" s="194" customFormat="1" x14ac:dyDescent="0.3">
      <c r="B3402" s="195"/>
      <c r="D3402" s="190" t="s">
        <v>171</v>
      </c>
      <c r="E3402" s="196"/>
      <c r="F3402" s="197" t="s">
        <v>439</v>
      </c>
      <c r="H3402" s="196"/>
      <c r="L3402" s="195"/>
      <c r="M3402" s="198"/>
      <c r="T3402" s="199"/>
      <c r="AT3402" s="196" t="s">
        <v>171</v>
      </c>
      <c r="AU3402" s="196" t="s">
        <v>100</v>
      </c>
      <c r="AV3402" s="194" t="s">
        <v>84</v>
      </c>
      <c r="AW3402" s="194" t="s">
        <v>33</v>
      </c>
      <c r="AX3402" s="194" t="s">
        <v>76</v>
      </c>
      <c r="AY3402" s="196" t="s">
        <v>119</v>
      </c>
    </row>
    <row r="3403" spans="2:51" s="194" customFormat="1" x14ac:dyDescent="0.3">
      <c r="B3403" s="195"/>
      <c r="D3403" s="190" t="s">
        <v>171</v>
      </c>
      <c r="E3403" s="196"/>
      <c r="F3403" s="197" t="s">
        <v>440</v>
      </c>
      <c r="H3403" s="196"/>
      <c r="L3403" s="195"/>
      <c r="M3403" s="198"/>
      <c r="T3403" s="199"/>
      <c r="AT3403" s="196" t="s">
        <v>171</v>
      </c>
      <c r="AU3403" s="196" t="s">
        <v>100</v>
      </c>
      <c r="AV3403" s="194" t="s">
        <v>84</v>
      </c>
      <c r="AW3403" s="194" t="s">
        <v>33</v>
      </c>
      <c r="AX3403" s="194" t="s">
        <v>76</v>
      </c>
      <c r="AY3403" s="196" t="s">
        <v>119</v>
      </c>
    </row>
    <row r="3404" spans="2:51" s="194" customFormat="1" x14ac:dyDescent="0.3">
      <c r="B3404" s="195"/>
      <c r="D3404" s="190" t="s">
        <v>171</v>
      </c>
      <c r="E3404" s="196"/>
      <c r="F3404" s="197" t="s">
        <v>441</v>
      </c>
      <c r="H3404" s="196"/>
      <c r="L3404" s="195"/>
      <c r="M3404" s="198"/>
      <c r="T3404" s="199"/>
      <c r="AT3404" s="196" t="s">
        <v>171</v>
      </c>
      <c r="AU3404" s="196" t="s">
        <v>100</v>
      </c>
      <c r="AV3404" s="194" t="s">
        <v>84</v>
      </c>
      <c r="AW3404" s="194" t="s">
        <v>33</v>
      </c>
      <c r="AX3404" s="194" t="s">
        <v>76</v>
      </c>
      <c r="AY3404" s="196" t="s">
        <v>119</v>
      </c>
    </row>
    <row r="3405" spans="2:51" s="194" customFormat="1" x14ac:dyDescent="0.3">
      <c r="B3405" s="195"/>
      <c r="D3405" s="190" t="s">
        <v>171</v>
      </c>
      <c r="E3405" s="196"/>
      <c r="F3405" s="197" t="s">
        <v>758</v>
      </c>
      <c r="H3405" s="196"/>
      <c r="L3405" s="195"/>
      <c r="M3405" s="198"/>
      <c r="T3405" s="199"/>
      <c r="AT3405" s="196" t="s">
        <v>171</v>
      </c>
      <c r="AU3405" s="196" t="s">
        <v>100</v>
      </c>
      <c r="AV3405" s="194" t="s">
        <v>84</v>
      </c>
      <c r="AW3405" s="194" t="s">
        <v>33</v>
      </c>
      <c r="AX3405" s="194" t="s">
        <v>76</v>
      </c>
      <c r="AY3405" s="196" t="s">
        <v>119</v>
      </c>
    </row>
    <row r="3406" spans="2:51" s="200" customFormat="1" x14ac:dyDescent="0.3">
      <c r="B3406" s="201"/>
      <c r="D3406" s="190" t="s">
        <v>171</v>
      </c>
      <c r="E3406" s="202"/>
      <c r="F3406" s="203" t="s">
        <v>759</v>
      </c>
      <c r="H3406" s="204">
        <v>15.499000000000001</v>
      </c>
      <c r="L3406" s="201"/>
      <c r="M3406" s="205"/>
      <c r="T3406" s="206"/>
      <c r="AT3406" s="202" t="s">
        <v>171</v>
      </c>
      <c r="AU3406" s="202" t="s">
        <v>100</v>
      </c>
      <c r="AV3406" s="200" t="s">
        <v>100</v>
      </c>
      <c r="AW3406" s="200" t="s">
        <v>33</v>
      </c>
      <c r="AX3406" s="200" t="s">
        <v>76</v>
      </c>
      <c r="AY3406" s="202" t="s">
        <v>119</v>
      </c>
    </row>
    <row r="3407" spans="2:51" s="194" customFormat="1" x14ac:dyDescent="0.3">
      <c r="B3407" s="195"/>
      <c r="D3407" s="190" t="s">
        <v>171</v>
      </c>
      <c r="E3407" s="196"/>
      <c r="F3407" s="197" t="s">
        <v>439</v>
      </c>
      <c r="H3407" s="196"/>
      <c r="L3407" s="195"/>
      <c r="M3407" s="198"/>
      <c r="T3407" s="199"/>
      <c r="AT3407" s="196" t="s">
        <v>171</v>
      </c>
      <c r="AU3407" s="196" t="s">
        <v>100</v>
      </c>
      <c r="AV3407" s="194" t="s">
        <v>84</v>
      </c>
      <c r="AW3407" s="194" t="s">
        <v>33</v>
      </c>
      <c r="AX3407" s="194" t="s">
        <v>76</v>
      </c>
      <c r="AY3407" s="196" t="s">
        <v>119</v>
      </c>
    </row>
    <row r="3408" spans="2:51" s="194" customFormat="1" x14ac:dyDescent="0.3">
      <c r="B3408" s="195"/>
      <c r="D3408" s="190" t="s">
        <v>171</v>
      </c>
      <c r="E3408" s="196"/>
      <c r="F3408" s="197" t="s">
        <v>694</v>
      </c>
      <c r="H3408" s="196"/>
      <c r="L3408" s="195"/>
      <c r="M3408" s="198"/>
      <c r="T3408" s="199"/>
      <c r="AT3408" s="196" t="s">
        <v>171</v>
      </c>
      <c r="AU3408" s="196" t="s">
        <v>100</v>
      </c>
      <c r="AV3408" s="194" t="s">
        <v>84</v>
      </c>
      <c r="AW3408" s="194" t="s">
        <v>33</v>
      </c>
      <c r="AX3408" s="194" t="s">
        <v>76</v>
      </c>
      <c r="AY3408" s="196" t="s">
        <v>119</v>
      </c>
    </row>
    <row r="3409" spans="2:65" s="194" customFormat="1" x14ac:dyDescent="0.3">
      <c r="B3409" s="195"/>
      <c r="D3409" s="190" t="s">
        <v>171</v>
      </c>
      <c r="E3409" s="196"/>
      <c r="F3409" s="197" t="s">
        <v>695</v>
      </c>
      <c r="H3409" s="196"/>
      <c r="L3409" s="195"/>
      <c r="M3409" s="198"/>
      <c r="T3409" s="199"/>
      <c r="AT3409" s="196" t="s">
        <v>171</v>
      </c>
      <c r="AU3409" s="196" t="s">
        <v>100</v>
      </c>
      <c r="AV3409" s="194" t="s">
        <v>84</v>
      </c>
      <c r="AW3409" s="194" t="s">
        <v>33</v>
      </c>
      <c r="AX3409" s="194" t="s">
        <v>76</v>
      </c>
      <c r="AY3409" s="196" t="s">
        <v>119</v>
      </c>
    </row>
    <row r="3410" spans="2:65" s="194" customFormat="1" x14ac:dyDescent="0.3">
      <c r="B3410" s="195"/>
      <c r="D3410" s="190" t="s">
        <v>171</v>
      </c>
      <c r="E3410" s="196"/>
      <c r="F3410" s="197" t="s">
        <v>760</v>
      </c>
      <c r="H3410" s="196"/>
      <c r="L3410" s="195"/>
      <c r="M3410" s="198"/>
      <c r="T3410" s="199"/>
      <c r="AT3410" s="196" t="s">
        <v>171</v>
      </c>
      <c r="AU3410" s="196" t="s">
        <v>100</v>
      </c>
      <c r="AV3410" s="194" t="s">
        <v>84</v>
      </c>
      <c r="AW3410" s="194" t="s">
        <v>33</v>
      </c>
      <c r="AX3410" s="194" t="s">
        <v>76</v>
      </c>
      <c r="AY3410" s="196" t="s">
        <v>119</v>
      </c>
    </row>
    <row r="3411" spans="2:65" s="200" customFormat="1" x14ac:dyDescent="0.3">
      <c r="B3411" s="201"/>
      <c r="D3411" s="190" t="s">
        <v>171</v>
      </c>
      <c r="E3411" s="202"/>
      <c r="F3411" s="203" t="s">
        <v>761</v>
      </c>
      <c r="H3411" s="204">
        <v>0.30000000000000004</v>
      </c>
      <c r="L3411" s="201"/>
      <c r="M3411" s="205"/>
      <c r="T3411" s="206"/>
      <c r="AT3411" s="202" t="s">
        <v>171</v>
      </c>
      <c r="AU3411" s="202" t="s">
        <v>100</v>
      </c>
      <c r="AV3411" s="200" t="s">
        <v>100</v>
      </c>
      <c r="AW3411" s="200" t="s">
        <v>33</v>
      </c>
      <c r="AX3411" s="200" t="s">
        <v>76</v>
      </c>
      <c r="AY3411" s="202" t="s">
        <v>119</v>
      </c>
    </row>
    <row r="3412" spans="2:65" s="207" customFormat="1" x14ac:dyDescent="0.3">
      <c r="B3412" s="208"/>
      <c r="D3412" s="190" t="s">
        <v>171</v>
      </c>
      <c r="E3412" s="209"/>
      <c r="F3412" s="210" t="s">
        <v>176</v>
      </c>
      <c r="H3412" s="211">
        <v>24.471</v>
      </c>
      <c r="L3412" s="208"/>
      <c r="M3412" s="212"/>
      <c r="T3412" s="213"/>
      <c r="AT3412" s="209" t="s">
        <v>171</v>
      </c>
      <c r="AU3412" s="209" t="s">
        <v>100</v>
      </c>
      <c r="AV3412" s="207" t="s">
        <v>121</v>
      </c>
      <c r="AW3412" s="207" t="s">
        <v>33</v>
      </c>
      <c r="AX3412" s="207" t="s">
        <v>84</v>
      </c>
      <c r="AY3412" s="209" t="s">
        <v>119</v>
      </c>
    </row>
    <row r="3413" spans="2:65" s="200" customFormat="1" x14ac:dyDescent="0.3">
      <c r="B3413" s="201"/>
      <c r="D3413" s="190" t="s">
        <v>171</v>
      </c>
      <c r="F3413" s="203" t="s">
        <v>767</v>
      </c>
      <c r="H3413" s="204">
        <v>513.89099999999996</v>
      </c>
      <c r="L3413" s="201"/>
      <c r="M3413" s="205"/>
      <c r="T3413" s="206"/>
      <c r="AT3413" s="202" t="s">
        <v>171</v>
      </c>
      <c r="AU3413" s="202" t="s">
        <v>100</v>
      </c>
      <c r="AV3413" s="200" t="s">
        <v>100</v>
      </c>
      <c r="AW3413" s="200" t="s">
        <v>6</v>
      </c>
      <c r="AX3413" s="200" t="s">
        <v>84</v>
      </c>
      <c r="AY3413" s="202" t="s">
        <v>119</v>
      </c>
    </row>
    <row r="3414" spans="2:65" s="102" customFormat="1" ht="16.5" customHeight="1" x14ac:dyDescent="0.3">
      <c r="B3414" s="103"/>
      <c r="C3414" s="179" t="s">
        <v>768</v>
      </c>
      <c r="D3414" s="179" t="s">
        <v>120</v>
      </c>
      <c r="E3414" s="180" t="s">
        <v>769</v>
      </c>
      <c r="F3414" s="181" t="s">
        <v>770</v>
      </c>
      <c r="G3414" s="182" t="s">
        <v>356</v>
      </c>
      <c r="H3414" s="183">
        <v>24.471</v>
      </c>
      <c r="I3414" s="289"/>
      <c r="J3414" s="184">
        <f>ROUND(I3414*H3414,2)</f>
        <v>0</v>
      </c>
      <c r="K3414" s="181" t="s">
        <v>167</v>
      </c>
      <c r="L3414" s="103"/>
      <c r="M3414" s="185"/>
      <c r="N3414" s="186" t="s">
        <v>41</v>
      </c>
      <c r="O3414" s="187">
        <v>0.376</v>
      </c>
      <c r="P3414" s="187">
        <f>O3414*H3414</f>
        <v>9.2010959999999997</v>
      </c>
      <c r="Q3414" s="187">
        <v>0</v>
      </c>
      <c r="R3414" s="187">
        <f>Q3414*H3414</f>
        <v>0</v>
      </c>
      <c r="S3414" s="187">
        <v>0</v>
      </c>
      <c r="T3414" s="188">
        <f>S3414*H3414</f>
        <v>0</v>
      </c>
      <c r="AR3414" s="94" t="s">
        <v>121</v>
      </c>
      <c r="AT3414" s="94" t="s">
        <v>120</v>
      </c>
      <c r="AU3414" s="94" t="s">
        <v>100</v>
      </c>
      <c r="AY3414" s="94" t="s">
        <v>119</v>
      </c>
      <c r="BE3414" s="189">
        <f>IF(N3414="základní",J3414,0)</f>
        <v>0</v>
      </c>
      <c r="BF3414" s="189">
        <f>IF(N3414="snížená",J3414,0)</f>
        <v>0</v>
      </c>
      <c r="BG3414" s="189">
        <f>IF(N3414="zákl. přenesená",J3414,0)</f>
        <v>0</v>
      </c>
      <c r="BH3414" s="189">
        <f>IF(N3414="sníž. přenesená",J3414,0)</f>
        <v>0</v>
      </c>
      <c r="BI3414" s="189">
        <f>IF(N3414="nulová",J3414,0)</f>
        <v>0</v>
      </c>
      <c r="BJ3414" s="94" t="s">
        <v>84</v>
      </c>
      <c r="BK3414" s="189">
        <f>ROUND(I3414*H3414,2)</f>
        <v>0</v>
      </c>
      <c r="BL3414" s="94" t="s">
        <v>121</v>
      </c>
      <c r="BM3414" s="94" t="s">
        <v>771</v>
      </c>
    </row>
    <row r="3415" spans="2:65" s="102" customFormat="1" x14ac:dyDescent="0.3">
      <c r="B3415" s="103"/>
      <c r="D3415" s="190" t="s">
        <v>169</v>
      </c>
      <c r="F3415" s="191" t="s">
        <v>772</v>
      </c>
      <c r="L3415" s="103"/>
      <c r="M3415" s="192"/>
      <c r="T3415" s="193"/>
      <c r="AT3415" s="94" t="s">
        <v>169</v>
      </c>
      <c r="AU3415" s="94" t="s">
        <v>100</v>
      </c>
    </row>
    <row r="3416" spans="2:65" s="102" customFormat="1" ht="36" x14ac:dyDescent="0.3">
      <c r="B3416" s="103"/>
      <c r="D3416" s="190" t="s">
        <v>188</v>
      </c>
      <c r="F3416" s="214" t="s">
        <v>773</v>
      </c>
      <c r="L3416" s="103"/>
      <c r="M3416" s="192"/>
      <c r="T3416" s="193"/>
      <c r="AT3416" s="94" t="s">
        <v>188</v>
      </c>
      <c r="AU3416" s="94" t="s">
        <v>100</v>
      </c>
    </row>
    <row r="3417" spans="2:65" s="194" customFormat="1" x14ac:dyDescent="0.3">
      <c r="B3417" s="195"/>
      <c r="D3417" s="190" t="s">
        <v>171</v>
      </c>
      <c r="E3417" s="196"/>
      <c r="F3417" s="197" t="s">
        <v>172</v>
      </c>
      <c r="H3417" s="196"/>
      <c r="L3417" s="195"/>
      <c r="M3417" s="198"/>
      <c r="T3417" s="199"/>
      <c r="AT3417" s="196" t="s">
        <v>171</v>
      </c>
      <c r="AU3417" s="196" t="s">
        <v>100</v>
      </c>
      <c r="AV3417" s="194" t="s">
        <v>84</v>
      </c>
      <c r="AW3417" s="194" t="s">
        <v>33</v>
      </c>
      <c r="AX3417" s="194" t="s">
        <v>76</v>
      </c>
      <c r="AY3417" s="196" t="s">
        <v>119</v>
      </c>
    </row>
    <row r="3418" spans="2:65" s="194" customFormat="1" x14ac:dyDescent="0.3">
      <c r="B3418" s="195"/>
      <c r="D3418" s="190" t="s">
        <v>171</v>
      </c>
      <c r="E3418" s="196"/>
      <c r="F3418" s="197" t="s">
        <v>747</v>
      </c>
      <c r="H3418" s="196"/>
      <c r="L3418" s="195"/>
      <c r="M3418" s="198"/>
      <c r="T3418" s="199"/>
      <c r="AT3418" s="196" t="s">
        <v>171</v>
      </c>
      <c r="AU3418" s="196" t="s">
        <v>100</v>
      </c>
      <c r="AV3418" s="194" t="s">
        <v>84</v>
      </c>
      <c r="AW3418" s="194" t="s">
        <v>33</v>
      </c>
      <c r="AX3418" s="194" t="s">
        <v>76</v>
      </c>
      <c r="AY3418" s="196" t="s">
        <v>119</v>
      </c>
    </row>
    <row r="3419" spans="2:65" s="194" customFormat="1" x14ac:dyDescent="0.3">
      <c r="B3419" s="195"/>
      <c r="D3419" s="190" t="s">
        <v>171</v>
      </c>
      <c r="E3419" s="196"/>
      <c r="F3419" s="197" t="s">
        <v>748</v>
      </c>
      <c r="H3419" s="196"/>
      <c r="L3419" s="195"/>
      <c r="M3419" s="198"/>
      <c r="T3419" s="199"/>
      <c r="AT3419" s="196" t="s">
        <v>171</v>
      </c>
      <c r="AU3419" s="196" t="s">
        <v>100</v>
      </c>
      <c r="AV3419" s="194" t="s">
        <v>84</v>
      </c>
      <c r="AW3419" s="194" t="s">
        <v>33</v>
      </c>
      <c r="AX3419" s="194" t="s">
        <v>76</v>
      </c>
      <c r="AY3419" s="196" t="s">
        <v>119</v>
      </c>
    </row>
    <row r="3420" spans="2:65" s="194" customFormat="1" x14ac:dyDescent="0.3">
      <c r="B3420" s="195"/>
      <c r="D3420" s="190" t="s">
        <v>171</v>
      </c>
      <c r="E3420" s="196"/>
      <c r="F3420" s="197" t="s">
        <v>749</v>
      </c>
      <c r="H3420" s="196"/>
      <c r="L3420" s="195"/>
      <c r="M3420" s="198"/>
      <c r="T3420" s="199"/>
      <c r="AT3420" s="196" t="s">
        <v>171</v>
      </c>
      <c r="AU3420" s="196" t="s">
        <v>100</v>
      </c>
      <c r="AV3420" s="194" t="s">
        <v>84</v>
      </c>
      <c r="AW3420" s="194" t="s">
        <v>33</v>
      </c>
      <c r="AX3420" s="194" t="s">
        <v>76</v>
      </c>
      <c r="AY3420" s="196" t="s">
        <v>119</v>
      </c>
    </row>
    <row r="3421" spans="2:65" s="194" customFormat="1" x14ac:dyDescent="0.3">
      <c r="B3421" s="195"/>
      <c r="D3421" s="190" t="s">
        <v>171</v>
      </c>
      <c r="E3421" s="196"/>
      <c r="F3421" s="197" t="s">
        <v>750</v>
      </c>
      <c r="H3421" s="196"/>
      <c r="L3421" s="195"/>
      <c r="M3421" s="198"/>
      <c r="T3421" s="199"/>
      <c r="AT3421" s="196" t="s">
        <v>171</v>
      </c>
      <c r="AU3421" s="196" t="s">
        <v>100</v>
      </c>
      <c r="AV3421" s="194" t="s">
        <v>84</v>
      </c>
      <c r="AW3421" s="194" t="s">
        <v>33</v>
      </c>
      <c r="AX3421" s="194" t="s">
        <v>76</v>
      </c>
      <c r="AY3421" s="196" t="s">
        <v>119</v>
      </c>
    </row>
    <row r="3422" spans="2:65" s="200" customFormat="1" x14ac:dyDescent="0.3">
      <c r="B3422" s="201"/>
      <c r="D3422" s="190" t="s">
        <v>171</v>
      </c>
      <c r="E3422" s="202"/>
      <c r="F3422" s="203" t="s">
        <v>751</v>
      </c>
      <c r="H3422" s="204">
        <v>1.9220000000000002</v>
      </c>
      <c r="L3422" s="201"/>
      <c r="M3422" s="205"/>
      <c r="T3422" s="206"/>
      <c r="AT3422" s="202" t="s">
        <v>171</v>
      </c>
      <c r="AU3422" s="202" t="s">
        <v>100</v>
      </c>
      <c r="AV3422" s="200" t="s">
        <v>100</v>
      </c>
      <c r="AW3422" s="200" t="s">
        <v>33</v>
      </c>
      <c r="AX3422" s="200" t="s">
        <v>76</v>
      </c>
      <c r="AY3422" s="202" t="s">
        <v>119</v>
      </c>
    </row>
    <row r="3423" spans="2:65" s="194" customFormat="1" x14ac:dyDescent="0.3">
      <c r="B3423" s="195"/>
      <c r="D3423" s="190" t="s">
        <v>171</v>
      </c>
      <c r="E3423" s="196"/>
      <c r="F3423" s="197" t="s">
        <v>747</v>
      </c>
      <c r="H3423" s="196"/>
      <c r="L3423" s="195"/>
      <c r="M3423" s="198"/>
      <c r="T3423" s="199"/>
      <c r="AT3423" s="196" t="s">
        <v>171</v>
      </c>
      <c r="AU3423" s="196" t="s">
        <v>100</v>
      </c>
      <c r="AV3423" s="194" t="s">
        <v>84</v>
      </c>
      <c r="AW3423" s="194" t="s">
        <v>33</v>
      </c>
      <c r="AX3423" s="194" t="s">
        <v>76</v>
      </c>
      <c r="AY3423" s="196" t="s">
        <v>119</v>
      </c>
    </row>
    <row r="3424" spans="2:65" s="194" customFormat="1" x14ac:dyDescent="0.3">
      <c r="B3424" s="195"/>
      <c r="D3424" s="190" t="s">
        <v>171</v>
      </c>
      <c r="E3424" s="196"/>
      <c r="F3424" s="197" t="s">
        <v>752</v>
      </c>
      <c r="H3424" s="196"/>
      <c r="L3424" s="195"/>
      <c r="M3424" s="198"/>
      <c r="T3424" s="199"/>
      <c r="AT3424" s="196" t="s">
        <v>171</v>
      </c>
      <c r="AU3424" s="196" t="s">
        <v>100</v>
      </c>
      <c r="AV3424" s="194" t="s">
        <v>84</v>
      </c>
      <c r="AW3424" s="194" t="s">
        <v>33</v>
      </c>
      <c r="AX3424" s="194" t="s">
        <v>76</v>
      </c>
      <c r="AY3424" s="196" t="s">
        <v>119</v>
      </c>
    </row>
    <row r="3425" spans="2:51" s="194" customFormat="1" x14ac:dyDescent="0.3">
      <c r="B3425" s="195"/>
      <c r="D3425" s="190" t="s">
        <v>171</v>
      </c>
      <c r="E3425" s="196"/>
      <c r="F3425" s="197" t="s">
        <v>467</v>
      </c>
      <c r="H3425" s="196"/>
      <c r="L3425" s="195"/>
      <c r="M3425" s="198"/>
      <c r="T3425" s="199"/>
      <c r="AT3425" s="196" t="s">
        <v>171</v>
      </c>
      <c r="AU3425" s="196" t="s">
        <v>100</v>
      </c>
      <c r="AV3425" s="194" t="s">
        <v>84</v>
      </c>
      <c r="AW3425" s="194" t="s">
        <v>33</v>
      </c>
      <c r="AX3425" s="194" t="s">
        <v>76</v>
      </c>
      <c r="AY3425" s="196" t="s">
        <v>119</v>
      </c>
    </row>
    <row r="3426" spans="2:51" s="194" customFormat="1" x14ac:dyDescent="0.3">
      <c r="B3426" s="195"/>
      <c r="D3426" s="190" t="s">
        <v>171</v>
      </c>
      <c r="E3426" s="196"/>
      <c r="F3426" s="197" t="s">
        <v>752</v>
      </c>
      <c r="H3426" s="196"/>
      <c r="L3426" s="195"/>
      <c r="M3426" s="198"/>
      <c r="T3426" s="199"/>
      <c r="AT3426" s="196" t="s">
        <v>171</v>
      </c>
      <c r="AU3426" s="196" t="s">
        <v>100</v>
      </c>
      <c r="AV3426" s="194" t="s">
        <v>84</v>
      </c>
      <c r="AW3426" s="194" t="s">
        <v>33</v>
      </c>
      <c r="AX3426" s="194" t="s">
        <v>76</v>
      </c>
      <c r="AY3426" s="196" t="s">
        <v>119</v>
      </c>
    </row>
    <row r="3427" spans="2:51" s="194" customFormat="1" x14ac:dyDescent="0.3">
      <c r="B3427" s="195"/>
      <c r="D3427" s="190" t="s">
        <v>171</v>
      </c>
      <c r="E3427" s="196"/>
      <c r="F3427" s="197" t="s">
        <v>469</v>
      </c>
      <c r="H3427" s="196"/>
      <c r="L3427" s="195"/>
      <c r="M3427" s="198"/>
      <c r="T3427" s="199"/>
      <c r="AT3427" s="196" t="s">
        <v>171</v>
      </c>
      <c r="AU3427" s="196" t="s">
        <v>100</v>
      </c>
      <c r="AV3427" s="194" t="s">
        <v>84</v>
      </c>
      <c r="AW3427" s="194" t="s">
        <v>33</v>
      </c>
      <c r="AX3427" s="194" t="s">
        <v>76</v>
      </c>
      <c r="AY3427" s="196" t="s">
        <v>119</v>
      </c>
    </row>
    <row r="3428" spans="2:51" s="194" customFormat="1" x14ac:dyDescent="0.3">
      <c r="B3428" s="195"/>
      <c r="D3428" s="190" t="s">
        <v>171</v>
      </c>
      <c r="E3428" s="196"/>
      <c r="F3428" s="197" t="s">
        <v>753</v>
      </c>
      <c r="H3428" s="196"/>
      <c r="L3428" s="195"/>
      <c r="M3428" s="198"/>
      <c r="T3428" s="199"/>
      <c r="AT3428" s="196" t="s">
        <v>171</v>
      </c>
      <c r="AU3428" s="196" t="s">
        <v>100</v>
      </c>
      <c r="AV3428" s="194" t="s">
        <v>84</v>
      </c>
      <c r="AW3428" s="194" t="s">
        <v>33</v>
      </c>
      <c r="AX3428" s="194" t="s">
        <v>76</v>
      </c>
      <c r="AY3428" s="196" t="s">
        <v>119</v>
      </c>
    </row>
    <row r="3429" spans="2:51" s="200" customFormat="1" x14ac:dyDescent="0.3">
      <c r="B3429" s="201"/>
      <c r="D3429" s="190" t="s">
        <v>171</v>
      </c>
      <c r="E3429" s="202"/>
      <c r="F3429" s="203" t="s">
        <v>754</v>
      </c>
      <c r="H3429" s="204">
        <v>5.6790000000000003</v>
      </c>
      <c r="L3429" s="201"/>
      <c r="M3429" s="205"/>
      <c r="T3429" s="206"/>
      <c r="AT3429" s="202" t="s">
        <v>171</v>
      </c>
      <c r="AU3429" s="202" t="s">
        <v>100</v>
      </c>
      <c r="AV3429" s="200" t="s">
        <v>100</v>
      </c>
      <c r="AW3429" s="200" t="s">
        <v>33</v>
      </c>
      <c r="AX3429" s="200" t="s">
        <v>76</v>
      </c>
      <c r="AY3429" s="202" t="s">
        <v>119</v>
      </c>
    </row>
    <row r="3430" spans="2:51" s="194" customFormat="1" x14ac:dyDescent="0.3">
      <c r="B3430" s="195"/>
      <c r="D3430" s="190" t="s">
        <v>171</v>
      </c>
      <c r="E3430" s="196"/>
      <c r="F3430" s="197" t="s">
        <v>755</v>
      </c>
      <c r="H3430" s="196"/>
      <c r="L3430" s="195"/>
      <c r="M3430" s="198"/>
      <c r="T3430" s="199"/>
      <c r="AT3430" s="196" t="s">
        <v>171</v>
      </c>
      <c r="AU3430" s="196" t="s">
        <v>100</v>
      </c>
      <c r="AV3430" s="194" t="s">
        <v>84</v>
      </c>
      <c r="AW3430" s="194" t="s">
        <v>33</v>
      </c>
      <c r="AX3430" s="194" t="s">
        <v>76</v>
      </c>
      <c r="AY3430" s="196" t="s">
        <v>119</v>
      </c>
    </row>
    <row r="3431" spans="2:51" s="194" customFormat="1" x14ac:dyDescent="0.3">
      <c r="B3431" s="195"/>
      <c r="D3431" s="190" t="s">
        <v>171</v>
      </c>
      <c r="E3431" s="196"/>
      <c r="F3431" s="197" t="s">
        <v>473</v>
      </c>
      <c r="H3431" s="196"/>
      <c r="L3431" s="195"/>
      <c r="M3431" s="198"/>
      <c r="T3431" s="199"/>
      <c r="AT3431" s="196" t="s">
        <v>171</v>
      </c>
      <c r="AU3431" s="196" t="s">
        <v>100</v>
      </c>
      <c r="AV3431" s="194" t="s">
        <v>84</v>
      </c>
      <c r="AW3431" s="194" t="s">
        <v>33</v>
      </c>
      <c r="AX3431" s="194" t="s">
        <v>76</v>
      </c>
      <c r="AY3431" s="196" t="s">
        <v>119</v>
      </c>
    </row>
    <row r="3432" spans="2:51" s="194" customFormat="1" x14ac:dyDescent="0.3">
      <c r="B3432" s="195"/>
      <c r="D3432" s="190" t="s">
        <v>171</v>
      </c>
      <c r="E3432" s="196"/>
      <c r="F3432" s="197" t="s">
        <v>756</v>
      </c>
      <c r="H3432" s="196"/>
      <c r="L3432" s="195"/>
      <c r="M3432" s="198"/>
      <c r="T3432" s="199"/>
      <c r="AT3432" s="196" t="s">
        <v>171</v>
      </c>
      <c r="AU3432" s="196" t="s">
        <v>100</v>
      </c>
      <c r="AV3432" s="194" t="s">
        <v>84</v>
      </c>
      <c r="AW3432" s="194" t="s">
        <v>33</v>
      </c>
      <c r="AX3432" s="194" t="s">
        <v>76</v>
      </c>
      <c r="AY3432" s="196" t="s">
        <v>119</v>
      </c>
    </row>
    <row r="3433" spans="2:51" s="200" customFormat="1" x14ac:dyDescent="0.3">
      <c r="B3433" s="201"/>
      <c r="D3433" s="190" t="s">
        <v>171</v>
      </c>
      <c r="E3433" s="202"/>
      <c r="F3433" s="203" t="s">
        <v>757</v>
      </c>
      <c r="H3433" s="204">
        <v>1.071</v>
      </c>
      <c r="L3433" s="201"/>
      <c r="M3433" s="205"/>
      <c r="T3433" s="206"/>
      <c r="AT3433" s="202" t="s">
        <v>171</v>
      </c>
      <c r="AU3433" s="202" t="s">
        <v>100</v>
      </c>
      <c r="AV3433" s="200" t="s">
        <v>100</v>
      </c>
      <c r="AW3433" s="200" t="s">
        <v>33</v>
      </c>
      <c r="AX3433" s="200" t="s">
        <v>76</v>
      </c>
      <c r="AY3433" s="202" t="s">
        <v>119</v>
      </c>
    </row>
    <row r="3434" spans="2:51" s="194" customFormat="1" x14ac:dyDescent="0.3">
      <c r="B3434" s="195"/>
      <c r="D3434" s="190" t="s">
        <v>171</v>
      </c>
      <c r="E3434" s="196"/>
      <c r="F3434" s="197" t="s">
        <v>439</v>
      </c>
      <c r="H3434" s="196"/>
      <c r="L3434" s="195"/>
      <c r="M3434" s="198"/>
      <c r="T3434" s="199"/>
      <c r="AT3434" s="196" t="s">
        <v>171</v>
      </c>
      <c r="AU3434" s="196" t="s">
        <v>100</v>
      </c>
      <c r="AV3434" s="194" t="s">
        <v>84</v>
      </c>
      <c r="AW3434" s="194" t="s">
        <v>33</v>
      </c>
      <c r="AX3434" s="194" t="s">
        <v>76</v>
      </c>
      <c r="AY3434" s="196" t="s">
        <v>119</v>
      </c>
    </row>
    <row r="3435" spans="2:51" s="194" customFormat="1" x14ac:dyDescent="0.3">
      <c r="B3435" s="195"/>
      <c r="D3435" s="190" t="s">
        <v>171</v>
      </c>
      <c r="E3435" s="196"/>
      <c r="F3435" s="197" t="s">
        <v>440</v>
      </c>
      <c r="H3435" s="196"/>
      <c r="L3435" s="195"/>
      <c r="M3435" s="198"/>
      <c r="T3435" s="199"/>
      <c r="AT3435" s="196" t="s">
        <v>171</v>
      </c>
      <c r="AU3435" s="196" t="s">
        <v>100</v>
      </c>
      <c r="AV3435" s="194" t="s">
        <v>84</v>
      </c>
      <c r="AW3435" s="194" t="s">
        <v>33</v>
      </c>
      <c r="AX3435" s="194" t="s">
        <v>76</v>
      </c>
      <c r="AY3435" s="196" t="s">
        <v>119</v>
      </c>
    </row>
    <row r="3436" spans="2:51" s="194" customFormat="1" x14ac:dyDescent="0.3">
      <c r="B3436" s="195"/>
      <c r="D3436" s="190" t="s">
        <v>171</v>
      </c>
      <c r="E3436" s="196"/>
      <c r="F3436" s="197" t="s">
        <v>441</v>
      </c>
      <c r="H3436" s="196"/>
      <c r="L3436" s="195"/>
      <c r="M3436" s="198"/>
      <c r="T3436" s="199"/>
      <c r="AT3436" s="196" t="s">
        <v>171</v>
      </c>
      <c r="AU3436" s="196" t="s">
        <v>100</v>
      </c>
      <c r="AV3436" s="194" t="s">
        <v>84</v>
      </c>
      <c r="AW3436" s="194" t="s">
        <v>33</v>
      </c>
      <c r="AX3436" s="194" t="s">
        <v>76</v>
      </c>
      <c r="AY3436" s="196" t="s">
        <v>119</v>
      </c>
    </row>
    <row r="3437" spans="2:51" s="194" customFormat="1" x14ac:dyDescent="0.3">
      <c r="B3437" s="195"/>
      <c r="D3437" s="190" t="s">
        <v>171</v>
      </c>
      <c r="E3437" s="196"/>
      <c r="F3437" s="197" t="s">
        <v>758</v>
      </c>
      <c r="H3437" s="196"/>
      <c r="L3437" s="195"/>
      <c r="M3437" s="198"/>
      <c r="T3437" s="199"/>
      <c r="AT3437" s="196" t="s">
        <v>171</v>
      </c>
      <c r="AU3437" s="196" t="s">
        <v>100</v>
      </c>
      <c r="AV3437" s="194" t="s">
        <v>84</v>
      </c>
      <c r="AW3437" s="194" t="s">
        <v>33</v>
      </c>
      <c r="AX3437" s="194" t="s">
        <v>76</v>
      </c>
      <c r="AY3437" s="196" t="s">
        <v>119</v>
      </c>
    </row>
    <row r="3438" spans="2:51" s="200" customFormat="1" x14ac:dyDescent="0.3">
      <c r="B3438" s="201"/>
      <c r="D3438" s="190" t="s">
        <v>171</v>
      </c>
      <c r="E3438" s="202"/>
      <c r="F3438" s="203" t="s">
        <v>759</v>
      </c>
      <c r="H3438" s="204">
        <v>15.499000000000001</v>
      </c>
      <c r="L3438" s="201"/>
      <c r="M3438" s="205"/>
      <c r="T3438" s="206"/>
      <c r="AT3438" s="202" t="s">
        <v>171</v>
      </c>
      <c r="AU3438" s="202" t="s">
        <v>100</v>
      </c>
      <c r="AV3438" s="200" t="s">
        <v>100</v>
      </c>
      <c r="AW3438" s="200" t="s">
        <v>33</v>
      </c>
      <c r="AX3438" s="200" t="s">
        <v>76</v>
      </c>
      <c r="AY3438" s="202" t="s">
        <v>119</v>
      </c>
    </row>
    <row r="3439" spans="2:51" s="194" customFormat="1" x14ac:dyDescent="0.3">
      <c r="B3439" s="195"/>
      <c r="D3439" s="190" t="s">
        <v>171</v>
      </c>
      <c r="E3439" s="196"/>
      <c r="F3439" s="197" t="s">
        <v>439</v>
      </c>
      <c r="H3439" s="196"/>
      <c r="L3439" s="195"/>
      <c r="M3439" s="198"/>
      <c r="T3439" s="199"/>
      <c r="AT3439" s="196" t="s">
        <v>171</v>
      </c>
      <c r="AU3439" s="196" t="s">
        <v>100</v>
      </c>
      <c r="AV3439" s="194" t="s">
        <v>84</v>
      </c>
      <c r="AW3439" s="194" t="s">
        <v>33</v>
      </c>
      <c r="AX3439" s="194" t="s">
        <v>76</v>
      </c>
      <c r="AY3439" s="196" t="s">
        <v>119</v>
      </c>
    </row>
    <row r="3440" spans="2:51" s="194" customFormat="1" x14ac:dyDescent="0.3">
      <c r="B3440" s="195"/>
      <c r="D3440" s="190" t="s">
        <v>171</v>
      </c>
      <c r="E3440" s="196"/>
      <c r="F3440" s="197" t="s">
        <v>694</v>
      </c>
      <c r="H3440" s="196"/>
      <c r="L3440" s="195"/>
      <c r="M3440" s="198"/>
      <c r="T3440" s="199"/>
      <c r="AT3440" s="196" t="s">
        <v>171</v>
      </c>
      <c r="AU3440" s="196" t="s">
        <v>100</v>
      </c>
      <c r="AV3440" s="194" t="s">
        <v>84</v>
      </c>
      <c r="AW3440" s="194" t="s">
        <v>33</v>
      </c>
      <c r="AX3440" s="194" t="s">
        <v>76</v>
      </c>
      <c r="AY3440" s="196" t="s">
        <v>119</v>
      </c>
    </row>
    <row r="3441" spans="2:65" s="194" customFormat="1" x14ac:dyDescent="0.3">
      <c r="B3441" s="195"/>
      <c r="D3441" s="190" t="s">
        <v>171</v>
      </c>
      <c r="E3441" s="196"/>
      <c r="F3441" s="197" t="s">
        <v>695</v>
      </c>
      <c r="H3441" s="196"/>
      <c r="L3441" s="195"/>
      <c r="M3441" s="198"/>
      <c r="T3441" s="199"/>
      <c r="AT3441" s="196" t="s">
        <v>171</v>
      </c>
      <c r="AU3441" s="196" t="s">
        <v>100</v>
      </c>
      <c r="AV3441" s="194" t="s">
        <v>84</v>
      </c>
      <c r="AW3441" s="194" t="s">
        <v>33</v>
      </c>
      <c r="AX3441" s="194" t="s">
        <v>76</v>
      </c>
      <c r="AY3441" s="196" t="s">
        <v>119</v>
      </c>
    </row>
    <row r="3442" spans="2:65" s="194" customFormat="1" x14ac:dyDescent="0.3">
      <c r="B3442" s="195"/>
      <c r="D3442" s="190" t="s">
        <v>171</v>
      </c>
      <c r="E3442" s="196"/>
      <c r="F3442" s="197" t="s">
        <v>760</v>
      </c>
      <c r="H3442" s="196"/>
      <c r="L3442" s="195"/>
      <c r="M3442" s="198"/>
      <c r="T3442" s="199"/>
      <c r="AT3442" s="196" t="s">
        <v>171</v>
      </c>
      <c r="AU3442" s="196" t="s">
        <v>100</v>
      </c>
      <c r="AV3442" s="194" t="s">
        <v>84</v>
      </c>
      <c r="AW3442" s="194" t="s">
        <v>33</v>
      </c>
      <c r="AX3442" s="194" t="s">
        <v>76</v>
      </c>
      <c r="AY3442" s="196" t="s">
        <v>119</v>
      </c>
    </row>
    <row r="3443" spans="2:65" s="200" customFormat="1" x14ac:dyDescent="0.3">
      <c r="B3443" s="201"/>
      <c r="D3443" s="190" t="s">
        <v>171</v>
      </c>
      <c r="E3443" s="202"/>
      <c r="F3443" s="203" t="s">
        <v>761</v>
      </c>
      <c r="H3443" s="204">
        <v>0.30000000000000004</v>
      </c>
      <c r="L3443" s="201"/>
      <c r="M3443" s="205"/>
      <c r="T3443" s="206"/>
      <c r="AT3443" s="202" t="s">
        <v>171</v>
      </c>
      <c r="AU3443" s="202" t="s">
        <v>100</v>
      </c>
      <c r="AV3443" s="200" t="s">
        <v>100</v>
      </c>
      <c r="AW3443" s="200" t="s">
        <v>33</v>
      </c>
      <c r="AX3443" s="200" t="s">
        <v>76</v>
      </c>
      <c r="AY3443" s="202" t="s">
        <v>119</v>
      </c>
    </row>
    <row r="3444" spans="2:65" s="207" customFormat="1" x14ac:dyDescent="0.3">
      <c r="B3444" s="208"/>
      <c r="D3444" s="190" t="s">
        <v>171</v>
      </c>
      <c r="E3444" s="209"/>
      <c r="F3444" s="210" t="s">
        <v>176</v>
      </c>
      <c r="H3444" s="211">
        <v>24.471</v>
      </c>
      <c r="L3444" s="208"/>
      <c r="M3444" s="212"/>
      <c r="T3444" s="213"/>
      <c r="AT3444" s="209" t="s">
        <v>171</v>
      </c>
      <c r="AU3444" s="209" t="s">
        <v>100</v>
      </c>
      <c r="AV3444" s="207" t="s">
        <v>121</v>
      </c>
      <c r="AW3444" s="207" t="s">
        <v>33</v>
      </c>
      <c r="AX3444" s="207" t="s">
        <v>84</v>
      </c>
      <c r="AY3444" s="209" t="s">
        <v>119</v>
      </c>
    </row>
    <row r="3445" spans="2:65" s="167" customFormat="1" ht="29.85" customHeight="1" x14ac:dyDescent="0.35">
      <c r="B3445" s="168"/>
      <c r="D3445" s="169" t="s">
        <v>75</v>
      </c>
      <c r="E3445" s="177" t="s">
        <v>774</v>
      </c>
      <c r="F3445" s="177" t="s">
        <v>775</v>
      </c>
      <c r="J3445" s="178">
        <f>BK3445</f>
        <v>0</v>
      </c>
      <c r="L3445" s="168"/>
      <c r="M3445" s="172"/>
      <c r="P3445" s="173">
        <f>SUM(P3446:P3447)</f>
        <v>480.98667999999998</v>
      </c>
      <c r="R3445" s="173">
        <f>SUM(R3446:R3447)</f>
        <v>0</v>
      </c>
      <c r="T3445" s="174">
        <f>SUM(T3446:T3447)</f>
        <v>0</v>
      </c>
      <c r="AR3445" s="169" t="s">
        <v>84</v>
      </c>
      <c r="AT3445" s="175" t="s">
        <v>75</v>
      </c>
      <c r="AU3445" s="175" t="s">
        <v>84</v>
      </c>
      <c r="AY3445" s="169" t="s">
        <v>119</v>
      </c>
      <c r="BK3445" s="176">
        <f>SUM(BK3446:BK3447)</f>
        <v>0</v>
      </c>
    </row>
    <row r="3446" spans="2:65" s="102" customFormat="1" ht="16.5" customHeight="1" x14ac:dyDescent="0.3">
      <c r="B3446" s="103"/>
      <c r="C3446" s="179" t="s">
        <v>776</v>
      </c>
      <c r="D3446" s="179" t="s">
        <v>120</v>
      </c>
      <c r="E3446" s="180" t="s">
        <v>777</v>
      </c>
      <c r="F3446" s="181" t="s">
        <v>778</v>
      </c>
      <c r="G3446" s="182" t="s">
        <v>356</v>
      </c>
      <c r="H3446" s="183">
        <v>324.99099999999999</v>
      </c>
      <c r="I3446" s="289"/>
      <c r="J3446" s="184">
        <f>ROUND(I3446*H3446,2)</f>
        <v>0</v>
      </c>
      <c r="K3446" s="181" t="s">
        <v>167</v>
      </c>
      <c r="L3446" s="103"/>
      <c r="M3446" s="185"/>
      <c r="N3446" s="186" t="s">
        <v>41</v>
      </c>
      <c r="O3446" s="187">
        <v>1.48</v>
      </c>
      <c r="P3446" s="187">
        <f>O3446*H3446</f>
        <v>480.98667999999998</v>
      </c>
      <c r="Q3446" s="187">
        <v>0</v>
      </c>
      <c r="R3446" s="187">
        <f>Q3446*H3446</f>
        <v>0</v>
      </c>
      <c r="S3446" s="187">
        <v>0</v>
      </c>
      <c r="T3446" s="188">
        <f>S3446*H3446</f>
        <v>0</v>
      </c>
      <c r="AR3446" s="94" t="s">
        <v>121</v>
      </c>
      <c r="AT3446" s="94" t="s">
        <v>120</v>
      </c>
      <c r="AU3446" s="94" t="s">
        <v>100</v>
      </c>
      <c r="AY3446" s="94" t="s">
        <v>119</v>
      </c>
      <c r="BE3446" s="189">
        <f>IF(N3446="základní",J3446,0)</f>
        <v>0</v>
      </c>
      <c r="BF3446" s="189">
        <f>IF(N3446="snížená",J3446,0)</f>
        <v>0</v>
      </c>
      <c r="BG3446" s="189">
        <f>IF(N3446="zákl. přenesená",J3446,0)</f>
        <v>0</v>
      </c>
      <c r="BH3446" s="189">
        <f>IF(N3446="sníž. přenesená",J3446,0)</f>
        <v>0</v>
      </c>
      <c r="BI3446" s="189">
        <f>IF(N3446="nulová",J3446,0)</f>
        <v>0</v>
      </c>
      <c r="BJ3446" s="94" t="s">
        <v>84</v>
      </c>
      <c r="BK3446" s="189">
        <f>ROUND(I3446*H3446,2)</f>
        <v>0</v>
      </c>
      <c r="BL3446" s="94" t="s">
        <v>121</v>
      </c>
      <c r="BM3446" s="94" t="s">
        <v>779</v>
      </c>
    </row>
    <row r="3447" spans="2:65" s="102" customFormat="1" ht="36" x14ac:dyDescent="0.3">
      <c r="B3447" s="103"/>
      <c r="D3447" s="190" t="s">
        <v>169</v>
      </c>
      <c r="F3447" s="191" t="s">
        <v>780</v>
      </c>
      <c r="L3447" s="103"/>
      <c r="M3447" s="192"/>
      <c r="T3447" s="193"/>
      <c r="AT3447" s="94" t="s">
        <v>169</v>
      </c>
      <c r="AU3447" s="94" t="s">
        <v>100</v>
      </c>
    </row>
    <row r="3448" spans="2:65" s="167" customFormat="1" ht="37.5" customHeight="1" x14ac:dyDescent="0.35">
      <c r="B3448" s="168"/>
      <c r="D3448" s="169" t="s">
        <v>75</v>
      </c>
      <c r="E3448" s="170" t="s">
        <v>781</v>
      </c>
      <c r="F3448" s="170" t="s">
        <v>782</v>
      </c>
      <c r="J3448" s="171">
        <f>BK3448</f>
        <v>0</v>
      </c>
      <c r="L3448" s="168"/>
      <c r="M3448" s="172"/>
      <c r="P3448" s="173">
        <f>P3449+P3475</f>
        <v>135.08303799999999</v>
      </c>
      <c r="R3448" s="173">
        <f>R3449+R3475</f>
        <v>1.8130000000000004E-2</v>
      </c>
      <c r="T3448" s="174">
        <f>T3449+T3475</f>
        <v>8.672269</v>
      </c>
      <c r="AR3448" s="169" t="s">
        <v>100</v>
      </c>
      <c r="AT3448" s="175" t="s">
        <v>75</v>
      </c>
      <c r="AU3448" s="175" t="s">
        <v>76</v>
      </c>
      <c r="AY3448" s="169" t="s">
        <v>119</v>
      </c>
      <c r="BK3448" s="176">
        <f>BK3449+BK3475</f>
        <v>0</v>
      </c>
    </row>
    <row r="3449" spans="2:65" s="167" customFormat="1" ht="19.95" customHeight="1" x14ac:dyDescent="0.35">
      <c r="B3449" s="168"/>
      <c r="D3449" s="169" t="s">
        <v>75</v>
      </c>
      <c r="E3449" s="177" t="s">
        <v>783</v>
      </c>
      <c r="F3449" s="177" t="s">
        <v>784</v>
      </c>
      <c r="J3449" s="178">
        <f>BK3449</f>
        <v>0</v>
      </c>
      <c r="L3449" s="168"/>
      <c r="M3449" s="172"/>
      <c r="P3449" s="173">
        <f>SUM(P3450:P3474)</f>
        <v>53.121938</v>
      </c>
      <c r="R3449" s="173">
        <f>SUM(R3450:R3474)</f>
        <v>1.3860000000000003E-2</v>
      </c>
      <c r="T3449" s="174">
        <f>SUM(T3450:T3474)</f>
        <v>0</v>
      </c>
      <c r="AR3449" s="169" t="s">
        <v>100</v>
      </c>
      <c r="AT3449" s="175" t="s">
        <v>75</v>
      </c>
      <c r="AU3449" s="175" t="s">
        <v>84</v>
      </c>
      <c r="AY3449" s="169" t="s">
        <v>119</v>
      </c>
      <c r="BK3449" s="176">
        <f>SUM(BK3450:BK3474)</f>
        <v>0</v>
      </c>
    </row>
    <row r="3450" spans="2:65" s="102" customFormat="1" ht="16.5" customHeight="1" x14ac:dyDescent="0.3">
      <c r="B3450" s="103"/>
      <c r="C3450" s="179" t="s">
        <v>785</v>
      </c>
      <c r="D3450" s="179" t="s">
        <v>120</v>
      </c>
      <c r="E3450" s="180" t="s">
        <v>786</v>
      </c>
      <c r="F3450" s="181" t="s">
        <v>787</v>
      </c>
      <c r="G3450" s="182" t="s">
        <v>527</v>
      </c>
      <c r="H3450" s="183">
        <v>18</v>
      </c>
      <c r="I3450" s="289"/>
      <c r="J3450" s="184">
        <f>ROUND(I3450*H3450,2)</f>
        <v>0</v>
      </c>
      <c r="K3450" s="181" t="s">
        <v>167</v>
      </c>
      <c r="L3450" s="103"/>
      <c r="M3450" s="185"/>
      <c r="N3450" s="186" t="s">
        <v>41</v>
      </c>
      <c r="O3450" s="187">
        <v>2.95</v>
      </c>
      <c r="P3450" s="187">
        <f>O3450*H3450</f>
        <v>53.1</v>
      </c>
      <c r="Q3450" s="187">
        <v>4.1000000000000005E-4</v>
      </c>
      <c r="R3450" s="187">
        <f>Q3450*H3450</f>
        <v>7.3800000000000011E-3</v>
      </c>
      <c r="S3450" s="187">
        <v>0</v>
      </c>
      <c r="T3450" s="188">
        <f>S3450*H3450</f>
        <v>0</v>
      </c>
      <c r="AR3450" s="94" t="s">
        <v>331</v>
      </c>
      <c r="AT3450" s="94" t="s">
        <v>120</v>
      </c>
      <c r="AU3450" s="94" t="s">
        <v>100</v>
      </c>
      <c r="AY3450" s="94" t="s">
        <v>119</v>
      </c>
      <c r="BE3450" s="189">
        <f>IF(N3450="základní",J3450,0)</f>
        <v>0</v>
      </c>
      <c r="BF3450" s="189">
        <f>IF(N3450="snížená",J3450,0)</f>
        <v>0</v>
      </c>
      <c r="BG3450" s="189">
        <f>IF(N3450="zákl. přenesená",J3450,0)</f>
        <v>0</v>
      </c>
      <c r="BH3450" s="189">
        <f>IF(N3450="sníž. přenesená",J3450,0)</f>
        <v>0</v>
      </c>
      <c r="BI3450" s="189">
        <f>IF(N3450="nulová",J3450,0)</f>
        <v>0</v>
      </c>
      <c r="BJ3450" s="94" t="s">
        <v>84</v>
      </c>
      <c r="BK3450" s="189">
        <f>ROUND(I3450*H3450,2)</f>
        <v>0</v>
      </c>
      <c r="BL3450" s="94" t="s">
        <v>331</v>
      </c>
      <c r="BM3450" s="94" t="s">
        <v>788</v>
      </c>
    </row>
    <row r="3451" spans="2:65" s="102" customFormat="1" x14ac:dyDescent="0.3">
      <c r="B3451" s="103"/>
      <c r="D3451" s="190" t="s">
        <v>169</v>
      </c>
      <c r="F3451" s="191" t="s">
        <v>789</v>
      </c>
      <c r="L3451" s="103"/>
      <c r="M3451" s="192"/>
      <c r="T3451" s="193"/>
      <c r="AT3451" s="94" t="s">
        <v>169</v>
      </c>
      <c r="AU3451" s="94" t="s">
        <v>100</v>
      </c>
    </row>
    <row r="3452" spans="2:65" s="194" customFormat="1" x14ac:dyDescent="0.3">
      <c r="B3452" s="195"/>
      <c r="D3452" s="190" t="s">
        <v>171</v>
      </c>
      <c r="E3452" s="196"/>
      <c r="F3452" s="197" t="s">
        <v>172</v>
      </c>
      <c r="H3452" s="196"/>
      <c r="L3452" s="195"/>
      <c r="M3452" s="198"/>
      <c r="T3452" s="199"/>
      <c r="AT3452" s="196" t="s">
        <v>171</v>
      </c>
      <c r="AU3452" s="196" t="s">
        <v>100</v>
      </c>
      <c r="AV3452" s="194" t="s">
        <v>84</v>
      </c>
      <c r="AW3452" s="194" t="s">
        <v>33</v>
      </c>
      <c r="AX3452" s="194" t="s">
        <v>76</v>
      </c>
      <c r="AY3452" s="196" t="s">
        <v>119</v>
      </c>
    </row>
    <row r="3453" spans="2:65" s="194" customFormat="1" x14ac:dyDescent="0.3">
      <c r="B3453" s="195"/>
      <c r="D3453" s="190" t="s">
        <v>171</v>
      </c>
      <c r="E3453" s="196"/>
      <c r="F3453" s="197" t="s">
        <v>448</v>
      </c>
      <c r="H3453" s="196"/>
      <c r="L3453" s="195"/>
      <c r="M3453" s="198"/>
      <c r="T3453" s="199"/>
      <c r="AT3453" s="196" t="s">
        <v>171</v>
      </c>
      <c r="AU3453" s="196" t="s">
        <v>100</v>
      </c>
      <c r="AV3453" s="194" t="s">
        <v>84</v>
      </c>
      <c r="AW3453" s="194" t="s">
        <v>33</v>
      </c>
      <c r="AX3453" s="194" t="s">
        <v>76</v>
      </c>
      <c r="AY3453" s="196" t="s">
        <v>119</v>
      </c>
    </row>
    <row r="3454" spans="2:65" s="194" customFormat="1" x14ac:dyDescent="0.3">
      <c r="B3454" s="195"/>
      <c r="D3454" s="190" t="s">
        <v>171</v>
      </c>
      <c r="E3454" s="196"/>
      <c r="F3454" s="197" t="s">
        <v>790</v>
      </c>
      <c r="H3454" s="196"/>
      <c r="L3454" s="195"/>
      <c r="M3454" s="198"/>
      <c r="T3454" s="199"/>
      <c r="AT3454" s="196" t="s">
        <v>171</v>
      </c>
      <c r="AU3454" s="196" t="s">
        <v>100</v>
      </c>
      <c r="AV3454" s="194" t="s">
        <v>84</v>
      </c>
      <c r="AW3454" s="194" t="s">
        <v>33</v>
      </c>
      <c r="AX3454" s="194" t="s">
        <v>76</v>
      </c>
      <c r="AY3454" s="196" t="s">
        <v>119</v>
      </c>
    </row>
    <row r="3455" spans="2:65" s="200" customFormat="1" x14ac:dyDescent="0.3">
      <c r="B3455" s="201"/>
      <c r="D3455" s="190" t="s">
        <v>171</v>
      </c>
      <c r="E3455" s="202"/>
      <c r="F3455" s="203" t="s">
        <v>315</v>
      </c>
      <c r="H3455" s="204">
        <v>12</v>
      </c>
      <c r="L3455" s="201"/>
      <c r="M3455" s="205"/>
      <c r="T3455" s="206"/>
      <c r="AT3455" s="202" t="s">
        <v>171</v>
      </c>
      <c r="AU3455" s="202" t="s">
        <v>100</v>
      </c>
      <c r="AV3455" s="200" t="s">
        <v>100</v>
      </c>
      <c r="AW3455" s="200" t="s">
        <v>33</v>
      </c>
      <c r="AX3455" s="200" t="s">
        <v>76</v>
      </c>
      <c r="AY3455" s="202" t="s">
        <v>119</v>
      </c>
    </row>
    <row r="3456" spans="2:65" s="194" customFormat="1" x14ac:dyDescent="0.3">
      <c r="B3456" s="195"/>
      <c r="D3456" s="190" t="s">
        <v>171</v>
      </c>
      <c r="E3456" s="196"/>
      <c r="F3456" s="197" t="s">
        <v>791</v>
      </c>
      <c r="H3456" s="196"/>
      <c r="L3456" s="195"/>
      <c r="M3456" s="198"/>
      <c r="T3456" s="199"/>
      <c r="AT3456" s="196" t="s">
        <v>171</v>
      </c>
      <c r="AU3456" s="196" t="s">
        <v>100</v>
      </c>
      <c r="AV3456" s="194" t="s">
        <v>84</v>
      </c>
      <c r="AW3456" s="194" t="s">
        <v>33</v>
      </c>
      <c r="AX3456" s="194" t="s">
        <v>76</v>
      </c>
      <c r="AY3456" s="196" t="s">
        <v>119</v>
      </c>
    </row>
    <row r="3457" spans="2:65" s="200" customFormat="1" x14ac:dyDescent="0.3">
      <c r="B3457" s="201"/>
      <c r="D3457" s="190" t="s">
        <v>171</v>
      </c>
      <c r="E3457" s="202"/>
      <c r="F3457" s="203" t="s">
        <v>254</v>
      </c>
      <c r="H3457" s="204">
        <v>6</v>
      </c>
      <c r="L3457" s="201"/>
      <c r="M3457" s="205"/>
      <c r="T3457" s="206"/>
      <c r="AT3457" s="202" t="s">
        <v>171</v>
      </c>
      <c r="AU3457" s="202" t="s">
        <v>100</v>
      </c>
      <c r="AV3457" s="200" t="s">
        <v>100</v>
      </c>
      <c r="AW3457" s="200" t="s">
        <v>33</v>
      </c>
      <c r="AX3457" s="200" t="s">
        <v>76</v>
      </c>
      <c r="AY3457" s="202" t="s">
        <v>119</v>
      </c>
    </row>
    <row r="3458" spans="2:65" s="207" customFormat="1" x14ac:dyDescent="0.3">
      <c r="B3458" s="208"/>
      <c r="D3458" s="190" t="s">
        <v>171</v>
      </c>
      <c r="E3458" s="209"/>
      <c r="F3458" s="210" t="s">
        <v>176</v>
      </c>
      <c r="H3458" s="211">
        <v>18</v>
      </c>
      <c r="L3458" s="208"/>
      <c r="M3458" s="212"/>
      <c r="T3458" s="213"/>
      <c r="AT3458" s="209" t="s">
        <v>171</v>
      </c>
      <c r="AU3458" s="209" t="s">
        <v>100</v>
      </c>
      <c r="AV3458" s="207" t="s">
        <v>121</v>
      </c>
      <c r="AW3458" s="207" t="s">
        <v>33</v>
      </c>
      <c r="AX3458" s="207" t="s">
        <v>84</v>
      </c>
      <c r="AY3458" s="209" t="s">
        <v>119</v>
      </c>
    </row>
    <row r="3459" spans="2:65" s="102" customFormat="1" ht="16.5" customHeight="1" x14ac:dyDescent="0.3">
      <c r="B3459" s="103"/>
      <c r="C3459" s="222" t="s">
        <v>792</v>
      </c>
      <c r="D3459" s="222" t="s">
        <v>353</v>
      </c>
      <c r="E3459" s="223" t="s">
        <v>793</v>
      </c>
      <c r="F3459" s="224" t="s">
        <v>794</v>
      </c>
      <c r="G3459" s="225" t="s">
        <v>527</v>
      </c>
      <c r="H3459" s="226">
        <v>12</v>
      </c>
      <c r="I3459" s="290"/>
      <c r="J3459" s="227">
        <f>ROUND(I3459*H3459,2)</f>
        <v>0</v>
      </c>
      <c r="K3459" s="224" t="s">
        <v>509</v>
      </c>
      <c r="L3459" s="228"/>
      <c r="M3459" s="229"/>
      <c r="N3459" s="230" t="s">
        <v>41</v>
      </c>
      <c r="O3459" s="187">
        <v>0</v>
      </c>
      <c r="P3459" s="187">
        <f>O3459*H3459</f>
        <v>0</v>
      </c>
      <c r="Q3459" s="187">
        <v>3.6000000000000002E-4</v>
      </c>
      <c r="R3459" s="187">
        <f>Q3459*H3459</f>
        <v>4.3200000000000001E-3</v>
      </c>
      <c r="S3459" s="187">
        <v>0</v>
      </c>
      <c r="T3459" s="188">
        <f>S3459*H3459</f>
        <v>0</v>
      </c>
      <c r="AR3459" s="94" t="s">
        <v>501</v>
      </c>
      <c r="AT3459" s="94" t="s">
        <v>353</v>
      </c>
      <c r="AU3459" s="94" t="s">
        <v>100</v>
      </c>
      <c r="AY3459" s="94" t="s">
        <v>119</v>
      </c>
      <c r="BE3459" s="189">
        <f>IF(N3459="základní",J3459,0)</f>
        <v>0</v>
      </c>
      <c r="BF3459" s="189">
        <f>IF(N3459="snížená",J3459,0)</f>
        <v>0</v>
      </c>
      <c r="BG3459" s="189">
        <f>IF(N3459="zákl. přenesená",J3459,0)</f>
        <v>0</v>
      </c>
      <c r="BH3459" s="189">
        <f>IF(N3459="sníž. přenesená",J3459,0)</f>
        <v>0</v>
      </c>
      <c r="BI3459" s="189">
        <f>IF(N3459="nulová",J3459,0)</f>
        <v>0</v>
      </c>
      <c r="BJ3459" s="94" t="s">
        <v>84</v>
      </c>
      <c r="BK3459" s="189">
        <f>ROUND(I3459*H3459,2)</f>
        <v>0</v>
      </c>
      <c r="BL3459" s="94" t="s">
        <v>331</v>
      </c>
      <c r="BM3459" s="94" t="s">
        <v>795</v>
      </c>
    </row>
    <row r="3460" spans="2:65" s="102" customFormat="1" x14ac:dyDescent="0.3">
      <c r="B3460" s="103"/>
      <c r="D3460" s="190" t="s">
        <v>169</v>
      </c>
      <c r="F3460" s="191" t="s">
        <v>794</v>
      </c>
      <c r="L3460" s="103"/>
      <c r="M3460" s="192"/>
      <c r="T3460" s="193"/>
      <c r="AT3460" s="94" t="s">
        <v>169</v>
      </c>
      <c r="AU3460" s="94" t="s">
        <v>100</v>
      </c>
    </row>
    <row r="3461" spans="2:65" s="194" customFormat="1" x14ac:dyDescent="0.3">
      <c r="B3461" s="195"/>
      <c r="D3461" s="190" t="s">
        <v>171</v>
      </c>
      <c r="E3461" s="196"/>
      <c r="F3461" s="197" t="s">
        <v>172</v>
      </c>
      <c r="H3461" s="196"/>
      <c r="L3461" s="195"/>
      <c r="M3461" s="198"/>
      <c r="T3461" s="199"/>
      <c r="AT3461" s="196" t="s">
        <v>171</v>
      </c>
      <c r="AU3461" s="196" t="s">
        <v>100</v>
      </c>
      <c r="AV3461" s="194" t="s">
        <v>84</v>
      </c>
      <c r="AW3461" s="194" t="s">
        <v>33</v>
      </c>
      <c r="AX3461" s="194" t="s">
        <v>76</v>
      </c>
      <c r="AY3461" s="196" t="s">
        <v>119</v>
      </c>
    </row>
    <row r="3462" spans="2:65" s="194" customFormat="1" x14ac:dyDescent="0.3">
      <c r="B3462" s="195"/>
      <c r="D3462" s="190" t="s">
        <v>171</v>
      </c>
      <c r="E3462" s="196"/>
      <c r="F3462" s="197" t="s">
        <v>505</v>
      </c>
      <c r="H3462" s="196"/>
      <c r="L3462" s="195"/>
      <c r="M3462" s="198"/>
      <c r="T3462" s="199"/>
      <c r="AT3462" s="196" t="s">
        <v>171</v>
      </c>
      <c r="AU3462" s="196" t="s">
        <v>100</v>
      </c>
      <c r="AV3462" s="194" t="s">
        <v>84</v>
      </c>
      <c r="AW3462" s="194" t="s">
        <v>33</v>
      </c>
      <c r="AX3462" s="194" t="s">
        <v>76</v>
      </c>
      <c r="AY3462" s="196" t="s">
        <v>119</v>
      </c>
    </row>
    <row r="3463" spans="2:65" s="194" customFormat="1" x14ac:dyDescent="0.3">
      <c r="B3463" s="195"/>
      <c r="D3463" s="190" t="s">
        <v>171</v>
      </c>
      <c r="E3463" s="196"/>
      <c r="F3463" s="197" t="s">
        <v>790</v>
      </c>
      <c r="H3463" s="196"/>
      <c r="L3463" s="195"/>
      <c r="M3463" s="198"/>
      <c r="T3463" s="199"/>
      <c r="AT3463" s="196" t="s">
        <v>171</v>
      </c>
      <c r="AU3463" s="196" t="s">
        <v>100</v>
      </c>
      <c r="AV3463" s="194" t="s">
        <v>84</v>
      </c>
      <c r="AW3463" s="194" t="s">
        <v>33</v>
      </c>
      <c r="AX3463" s="194" t="s">
        <v>76</v>
      </c>
      <c r="AY3463" s="196" t="s">
        <v>119</v>
      </c>
    </row>
    <row r="3464" spans="2:65" s="200" customFormat="1" x14ac:dyDescent="0.3">
      <c r="B3464" s="201"/>
      <c r="D3464" s="190" t="s">
        <v>171</v>
      </c>
      <c r="E3464" s="202"/>
      <c r="F3464" s="203" t="s">
        <v>315</v>
      </c>
      <c r="H3464" s="204">
        <v>12</v>
      </c>
      <c r="L3464" s="201"/>
      <c r="M3464" s="205"/>
      <c r="T3464" s="206"/>
      <c r="AT3464" s="202" t="s">
        <v>171</v>
      </c>
      <c r="AU3464" s="202" t="s">
        <v>100</v>
      </c>
      <c r="AV3464" s="200" t="s">
        <v>100</v>
      </c>
      <c r="AW3464" s="200" t="s">
        <v>33</v>
      </c>
      <c r="AX3464" s="200" t="s">
        <v>76</v>
      </c>
      <c r="AY3464" s="202" t="s">
        <v>119</v>
      </c>
    </row>
    <row r="3465" spans="2:65" s="207" customFormat="1" x14ac:dyDescent="0.3">
      <c r="B3465" s="208"/>
      <c r="D3465" s="190" t="s">
        <v>171</v>
      </c>
      <c r="E3465" s="209"/>
      <c r="F3465" s="210" t="s">
        <v>176</v>
      </c>
      <c r="H3465" s="211">
        <v>12</v>
      </c>
      <c r="L3465" s="208"/>
      <c r="M3465" s="212"/>
      <c r="T3465" s="213"/>
      <c r="AT3465" s="209" t="s">
        <v>171</v>
      </c>
      <c r="AU3465" s="209" t="s">
        <v>100</v>
      </c>
      <c r="AV3465" s="207" t="s">
        <v>121</v>
      </c>
      <c r="AW3465" s="207" t="s">
        <v>33</v>
      </c>
      <c r="AX3465" s="207" t="s">
        <v>84</v>
      </c>
      <c r="AY3465" s="209" t="s">
        <v>119</v>
      </c>
    </row>
    <row r="3466" spans="2:65" s="102" customFormat="1" ht="16.5" customHeight="1" x14ac:dyDescent="0.3">
      <c r="B3466" s="103"/>
      <c r="C3466" s="222" t="s">
        <v>796</v>
      </c>
      <c r="D3466" s="222" t="s">
        <v>353</v>
      </c>
      <c r="E3466" s="223" t="s">
        <v>797</v>
      </c>
      <c r="F3466" s="224" t="s">
        <v>798</v>
      </c>
      <c r="G3466" s="225" t="s">
        <v>527</v>
      </c>
      <c r="H3466" s="226">
        <v>6</v>
      </c>
      <c r="I3466" s="290"/>
      <c r="J3466" s="227">
        <f>ROUND(I3466*H3466,2)</f>
        <v>0</v>
      </c>
      <c r="K3466" s="224" t="s">
        <v>509</v>
      </c>
      <c r="L3466" s="228"/>
      <c r="M3466" s="229"/>
      <c r="N3466" s="230" t="s">
        <v>41</v>
      </c>
      <c r="O3466" s="187">
        <v>0</v>
      </c>
      <c r="P3466" s="187">
        <f>O3466*H3466</f>
        <v>0</v>
      </c>
      <c r="Q3466" s="187">
        <v>3.6000000000000002E-4</v>
      </c>
      <c r="R3466" s="187">
        <f>Q3466*H3466</f>
        <v>2.16E-3</v>
      </c>
      <c r="S3466" s="187">
        <v>0</v>
      </c>
      <c r="T3466" s="188">
        <f>S3466*H3466</f>
        <v>0</v>
      </c>
      <c r="AR3466" s="94" t="s">
        <v>501</v>
      </c>
      <c r="AT3466" s="94" t="s">
        <v>353</v>
      </c>
      <c r="AU3466" s="94" t="s">
        <v>100</v>
      </c>
      <c r="AY3466" s="94" t="s">
        <v>119</v>
      </c>
      <c r="BE3466" s="189">
        <f>IF(N3466="základní",J3466,0)</f>
        <v>0</v>
      </c>
      <c r="BF3466" s="189">
        <f>IF(N3466="snížená",J3466,0)</f>
        <v>0</v>
      </c>
      <c r="BG3466" s="189">
        <f>IF(N3466="zákl. přenesená",J3466,0)</f>
        <v>0</v>
      </c>
      <c r="BH3466" s="189">
        <f>IF(N3466="sníž. přenesená",J3466,0)</f>
        <v>0</v>
      </c>
      <c r="BI3466" s="189">
        <f>IF(N3466="nulová",J3466,0)</f>
        <v>0</v>
      </c>
      <c r="BJ3466" s="94" t="s">
        <v>84</v>
      </c>
      <c r="BK3466" s="189">
        <f>ROUND(I3466*H3466,2)</f>
        <v>0</v>
      </c>
      <c r="BL3466" s="94" t="s">
        <v>331</v>
      </c>
      <c r="BM3466" s="94" t="s">
        <v>799</v>
      </c>
    </row>
    <row r="3467" spans="2:65" s="102" customFormat="1" x14ac:dyDescent="0.3">
      <c r="B3467" s="103"/>
      <c r="D3467" s="190" t="s">
        <v>169</v>
      </c>
      <c r="F3467" s="191" t="s">
        <v>798</v>
      </c>
      <c r="L3467" s="103"/>
      <c r="M3467" s="192"/>
      <c r="T3467" s="193"/>
      <c r="AT3467" s="94" t="s">
        <v>169</v>
      </c>
      <c r="AU3467" s="94" t="s">
        <v>100</v>
      </c>
    </row>
    <row r="3468" spans="2:65" s="194" customFormat="1" x14ac:dyDescent="0.3">
      <c r="B3468" s="195"/>
      <c r="D3468" s="190" t="s">
        <v>171</v>
      </c>
      <c r="E3468" s="196"/>
      <c r="F3468" s="197" t="s">
        <v>172</v>
      </c>
      <c r="H3468" s="196"/>
      <c r="L3468" s="195"/>
      <c r="M3468" s="198"/>
      <c r="T3468" s="199"/>
      <c r="AT3468" s="196" t="s">
        <v>171</v>
      </c>
      <c r="AU3468" s="196" t="s">
        <v>100</v>
      </c>
      <c r="AV3468" s="194" t="s">
        <v>84</v>
      </c>
      <c r="AW3468" s="194" t="s">
        <v>33</v>
      </c>
      <c r="AX3468" s="194" t="s">
        <v>76</v>
      </c>
      <c r="AY3468" s="196" t="s">
        <v>119</v>
      </c>
    </row>
    <row r="3469" spans="2:65" s="194" customFormat="1" x14ac:dyDescent="0.3">
      <c r="B3469" s="195"/>
      <c r="D3469" s="190" t="s">
        <v>171</v>
      </c>
      <c r="E3469" s="196"/>
      <c r="F3469" s="197" t="s">
        <v>505</v>
      </c>
      <c r="H3469" s="196"/>
      <c r="L3469" s="195"/>
      <c r="M3469" s="198"/>
      <c r="T3469" s="199"/>
      <c r="AT3469" s="196" t="s">
        <v>171</v>
      </c>
      <c r="AU3469" s="196" t="s">
        <v>100</v>
      </c>
      <c r="AV3469" s="194" t="s">
        <v>84</v>
      </c>
      <c r="AW3469" s="194" t="s">
        <v>33</v>
      </c>
      <c r="AX3469" s="194" t="s">
        <v>76</v>
      </c>
      <c r="AY3469" s="196" t="s">
        <v>119</v>
      </c>
    </row>
    <row r="3470" spans="2:65" s="194" customFormat="1" x14ac:dyDescent="0.3">
      <c r="B3470" s="195"/>
      <c r="D3470" s="190" t="s">
        <v>171</v>
      </c>
      <c r="E3470" s="196"/>
      <c r="F3470" s="197" t="s">
        <v>791</v>
      </c>
      <c r="H3470" s="196"/>
      <c r="L3470" s="195"/>
      <c r="M3470" s="198"/>
      <c r="T3470" s="199"/>
      <c r="AT3470" s="196" t="s">
        <v>171</v>
      </c>
      <c r="AU3470" s="196" t="s">
        <v>100</v>
      </c>
      <c r="AV3470" s="194" t="s">
        <v>84</v>
      </c>
      <c r="AW3470" s="194" t="s">
        <v>33</v>
      </c>
      <c r="AX3470" s="194" t="s">
        <v>76</v>
      </c>
      <c r="AY3470" s="196" t="s">
        <v>119</v>
      </c>
    </row>
    <row r="3471" spans="2:65" s="200" customFormat="1" x14ac:dyDescent="0.3">
      <c r="B3471" s="201"/>
      <c r="D3471" s="190" t="s">
        <v>171</v>
      </c>
      <c r="E3471" s="202"/>
      <c r="F3471" s="203" t="s">
        <v>254</v>
      </c>
      <c r="H3471" s="204">
        <v>6</v>
      </c>
      <c r="L3471" s="201"/>
      <c r="M3471" s="205"/>
      <c r="T3471" s="206"/>
      <c r="AT3471" s="202" t="s">
        <v>171</v>
      </c>
      <c r="AU3471" s="202" t="s">
        <v>100</v>
      </c>
      <c r="AV3471" s="200" t="s">
        <v>100</v>
      </c>
      <c r="AW3471" s="200" t="s">
        <v>33</v>
      </c>
      <c r="AX3471" s="200" t="s">
        <v>76</v>
      </c>
      <c r="AY3471" s="202" t="s">
        <v>119</v>
      </c>
    </row>
    <row r="3472" spans="2:65" s="207" customFormat="1" x14ac:dyDescent="0.3">
      <c r="B3472" s="208"/>
      <c r="D3472" s="190" t="s">
        <v>171</v>
      </c>
      <c r="E3472" s="209"/>
      <c r="F3472" s="210" t="s">
        <v>176</v>
      </c>
      <c r="H3472" s="211">
        <v>6</v>
      </c>
      <c r="L3472" s="208"/>
      <c r="M3472" s="212"/>
      <c r="T3472" s="213"/>
      <c r="AT3472" s="209" t="s">
        <v>171</v>
      </c>
      <c r="AU3472" s="209" t="s">
        <v>100</v>
      </c>
      <c r="AV3472" s="207" t="s">
        <v>121</v>
      </c>
      <c r="AW3472" s="207" t="s">
        <v>33</v>
      </c>
      <c r="AX3472" s="207" t="s">
        <v>84</v>
      </c>
      <c r="AY3472" s="209" t="s">
        <v>119</v>
      </c>
    </row>
    <row r="3473" spans="2:65" s="102" customFormat="1" ht="25.5" customHeight="1" x14ac:dyDescent="0.3">
      <c r="B3473" s="103"/>
      <c r="C3473" s="179" t="s">
        <v>800</v>
      </c>
      <c r="D3473" s="179" t="s">
        <v>120</v>
      </c>
      <c r="E3473" s="180" t="s">
        <v>801</v>
      </c>
      <c r="F3473" s="181" t="s">
        <v>802</v>
      </c>
      <c r="G3473" s="182" t="s">
        <v>356</v>
      </c>
      <c r="H3473" s="183">
        <v>1.4E-2</v>
      </c>
      <c r="I3473" s="289"/>
      <c r="J3473" s="184">
        <f>ROUND(I3473*H3473,2)</f>
        <v>0</v>
      </c>
      <c r="K3473" s="181" t="s">
        <v>167</v>
      </c>
      <c r="L3473" s="103"/>
      <c r="M3473" s="185"/>
      <c r="N3473" s="186" t="s">
        <v>41</v>
      </c>
      <c r="O3473" s="187">
        <v>1.5670000000000002</v>
      </c>
      <c r="P3473" s="187">
        <f>O3473*H3473</f>
        <v>2.1938000000000003E-2</v>
      </c>
      <c r="Q3473" s="187">
        <v>0</v>
      </c>
      <c r="R3473" s="187">
        <f>Q3473*H3473</f>
        <v>0</v>
      </c>
      <c r="S3473" s="187">
        <v>0</v>
      </c>
      <c r="T3473" s="188">
        <f>S3473*H3473</f>
        <v>0</v>
      </c>
      <c r="AR3473" s="94" t="s">
        <v>331</v>
      </c>
      <c r="AT3473" s="94" t="s">
        <v>120</v>
      </c>
      <c r="AU3473" s="94" t="s">
        <v>100</v>
      </c>
      <c r="AY3473" s="94" t="s">
        <v>119</v>
      </c>
      <c r="BE3473" s="189">
        <f>IF(N3473="základní",J3473,0)</f>
        <v>0</v>
      </c>
      <c r="BF3473" s="189">
        <f>IF(N3473="snížená",J3473,0)</f>
        <v>0</v>
      </c>
      <c r="BG3473" s="189">
        <f>IF(N3473="zákl. přenesená",J3473,0)</f>
        <v>0</v>
      </c>
      <c r="BH3473" s="189">
        <f>IF(N3473="sníž. přenesená",J3473,0)</f>
        <v>0</v>
      </c>
      <c r="BI3473" s="189">
        <f>IF(N3473="nulová",J3473,0)</f>
        <v>0</v>
      </c>
      <c r="BJ3473" s="94" t="s">
        <v>84</v>
      </c>
      <c r="BK3473" s="189">
        <f>ROUND(I3473*H3473,2)</f>
        <v>0</v>
      </c>
      <c r="BL3473" s="94" t="s">
        <v>331</v>
      </c>
      <c r="BM3473" s="94" t="s">
        <v>803</v>
      </c>
    </row>
    <row r="3474" spans="2:65" s="102" customFormat="1" ht="36" x14ac:dyDescent="0.3">
      <c r="B3474" s="103"/>
      <c r="D3474" s="190" t="s">
        <v>169</v>
      </c>
      <c r="F3474" s="191" t="s">
        <v>804</v>
      </c>
      <c r="L3474" s="103"/>
      <c r="M3474" s="192"/>
      <c r="T3474" s="193"/>
      <c r="AT3474" s="94" t="s">
        <v>169</v>
      </c>
      <c r="AU3474" s="94" t="s">
        <v>100</v>
      </c>
    </row>
    <row r="3475" spans="2:65" s="167" customFormat="1" ht="29.85" customHeight="1" x14ac:dyDescent="0.35">
      <c r="B3475" s="168"/>
      <c r="D3475" s="169" t="s">
        <v>75</v>
      </c>
      <c r="E3475" s="177" t="s">
        <v>805</v>
      </c>
      <c r="F3475" s="177" t="s">
        <v>806</v>
      </c>
      <c r="J3475" s="178">
        <f>BK3475</f>
        <v>0</v>
      </c>
      <c r="L3475" s="168"/>
      <c r="M3475" s="172"/>
      <c r="P3475" s="173">
        <f>SUM(P3476:P3520)</f>
        <v>81.961099999999988</v>
      </c>
      <c r="R3475" s="173">
        <f>SUM(R3476:R3520)</f>
        <v>4.2700000000000004E-3</v>
      </c>
      <c r="T3475" s="174">
        <f>SUM(T3476:T3520)</f>
        <v>8.672269</v>
      </c>
      <c r="AR3475" s="169" t="s">
        <v>100</v>
      </c>
      <c r="AT3475" s="175" t="s">
        <v>75</v>
      </c>
      <c r="AU3475" s="175" t="s">
        <v>84</v>
      </c>
      <c r="AY3475" s="169" t="s">
        <v>119</v>
      </c>
      <c r="BK3475" s="176">
        <f>SUM(BK3476:BK3520)</f>
        <v>0</v>
      </c>
    </row>
    <row r="3476" spans="2:65" s="102" customFormat="1" ht="16.5" customHeight="1" x14ac:dyDescent="0.3">
      <c r="B3476" s="103"/>
      <c r="C3476" s="179" t="s">
        <v>807</v>
      </c>
      <c r="D3476" s="179" t="s">
        <v>120</v>
      </c>
      <c r="E3476" s="180" t="s">
        <v>808</v>
      </c>
      <c r="F3476" s="181" t="s">
        <v>809</v>
      </c>
      <c r="G3476" s="182" t="s">
        <v>185</v>
      </c>
      <c r="H3476" s="183">
        <v>72</v>
      </c>
      <c r="I3476" s="289"/>
      <c r="J3476" s="184">
        <f>ROUND(I3476*H3476,2)</f>
        <v>0</v>
      </c>
      <c r="K3476" s="181" t="s">
        <v>167</v>
      </c>
      <c r="L3476" s="103"/>
      <c r="M3476" s="185"/>
      <c r="N3476" s="186" t="s">
        <v>41</v>
      </c>
      <c r="O3476" s="187">
        <v>0.29299999999999998</v>
      </c>
      <c r="P3476" s="187">
        <f>O3476*H3476</f>
        <v>21.096</v>
      </c>
      <c r="Q3476" s="187">
        <v>0</v>
      </c>
      <c r="R3476" s="187">
        <f>Q3476*H3476</f>
        <v>0</v>
      </c>
      <c r="S3476" s="187">
        <v>2.6700000000000002E-2</v>
      </c>
      <c r="T3476" s="188">
        <f>S3476*H3476</f>
        <v>1.9224000000000001</v>
      </c>
      <c r="AR3476" s="94" t="s">
        <v>331</v>
      </c>
      <c r="AT3476" s="94" t="s">
        <v>120</v>
      </c>
      <c r="AU3476" s="94" t="s">
        <v>100</v>
      </c>
      <c r="AY3476" s="94" t="s">
        <v>119</v>
      </c>
      <c r="BE3476" s="189">
        <f>IF(N3476="základní",J3476,0)</f>
        <v>0</v>
      </c>
      <c r="BF3476" s="189">
        <f>IF(N3476="snížená",J3476,0)</f>
        <v>0</v>
      </c>
      <c r="BG3476" s="189">
        <f>IF(N3476="zákl. přenesená",J3476,0)</f>
        <v>0</v>
      </c>
      <c r="BH3476" s="189">
        <f>IF(N3476="sníž. přenesená",J3476,0)</f>
        <v>0</v>
      </c>
      <c r="BI3476" s="189">
        <f>IF(N3476="nulová",J3476,0)</f>
        <v>0</v>
      </c>
      <c r="BJ3476" s="94" t="s">
        <v>84</v>
      </c>
      <c r="BK3476" s="189">
        <f>ROUND(I3476*H3476,2)</f>
        <v>0</v>
      </c>
      <c r="BL3476" s="94" t="s">
        <v>331</v>
      </c>
      <c r="BM3476" s="94" t="s">
        <v>810</v>
      </c>
    </row>
    <row r="3477" spans="2:65" s="102" customFormat="1" ht="24" x14ac:dyDescent="0.3">
      <c r="B3477" s="103"/>
      <c r="D3477" s="190" t="s">
        <v>169</v>
      </c>
      <c r="F3477" s="191" t="s">
        <v>811</v>
      </c>
      <c r="L3477" s="103"/>
      <c r="M3477" s="192"/>
      <c r="T3477" s="193"/>
      <c r="AT3477" s="94" t="s">
        <v>169</v>
      </c>
      <c r="AU3477" s="94" t="s">
        <v>100</v>
      </c>
    </row>
    <row r="3478" spans="2:65" s="194" customFormat="1" x14ac:dyDescent="0.3">
      <c r="B3478" s="195"/>
      <c r="D3478" s="190" t="s">
        <v>171</v>
      </c>
      <c r="E3478" s="196"/>
      <c r="F3478" s="197" t="s">
        <v>172</v>
      </c>
      <c r="H3478" s="196"/>
      <c r="L3478" s="195"/>
      <c r="M3478" s="198"/>
      <c r="T3478" s="199"/>
      <c r="AT3478" s="196" t="s">
        <v>171</v>
      </c>
      <c r="AU3478" s="196" t="s">
        <v>100</v>
      </c>
      <c r="AV3478" s="194" t="s">
        <v>84</v>
      </c>
      <c r="AW3478" s="194" t="s">
        <v>33</v>
      </c>
      <c r="AX3478" s="194" t="s">
        <v>76</v>
      </c>
      <c r="AY3478" s="196" t="s">
        <v>119</v>
      </c>
    </row>
    <row r="3479" spans="2:65" s="194" customFormat="1" x14ac:dyDescent="0.3">
      <c r="B3479" s="195"/>
      <c r="D3479" s="190" t="s">
        <v>171</v>
      </c>
      <c r="E3479" s="196"/>
      <c r="F3479" s="197" t="s">
        <v>747</v>
      </c>
      <c r="H3479" s="196"/>
      <c r="L3479" s="195"/>
      <c r="M3479" s="198"/>
      <c r="T3479" s="199"/>
      <c r="AT3479" s="196" t="s">
        <v>171</v>
      </c>
      <c r="AU3479" s="196" t="s">
        <v>100</v>
      </c>
      <c r="AV3479" s="194" t="s">
        <v>84</v>
      </c>
      <c r="AW3479" s="194" t="s">
        <v>33</v>
      </c>
      <c r="AX3479" s="194" t="s">
        <v>76</v>
      </c>
      <c r="AY3479" s="196" t="s">
        <v>119</v>
      </c>
    </row>
    <row r="3480" spans="2:65" s="194" customFormat="1" x14ac:dyDescent="0.3">
      <c r="B3480" s="195"/>
      <c r="D3480" s="190" t="s">
        <v>171</v>
      </c>
      <c r="E3480" s="196"/>
      <c r="F3480" s="197" t="s">
        <v>748</v>
      </c>
      <c r="H3480" s="196"/>
      <c r="L3480" s="195"/>
      <c r="M3480" s="198"/>
      <c r="T3480" s="199"/>
      <c r="AT3480" s="196" t="s">
        <v>171</v>
      </c>
      <c r="AU3480" s="196" t="s">
        <v>100</v>
      </c>
      <c r="AV3480" s="194" t="s">
        <v>84</v>
      </c>
      <c r="AW3480" s="194" t="s">
        <v>33</v>
      </c>
      <c r="AX3480" s="194" t="s">
        <v>76</v>
      </c>
      <c r="AY3480" s="196" t="s">
        <v>119</v>
      </c>
    </row>
    <row r="3481" spans="2:65" s="194" customFormat="1" x14ac:dyDescent="0.3">
      <c r="B3481" s="195"/>
      <c r="D3481" s="190" t="s">
        <v>171</v>
      </c>
      <c r="E3481" s="196"/>
      <c r="F3481" s="197" t="s">
        <v>749</v>
      </c>
      <c r="H3481" s="196"/>
      <c r="L3481" s="195"/>
      <c r="M3481" s="198"/>
      <c r="T3481" s="199"/>
      <c r="AT3481" s="196" t="s">
        <v>171</v>
      </c>
      <c r="AU3481" s="196" t="s">
        <v>100</v>
      </c>
      <c r="AV3481" s="194" t="s">
        <v>84</v>
      </c>
      <c r="AW3481" s="194" t="s">
        <v>33</v>
      </c>
      <c r="AX3481" s="194" t="s">
        <v>76</v>
      </c>
      <c r="AY3481" s="196" t="s">
        <v>119</v>
      </c>
    </row>
    <row r="3482" spans="2:65" s="200" customFormat="1" x14ac:dyDescent="0.3">
      <c r="B3482" s="201"/>
      <c r="D3482" s="190" t="s">
        <v>171</v>
      </c>
      <c r="E3482" s="202"/>
      <c r="F3482" s="203" t="s">
        <v>812</v>
      </c>
      <c r="H3482" s="204">
        <v>72</v>
      </c>
      <c r="L3482" s="201"/>
      <c r="M3482" s="205"/>
      <c r="T3482" s="206"/>
      <c r="AT3482" s="202" t="s">
        <v>171</v>
      </c>
      <c r="AU3482" s="202" t="s">
        <v>100</v>
      </c>
      <c r="AV3482" s="200" t="s">
        <v>100</v>
      </c>
      <c r="AW3482" s="200" t="s">
        <v>33</v>
      </c>
      <c r="AX3482" s="200" t="s">
        <v>76</v>
      </c>
      <c r="AY3482" s="202" t="s">
        <v>119</v>
      </c>
    </row>
    <row r="3483" spans="2:65" s="207" customFormat="1" x14ac:dyDescent="0.3">
      <c r="B3483" s="208"/>
      <c r="D3483" s="190" t="s">
        <v>171</v>
      </c>
      <c r="E3483" s="209"/>
      <c r="F3483" s="210" t="s">
        <v>176</v>
      </c>
      <c r="H3483" s="211">
        <v>72</v>
      </c>
      <c r="L3483" s="208"/>
      <c r="M3483" s="212"/>
      <c r="T3483" s="213"/>
      <c r="AT3483" s="209" t="s">
        <v>171</v>
      </c>
      <c r="AU3483" s="209" t="s">
        <v>100</v>
      </c>
      <c r="AV3483" s="207" t="s">
        <v>121</v>
      </c>
      <c r="AW3483" s="207" t="s">
        <v>33</v>
      </c>
      <c r="AX3483" s="207" t="s">
        <v>84</v>
      </c>
      <c r="AY3483" s="209" t="s">
        <v>119</v>
      </c>
    </row>
    <row r="3484" spans="2:65" s="102" customFormat="1" ht="16.5" customHeight="1" x14ac:dyDescent="0.3">
      <c r="B3484" s="103"/>
      <c r="C3484" s="179" t="s">
        <v>813</v>
      </c>
      <c r="D3484" s="179" t="s">
        <v>120</v>
      </c>
      <c r="E3484" s="180" t="s">
        <v>814</v>
      </c>
      <c r="F3484" s="181" t="s">
        <v>815</v>
      </c>
      <c r="G3484" s="182" t="s">
        <v>185</v>
      </c>
      <c r="H3484" s="183">
        <v>110.9</v>
      </c>
      <c r="I3484" s="289"/>
      <c r="J3484" s="184">
        <f>ROUND(I3484*H3484,2)</f>
        <v>0</v>
      </c>
      <c r="K3484" s="181" t="s">
        <v>167</v>
      </c>
      <c r="L3484" s="103"/>
      <c r="M3484" s="185"/>
      <c r="N3484" s="186" t="s">
        <v>41</v>
      </c>
      <c r="O3484" s="187">
        <v>0.48299999999999998</v>
      </c>
      <c r="P3484" s="187">
        <f>O3484*H3484</f>
        <v>53.564700000000002</v>
      </c>
      <c r="Q3484" s="187">
        <v>0</v>
      </c>
      <c r="R3484" s="187">
        <f>Q3484*H3484</f>
        <v>0</v>
      </c>
      <c r="S3484" s="187">
        <v>5.1210000000000006E-2</v>
      </c>
      <c r="T3484" s="188">
        <f>S3484*H3484</f>
        <v>5.6791890000000009</v>
      </c>
      <c r="AR3484" s="94" t="s">
        <v>331</v>
      </c>
      <c r="AT3484" s="94" t="s">
        <v>120</v>
      </c>
      <c r="AU3484" s="94" t="s">
        <v>100</v>
      </c>
      <c r="AY3484" s="94" t="s">
        <v>119</v>
      </c>
      <c r="BE3484" s="189">
        <f>IF(N3484="základní",J3484,0)</f>
        <v>0</v>
      </c>
      <c r="BF3484" s="189">
        <f>IF(N3484="snížená",J3484,0)</f>
        <v>0</v>
      </c>
      <c r="BG3484" s="189">
        <f>IF(N3484="zákl. přenesená",J3484,0)</f>
        <v>0</v>
      </c>
      <c r="BH3484" s="189">
        <f>IF(N3484="sníž. přenesená",J3484,0)</f>
        <v>0</v>
      </c>
      <c r="BI3484" s="189">
        <f>IF(N3484="nulová",J3484,0)</f>
        <v>0</v>
      </c>
      <c r="BJ3484" s="94" t="s">
        <v>84</v>
      </c>
      <c r="BK3484" s="189">
        <f>ROUND(I3484*H3484,2)</f>
        <v>0</v>
      </c>
      <c r="BL3484" s="94" t="s">
        <v>331</v>
      </c>
      <c r="BM3484" s="94" t="s">
        <v>816</v>
      </c>
    </row>
    <row r="3485" spans="2:65" s="102" customFormat="1" ht="24" x14ac:dyDescent="0.3">
      <c r="B3485" s="103"/>
      <c r="D3485" s="190" t="s">
        <v>169</v>
      </c>
      <c r="F3485" s="191" t="s">
        <v>817</v>
      </c>
      <c r="L3485" s="103"/>
      <c r="M3485" s="192"/>
      <c r="T3485" s="193"/>
      <c r="AT3485" s="94" t="s">
        <v>169</v>
      </c>
      <c r="AU3485" s="94" t="s">
        <v>100</v>
      </c>
    </row>
    <row r="3486" spans="2:65" s="194" customFormat="1" x14ac:dyDescent="0.3">
      <c r="B3486" s="195"/>
      <c r="D3486" s="190" t="s">
        <v>171</v>
      </c>
      <c r="E3486" s="196"/>
      <c r="F3486" s="197" t="s">
        <v>172</v>
      </c>
      <c r="H3486" s="196"/>
      <c r="L3486" s="195"/>
      <c r="M3486" s="198"/>
      <c r="T3486" s="199"/>
      <c r="AT3486" s="196" t="s">
        <v>171</v>
      </c>
      <c r="AU3486" s="196" t="s">
        <v>100</v>
      </c>
      <c r="AV3486" s="194" t="s">
        <v>84</v>
      </c>
      <c r="AW3486" s="194" t="s">
        <v>33</v>
      </c>
      <c r="AX3486" s="194" t="s">
        <v>76</v>
      </c>
      <c r="AY3486" s="196" t="s">
        <v>119</v>
      </c>
    </row>
    <row r="3487" spans="2:65" s="194" customFormat="1" x14ac:dyDescent="0.3">
      <c r="B3487" s="195"/>
      <c r="D3487" s="190" t="s">
        <v>171</v>
      </c>
      <c r="E3487" s="196"/>
      <c r="F3487" s="197" t="s">
        <v>747</v>
      </c>
      <c r="H3487" s="196"/>
      <c r="L3487" s="195"/>
      <c r="M3487" s="198"/>
      <c r="T3487" s="199"/>
      <c r="AT3487" s="196" t="s">
        <v>171</v>
      </c>
      <c r="AU3487" s="196" t="s">
        <v>100</v>
      </c>
      <c r="AV3487" s="194" t="s">
        <v>84</v>
      </c>
      <c r="AW3487" s="194" t="s">
        <v>33</v>
      </c>
      <c r="AX3487" s="194" t="s">
        <v>76</v>
      </c>
      <c r="AY3487" s="196" t="s">
        <v>119</v>
      </c>
    </row>
    <row r="3488" spans="2:65" s="194" customFormat="1" x14ac:dyDescent="0.3">
      <c r="B3488" s="195"/>
      <c r="D3488" s="190" t="s">
        <v>171</v>
      </c>
      <c r="E3488" s="196"/>
      <c r="F3488" s="197" t="s">
        <v>752</v>
      </c>
      <c r="H3488" s="196"/>
      <c r="L3488" s="195"/>
      <c r="M3488" s="198"/>
      <c r="T3488" s="199"/>
      <c r="AT3488" s="196" t="s">
        <v>171</v>
      </c>
      <c r="AU3488" s="196" t="s">
        <v>100</v>
      </c>
      <c r="AV3488" s="194" t="s">
        <v>84</v>
      </c>
      <c r="AW3488" s="194" t="s">
        <v>33</v>
      </c>
      <c r="AX3488" s="194" t="s">
        <v>76</v>
      </c>
      <c r="AY3488" s="196" t="s">
        <v>119</v>
      </c>
    </row>
    <row r="3489" spans="2:65" s="194" customFormat="1" x14ac:dyDescent="0.3">
      <c r="B3489" s="195"/>
      <c r="D3489" s="190" t="s">
        <v>171</v>
      </c>
      <c r="E3489" s="196"/>
      <c r="F3489" s="197" t="s">
        <v>467</v>
      </c>
      <c r="H3489" s="196"/>
      <c r="L3489" s="195"/>
      <c r="M3489" s="198"/>
      <c r="T3489" s="199"/>
      <c r="AT3489" s="196" t="s">
        <v>171</v>
      </c>
      <c r="AU3489" s="196" t="s">
        <v>100</v>
      </c>
      <c r="AV3489" s="194" t="s">
        <v>84</v>
      </c>
      <c r="AW3489" s="194" t="s">
        <v>33</v>
      </c>
      <c r="AX3489" s="194" t="s">
        <v>76</v>
      </c>
      <c r="AY3489" s="196" t="s">
        <v>119</v>
      </c>
    </row>
    <row r="3490" spans="2:65" s="200" customFormat="1" x14ac:dyDescent="0.3">
      <c r="B3490" s="201"/>
      <c r="D3490" s="190" t="s">
        <v>171</v>
      </c>
      <c r="E3490" s="202"/>
      <c r="F3490" s="203" t="s">
        <v>468</v>
      </c>
      <c r="H3490" s="204">
        <v>28.55</v>
      </c>
      <c r="L3490" s="201"/>
      <c r="M3490" s="205"/>
      <c r="T3490" s="206"/>
      <c r="AT3490" s="202" t="s">
        <v>171</v>
      </c>
      <c r="AU3490" s="202" t="s">
        <v>100</v>
      </c>
      <c r="AV3490" s="200" t="s">
        <v>100</v>
      </c>
      <c r="AW3490" s="200" t="s">
        <v>33</v>
      </c>
      <c r="AX3490" s="200" t="s">
        <v>76</v>
      </c>
      <c r="AY3490" s="202" t="s">
        <v>119</v>
      </c>
    </row>
    <row r="3491" spans="2:65" s="194" customFormat="1" x14ac:dyDescent="0.3">
      <c r="B3491" s="195"/>
      <c r="D3491" s="190" t="s">
        <v>171</v>
      </c>
      <c r="E3491" s="196"/>
      <c r="F3491" s="197" t="s">
        <v>752</v>
      </c>
      <c r="H3491" s="196"/>
      <c r="L3491" s="195"/>
      <c r="M3491" s="198"/>
      <c r="T3491" s="199"/>
      <c r="AT3491" s="196" t="s">
        <v>171</v>
      </c>
      <c r="AU3491" s="196" t="s">
        <v>100</v>
      </c>
      <c r="AV3491" s="194" t="s">
        <v>84</v>
      </c>
      <c r="AW3491" s="194" t="s">
        <v>33</v>
      </c>
      <c r="AX3491" s="194" t="s">
        <v>76</v>
      </c>
      <c r="AY3491" s="196" t="s">
        <v>119</v>
      </c>
    </row>
    <row r="3492" spans="2:65" s="194" customFormat="1" x14ac:dyDescent="0.3">
      <c r="B3492" s="195"/>
      <c r="D3492" s="190" t="s">
        <v>171</v>
      </c>
      <c r="E3492" s="196"/>
      <c r="F3492" s="197" t="s">
        <v>469</v>
      </c>
      <c r="H3492" s="196"/>
      <c r="L3492" s="195"/>
      <c r="M3492" s="198"/>
      <c r="T3492" s="199"/>
      <c r="AT3492" s="196" t="s">
        <v>171</v>
      </c>
      <c r="AU3492" s="196" t="s">
        <v>100</v>
      </c>
      <c r="AV3492" s="194" t="s">
        <v>84</v>
      </c>
      <c r="AW3492" s="194" t="s">
        <v>33</v>
      </c>
      <c r="AX3492" s="194" t="s">
        <v>76</v>
      </c>
      <c r="AY3492" s="196" t="s">
        <v>119</v>
      </c>
    </row>
    <row r="3493" spans="2:65" s="200" customFormat="1" x14ac:dyDescent="0.3">
      <c r="B3493" s="201"/>
      <c r="D3493" s="190" t="s">
        <v>171</v>
      </c>
      <c r="E3493" s="202"/>
      <c r="F3493" s="203" t="s">
        <v>470</v>
      </c>
      <c r="H3493" s="204">
        <v>82.35</v>
      </c>
      <c r="L3493" s="201"/>
      <c r="M3493" s="205"/>
      <c r="T3493" s="206"/>
      <c r="AT3493" s="202" t="s">
        <v>171</v>
      </c>
      <c r="AU3493" s="202" t="s">
        <v>100</v>
      </c>
      <c r="AV3493" s="200" t="s">
        <v>100</v>
      </c>
      <c r="AW3493" s="200" t="s">
        <v>33</v>
      </c>
      <c r="AX3493" s="200" t="s">
        <v>76</v>
      </c>
      <c r="AY3493" s="202" t="s">
        <v>119</v>
      </c>
    </row>
    <row r="3494" spans="2:65" s="207" customFormat="1" x14ac:dyDescent="0.3">
      <c r="B3494" s="208"/>
      <c r="D3494" s="190" t="s">
        <v>171</v>
      </c>
      <c r="E3494" s="209"/>
      <c r="F3494" s="210" t="s">
        <v>176</v>
      </c>
      <c r="H3494" s="211">
        <v>110.9</v>
      </c>
      <c r="L3494" s="208"/>
      <c r="M3494" s="212"/>
      <c r="T3494" s="213"/>
      <c r="AT3494" s="209" t="s">
        <v>171</v>
      </c>
      <c r="AU3494" s="209" t="s">
        <v>100</v>
      </c>
      <c r="AV3494" s="207" t="s">
        <v>121</v>
      </c>
      <c r="AW3494" s="207" t="s">
        <v>33</v>
      </c>
      <c r="AX3494" s="207" t="s">
        <v>84</v>
      </c>
      <c r="AY3494" s="209" t="s">
        <v>119</v>
      </c>
    </row>
    <row r="3495" spans="2:65" s="102" customFormat="1" ht="16.5" customHeight="1" x14ac:dyDescent="0.3">
      <c r="B3495" s="103"/>
      <c r="C3495" s="179" t="s">
        <v>818</v>
      </c>
      <c r="D3495" s="179" t="s">
        <v>120</v>
      </c>
      <c r="E3495" s="180" t="s">
        <v>819</v>
      </c>
      <c r="F3495" s="181" t="s">
        <v>820</v>
      </c>
      <c r="G3495" s="182" t="s">
        <v>185</v>
      </c>
      <c r="H3495" s="183">
        <v>11.6</v>
      </c>
      <c r="I3495" s="289"/>
      <c r="J3495" s="184">
        <f>ROUND(I3495*H3495,2)</f>
        <v>0</v>
      </c>
      <c r="K3495" s="181" t="s">
        <v>167</v>
      </c>
      <c r="L3495" s="103"/>
      <c r="M3495" s="185"/>
      <c r="N3495" s="186" t="s">
        <v>41</v>
      </c>
      <c r="O3495" s="187">
        <v>0.56900000000000006</v>
      </c>
      <c r="P3495" s="187">
        <f>O3495*H3495</f>
        <v>6.6004000000000005</v>
      </c>
      <c r="Q3495" s="187">
        <v>0</v>
      </c>
      <c r="R3495" s="187">
        <f>Q3495*H3495</f>
        <v>0</v>
      </c>
      <c r="S3495" s="187">
        <v>9.2300000000000007E-2</v>
      </c>
      <c r="T3495" s="188">
        <f>S3495*H3495</f>
        <v>1.0706800000000001</v>
      </c>
      <c r="AR3495" s="94" t="s">
        <v>331</v>
      </c>
      <c r="AT3495" s="94" t="s">
        <v>120</v>
      </c>
      <c r="AU3495" s="94" t="s">
        <v>100</v>
      </c>
      <c r="AY3495" s="94" t="s">
        <v>119</v>
      </c>
      <c r="BE3495" s="189">
        <f>IF(N3495="základní",J3495,0)</f>
        <v>0</v>
      </c>
      <c r="BF3495" s="189">
        <f>IF(N3495="snížená",J3495,0)</f>
        <v>0</v>
      </c>
      <c r="BG3495" s="189">
        <f>IF(N3495="zákl. přenesená",J3495,0)</f>
        <v>0</v>
      </c>
      <c r="BH3495" s="189">
        <f>IF(N3495="sníž. přenesená",J3495,0)</f>
        <v>0</v>
      </c>
      <c r="BI3495" s="189">
        <f>IF(N3495="nulová",J3495,0)</f>
        <v>0</v>
      </c>
      <c r="BJ3495" s="94" t="s">
        <v>84</v>
      </c>
      <c r="BK3495" s="189">
        <f>ROUND(I3495*H3495,2)</f>
        <v>0</v>
      </c>
      <c r="BL3495" s="94" t="s">
        <v>331</v>
      </c>
      <c r="BM3495" s="94" t="s">
        <v>821</v>
      </c>
    </row>
    <row r="3496" spans="2:65" s="102" customFormat="1" ht="24" x14ac:dyDescent="0.3">
      <c r="B3496" s="103"/>
      <c r="D3496" s="190" t="s">
        <v>169</v>
      </c>
      <c r="F3496" s="191" t="s">
        <v>822</v>
      </c>
      <c r="L3496" s="103"/>
      <c r="M3496" s="192"/>
      <c r="T3496" s="193"/>
      <c r="AT3496" s="94" t="s">
        <v>169</v>
      </c>
      <c r="AU3496" s="94" t="s">
        <v>100</v>
      </c>
    </row>
    <row r="3497" spans="2:65" s="194" customFormat="1" x14ac:dyDescent="0.3">
      <c r="B3497" s="195"/>
      <c r="D3497" s="190" t="s">
        <v>171</v>
      </c>
      <c r="E3497" s="196"/>
      <c r="F3497" s="197" t="s">
        <v>172</v>
      </c>
      <c r="H3497" s="196"/>
      <c r="L3497" s="195"/>
      <c r="M3497" s="198"/>
      <c r="T3497" s="199"/>
      <c r="AT3497" s="196" t="s">
        <v>171</v>
      </c>
      <c r="AU3497" s="196" t="s">
        <v>100</v>
      </c>
      <c r="AV3497" s="194" t="s">
        <v>84</v>
      </c>
      <c r="AW3497" s="194" t="s">
        <v>33</v>
      </c>
      <c r="AX3497" s="194" t="s">
        <v>76</v>
      </c>
      <c r="AY3497" s="196" t="s">
        <v>119</v>
      </c>
    </row>
    <row r="3498" spans="2:65" s="194" customFormat="1" x14ac:dyDescent="0.3">
      <c r="B3498" s="195"/>
      <c r="D3498" s="190" t="s">
        <v>171</v>
      </c>
      <c r="E3498" s="196"/>
      <c r="F3498" s="197" t="s">
        <v>747</v>
      </c>
      <c r="H3498" s="196"/>
      <c r="L3498" s="195"/>
      <c r="M3498" s="198"/>
      <c r="T3498" s="199"/>
      <c r="AT3498" s="196" t="s">
        <v>171</v>
      </c>
      <c r="AU3498" s="196" t="s">
        <v>100</v>
      </c>
      <c r="AV3498" s="194" t="s">
        <v>84</v>
      </c>
      <c r="AW3498" s="194" t="s">
        <v>33</v>
      </c>
      <c r="AX3498" s="194" t="s">
        <v>76</v>
      </c>
      <c r="AY3498" s="196" t="s">
        <v>119</v>
      </c>
    </row>
    <row r="3499" spans="2:65" s="194" customFormat="1" x14ac:dyDescent="0.3">
      <c r="B3499" s="195"/>
      <c r="D3499" s="190" t="s">
        <v>171</v>
      </c>
      <c r="E3499" s="196"/>
      <c r="F3499" s="197" t="s">
        <v>755</v>
      </c>
      <c r="H3499" s="196"/>
      <c r="L3499" s="195"/>
      <c r="M3499" s="198"/>
      <c r="T3499" s="199"/>
      <c r="AT3499" s="196" t="s">
        <v>171</v>
      </c>
      <c r="AU3499" s="196" t="s">
        <v>100</v>
      </c>
      <c r="AV3499" s="194" t="s">
        <v>84</v>
      </c>
      <c r="AW3499" s="194" t="s">
        <v>33</v>
      </c>
      <c r="AX3499" s="194" t="s">
        <v>76</v>
      </c>
      <c r="AY3499" s="196" t="s">
        <v>119</v>
      </c>
    </row>
    <row r="3500" spans="2:65" s="194" customFormat="1" x14ac:dyDescent="0.3">
      <c r="B3500" s="195"/>
      <c r="D3500" s="190" t="s">
        <v>171</v>
      </c>
      <c r="E3500" s="196"/>
      <c r="F3500" s="197" t="s">
        <v>473</v>
      </c>
      <c r="H3500" s="196"/>
      <c r="L3500" s="195"/>
      <c r="M3500" s="198"/>
      <c r="T3500" s="199"/>
      <c r="AT3500" s="196" t="s">
        <v>171</v>
      </c>
      <c r="AU3500" s="196" t="s">
        <v>100</v>
      </c>
      <c r="AV3500" s="194" t="s">
        <v>84</v>
      </c>
      <c r="AW3500" s="194" t="s">
        <v>33</v>
      </c>
      <c r="AX3500" s="194" t="s">
        <v>76</v>
      </c>
      <c r="AY3500" s="196" t="s">
        <v>119</v>
      </c>
    </row>
    <row r="3501" spans="2:65" s="200" customFormat="1" x14ac:dyDescent="0.3">
      <c r="B3501" s="201"/>
      <c r="D3501" s="190" t="s">
        <v>171</v>
      </c>
      <c r="E3501" s="202"/>
      <c r="F3501" s="203" t="s">
        <v>474</v>
      </c>
      <c r="H3501" s="204">
        <v>11.6</v>
      </c>
      <c r="L3501" s="201"/>
      <c r="M3501" s="205"/>
      <c r="T3501" s="206"/>
      <c r="AT3501" s="202" t="s">
        <v>171</v>
      </c>
      <c r="AU3501" s="202" t="s">
        <v>100</v>
      </c>
      <c r="AV3501" s="200" t="s">
        <v>100</v>
      </c>
      <c r="AW3501" s="200" t="s">
        <v>33</v>
      </c>
      <c r="AX3501" s="200" t="s">
        <v>76</v>
      </c>
      <c r="AY3501" s="202" t="s">
        <v>119</v>
      </c>
    </row>
    <row r="3502" spans="2:65" s="207" customFormat="1" x14ac:dyDescent="0.3">
      <c r="B3502" s="208"/>
      <c r="D3502" s="190" t="s">
        <v>171</v>
      </c>
      <c r="E3502" s="209"/>
      <c r="F3502" s="210" t="s">
        <v>176</v>
      </c>
      <c r="H3502" s="211">
        <v>11.6</v>
      </c>
      <c r="L3502" s="208"/>
      <c r="M3502" s="212"/>
      <c r="T3502" s="213"/>
      <c r="AT3502" s="209" t="s">
        <v>171</v>
      </c>
      <c r="AU3502" s="209" t="s">
        <v>100</v>
      </c>
      <c r="AV3502" s="207" t="s">
        <v>121</v>
      </c>
      <c r="AW3502" s="207" t="s">
        <v>33</v>
      </c>
      <c r="AX3502" s="207" t="s">
        <v>84</v>
      </c>
      <c r="AY3502" s="209" t="s">
        <v>119</v>
      </c>
    </row>
    <row r="3503" spans="2:65" s="102" customFormat="1" ht="16.5" customHeight="1" x14ac:dyDescent="0.3">
      <c r="B3503" s="103"/>
      <c r="C3503" s="179" t="s">
        <v>823</v>
      </c>
      <c r="D3503" s="179" t="s">
        <v>120</v>
      </c>
      <c r="E3503" s="180" t="s">
        <v>824</v>
      </c>
      <c r="F3503" s="181" t="s">
        <v>825</v>
      </c>
      <c r="G3503" s="182" t="s">
        <v>527</v>
      </c>
      <c r="H3503" s="183">
        <v>6</v>
      </c>
      <c r="I3503" s="289"/>
      <c r="J3503" s="184">
        <f>ROUND(I3503*H3503,2)</f>
        <v>0</v>
      </c>
      <c r="K3503" s="181" t="s">
        <v>509</v>
      </c>
      <c r="L3503" s="103"/>
      <c r="M3503" s="185"/>
      <c r="N3503" s="186" t="s">
        <v>41</v>
      </c>
      <c r="O3503" s="187">
        <v>0.1</v>
      </c>
      <c r="P3503" s="187">
        <f>O3503*H3503</f>
        <v>0.60000000000000009</v>
      </c>
      <c r="Q3503" s="187">
        <v>6.1000000000000008E-4</v>
      </c>
      <c r="R3503" s="187">
        <f>Q3503*H3503</f>
        <v>3.6600000000000005E-3</v>
      </c>
      <c r="S3503" s="187">
        <v>0</v>
      </c>
      <c r="T3503" s="188">
        <f>S3503*H3503</f>
        <v>0</v>
      </c>
      <c r="AR3503" s="94" t="s">
        <v>331</v>
      </c>
      <c r="AT3503" s="94" t="s">
        <v>120</v>
      </c>
      <c r="AU3503" s="94" t="s">
        <v>100</v>
      </c>
      <c r="AY3503" s="94" t="s">
        <v>119</v>
      </c>
      <c r="BE3503" s="189">
        <f>IF(N3503="základní",J3503,0)</f>
        <v>0</v>
      </c>
      <c r="BF3503" s="189">
        <f>IF(N3503="snížená",J3503,0)</f>
        <v>0</v>
      </c>
      <c r="BG3503" s="189">
        <f>IF(N3503="zákl. přenesená",J3503,0)</f>
        <v>0</v>
      </c>
      <c r="BH3503" s="189">
        <f>IF(N3503="sníž. přenesená",J3503,0)</f>
        <v>0</v>
      </c>
      <c r="BI3503" s="189">
        <f>IF(N3503="nulová",J3503,0)</f>
        <v>0</v>
      </c>
      <c r="BJ3503" s="94" t="s">
        <v>84</v>
      </c>
      <c r="BK3503" s="189">
        <f>ROUND(I3503*H3503,2)</f>
        <v>0</v>
      </c>
      <c r="BL3503" s="94" t="s">
        <v>331</v>
      </c>
      <c r="BM3503" s="94" t="s">
        <v>826</v>
      </c>
    </row>
    <row r="3504" spans="2:65" s="102" customFormat="1" x14ac:dyDescent="0.3">
      <c r="B3504" s="103"/>
      <c r="D3504" s="190" t="s">
        <v>169</v>
      </c>
      <c r="F3504" s="191" t="s">
        <v>825</v>
      </c>
      <c r="L3504" s="103"/>
      <c r="M3504" s="192"/>
      <c r="T3504" s="193"/>
      <c r="AT3504" s="94" t="s">
        <v>169</v>
      </c>
      <c r="AU3504" s="94" t="s">
        <v>100</v>
      </c>
    </row>
    <row r="3505" spans="2:65" s="102" customFormat="1" ht="36" x14ac:dyDescent="0.3">
      <c r="B3505" s="103"/>
      <c r="D3505" s="190" t="s">
        <v>188</v>
      </c>
      <c r="F3505" s="214" t="s">
        <v>827</v>
      </c>
      <c r="L3505" s="103"/>
      <c r="M3505" s="192"/>
      <c r="T3505" s="193"/>
      <c r="AT3505" s="94" t="s">
        <v>188</v>
      </c>
      <c r="AU3505" s="94" t="s">
        <v>100</v>
      </c>
    </row>
    <row r="3506" spans="2:65" s="194" customFormat="1" x14ac:dyDescent="0.3">
      <c r="B3506" s="195"/>
      <c r="D3506" s="190" t="s">
        <v>171</v>
      </c>
      <c r="E3506" s="196"/>
      <c r="F3506" s="197" t="s">
        <v>172</v>
      </c>
      <c r="H3506" s="196"/>
      <c r="L3506" s="195"/>
      <c r="M3506" s="198"/>
      <c r="T3506" s="199"/>
      <c r="AT3506" s="196" t="s">
        <v>171</v>
      </c>
      <c r="AU3506" s="196" t="s">
        <v>100</v>
      </c>
      <c r="AV3506" s="194" t="s">
        <v>84</v>
      </c>
      <c r="AW3506" s="194" t="s">
        <v>33</v>
      </c>
      <c r="AX3506" s="194" t="s">
        <v>76</v>
      </c>
      <c r="AY3506" s="196" t="s">
        <v>119</v>
      </c>
    </row>
    <row r="3507" spans="2:65" s="194" customFormat="1" x14ac:dyDescent="0.3">
      <c r="B3507" s="195"/>
      <c r="D3507" s="190" t="s">
        <v>171</v>
      </c>
      <c r="E3507" s="196"/>
      <c r="F3507" s="197" t="s">
        <v>448</v>
      </c>
      <c r="H3507" s="196"/>
      <c r="L3507" s="195"/>
      <c r="M3507" s="198"/>
      <c r="T3507" s="199"/>
      <c r="AT3507" s="196" t="s">
        <v>171</v>
      </c>
      <c r="AU3507" s="196" t="s">
        <v>100</v>
      </c>
      <c r="AV3507" s="194" t="s">
        <v>84</v>
      </c>
      <c r="AW3507" s="194" t="s">
        <v>33</v>
      </c>
      <c r="AX3507" s="194" t="s">
        <v>76</v>
      </c>
      <c r="AY3507" s="196" t="s">
        <v>119</v>
      </c>
    </row>
    <row r="3508" spans="2:65" s="194" customFormat="1" x14ac:dyDescent="0.3">
      <c r="B3508" s="195"/>
      <c r="D3508" s="190" t="s">
        <v>171</v>
      </c>
      <c r="E3508" s="196"/>
      <c r="F3508" s="197" t="s">
        <v>511</v>
      </c>
      <c r="H3508" s="196"/>
      <c r="L3508" s="195"/>
      <c r="M3508" s="198"/>
      <c r="T3508" s="199"/>
      <c r="AT3508" s="196" t="s">
        <v>171</v>
      </c>
      <c r="AU3508" s="196" t="s">
        <v>100</v>
      </c>
      <c r="AV3508" s="194" t="s">
        <v>84</v>
      </c>
      <c r="AW3508" s="194" t="s">
        <v>33</v>
      </c>
      <c r="AX3508" s="194" t="s">
        <v>76</v>
      </c>
      <c r="AY3508" s="196" t="s">
        <v>119</v>
      </c>
    </row>
    <row r="3509" spans="2:65" s="194" customFormat="1" x14ac:dyDescent="0.3">
      <c r="B3509" s="195"/>
      <c r="D3509" s="190" t="s">
        <v>171</v>
      </c>
      <c r="E3509" s="196"/>
      <c r="F3509" s="197" t="s">
        <v>828</v>
      </c>
      <c r="H3509" s="196"/>
      <c r="L3509" s="195"/>
      <c r="M3509" s="198"/>
      <c r="T3509" s="199"/>
      <c r="AT3509" s="196" t="s">
        <v>171</v>
      </c>
      <c r="AU3509" s="196" t="s">
        <v>100</v>
      </c>
      <c r="AV3509" s="194" t="s">
        <v>84</v>
      </c>
      <c r="AW3509" s="194" t="s">
        <v>33</v>
      </c>
      <c r="AX3509" s="194" t="s">
        <v>76</v>
      </c>
      <c r="AY3509" s="196" t="s">
        <v>119</v>
      </c>
    </row>
    <row r="3510" spans="2:65" s="200" customFormat="1" x14ac:dyDescent="0.3">
      <c r="B3510" s="201"/>
      <c r="D3510" s="190" t="s">
        <v>171</v>
      </c>
      <c r="E3510" s="202"/>
      <c r="F3510" s="203" t="s">
        <v>254</v>
      </c>
      <c r="H3510" s="204">
        <v>6</v>
      </c>
      <c r="L3510" s="201"/>
      <c r="M3510" s="205"/>
      <c r="T3510" s="206"/>
      <c r="AT3510" s="202" t="s">
        <v>171</v>
      </c>
      <c r="AU3510" s="202" t="s">
        <v>100</v>
      </c>
      <c r="AV3510" s="200" t="s">
        <v>100</v>
      </c>
      <c r="AW3510" s="200" t="s">
        <v>33</v>
      </c>
      <c r="AX3510" s="200" t="s">
        <v>76</v>
      </c>
      <c r="AY3510" s="202" t="s">
        <v>119</v>
      </c>
    </row>
    <row r="3511" spans="2:65" s="207" customFormat="1" x14ac:dyDescent="0.3">
      <c r="B3511" s="208"/>
      <c r="D3511" s="190" t="s">
        <v>171</v>
      </c>
      <c r="E3511" s="209"/>
      <c r="F3511" s="210" t="s">
        <v>176</v>
      </c>
      <c r="H3511" s="211">
        <v>6</v>
      </c>
      <c r="L3511" s="208"/>
      <c r="M3511" s="212"/>
      <c r="T3511" s="213"/>
      <c r="AT3511" s="209" t="s">
        <v>171</v>
      </c>
      <c r="AU3511" s="209" t="s">
        <v>100</v>
      </c>
      <c r="AV3511" s="207" t="s">
        <v>121</v>
      </c>
      <c r="AW3511" s="207" t="s">
        <v>33</v>
      </c>
      <c r="AX3511" s="207" t="s">
        <v>84</v>
      </c>
      <c r="AY3511" s="209" t="s">
        <v>119</v>
      </c>
    </row>
    <row r="3512" spans="2:65" s="102" customFormat="1" ht="16.5" customHeight="1" x14ac:dyDescent="0.3">
      <c r="B3512" s="103"/>
      <c r="C3512" s="179" t="s">
        <v>829</v>
      </c>
      <c r="D3512" s="179" t="s">
        <v>120</v>
      </c>
      <c r="E3512" s="180" t="s">
        <v>830</v>
      </c>
      <c r="F3512" s="181" t="s">
        <v>831</v>
      </c>
      <c r="G3512" s="182" t="s">
        <v>527</v>
      </c>
      <c r="H3512" s="183">
        <v>1</v>
      </c>
      <c r="I3512" s="289"/>
      <c r="J3512" s="184">
        <f>ROUND(I3512*H3512,2)</f>
        <v>0</v>
      </c>
      <c r="K3512" s="181" t="s">
        <v>509</v>
      </c>
      <c r="L3512" s="103"/>
      <c r="M3512" s="185"/>
      <c r="N3512" s="186" t="s">
        <v>41</v>
      </c>
      <c r="O3512" s="187">
        <v>0.1</v>
      </c>
      <c r="P3512" s="187">
        <f>O3512*H3512</f>
        <v>0.1</v>
      </c>
      <c r="Q3512" s="187">
        <v>6.1000000000000008E-4</v>
      </c>
      <c r="R3512" s="187">
        <f>Q3512*H3512</f>
        <v>6.1000000000000008E-4</v>
      </c>
      <c r="S3512" s="187">
        <v>0</v>
      </c>
      <c r="T3512" s="188">
        <f>S3512*H3512</f>
        <v>0</v>
      </c>
      <c r="AR3512" s="94" t="s">
        <v>331</v>
      </c>
      <c r="AT3512" s="94" t="s">
        <v>120</v>
      </c>
      <c r="AU3512" s="94" t="s">
        <v>100</v>
      </c>
      <c r="AY3512" s="94" t="s">
        <v>119</v>
      </c>
      <c r="BE3512" s="189">
        <f>IF(N3512="základní",J3512,0)</f>
        <v>0</v>
      </c>
      <c r="BF3512" s="189">
        <f>IF(N3512="snížená",J3512,0)</f>
        <v>0</v>
      </c>
      <c r="BG3512" s="189">
        <f>IF(N3512="zákl. přenesená",J3512,0)</f>
        <v>0</v>
      </c>
      <c r="BH3512" s="189">
        <f>IF(N3512="sníž. přenesená",J3512,0)</f>
        <v>0</v>
      </c>
      <c r="BI3512" s="189">
        <f>IF(N3512="nulová",J3512,0)</f>
        <v>0</v>
      </c>
      <c r="BJ3512" s="94" t="s">
        <v>84</v>
      </c>
      <c r="BK3512" s="189">
        <f>ROUND(I3512*H3512,2)</f>
        <v>0</v>
      </c>
      <c r="BL3512" s="94" t="s">
        <v>331</v>
      </c>
      <c r="BM3512" s="94" t="s">
        <v>832</v>
      </c>
    </row>
    <row r="3513" spans="2:65" s="102" customFormat="1" x14ac:dyDescent="0.3">
      <c r="B3513" s="103"/>
      <c r="D3513" s="190" t="s">
        <v>169</v>
      </c>
      <c r="F3513" s="191" t="s">
        <v>831</v>
      </c>
      <c r="L3513" s="103"/>
      <c r="M3513" s="192"/>
      <c r="T3513" s="193"/>
      <c r="AT3513" s="94" t="s">
        <v>169</v>
      </c>
      <c r="AU3513" s="94" t="s">
        <v>100</v>
      </c>
    </row>
    <row r="3514" spans="2:65" s="102" customFormat="1" ht="36" x14ac:dyDescent="0.3">
      <c r="B3514" s="103"/>
      <c r="D3514" s="190" t="s">
        <v>188</v>
      </c>
      <c r="F3514" s="214" t="s">
        <v>827</v>
      </c>
      <c r="L3514" s="103"/>
      <c r="M3514" s="192"/>
      <c r="T3514" s="193"/>
      <c r="AT3514" s="94" t="s">
        <v>188</v>
      </c>
      <c r="AU3514" s="94" t="s">
        <v>100</v>
      </c>
    </row>
    <row r="3515" spans="2:65" s="194" customFormat="1" x14ac:dyDescent="0.3">
      <c r="B3515" s="195"/>
      <c r="D3515" s="190" t="s">
        <v>171</v>
      </c>
      <c r="E3515" s="196"/>
      <c r="F3515" s="197" t="s">
        <v>172</v>
      </c>
      <c r="H3515" s="196"/>
      <c r="L3515" s="195"/>
      <c r="M3515" s="198"/>
      <c r="T3515" s="199"/>
      <c r="AT3515" s="196" t="s">
        <v>171</v>
      </c>
      <c r="AU3515" s="196" t="s">
        <v>100</v>
      </c>
      <c r="AV3515" s="194" t="s">
        <v>84</v>
      </c>
      <c r="AW3515" s="194" t="s">
        <v>33</v>
      </c>
      <c r="AX3515" s="194" t="s">
        <v>76</v>
      </c>
      <c r="AY3515" s="196" t="s">
        <v>119</v>
      </c>
    </row>
    <row r="3516" spans="2:65" s="194" customFormat="1" x14ac:dyDescent="0.3">
      <c r="B3516" s="195"/>
      <c r="D3516" s="190" t="s">
        <v>171</v>
      </c>
      <c r="E3516" s="196"/>
      <c r="F3516" s="197" t="s">
        <v>448</v>
      </c>
      <c r="H3516" s="196"/>
      <c r="L3516" s="195"/>
      <c r="M3516" s="198"/>
      <c r="T3516" s="199"/>
      <c r="AT3516" s="196" t="s">
        <v>171</v>
      </c>
      <c r="AU3516" s="196" t="s">
        <v>100</v>
      </c>
      <c r="AV3516" s="194" t="s">
        <v>84</v>
      </c>
      <c r="AW3516" s="194" t="s">
        <v>33</v>
      </c>
      <c r="AX3516" s="194" t="s">
        <v>76</v>
      </c>
      <c r="AY3516" s="196" t="s">
        <v>119</v>
      </c>
    </row>
    <row r="3517" spans="2:65" s="194" customFormat="1" x14ac:dyDescent="0.3">
      <c r="B3517" s="195"/>
      <c r="D3517" s="190" t="s">
        <v>171</v>
      </c>
      <c r="E3517" s="196"/>
      <c r="F3517" s="197" t="s">
        <v>449</v>
      </c>
      <c r="H3517" s="196"/>
      <c r="L3517" s="195"/>
      <c r="M3517" s="198"/>
      <c r="T3517" s="199"/>
      <c r="AT3517" s="196" t="s">
        <v>171</v>
      </c>
      <c r="AU3517" s="196" t="s">
        <v>100</v>
      </c>
      <c r="AV3517" s="194" t="s">
        <v>84</v>
      </c>
      <c r="AW3517" s="194" t="s">
        <v>33</v>
      </c>
      <c r="AX3517" s="194" t="s">
        <v>76</v>
      </c>
      <c r="AY3517" s="196" t="s">
        <v>119</v>
      </c>
    </row>
    <row r="3518" spans="2:65" s="194" customFormat="1" x14ac:dyDescent="0.3">
      <c r="B3518" s="195"/>
      <c r="D3518" s="190" t="s">
        <v>171</v>
      </c>
      <c r="E3518" s="196"/>
      <c r="F3518" s="197" t="s">
        <v>833</v>
      </c>
      <c r="H3518" s="196"/>
      <c r="L3518" s="195"/>
      <c r="M3518" s="198"/>
      <c r="T3518" s="199"/>
      <c r="AT3518" s="196" t="s">
        <v>171</v>
      </c>
      <c r="AU3518" s="196" t="s">
        <v>100</v>
      </c>
      <c r="AV3518" s="194" t="s">
        <v>84</v>
      </c>
      <c r="AW3518" s="194" t="s">
        <v>33</v>
      </c>
      <c r="AX3518" s="194" t="s">
        <v>76</v>
      </c>
      <c r="AY3518" s="196" t="s">
        <v>119</v>
      </c>
    </row>
    <row r="3519" spans="2:65" s="200" customFormat="1" x14ac:dyDescent="0.3">
      <c r="B3519" s="201"/>
      <c r="D3519" s="190" t="s">
        <v>171</v>
      </c>
      <c r="E3519" s="202"/>
      <c r="F3519" s="203" t="s">
        <v>84</v>
      </c>
      <c r="H3519" s="204">
        <v>1</v>
      </c>
      <c r="L3519" s="201"/>
      <c r="M3519" s="205"/>
      <c r="T3519" s="206"/>
      <c r="AT3519" s="202" t="s">
        <v>171</v>
      </c>
      <c r="AU3519" s="202" t="s">
        <v>100</v>
      </c>
      <c r="AV3519" s="200" t="s">
        <v>100</v>
      </c>
      <c r="AW3519" s="200" t="s">
        <v>33</v>
      </c>
      <c r="AX3519" s="200" t="s">
        <v>76</v>
      </c>
      <c r="AY3519" s="202" t="s">
        <v>119</v>
      </c>
    </row>
    <row r="3520" spans="2:65" s="207" customFormat="1" x14ac:dyDescent="0.3">
      <c r="B3520" s="208"/>
      <c r="D3520" s="190" t="s">
        <v>171</v>
      </c>
      <c r="E3520" s="209"/>
      <c r="F3520" s="210" t="s">
        <v>176</v>
      </c>
      <c r="H3520" s="211">
        <v>1</v>
      </c>
      <c r="L3520" s="208"/>
      <c r="M3520" s="212"/>
      <c r="T3520" s="213"/>
      <c r="AT3520" s="209" t="s">
        <v>171</v>
      </c>
      <c r="AU3520" s="209" t="s">
        <v>100</v>
      </c>
      <c r="AV3520" s="207" t="s">
        <v>121</v>
      </c>
      <c r="AW3520" s="207" t="s">
        <v>33</v>
      </c>
      <c r="AX3520" s="207" t="s">
        <v>84</v>
      </c>
      <c r="AY3520" s="209" t="s">
        <v>119</v>
      </c>
    </row>
    <row r="3521" spans="2:65" s="167" customFormat="1" ht="37.5" customHeight="1" x14ac:dyDescent="0.35">
      <c r="B3521" s="168"/>
      <c r="D3521" s="169" t="s">
        <v>75</v>
      </c>
      <c r="E3521" s="170" t="s">
        <v>834</v>
      </c>
      <c r="F3521" s="170" t="s">
        <v>835</v>
      </c>
      <c r="J3521" s="171">
        <f>BK3521</f>
        <v>0</v>
      </c>
      <c r="L3521" s="168"/>
      <c r="M3521" s="172"/>
      <c r="P3521" s="173">
        <f>SUM(P3522:P3673)</f>
        <v>0</v>
      </c>
      <c r="R3521" s="173">
        <f>SUM(R3522:R3673)</f>
        <v>0</v>
      </c>
      <c r="T3521" s="174">
        <f>SUM(T3522:T3673)</f>
        <v>0</v>
      </c>
      <c r="AR3521" s="169" t="s">
        <v>121</v>
      </c>
      <c r="AT3521" s="175" t="s">
        <v>75</v>
      </c>
      <c r="AU3521" s="175" t="s">
        <v>76</v>
      </c>
      <c r="AY3521" s="169" t="s">
        <v>119</v>
      </c>
      <c r="BK3521" s="176">
        <f>SUM(BK3522:BK3673)</f>
        <v>0</v>
      </c>
    </row>
    <row r="3522" spans="2:65" s="102" customFormat="1" ht="25.5" customHeight="1" x14ac:dyDescent="0.3">
      <c r="B3522" s="103"/>
      <c r="C3522" s="179" t="s">
        <v>836</v>
      </c>
      <c r="D3522" s="179" t="s">
        <v>120</v>
      </c>
      <c r="E3522" s="180" t="s">
        <v>837</v>
      </c>
      <c r="F3522" s="181" t="s">
        <v>838</v>
      </c>
      <c r="G3522" s="182" t="s">
        <v>356</v>
      </c>
      <c r="H3522" s="183">
        <v>8.6720000000000006</v>
      </c>
      <c r="I3522" s="289"/>
      <c r="J3522" s="184">
        <f>ROUND(I3522*H3522,2)</f>
        <v>0</v>
      </c>
      <c r="K3522" s="181" t="s">
        <v>167</v>
      </c>
      <c r="L3522" s="103"/>
      <c r="M3522" s="185"/>
      <c r="N3522" s="186" t="s">
        <v>41</v>
      </c>
      <c r="O3522" s="187">
        <v>0</v>
      </c>
      <c r="P3522" s="187">
        <f>O3522*H3522</f>
        <v>0</v>
      </c>
      <c r="Q3522" s="187">
        <v>0</v>
      </c>
      <c r="R3522" s="187">
        <f>Q3522*H3522</f>
        <v>0</v>
      </c>
      <c r="S3522" s="187">
        <v>0</v>
      </c>
      <c r="T3522" s="188">
        <f>S3522*H3522</f>
        <v>0</v>
      </c>
      <c r="AR3522" s="94" t="s">
        <v>839</v>
      </c>
      <c r="AT3522" s="94" t="s">
        <v>120</v>
      </c>
      <c r="AU3522" s="94" t="s">
        <v>84</v>
      </c>
      <c r="AY3522" s="94" t="s">
        <v>119</v>
      </c>
      <c r="BE3522" s="189">
        <f>IF(N3522="základní",J3522,0)</f>
        <v>0</v>
      </c>
      <c r="BF3522" s="189">
        <f>IF(N3522="snížená",J3522,0)</f>
        <v>0</v>
      </c>
      <c r="BG3522" s="189">
        <f>IF(N3522="zákl. přenesená",J3522,0)</f>
        <v>0</v>
      </c>
      <c r="BH3522" s="189">
        <f>IF(N3522="sníž. přenesená",J3522,0)</f>
        <v>0</v>
      </c>
      <c r="BI3522" s="189">
        <f>IF(N3522="nulová",J3522,0)</f>
        <v>0</v>
      </c>
      <c r="BJ3522" s="94" t="s">
        <v>84</v>
      </c>
      <c r="BK3522" s="189">
        <f>ROUND(I3522*H3522,2)</f>
        <v>0</v>
      </c>
      <c r="BL3522" s="94" t="s">
        <v>839</v>
      </c>
      <c r="BM3522" s="94" t="s">
        <v>840</v>
      </c>
    </row>
    <row r="3523" spans="2:65" s="102" customFormat="1" ht="24" x14ac:dyDescent="0.3">
      <c r="B3523" s="103"/>
      <c r="D3523" s="190" t="s">
        <v>169</v>
      </c>
      <c r="F3523" s="191" t="s">
        <v>841</v>
      </c>
      <c r="L3523" s="103"/>
      <c r="M3523" s="192"/>
      <c r="T3523" s="193"/>
      <c r="AT3523" s="94" t="s">
        <v>169</v>
      </c>
      <c r="AU3523" s="94" t="s">
        <v>84</v>
      </c>
    </row>
    <row r="3524" spans="2:65" s="102" customFormat="1" ht="72" x14ac:dyDescent="0.3">
      <c r="B3524" s="103"/>
      <c r="D3524" s="190" t="s">
        <v>188</v>
      </c>
      <c r="F3524" s="214" t="s">
        <v>842</v>
      </c>
      <c r="L3524" s="103"/>
      <c r="M3524" s="192"/>
      <c r="T3524" s="193"/>
      <c r="AT3524" s="94" t="s">
        <v>188</v>
      </c>
      <c r="AU3524" s="94" t="s">
        <v>84</v>
      </c>
    </row>
    <row r="3525" spans="2:65" s="194" customFormat="1" x14ac:dyDescent="0.3">
      <c r="B3525" s="195"/>
      <c r="D3525" s="190" t="s">
        <v>171</v>
      </c>
      <c r="E3525" s="196"/>
      <c r="F3525" s="197" t="s">
        <v>172</v>
      </c>
      <c r="H3525" s="196"/>
      <c r="L3525" s="195"/>
      <c r="M3525" s="198"/>
      <c r="T3525" s="199"/>
      <c r="AT3525" s="196" t="s">
        <v>171</v>
      </c>
      <c r="AU3525" s="196" t="s">
        <v>84</v>
      </c>
      <c r="AV3525" s="194" t="s">
        <v>84</v>
      </c>
      <c r="AW3525" s="194" t="s">
        <v>33</v>
      </c>
      <c r="AX3525" s="194" t="s">
        <v>76</v>
      </c>
      <c r="AY3525" s="196" t="s">
        <v>119</v>
      </c>
    </row>
    <row r="3526" spans="2:65" s="194" customFormat="1" x14ac:dyDescent="0.3">
      <c r="B3526" s="195"/>
      <c r="D3526" s="190" t="s">
        <v>171</v>
      </c>
      <c r="E3526" s="196"/>
      <c r="F3526" s="197" t="s">
        <v>747</v>
      </c>
      <c r="H3526" s="196"/>
      <c r="L3526" s="195"/>
      <c r="M3526" s="198"/>
      <c r="T3526" s="199"/>
      <c r="AT3526" s="196" t="s">
        <v>171</v>
      </c>
      <c r="AU3526" s="196" t="s">
        <v>84</v>
      </c>
      <c r="AV3526" s="194" t="s">
        <v>84</v>
      </c>
      <c r="AW3526" s="194" t="s">
        <v>33</v>
      </c>
      <c r="AX3526" s="194" t="s">
        <v>76</v>
      </c>
      <c r="AY3526" s="196" t="s">
        <v>119</v>
      </c>
    </row>
    <row r="3527" spans="2:65" s="194" customFormat="1" x14ac:dyDescent="0.3">
      <c r="B3527" s="195"/>
      <c r="D3527" s="190" t="s">
        <v>171</v>
      </c>
      <c r="E3527" s="196"/>
      <c r="F3527" s="197" t="s">
        <v>748</v>
      </c>
      <c r="H3527" s="196"/>
      <c r="L3527" s="195"/>
      <c r="M3527" s="198"/>
      <c r="T3527" s="199"/>
      <c r="AT3527" s="196" t="s">
        <v>171</v>
      </c>
      <c r="AU3527" s="196" t="s">
        <v>84</v>
      </c>
      <c r="AV3527" s="194" t="s">
        <v>84</v>
      </c>
      <c r="AW3527" s="194" t="s">
        <v>33</v>
      </c>
      <c r="AX3527" s="194" t="s">
        <v>76</v>
      </c>
      <c r="AY3527" s="196" t="s">
        <v>119</v>
      </c>
    </row>
    <row r="3528" spans="2:65" s="194" customFormat="1" x14ac:dyDescent="0.3">
      <c r="B3528" s="195"/>
      <c r="D3528" s="190" t="s">
        <v>171</v>
      </c>
      <c r="E3528" s="196"/>
      <c r="F3528" s="197" t="s">
        <v>749</v>
      </c>
      <c r="H3528" s="196"/>
      <c r="L3528" s="195"/>
      <c r="M3528" s="198"/>
      <c r="T3528" s="199"/>
      <c r="AT3528" s="196" t="s">
        <v>171</v>
      </c>
      <c r="AU3528" s="196" t="s">
        <v>84</v>
      </c>
      <c r="AV3528" s="194" t="s">
        <v>84</v>
      </c>
      <c r="AW3528" s="194" t="s">
        <v>33</v>
      </c>
      <c r="AX3528" s="194" t="s">
        <v>76</v>
      </c>
      <c r="AY3528" s="196" t="s">
        <v>119</v>
      </c>
    </row>
    <row r="3529" spans="2:65" s="194" customFormat="1" x14ac:dyDescent="0.3">
      <c r="B3529" s="195"/>
      <c r="D3529" s="190" t="s">
        <v>171</v>
      </c>
      <c r="E3529" s="196"/>
      <c r="F3529" s="197" t="s">
        <v>750</v>
      </c>
      <c r="H3529" s="196"/>
      <c r="L3529" s="195"/>
      <c r="M3529" s="198"/>
      <c r="T3529" s="199"/>
      <c r="AT3529" s="196" t="s">
        <v>171</v>
      </c>
      <c r="AU3529" s="196" t="s">
        <v>84</v>
      </c>
      <c r="AV3529" s="194" t="s">
        <v>84</v>
      </c>
      <c r="AW3529" s="194" t="s">
        <v>33</v>
      </c>
      <c r="AX3529" s="194" t="s">
        <v>76</v>
      </c>
      <c r="AY3529" s="196" t="s">
        <v>119</v>
      </c>
    </row>
    <row r="3530" spans="2:65" s="200" customFormat="1" x14ac:dyDescent="0.3">
      <c r="B3530" s="201"/>
      <c r="D3530" s="190" t="s">
        <v>171</v>
      </c>
      <c r="E3530" s="202"/>
      <c r="F3530" s="203" t="s">
        <v>751</v>
      </c>
      <c r="H3530" s="204">
        <v>1.9220000000000002</v>
      </c>
      <c r="L3530" s="201"/>
      <c r="M3530" s="205"/>
      <c r="T3530" s="206"/>
      <c r="AT3530" s="202" t="s">
        <v>171</v>
      </c>
      <c r="AU3530" s="202" t="s">
        <v>84</v>
      </c>
      <c r="AV3530" s="200" t="s">
        <v>100</v>
      </c>
      <c r="AW3530" s="200" t="s">
        <v>33</v>
      </c>
      <c r="AX3530" s="200" t="s">
        <v>76</v>
      </c>
      <c r="AY3530" s="202" t="s">
        <v>119</v>
      </c>
    </row>
    <row r="3531" spans="2:65" s="194" customFormat="1" x14ac:dyDescent="0.3">
      <c r="B3531" s="195"/>
      <c r="D3531" s="190" t="s">
        <v>171</v>
      </c>
      <c r="E3531" s="196"/>
      <c r="F3531" s="197" t="s">
        <v>747</v>
      </c>
      <c r="H3531" s="196"/>
      <c r="L3531" s="195"/>
      <c r="M3531" s="198"/>
      <c r="T3531" s="199"/>
      <c r="AT3531" s="196" t="s">
        <v>171</v>
      </c>
      <c r="AU3531" s="196" t="s">
        <v>84</v>
      </c>
      <c r="AV3531" s="194" t="s">
        <v>84</v>
      </c>
      <c r="AW3531" s="194" t="s">
        <v>33</v>
      </c>
      <c r="AX3531" s="194" t="s">
        <v>76</v>
      </c>
      <c r="AY3531" s="196" t="s">
        <v>119</v>
      </c>
    </row>
    <row r="3532" spans="2:65" s="194" customFormat="1" x14ac:dyDescent="0.3">
      <c r="B3532" s="195"/>
      <c r="D3532" s="190" t="s">
        <v>171</v>
      </c>
      <c r="E3532" s="196"/>
      <c r="F3532" s="197" t="s">
        <v>752</v>
      </c>
      <c r="H3532" s="196"/>
      <c r="L3532" s="195"/>
      <c r="M3532" s="198"/>
      <c r="T3532" s="199"/>
      <c r="AT3532" s="196" t="s">
        <v>171</v>
      </c>
      <c r="AU3532" s="196" t="s">
        <v>84</v>
      </c>
      <c r="AV3532" s="194" t="s">
        <v>84</v>
      </c>
      <c r="AW3532" s="194" t="s">
        <v>33</v>
      </c>
      <c r="AX3532" s="194" t="s">
        <v>76</v>
      </c>
      <c r="AY3532" s="196" t="s">
        <v>119</v>
      </c>
    </row>
    <row r="3533" spans="2:65" s="194" customFormat="1" x14ac:dyDescent="0.3">
      <c r="B3533" s="195"/>
      <c r="D3533" s="190" t="s">
        <v>171</v>
      </c>
      <c r="E3533" s="196"/>
      <c r="F3533" s="197" t="s">
        <v>467</v>
      </c>
      <c r="H3533" s="196"/>
      <c r="L3533" s="195"/>
      <c r="M3533" s="198"/>
      <c r="T3533" s="199"/>
      <c r="AT3533" s="196" t="s">
        <v>171</v>
      </c>
      <c r="AU3533" s="196" t="s">
        <v>84</v>
      </c>
      <c r="AV3533" s="194" t="s">
        <v>84</v>
      </c>
      <c r="AW3533" s="194" t="s">
        <v>33</v>
      </c>
      <c r="AX3533" s="194" t="s">
        <v>76</v>
      </c>
      <c r="AY3533" s="196" t="s">
        <v>119</v>
      </c>
    </row>
    <row r="3534" spans="2:65" s="194" customFormat="1" x14ac:dyDescent="0.3">
      <c r="B3534" s="195"/>
      <c r="D3534" s="190" t="s">
        <v>171</v>
      </c>
      <c r="E3534" s="196"/>
      <c r="F3534" s="197" t="s">
        <v>752</v>
      </c>
      <c r="H3534" s="196"/>
      <c r="L3534" s="195"/>
      <c r="M3534" s="198"/>
      <c r="T3534" s="199"/>
      <c r="AT3534" s="196" t="s">
        <v>171</v>
      </c>
      <c r="AU3534" s="196" t="s">
        <v>84</v>
      </c>
      <c r="AV3534" s="194" t="s">
        <v>84</v>
      </c>
      <c r="AW3534" s="194" t="s">
        <v>33</v>
      </c>
      <c r="AX3534" s="194" t="s">
        <v>76</v>
      </c>
      <c r="AY3534" s="196" t="s">
        <v>119</v>
      </c>
    </row>
    <row r="3535" spans="2:65" s="194" customFormat="1" x14ac:dyDescent="0.3">
      <c r="B3535" s="195"/>
      <c r="D3535" s="190" t="s">
        <v>171</v>
      </c>
      <c r="E3535" s="196"/>
      <c r="F3535" s="197" t="s">
        <v>469</v>
      </c>
      <c r="H3535" s="196"/>
      <c r="L3535" s="195"/>
      <c r="M3535" s="198"/>
      <c r="T3535" s="199"/>
      <c r="AT3535" s="196" t="s">
        <v>171</v>
      </c>
      <c r="AU3535" s="196" t="s">
        <v>84</v>
      </c>
      <c r="AV3535" s="194" t="s">
        <v>84</v>
      </c>
      <c r="AW3535" s="194" t="s">
        <v>33</v>
      </c>
      <c r="AX3535" s="194" t="s">
        <v>76</v>
      </c>
      <c r="AY3535" s="196" t="s">
        <v>119</v>
      </c>
    </row>
    <row r="3536" spans="2:65" s="194" customFormat="1" x14ac:dyDescent="0.3">
      <c r="B3536" s="195"/>
      <c r="D3536" s="190" t="s">
        <v>171</v>
      </c>
      <c r="E3536" s="196"/>
      <c r="F3536" s="197" t="s">
        <v>753</v>
      </c>
      <c r="H3536" s="196"/>
      <c r="L3536" s="195"/>
      <c r="M3536" s="198"/>
      <c r="T3536" s="199"/>
      <c r="AT3536" s="196" t="s">
        <v>171</v>
      </c>
      <c r="AU3536" s="196" t="s">
        <v>84</v>
      </c>
      <c r="AV3536" s="194" t="s">
        <v>84</v>
      </c>
      <c r="AW3536" s="194" t="s">
        <v>33</v>
      </c>
      <c r="AX3536" s="194" t="s">
        <v>76</v>
      </c>
      <c r="AY3536" s="196" t="s">
        <v>119</v>
      </c>
    </row>
    <row r="3537" spans="2:65" s="200" customFormat="1" x14ac:dyDescent="0.3">
      <c r="B3537" s="201"/>
      <c r="D3537" s="190" t="s">
        <v>171</v>
      </c>
      <c r="E3537" s="202"/>
      <c r="F3537" s="203" t="s">
        <v>754</v>
      </c>
      <c r="H3537" s="204">
        <v>5.6790000000000003</v>
      </c>
      <c r="L3537" s="201"/>
      <c r="M3537" s="205"/>
      <c r="T3537" s="206"/>
      <c r="AT3537" s="202" t="s">
        <v>171</v>
      </c>
      <c r="AU3537" s="202" t="s">
        <v>84</v>
      </c>
      <c r="AV3537" s="200" t="s">
        <v>100</v>
      </c>
      <c r="AW3537" s="200" t="s">
        <v>33</v>
      </c>
      <c r="AX3537" s="200" t="s">
        <v>76</v>
      </c>
      <c r="AY3537" s="202" t="s">
        <v>119</v>
      </c>
    </row>
    <row r="3538" spans="2:65" s="194" customFormat="1" x14ac:dyDescent="0.3">
      <c r="B3538" s="195"/>
      <c r="D3538" s="190" t="s">
        <v>171</v>
      </c>
      <c r="E3538" s="196"/>
      <c r="F3538" s="197" t="s">
        <v>755</v>
      </c>
      <c r="H3538" s="196"/>
      <c r="L3538" s="195"/>
      <c r="M3538" s="198"/>
      <c r="T3538" s="199"/>
      <c r="AT3538" s="196" t="s">
        <v>171</v>
      </c>
      <c r="AU3538" s="196" t="s">
        <v>84</v>
      </c>
      <c r="AV3538" s="194" t="s">
        <v>84</v>
      </c>
      <c r="AW3538" s="194" t="s">
        <v>33</v>
      </c>
      <c r="AX3538" s="194" t="s">
        <v>76</v>
      </c>
      <c r="AY3538" s="196" t="s">
        <v>119</v>
      </c>
    </row>
    <row r="3539" spans="2:65" s="194" customFormat="1" x14ac:dyDescent="0.3">
      <c r="B3539" s="195"/>
      <c r="D3539" s="190" t="s">
        <v>171</v>
      </c>
      <c r="E3539" s="196"/>
      <c r="F3539" s="197" t="s">
        <v>473</v>
      </c>
      <c r="H3539" s="196"/>
      <c r="L3539" s="195"/>
      <c r="M3539" s="198"/>
      <c r="T3539" s="199"/>
      <c r="AT3539" s="196" t="s">
        <v>171</v>
      </c>
      <c r="AU3539" s="196" t="s">
        <v>84</v>
      </c>
      <c r="AV3539" s="194" t="s">
        <v>84</v>
      </c>
      <c r="AW3539" s="194" t="s">
        <v>33</v>
      </c>
      <c r="AX3539" s="194" t="s">
        <v>76</v>
      </c>
      <c r="AY3539" s="196" t="s">
        <v>119</v>
      </c>
    </row>
    <row r="3540" spans="2:65" s="194" customFormat="1" x14ac:dyDescent="0.3">
      <c r="B3540" s="195"/>
      <c r="D3540" s="190" t="s">
        <v>171</v>
      </c>
      <c r="E3540" s="196"/>
      <c r="F3540" s="197" t="s">
        <v>756</v>
      </c>
      <c r="H3540" s="196"/>
      <c r="L3540" s="195"/>
      <c r="M3540" s="198"/>
      <c r="T3540" s="199"/>
      <c r="AT3540" s="196" t="s">
        <v>171</v>
      </c>
      <c r="AU3540" s="196" t="s">
        <v>84</v>
      </c>
      <c r="AV3540" s="194" t="s">
        <v>84</v>
      </c>
      <c r="AW3540" s="194" t="s">
        <v>33</v>
      </c>
      <c r="AX3540" s="194" t="s">
        <v>76</v>
      </c>
      <c r="AY3540" s="196" t="s">
        <v>119</v>
      </c>
    </row>
    <row r="3541" spans="2:65" s="200" customFormat="1" x14ac:dyDescent="0.3">
      <c r="B3541" s="201"/>
      <c r="D3541" s="190" t="s">
        <v>171</v>
      </c>
      <c r="E3541" s="202"/>
      <c r="F3541" s="203" t="s">
        <v>757</v>
      </c>
      <c r="H3541" s="204">
        <v>1.071</v>
      </c>
      <c r="L3541" s="201"/>
      <c r="M3541" s="205"/>
      <c r="T3541" s="206"/>
      <c r="AT3541" s="202" t="s">
        <v>171</v>
      </c>
      <c r="AU3541" s="202" t="s">
        <v>84</v>
      </c>
      <c r="AV3541" s="200" t="s">
        <v>100</v>
      </c>
      <c r="AW3541" s="200" t="s">
        <v>33</v>
      </c>
      <c r="AX3541" s="200" t="s">
        <v>76</v>
      </c>
      <c r="AY3541" s="202" t="s">
        <v>119</v>
      </c>
    </row>
    <row r="3542" spans="2:65" s="207" customFormat="1" x14ac:dyDescent="0.3">
      <c r="B3542" s="208"/>
      <c r="D3542" s="190" t="s">
        <v>171</v>
      </c>
      <c r="E3542" s="209"/>
      <c r="F3542" s="210" t="s">
        <v>176</v>
      </c>
      <c r="H3542" s="211">
        <v>8.6720000000000006</v>
      </c>
      <c r="L3542" s="208"/>
      <c r="M3542" s="212"/>
      <c r="T3542" s="213"/>
      <c r="AT3542" s="209" t="s">
        <v>171</v>
      </c>
      <c r="AU3542" s="209" t="s">
        <v>84</v>
      </c>
      <c r="AV3542" s="207" t="s">
        <v>121</v>
      </c>
      <c r="AW3542" s="207" t="s">
        <v>33</v>
      </c>
      <c r="AX3542" s="207" t="s">
        <v>84</v>
      </c>
      <c r="AY3542" s="209" t="s">
        <v>119</v>
      </c>
    </row>
    <row r="3543" spans="2:65" s="102" customFormat="1" ht="25.5" customHeight="1" x14ac:dyDescent="0.3">
      <c r="B3543" s="103"/>
      <c r="C3543" s="179" t="s">
        <v>843</v>
      </c>
      <c r="D3543" s="179" t="s">
        <v>120</v>
      </c>
      <c r="E3543" s="180" t="s">
        <v>844</v>
      </c>
      <c r="F3543" s="181" t="s">
        <v>845</v>
      </c>
      <c r="G3543" s="182" t="s">
        <v>356</v>
      </c>
      <c r="H3543" s="183">
        <v>278.68599999999998</v>
      </c>
      <c r="I3543" s="289"/>
      <c r="J3543" s="184">
        <f>ROUND(I3543*H3543,2)</f>
        <v>0</v>
      </c>
      <c r="K3543" s="181" t="s">
        <v>167</v>
      </c>
      <c r="L3543" s="103"/>
      <c r="M3543" s="185"/>
      <c r="N3543" s="186" t="s">
        <v>41</v>
      </c>
      <c r="O3543" s="187">
        <v>0</v>
      </c>
      <c r="P3543" s="187">
        <f>O3543*H3543</f>
        <v>0</v>
      </c>
      <c r="Q3543" s="187">
        <v>0</v>
      </c>
      <c r="R3543" s="187">
        <f>Q3543*H3543</f>
        <v>0</v>
      </c>
      <c r="S3543" s="187">
        <v>0</v>
      </c>
      <c r="T3543" s="188">
        <f>S3543*H3543</f>
        <v>0</v>
      </c>
      <c r="AR3543" s="94" t="s">
        <v>839</v>
      </c>
      <c r="AT3543" s="94" t="s">
        <v>120</v>
      </c>
      <c r="AU3543" s="94" t="s">
        <v>84</v>
      </c>
      <c r="AY3543" s="94" t="s">
        <v>119</v>
      </c>
      <c r="BE3543" s="189">
        <f>IF(N3543="základní",J3543,0)</f>
        <v>0</v>
      </c>
      <c r="BF3543" s="189">
        <f>IF(N3543="snížená",J3543,0)</f>
        <v>0</v>
      </c>
      <c r="BG3543" s="189">
        <f>IF(N3543="zákl. přenesená",J3543,0)</f>
        <v>0</v>
      </c>
      <c r="BH3543" s="189">
        <f>IF(N3543="sníž. přenesená",J3543,0)</f>
        <v>0</v>
      </c>
      <c r="BI3543" s="189">
        <f>IF(N3543="nulová",J3543,0)</f>
        <v>0</v>
      </c>
      <c r="BJ3543" s="94" t="s">
        <v>84</v>
      </c>
      <c r="BK3543" s="189">
        <f>ROUND(I3543*H3543,2)</f>
        <v>0</v>
      </c>
      <c r="BL3543" s="94" t="s">
        <v>839</v>
      </c>
      <c r="BM3543" s="94" t="s">
        <v>846</v>
      </c>
    </row>
    <row r="3544" spans="2:65" s="102" customFormat="1" ht="24" x14ac:dyDescent="0.3">
      <c r="B3544" s="103"/>
      <c r="D3544" s="190" t="s">
        <v>169</v>
      </c>
      <c r="F3544" s="191" t="s">
        <v>847</v>
      </c>
      <c r="L3544" s="103"/>
      <c r="M3544" s="192"/>
      <c r="T3544" s="193"/>
      <c r="AT3544" s="94" t="s">
        <v>169</v>
      </c>
      <c r="AU3544" s="94" t="s">
        <v>84</v>
      </c>
    </row>
    <row r="3545" spans="2:65" s="194" customFormat="1" x14ac:dyDescent="0.3">
      <c r="B3545" s="195"/>
      <c r="D3545" s="190" t="s">
        <v>171</v>
      </c>
      <c r="E3545" s="196"/>
      <c r="F3545" s="197" t="s">
        <v>172</v>
      </c>
      <c r="H3545" s="196"/>
      <c r="L3545" s="195"/>
      <c r="M3545" s="198"/>
      <c r="T3545" s="199"/>
      <c r="AT3545" s="196" t="s">
        <v>171</v>
      </c>
      <c r="AU3545" s="196" t="s">
        <v>84</v>
      </c>
      <c r="AV3545" s="194" t="s">
        <v>84</v>
      </c>
      <c r="AW3545" s="194" t="s">
        <v>33</v>
      </c>
      <c r="AX3545" s="194" t="s">
        <v>76</v>
      </c>
      <c r="AY3545" s="196" t="s">
        <v>119</v>
      </c>
    </row>
    <row r="3546" spans="2:65" s="194" customFormat="1" x14ac:dyDescent="0.3">
      <c r="B3546" s="195"/>
      <c r="D3546" s="190" t="s">
        <v>171</v>
      </c>
      <c r="E3546" s="196"/>
      <c r="F3546" s="197" t="s">
        <v>190</v>
      </c>
      <c r="H3546" s="196"/>
      <c r="L3546" s="195"/>
      <c r="M3546" s="198"/>
      <c r="T3546" s="199"/>
      <c r="AT3546" s="196" t="s">
        <v>171</v>
      </c>
      <c r="AU3546" s="196" t="s">
        <v>84</v>
      </c>
      <c r="AV3546" s="194" t="s">
        <v>84</v>
      </c>
      <c r="AW3546" s="194" t="s">
        <v>33</v>
      </c>
      <c r="AX3546" s="194" t="s">
        <v>76</v>
      </c>
      <c r="AY3546" s="196" t="s">
        <v>119</v>
      </c>
    </row>
    <row r="3547" spans="2:65" s="194" customFormat="1" x14ac:dyDescent="0.3">
      <c r="B3547" s="195"/>
      <c r="D3547" s="190" t="s">
        <v>171</v>
      </c>
      <c r="E3547" s="196"/>
      <c r="F3547" s="197" t="s">
        <v>339</v>
      </c>
      <c r="H3547" s="196"/>
      <c r="L3547" s="195"/>
      <c r="M3547" s="198"/>
      <c r="T3547" s="199"/>
      <c r="AT3547" s="196" t="s">
        <v>171</v>
      </c>
      <c r="AU3547" s="196" t="s">
        <v>84</v>
      </c>
      <c r="AV3547" s="194" t="s">
        <v>84</v>
      </c>
      <c r="AW3547" s="194" t="s">
        <v>33</v>
      </c>
      <c r="AX3547" s="194" t="s">
        <v>76</v>
      </c>
      <c r="AY3547" s="196" t="s">
        <v>119</v>
      </c>
    </row>
    <row r="3548" spans="2:65" s="194" customFormat="1" x14ac:dyDescent="0.3">
      <c r="B3548" s="195"/>
      <c r="D3548" s="190" t="s">
        <v>171</v>
      </c>
      <c r="E3548" s="196"/>
      <c r="F3548" s="197" t="s">
        <v>210</v>
      </c>
      <c r="H3548" s="196"/>
      <c r="L3548" s="195"/>
      <c r="M3548" s="198"/>
      <c r="T3548" s="199"/>
      <c r="AT3548" s="196" t="s">
        <v>171</v>
      </c>
      <c r="AU3548" s="196" t="s">
        <v>84</v>
      </c>
      <c r="AV3548" s="194" t="s">
        <v>84</v>
      </c>
      <c r="AW3548" s="194" t="s">
        <v>33</v>
      </c>
      <c r="AX3548" s="194" t="s">
        <v>76</v>
      </c>
      <c r="AY3548" s="196" t="s">
        <v>119</v>
      </c>
    </row>
    <row r="3549" spans="2:65" s="194" customFormat="1" x14ac:dyDescent="0.3">
      <c r="B3549" s="195"/>
      <c r="D3549" s="190" t="s">
        <v>171</v>
      </c>
      <c r="E3549" s="196"/>
      <c r="F3549" s="197" t="s">
        <v>211</v>
      </c>
      <c r="H3549" s="196"/>
      <c r="L3549" s="195"/>
      <c r="M3549" s="198"/>
      <c r="T3549" s="199"/>
      <c r="AT3549" s="196" t="s">
        <v>171</v>
      </c>
      <c r="AU3549" s="196" t="s">
        <v>84</v>
      </c>
      <c r="AV3549" s="194" t="s">
        <v>84</v>
      </c>
      <c r="AW3549" s="194" t="s">
        <v>33</v>
      </c>
      <c r="AX3549" s="194" t="s">
        <v>76</v>
      </c>
      <c r="AY3549" s="196" t="s">
        <v>119</v>
      </c>
    </row>
    <row r="3550" spans="2:65" s="194" customFormat="1" x14ac:dyDescent="0.3">
      <c r="B3550" s="195"/>
      <c r="D3550" s="190" t="s">
        <v>171</v>
      </c>
      <c r="E3550" s="196"/>
      <c r="F3550" s="197" t="s">
        <v>212</v>
      </c>
      <c r="H3550" s="196"/>
      <c r="L3550" s="195"/>
      <c r="M3550" s="198"/>
      <c r="T3550" s="199"/>
      <c r="AT3550" s="196" t="s">
        <v>171</v>
      </c>
      <c r="AU3550" s="196" t="s">
        <v>84</v>
      </c>
      <c r="AV3550" s="194" t="s">
        <v>84</v>
      </c>
      <c r="AW3550" s="194" t="s">
        <v>33</v>
      </c>
      <c r="AX3550" s="194" t="s">
        <v>76</v>
      </c>
      <c r="AY3550" s="196" t="s">
        <v>119</v>
      </c>
    </row>
    <row r="3551" spans="2:65" s="194" customFormat="1" x14ac:dyDescent="0.3">
      <c r="B3551" s="195"/>
      <c r="D3551" s="190" t="s">
        <v>171</v>
      </c>
      <c r="E3551" s="196"/>
      <c r="F3551" s="197" t="s">
        <v>213</v>
      </c>
      <c r="H3551" s="196"/>
      <c r="L3551" s="195"/>
      <c r="M3551" s="198"/>
      <c r="T3551" s="199"/>
      <c r="AT3551" s="196" t="s">
        <v>171</v>
      </c>
      <c r="AU3551" s="196" t="s">
        <v>84</v>
      </c>
      <c r="AV3551" s="194" t="s">
        <v>84</v>
      </c>
      <c r="AW3551" s="194" t="s">
        <v>33</v>
      </c>
      <c r="AX3551" s="194" t="s">
        <v>76</v>
      </c>
      <c r="AY3551" s="196" t="s">
        <v>119</v>
      </c>
    </row>
    <row r="3552" spans="2:65" s="194" customFormat="1" x14ac:dyDescent="0.3">
      <c r="B3552" s="195"/>
      <c r="D3552" s="190" t="s">
        <v>171</v>
      </c>
      <c r="E3552" s="196"/>
      <c r="F3552" s="197" t="s">
        <v>214</v>
      </c>
      <c r="H3552" s="196"/>
      <c r="L3552" s="195"/>
      <c r="M3552" s="198"/>
      <c r="T3552" s="199"/>
      <c r="AT3552" s="196" t="s">
        <v>171</v>
      </c>
      <c r="AU3552" s="196" t="s">
        <v>84</v>
      </c>
      <c r="AV3552" s="194" t="s">
        <v>84</v>
      </c>
      <c r="AW3552" s="194" t="s">
        <v>33</v>
      </c>
      <c r="AX3552" s="194" t="s">
        <v>76</v>
      </c>
      <c r="AY3552" s="196" t="s">
        <v>119</v>
      </c>
    </row>
    <row r="3553" spans="2:51" s="194" customFormat="1" x14ac:dyDescent="0.3">
      <c r="B3553" s="195"/>
      <c r="D3553" s="190" t="s">
        <v>171</v>
      </c>
      <c r="E3553" s="196"/>
      <c r="F3553" s="197" t="s">
        <v>216</v>
      </c>
      <c r="H3553" s="196"/>
      <c r="L3553" s="195"/>
      <c r="M3553" s="198"/>
      <c r="T3553" s="199"/>
      <c r="AT3553" s="196" t="s">
        <v>171</v>
      </c>
      <c r="AU3553" s="196" t="s">
        <v>84</v>
      </c>
      <c r="AV3553" s="194" t="s">
        <v>84</v>
      </c>
      <c r="AW3553" s="194" t="s">
        <v>33</v>
      </c>
      <c r="AX3553" s="194" t="s">
        <v>76</v>
      </c>
      <c r="AY3553" s="196" t="s">
        <v>119</v>
      </c>
    </row>
    <row r="3554" spans="2:51" s="194" customFormat="1" x14ac:dyDescent="0.3">
      <c r="B3554" s="195"/>
      <c r="D3554" s="190" t="s">
        <v>171</v>
      </c>
      <c r="E3554" s="196"/>
      <c r="F3554" s="197" t="s">
        <v>220</v>
      </c>
      <c r="H3554" s="196"/>
      <c r="L3554" s="195"/>
      <c r="M3554" s="198"/>
      <c r="T3554" s="199"/>
      <c r="AT3554" s="196" t="s">
        <v>171</v>
      </c>
      <c r="AU3554" s="196" t="s">
        <v>84</v>
      </c>
      <c r="AV3554" s="194" t="s">
        <v>84</v>
      </c>
      <c r="AW3554" s="194" t="s">
        <v>33</v>
      </c>
      <c r="AX3554" s="194" t="s">
        <v>76</v>
      </c>
      <c r="AY3554" s="196" t="s">
        <v>119</v>
      </c>
    </row>
    <row r="3555" spans="2:51" s="194" customFormat="1" x14ac:dyDescent="0.3">
      <c r="B3555" s="195"/>
      <c r="D3555" s="190" t="s">
        <v>171</v>
      </c>
      <c r="E3555" s="196"/>
      <c r="F3555" s="197" t="s">
        <v>211</v>
      </c>
      <c r="H3555" s="196"/>
      <c r="L3555" s="195"/>
      <c r="M3555" s="198"/>
      <c r="T3555" s="199"/>
      <c r="AT3555" s="196" t="s">
        <v>171</v>
      </c>
      <c r="AU3555" s="196" t="s">
        <v>84</v>
      </c>
      <c r="AV3555" s="194" t="s">
        <v>84</v>
      </c>
      <c r="AW3555" s="194" t="s">
        <v>33</v>
      </c>
      <c r="AX3555" s="194" t="s">
        <v>76</v>
      </c>
      <c r="AY3555" s="196" t="s">
        <v>119</v>
      </c>
    </row>
    <row r="3556" spans="2:51" s="194" customFormat="1" x14ac:dyDescent="0.3">
      <c r="B3556" s="195"/>
      <c r="D3556" s="190" t="s">
        <v>171</v>
      </c>
      <c r="E3556" s="196"/>
      <c r="F3556" s="197" t="s">
        <v>212</v>
      </c>
      <c r="H3556" s="196"/>
      <c r="L3556" s="195"/>
      <c r="M3556" s="198"/>
      <c r="T3556" s="199"/>
      <c r="AT3556" s="196" t="s">
        <v>171</v>
      </c>
      <c r="AU3556" s="196" t="s">
        <v>84</v>
      </c>
      <c r="AV3556" s="194" t="s">
        <v>84</v>
      </c>
      <c r="AW3556" s="194" t="s">
        <v>33</v>
      </c>
      <c r="AX3556" s="194" t="s">
        <v>76</v>
      </c>
      <c r="AY3556" s="196" t="s">
        <v>119</v>
      </c>
    </row>
    <row r="3557" spans="2:51" s="194" customFormat="1" x14ac:dyDescent="0.3">
      <c r="B3557" s="195"/>
      <c r="D3557" s="190" t="s">
        <v>171</v>
      </c>
      <c r="E3557" s="196"/>
      <c r="F3557" s="197" t="s">
        <v>221</v>
      </c>
      <c r="H3557" s="196"/>
      <c r="L3557" s="195"/>
      <c r="M3557" s="198"/>
      <c r="T3557" s="199"/>
      <c r="AT3557" s="196" t="s">
        <v>171</v>
      </c>
      <c r="AU3557" s="196" t="s">
        <v>84</v>
      </c>
      <c r="AV3557" s="194" t="s">
        <v>84</v>
      </c>
      <c r="AW3557" s="194" t="s">
        <v>33</v>
      </c>
      <c r="AX3557" s="194" t="s">
        <v>76</v>
      </c>
      <c r="AY3557" s="196" t="s">
        <v>119</v>
      </c>
    </row>
    <row r="3558" spans="2:51" s="194" customFormat="1" x14ac:dyDescent="0.3">
      <c r="B3558" s="195"/>
      <c r="D3558" s="190" t="s">
        <v>171</v>
      </c>
      <c r="E3558" s="196"/>
      <c r="F3558" s="197" t="s">
        <v>216</v>
      </c>
      <c r="H3558" s="196"/>
      <c r="L3558" s="195"/>
      <c r="M3558" s="198"/>
      <c r="T3558" s="199"/>
      <c r="AT3558" s="196" t="s">
        <v>171</v>
      </c>
      <c r="AU3558" s="196" t="s">
        <v>84</v>
      </c>
      <c r="AV3558" s="194" t="s">
        <v>84</v>
      </c>
      <c r="AW3558" s="194" t="s">
        <v>33</v>
      </c>
      <c r="AX3558" s="194" t="s">
        <v>76</v>
      </c>
      <c r="AY3558" s="196" t="s">
        <v>119</v>
      </c>
    </row>
    <row r="3559" spans="2:51" s="194" customFormat="1" x14ac:dyDescent="0.3">
      <c r="B3559" s="195"/>
      <c r="D3559" s="190" t="s">
        <v>171</v>
      </c>
      <c r="E3559" s="196"/>
      <c r="F3559" s="197" t="s">
        <v>223</v>
      </c>
      <c r="H3559" s="196"/>
      <c r="L3559" s="195"/>
      <c r="M3559" s="198"/>
      <c r="T3559" s="199"/>
      <c r="AT3559" s="196" t="s">
        <v>171</v>
      </c>
      <c r="AU3559" s="196" t="s">
        <v>84</v>
      </c>
      <c r="AV3559" s="194" t="s">
        <v>84</v>
      </c>
      <c r="AW3559" s="194" t="s">
        <v>33</v>
      </c>
      <c r="AX3559" s="194" t="s">
        <v>76</v>
      </c>
      <c r="AY3559" s="196" t="s">
        <v>119</v>
      </c>
    </row>
    <row r="3560" spans="2:51" s="194" customFormat="1" x14ac:dyDescent="0.3">
      <c r="B3560" s="195"/>
      <c r="D3560" s="190" t="s">
        <v>171</v>
      </c>
      <c r="E3560" s="196"/>
      <c r="F3560" s="197" t="s">
        <v>224</v>
      </c>
      <c r="H3560" s="196"/>
      <c r="L3560" s="195"/>
      <c r="M3560" s="198"/>
      <c r="T3560" s="199"/>
      <c r="AT3560" s="196" t="s">
        <v>171</v>
      </c>
      <c r="AU3560" s="196" t="s">
        <v>84</v>
      </c>
      <c r="AV3560" s="194" t="s">
        <v>84</v>
      </c>
      <c r="AW3560" s="194" t="s">
        <v>33</v>
      </c>
      <c r="AX3560" s="194" t="s">
        <v>76</v>
      </c>
      <c r="AY3560" s="196" t="s">
        <v>119</v>
      </c>
    </row>
    <row r="3561" spans="2:51" s="194" customFormat="1" x14ac:dyDescent="0.3">
      <c r="B3561" s="195"/>
      <c r="D3561" s="190" t="s">
        <v>171</v>
      </c>
      <c r="E3561" s="196"/>
      <c r="F3561" s="197" t="s">
        <v>212</v>
      </c>
      <c r="H3561" s="196"/>
      <c r="L3561" s="195"/>
      <c r="M3561" s="198"/>
      <c r="T3561" s="199"/>
      <c r="AT3561" s="196" t="s">
        <v>171</v>
      </c>
      <c r="AU3561" s="196" t="s">
        <v>84</v>
      </c>
      <c r="AV3561" s="194" t="s">
        <v>84</v>
      </c>
      <c r="AW3561" s="194" t="s">
        <v>33</v>
      </c>
      <c r="AX3561" s="194" t="s">
        <v>76</v>
      </c>
      <c r="AY3561" s="196" t="s">
        <v>119</v>
      </c>
    </row>
    <row r="3562" spans="2:51" s="194" customFormat="1" x14ac:dyDescent="0.3">
      <c r="B3562" s="195"/>
      <c r="D3562" s="190" t="s">
        <v>171</v>
      </c>
      <c r="E3562" s="196"/>
      <c r="F3562" s="197" t="s">
        <v>225</v>
      </c>
      <c r="H3562" s="196"/>
      <c r="L3562" s="195"/>
      <c r="M3562" s="198"/>
      <c r="T3562" s="199"/>
      <c r="AT3562" s="196" t="s">
        <v>171</v>
      </c>
      <c r="AU3562" s="196" t="s">
        <v>84</v>
      </c>
      <c r="AV3562" s="194" t="s">
        <v>84</v>
      </c>
      <c r="AW3562" s="194" t="s">
        <v>33</v>
      </c>
      <c r="AX3562" s="194" t="s">
        <v>76</v>
      </c>
      <c r="AY3562" s="196" t="s">
        <v>119</v>
      </c>
    </row>
    <row r="3563" spans="2:51" s="194" customFormat="1" x14ac:dyDescent="0.3">
      <c r="B3563" s="195"/>
      <c r="D3563" s="190" t="s">
        <v>171</v>
      </c>
      <c r="E3563" s="196"/>
      <c r="F3563" s="197" t="s">
        <v>216</v>
      </c>
      <c r="H3563" s="196"/>
      <c r="L3563" s="195"/>
      <c r="M3563" s="198"/>
      <c r="T3563" s="199"/>
      <c r="AT3563" s="196" t="s">
        <v>171</v>
      </c>
      <c r="AU3563" s="196" t="s">
        <v>84</v>
      </c>
      <c r="AV3563" s="194" t="s">
        <v>84</v>
      </c>
      <c r="AW3563" s="194" t="s">
        <v>33</v>
      </c>
      <c r="AX3563" s="194" t="s">
        <v>76</v>
      </c>
      <c r="AY3563" s="196" t="s">
        <v>119</v>
      </c>
    </row>
    <row r="3564" spans="2:51" s="194" customFormat="1" x14ac:dyDescent="0.3">
      <c r="B3564" s="195"/>
      <c r="D3564" s="190" t="s">
        <v>171</v>
      </c>
      <c r="E3564" s="196"/>
      <c r="F3564" s="197" t="s">
        <v>228</v>
      </c>
      <c r="H3564" s="196"/>
      <c r="L3564" s="195"/>
      <c r="M3564" s="198"/>
      <c r="T3564" s="199"/>
      <c r="AT3564" s="196" t="s">
        <v>171</v>
      </c>
      <c r="AU3564" s="196" t="s">
        <v>84</v>
      </c>
      <c r="AV3564" s="194" t="s">
        <v>84</v>
      </c>
      <c r="AW3564" s="194" t="s">
        <v>33</v>
      </c>
      <c r="AX3564" s="194" t="s">
        <v>76</v>
      </c>
      <c r="AY3564" s="196" t="s">
        <v>119</v>
      </c>
    </row>
    <row r="3565" spans="2:51" s="194" customFormat="1" x14ac:dyDescent="0.3">
      <c r="B3565" s="195"/>
      <c r="D3565" s="190" t="s">
        <v>171</v>
      </c>
      <c r="E3565" s="196"/>
      <c r="F3565" s="197" t="s">
        <v>229</v>
      </c>
      <c r="H3565" s="196"/>
      <c r="L3565" s="195"/>
      <c r="M3565" s="198"/>
      <c r="T3565" s="199"/>
      <c r="AT3565" s="196" t="s">
        <v>171</v>
      </c>
      <c r="AU3565" s="196" t="s">
        <v>84</v>
      </c>
      <c r="AV3565" s="194" t="s">
        <v>84</v>
      </c>
      <c r="AW3565" s="194" t="s">
        <v>33</v>
      </c>
      <c r="AX3565" s="194" t="s">
        <v>76</v>
      </c>
      <c r="AY3565" s="196" t="s">
        <v>119</v>
      </c>
    </row>
    <row r="3566" spans="2:51" s="194" customFormat="1" x14ac:dyDescent="0.3">
      <c r="B3566" s="195"/>
      <c r="D3566" s="190" t="s">
        <v>171</v>
      </c>
      <c r="E3566" s="196"/>
      <c r="F3566" s="197" t="s">
        <v>230</v>
      </c>
      <c r="H3566" s="196"/>
      <c r="L3566" s="195"/>
      <c r="M3566" s="198"/>
      <c r="T3566" s="199"/>
      <c r="AT3566" s="196" t="s">
        <v>171</v>
      </c>
      <c r="AU3566" s="196" t="s">
        <v>84</v>
      </c>
      <c r="AV3566" s="194" t="s">
        <v>84</v>
      </c>
      <c r="AW3566" s="194" t="s">
        <v>33</v>
      </c>
      <c r="AX3566" s="194" t="s">
        <v>76</v>
      </c>
      <c r="AY3566" s="196" t="s">
        <v>119</v>
      </c>
    </row>
    <row r="3567" spans="2:51" s="194" customFormat="1" x14ac:dyDescent="0.3">
      <c r="B3567" s="195"/>
      <c r="D3567" s="190" t="s">
        <v>171</v>
      </c>
      <c r="E3567" s="196"/>
      <c r="F3567" s="197" t="s">
        <v>231</v>
      </c>
      <c r="H3567" s="196"/>
      <c r="L3567" s="195"/>
      <c r="M3567" s="198"/>
      <c r="T3567" s="199"/>
      <c r="AT3567" s="196" t="s">
        <v>171</v>
      </c>
      <c r="AU3567" s="196" t="s">
        <v>84</v>
      </c>
      <c r="AV3567" s="194" t="s">
        <v>84</v>
      </c>
      <c r="AW3567" s="194" t="s">
        <v>33</v>
      </c>
      <c r="AX3567" s="194" t="s">
        <v>76</v>
      </c>
      <c r="AY3567" s="196" t="s">
        <v>119</v>
      </c>
    </row>
    <row r="3568" spans="2:51" s="194" customFormat="1" x14ac:dyDescent="0.3">
      <c r="B3568" s="195"/>
      <c r="D3568" s="190" t="s">
        <v>171</v>
      </c>
      <c r="E3568" s="196"/>
      <c r="F3568" s="197" t="s">
        <v>216</v>
      </c>
      <c r="H3568" s="196"/>
      <c r="L3568" s="195"/>
      <c r="M3568" s="198"/>
      <c r="T3568" s="199"/>
      <c r="AT3568" s="196" t="s">
        <v>171</v>
      </c>
      <c r="AU3568" s="196" t="s">
        <v>84</v>
      </c>
      <c r="AV3568" s="194" t="s">
        <v>84</v>
      </c>
      <c r="AW3568" s="194" t="s">
        <v>33</v>
      </c>
      <c r="AX3568" s="194" t="s">
        <v>76</v>
      </c>
      <c r="AY3568" s="196" t="s">
        <v>119</v>
      </c>
    </row>
    <row r="3569" spans="2:51" s="194" customFormat="1" x14ac:dyDescent="0.3">
      <c r="B3569" s="195"/>
      <c r="D3569" s="190" t="s">
        <v>171</v>
      </c>
      <c r="E3569" s="196"/>
      <c r="F3569" s="197" t="s">
        <v>233</v>
      </c>
      <c r="H3569" s="196"/>
      <c r="L3569" s="195"/>
      <c r="M3569" s="198"/>
      <c r="T3569" s="199"/>
      <c r="AT3569" s="196" t="s">
        <v>171</v>
      </c>
      <c r="AU3569" s="196" t="s">
        <v>84</v>
      </c>
      <c r="AV3569" s="194" t="s">
        <v>84</v>
      </c>
      <c r="AW3569" s="194" t="s">
        <v>33</v>
      </c>
      <c r="AX3569" s="194" t="s">
        <v>76</v>
      </c>
      <c r="AY3569" s="196" t="s">
        <v>119</v>
      </c>
    </row>
    <row r="3570" spans="2:51" s="194" customFormat="1" x14ac:dyDescent="0.3">
      <c r="B3570" s="195"/>
      <c r="D3570" s="190" t="s">
        <v>171</v>
      </c>
      <c r="E3570" s="196"/>
      <c r="F3570" s="197" t="s">
        <v>229</v>
      </c>
      <c r="H3570" s="196"/>
      <c r="L3570" s="195"/>
      <c r="M3570" s="198"/>
      <c r="T3570" s="199"/>
      <c r="AT3570" s="196" t="s">
        <v>171</v>
      </c>
      <c r="AU3570" s="196" t="s">
        <v>84</v>
      </c>
      <c r="AV3570" s="194" t="s">
        <v>84</v>
      </c>
      <c r="AW3570" s="194" t="s">
        <v>33</v>
      </c>
      <c r="AX3570" s="194" t="s">
        <v>76</v>
      </c>
      <c r="AY3570" s="196" t="s">
        <v>119</v>
      </c>
    </row>
    <row r="3571" spans="2:51" s="194" customFormat="1" x14ac:dyDescent="0.3">
      <c r="B3571" s="195"/>
      <c r="D3571" s="190" t="s">
        <v>171</v>
      </c>
      <c r="E3571" s="196"/>
      <c r="F3571" s="197" t="s">
        <v>230</v>
      </c>
      <c r="H3571" s="196"/>
      <c r="L3571" s="195"/>
      <c r="M3571" s="198"/>
      <c r="T3571" s="199"/>
      <c r="AT3571" s="196" t="s">
        <v>171</v>
      </c>
      <c r="AU3571" s="196" t="s">
        <v>84</v>
      </c>
      <c r="AV3571" s="194" t="s">
        <v>84</v>
      </c>
      <c r="AW3571" s="194" t="s">
        <v>33</v>
      </c>
      <c r="AX3571" s="194" t="s">
        <v>76</v>
      </c>
      <c r="AY3571" s="196" t="s">
        <v>119</v>
      </c>
    </row>
    <row r="3572" spans="2:51" s="194" customFormat="1" x14ac:dyDescent="0.3">
      <c r="B3572" s="195"/>
      <c r="D3572" s="190" t="s">
        <v>171</v>
      </c>
      <c r="E3572" s="196"/>
      <c r="F3572" s="197" t="s">
        <v>234</v>
      </c>
      <c r="H3572" s="196"/>
      <c r="L3572" s="195"/>
      <c r="M3572" s="198"/>
      <c r="T3572" s="199"/>
      <c r="AT3572" s="196" t="s">
        <v>171</v>
      </c>
      <c r="AU3572" s="196" t="s">
        <v>84</v>
      </c>
      <c r="AV3572" s="194" t="s">
        <v>84</v>
      </c>
      <c r="AW3572" s="194" t="s">
        <v>33</v>
      </c>
      <c r="AX3572" s="194" t="s">
        <v>76</v>
      </c>
      <c r="AY3572" s="196" t="s">
        <v>119</v>
      </c>
    </row>
    <row r="3573" spans="2:51" s="194" customFormat="1" x14ac:dyDescent="0.3">
      <c r="B3573" s="195"/>
      <c r="D3573" s="190" t="s">
        <v>171</v>
      </c>
      <c r="E3573" s="196"/>
      <c r="F3573" s="197" t="s">
        <v>216</v>
      </c>
      <c r="H3573" s="196"/>
      <c r="L3573" s="195"/>
      <c r="M3573" s="198"/>
      <c r="T3573" s="199"/>
      <c r="AT3573" s="196" t="s">
        <v>171</v>
      </c>
      <c r="AU3573" s="196" t="s">
        <v>84</v>
      </c>
      <c r="AV3573" s="194" t="s">
        <v>84</v>
      </c>
      <c r="AW3573" s="194" t="s">
        <v>33</v>
      </c>
      <c r="AX3573" s="194" t="s">
        <v>76</v>
      </c>
      <c r="AY3573" s="196" t="s">
        <v>119</v>
      </c>
    </row>
    <row r="3574" spans="2:51" s="194" customFormat="1" x14ac:dyDescent="0.3">
      <c r="B3574" s="195"/>
      <c r="D3574" s="190" t="s">
        <v>171</v>
      </c>
      <c r="E3574" s="196"/>
      <c r="F3574" s="197" t="s">
        <v>236</v>
      </c>
      <c r="H3574" s="196"/>
      <c r="L3574" s="195"/>
      <c r="M3574" s="198"/>
      <c r="T3574" s="199"/>
      <c r="AT3574" s="196" t="s">
        <v>171</v>
      </c>
      <c r="AU3574" s="196" t="s">
        <v>84</v>
      </c>
      <c r="AV3574" s="194" t="s">
        <v>84</v>
      </c>
      <c r="AW3574" s="194" t="s">
        <v>33</v>
      </c>
      <c r="AX3574" s="194" t="s">
        <v>76</v>
      </c>
      <c r="AY3574" s="196" t="s">
        <v>119</v>
      </c>
    </row>
    <row r="3575" spans="2:51" s="194" customFormat="1" x14ac:dyDescent="0.3">
      <c r="B3575" s="195"/>
      <c r="D3575" s="190" t="s">
        <v>171</v>
      </c>
      <c r="E3575" s="196"/>
      <c r="F3575" s="197" t="s">
        <v>229</v>
      </c>
      <c r="H3575" s="196"/>
      <c r="L3575" s="195"/>
      <c r="M3575" s="198"/>
      <c r="T3575" s="199"/>
      <c r="AT3575" s="196" t="s">
        <v>171</v>
      </c>
      <c r="AU3575" s="196" t="s">
        <v>84</v>
      </c>
      <c r="AV3575" s="194" t="s">
        <v>84</v>
      </c>
      <c r="AW3575" s="194" t="s">
        <v>33</v>
      </c>
      <c r="AX3575" s="194" t="s">
        <v>76</v>
      </c>
      <c r="AY3575" s="196" t="s">
        <v>119</v>
      </c>
    </row>
    <row r="3576" spans="2:51" s="194" customFormat="1" x14ac:dyDescent="0.3">
      <c r="B3576" s="195"/>
      <c r="D3576" s="190" t="s">
        <v>171</v>
      </c>
      <c r="E3576" s="196"/>
      <c r="F3576" s="197" t="s">
        <v>230</v>
      </c>
      <c r="H3576" s="196"/>
      <c r="L3576" s="195"/>
      <c r="M3576" s="198"/>
      <c r="T3576" s="199"/>
      <c r="AT3576" s="196" t="s">
        <v>171</v>
      </c>
      <c r="AU3576" s="196" t="s">
        <v>84</v>
      </c>
      <c r="AV3576" s="194" t="s">
        <v>84</v>
      </c>
      <c r="AW3576" s="194" t="s">
        <v>33</v>
      </c>
      <c r="AX3576" s="194" t="s">
        <v>76</v>
      </c>
      <c r="AY3576" s="196" t="s">
        <v>119</v>
      </c>
    </row>
    <row r="3577" spans="2:51" s="194" customFormat="1" x14ac:dyDescent="0.3">
      <c r="B3577" s="195"/>
      <c r="D3577" s="190" t="s">
        <v>171</v>
      </c>
      <c r="E3577" s="196"/>
      <c r="F3577" s="197" t="s">
        <v>237</v>
      </c>
      <c r="H3577" s="196"/>
      <c r="L3577" s="195"/>
      <c r="M3577" s="198"/>
      <c r="T3577" s="199"/>
      <c r="AT3577" s="196" t="s">
        <v>171</v>
      </c>
      <c r="AU3577" s="196" t="s">
        <v>84</v>
      </c>
      <c r="AV3577" s="194" t="s">
        <v>84</v>
      </c>
      <c r="AW3577" s="194" t="s">
        <v>33</v>
      </c>
      <c r="AX3577" s="194" t="s">
        <v>76</v>
      </c>
      <c r="AY3577" s="196" t="s">
        <v>119</v>
      </c>
    </row>
    <row r="3578" spans="2:51" s="194" customFormat="1" x14ac:dyDescent="0.3">
      <c r="B3578" s="195"/>
      <c r="D3578" s="190" t="s">
        <v>171</v>
      </c>
      <c r="E3578" s="196"/>
      <c r="F3578" s="197" t="s">
        <v>216</v>
      </c>
      <c r="H3578" s="196"/>
      <c r="L3578" s="195"/>
      <c r="M3578" s="198"/>
      <c r="T3578" s="199"/>
      <c r="AT3578" s="196" t="s">
        <v>171</v>
      </c>
      <c r="AU3578" s="196" t="s">
        <v>84</v>
      </c>
      <c r="AV3578" s="194" t="s">
        <v>84</v>
      </c>
      <c r="AW3578" s="194" t="s">
        <v>33</v>
      </c>
      <c r="AX3578" s="194" t="s">
        <v>76</v>
      </c>
      <c r="AY3578" s="196" t="s">
        <v>119</v>
      </c>
    </row>
    <row r="3579" spans="2:51" s="194" customFormat="1" x14ac:dyDescent="0.3">
      <c r="B3579" s="195"/>
      <c r="D3579" s="190" t="s">
        <v>171</v>
      </c>
      <c r="E3579" s="196"/>
      <c r="F3579" s="197" t="s">
        <v>239</v>
      </c>
      <c r="H3579" s="196"/>
      <c r="L3579" s="195"/>
      <c r="M3579" s="198"/>
      <c r="T3579" s="199"/>
      <c r="AT3579" s="196" t="s">
        <v>171</v>
      </c>
      <c r="AU3579" s="196" t="s">
        <v>84</v>
      </c>
      <c r="AV3579" s="194" t="s">
        <v>84</v>
      </c>
      <c r="AW3579" s="194" t="s">
        <v>33</v>
      </c>
      <c r="AX3579" s="194" t="s">
        <v>76</v>
      </c>
      <c r="AY3579" s="196" t="s">
        <v>119</v>
      </c>
    </row>
    <row r="3580" spans="2:51" s="194" customFormat="1" x14ac:dyDescent="0.3">
      <c r="B3580" s="195"/>
      <c r="D3580" s="190" t="s">
        <v>171</v>
      </c>
      <c r="E3580" s="196"/>
      <c r="F3580" s="197" t="s">
        <v>229</v>
      </c>
      <c r="H3580" s="196"/>
      <c r="L3580" s="195"/>
      <c r="M3580" s="198"/>
      <c r="T3580" s="199"/>
      <c r="AT3580" s="196" t="s">
        <v>171</v>
      </c>
      <c r="AU3580" s="196" t="s">
        <v>84</v>
      </c>
      <c r="AV3580" s="194" t="s">
        <v>84</v>
      </c>
      <c r="AW3580" s="194" t="s">
        <v>33</v>
      </c>
      <c r="AX3580" s="194" t="s">
        <v>76</v>
      </c>
      <c r="AY3580" s="196" t="s">
        <v>119</v>
      </c>
    </row>
    <row r="3581" spans="2:51" s="194" customFormat="1" x14ac:dyDescent="0.3">
      <c r="B3581" s="195"/>
      <c r="D3581" s="190" t="s">
        <v>171</v>
      </c>
      <c r="E3581" s="196"/>
      <c r="F3581" s="197" t="s">
        <v>230</v>
      </c>
      <c r="H3581" s="196"/>
      <c r="L3581" s="195"/>
      <c r="M3581" s="198"/>
      <c r="T3581" s="199"/>
      <c r="AT3581" s="196" t="s">
        <v>171</v>
      </c>
      <c r="AU3581" s="196" t="s">
        <v>84</v>
      </c>
      <c r="AV3581" s="194" t="s">
        <v>84</v>
      </c>
      <c r="AW3581" s="194" t="s">
        <v>33</v>
      </c>
      <c r="AX3581" s="194" t="s">
        <v>76</v>
      </c>
      <c r="AY3581" s="196" t="s">
        <v>119</v>
      </c>
    </row>
    <row r="3582" spans="2:51" s="194" customFormat="1" x14ac:dyDescent="0.3">
      <c r="B3582" s="195"/>
      <c r="D3582" s="190" t="s">
        <v>171</v>
      </c>
      <c r="E3582" s="196"/>
      <c r="F3582" s="197" t="s">
        <v>240</v>
      </c>
      <c r="H3582" s="196"/>
      <c r="L3582" s="195"/>
      <c r="M3582" s="198"/>
      <c r="T3582" s="199"/>
      <c r="AT3582" s="196" t="s">
        <v>171</v>
      </c>
      <c r="AU3582" s="196" t="s">
        <v>84</v>
      </c>
      <c r="AV3582" s="194" t="s">
        <v>84</v>
      </c>
      <c r="AW3582" s="194" t="s">
        <v>33</v>
      </c>
      <c r="AX3582" s="194" t="s">
        <v>76</v>
      </c>
      <c r="AY3582" s="196" t="s">
        <v>119</v>
      </c>
    </row>
    <row r="3583" spans="2:51" s="194" customFormat="1" x14ac:dyDescent="0.3">
      <c r="B3583" s="195"/>
      <c r="D3583" s="190" t="s">
        <v>171</v>
      </c>
      <c r="E3583" s="196"/>
      <c r="F3583" s="197" t="s">
        <v>216</v>
      </c>
      <c r="H3583" s="196"/>
      <c r="L3583" s="195"/>
      <c r="M3583" s="198"/>
      <c r="T3583" s="199"/>
      <c r="AT3583" s="196" t="s">
        <v>171</v>
      </c>
      <c r="AU3583" s="196" t="s">
        <v>84</v>
      </c>
      <c r="AV3583" s="194" t="s">
        <v>84</v>
      </c>
      <c r="AW3583" s="194" t="s">
        <v>33</v>
      </c>
      <c r="AX3583" s="194" t="s">
        <v>76</v>
      </c>
      <c r="AY3583" s="196" t="s">
        <v>119</v>
      </c>
    </row>
    <row r="3584" spans="2:51" s="194" customFormat="1" x14ac:dyDescent="0.3">
      <c r="B3584" s="195"/>
      <c r="D3584" s="190" t="s">
        <v>171</v>
      </c>
      <c r="E3584" s="196"/>
      <c r="F3584" s="197" t="s">
        <v>242</v>
      </c>
      <c r="H3584" s="196"/>
      <c r="L3584" s="195"/>
      <c r="M3584" s="198"/>
      <c r="T3584" s="199"/>
      <c r="AT3584" s="196" t="s">
        <v>171</v>
      </c>
      <c r="AU3584" s="196" t="s">
        <v>84</v>
      </c>
      <c r="AV3584" s="194" t="s">
        <v>84</v>
      </c>
      <c r="AW3584" s="194" t="s">
        <v>33</v>
      </c>
      <c r="AX3584" s="194" t="s">
        <v>76</v>
      </c>
      <c r="AY3584" s="196" t="s">
        <v>119</v>
      </c>
    </row>
    <row r="3585" spans="2:51" s="194" customFormat="1" x14ac:dyDescent="0.3">
      <c r="B3585" s="195"/>
      <c r="D3585" s="190" t="s">
        <v>171</v>
      </c>
      <c r="E3585" s="196"/>
      <c r="F3585" s="197" t="s">
        <v>229</v>
      </c>
      <c r="H3585" s="196"/>
      <c r="L3585" s="195"/>
      <c r="M3585" s="198"/>
      <c r="T3585" s="199"/>
      <c r="AT3585" s="196" t="s">
        <v>171</v>
      </c>
      <c r="AU3585" s="196" t="s">
        <v>84</v>
      </c>
      <c r="AV3585" s="194" t="s">
        <v>84</v>
      </c>
      <c r="AW3585" s="194" t="s">
        <v>33</v>
      </c>
      <c r="AX3585" s="194" t="s">
        <v>76</v>
      </c>
      <c r="AY3585" s="196" t="s">
        <v>119</v>
      </c>
    </row>
    <row r="3586" spans="2:51" s="194" customFormat="1" x14ac:dyDescent="0.3">
      <c r="B3586" s="195"/>
      <c r="D3586" s="190" t="s">
        <v>171</v>
      </c>
      <c r="E3586" s="196"/>
      <c r="F3586" s="197" t="s">
        <v>230</v>
      </c>
      <c r="H3586" s="196"/>
      <c r="L3586" s="195"/>
      <c r="M3586" s="198"/>
      <c r="T3586" s="199"/>
      <c r="AT3586" s="196" t="s">
        <v>171</v>
      </c>
      <c r="AU3586" s="196" t="s">
        <v>84</v>
      </c>
      <c r="AV3586" s="194" t="s">
        <v>84</v>
      </c>
      <c r="AW3586" s="194" t="s">
        <v>33</v>
      </c>
      <c r="AX3586" s="194" t="s">
        <v>76</v>
      </c>
      <c r="AY3586" s="196" t="s">
        <v>119</v>
      </c>
    </row>
    <row r="3587" spans="2:51" s="194" customFormat="1" x14ac:dyDescent="0.3">
      <c r="B3587" s="195"/>
      <c r="D3587" s="190" t="s">
        <v>171</v>
      </c>
      <c r="E3587" s="196"/>
      <c r="F3587" s="197" t="s">
        <v>243</v>
      </c>
      <c r="H3587" s="196"/>
      <c r="L3587" s="195"/>
      <c r="M3587" s="198"/>
      <c r="T3587" s="199"/>
      <c r="AT3587" s="196" t="s">
        <v>171</v>
      </c>
      <c r="AU3587" s="196" t="s">
        <v>84</v>
      </c>
      <c r="AV3587" s="194" t="s">
        <v>84</v>
      </c>
      <c r="AW3587" s="194" t="s">
        <v>33</v>
      </c>
      <c r="AX3587" s="194" t="s">
        <v>76</v>
      </c>
      <c r="AY3587" s="196" t="s">
        <v>119</v>
      </c>
    </row>
    <row r="3588" spans="2:51" s="194" customFormat="1" x14ac:dyDescent="0.3">
      <c r="B3588" s="195"/>
      <c r="D3588" s="190" t="s">
        <v>171</v>
      </c>
      <c r="E3588" s="196"/>
      <c r="F3588" s="197" t="s">
        <v>216</v>
      </c>
      <c r="H3588" s="196"/>
      <c r="L3588" s="195"/>
      <c r="M3588" s="198"/>
      <c r="T3588" s="199"/>
      <c r="AT3588" s="196" t="s">
        <v>171</v>
      </c>
      <c r="AU3588" s="196" t="s">
        <v>84</v>
      </c>
      <c r="AV3588" s="194" t="s">
        <v>84</v>
      </c>
      <c r="AW3588" s="194" t="s">
        <v>33</v>
      </c>
      <c r="AX3588" s="194" t="s">
        <v>76</v>
      </c>
      <c r="AY3588" s="196" t="s">
        <v>119</v>
      </c>
    </row>
    <row r="3589" spans="2:51" s="194" customFormat="1" x14ac:dyDescent="0.3">
      <c r="B3589" s="195"/>
      <c r="D3589" s="190" t="s">
        <v>171</v>
      </c>
      <c r="E3589" s="196"/>
      <c r="F3589" s="197" t="s">
        <v>245</v>
      </c>
      <c r="H3589" s="196"/>
      <c r="L3589" s="195"/>
      <c r="M3589" s="198"/>
      <c r="T3589" s="199"/>
      <c r="AT3589" s="196" t="s">
        <v>171</v>
      </c>
      <c r="AU3589" s="196" t="s">
        <v>84</v>
      </c>
      <c r="AV3589" s="194" t="s">
        <v>84</v>
      </c>
      <c r="AW3589" s="194" t="s">
        <v>33</v>
      </c>
      <c r="AX3589" s="194" t="s">
        <v>76</v>
      </c>
      <c r="AY3589" s="196" t="s">
        <v>119</v>
      </c>
    </row>
    <row r="3590" spans="2:51" s="194" customFormat="1" x14ac:dyDescent="0.3">
      <c r="B3590" s="195"/>
      <c r="D3590" s="190" t="s">
        <v>171</v>
      </c>
      <c r="E3590" s="196"/>
      <c r="F3590" s="197" t="s">
        <v>229</v>
      </c>
      <c r="H3590" s="196"/>
      <c r="L3590" s="195"/>
      <c r="M3590" s="198"/>
      <c r="T3590" s="199"/>
      <c r="AT3590" s="196" t="s">
        <v>171</v>
      </c>
      <c r="AU3590" s="196" t="s">
        <v>84</v>
      </c>
      <c r="AV3590" s="194" t="s">
        <v>84</v>
      </c>
      <c r="AW3590" s="194" t="s">
        <v>33</v>
      </c>
      <c r="AX3590" s="194" t="s">
        <v>76</v>
      </c>
      <c r="AY3590" s="196" t="s">
        <v>119</v>
      </c>
    </row>
    <row r="3591" spans="2:51" s="194" customFormat="1" x14ac:dyDescent="0.3">
      <c r="B3591" s="195"/>
      <c r="D3591" s="190" t="s">
        <v>171</v>
      </c>
      <c r="E3591" s="196"/>
      <c r="F3591" s="197" t="s">
        <v>230</v>
      </c>
      <c r="H3591" s="196"/>
      <c r="L3591" s="195"/>
      <c r="M3591" s="198"/>
      <c r="T3591" s="199"/>
      <c r="AT3591" s="196" t="s">
        <v>171</v>
      </c>
      <c r="AU3591" s="196" t="s">
        <v>84</v>
      </c>
      <c r="AV3591" s="194" t="s">
        <v>84</v>
      </c>
      <c r="AW3591" s="194" t="s">
        <v>33</v>
      </c>
      <c r="AX3591" s="194" t="s">
        <v>76</v>
      </c>
      <c r="AY3591" s="196" t="s">
        <v>119</v>
      </c>
    </row>
    <row r="3592" spans="2:51" s="194" customFormat="1" x14ac:dyDescent="0.3">
      <c r="B3592" s="195"/>
      <c r="D3592" s="190" t="s">
        <v>171</v>
      </c>
      <c r="E3592" s="196"/>
      <c r="F3592" s="197" t="s">
        <v>246</v>
      </c>
      <c r="H3592" s="196"/>
      <c r="L3592" s="195"/>
      <c r="M3592" s="198"/>
      <c r="T3592" s="199"/>
      <c r="AT3592" s="196" t="s">
        <v>171</v>
      </c>
      <c r="AU3592" s="196" t="s">
        <v>84</v>
      </c>
      <c r="AV3592" s="194" t="s">
        <v>84</v>
      </c>
      <c r="AW3592" s="194" t="s">
        <v>33</v>
      </c>
      <c r="AX3592" s="194" t="s">
        <v>76</v>
      </c>
      <c r="AY3592" s="196" t="s">
        <v>119</v>
      </c>
    </row>
    <row r="3593" spans="2:51" s="194" customFormat="1" x14ac:dyDescent="0.3">
      <c r="B3593" s="195"/>
      <c r="D3593" s="190" t="s">
        <v>171</v>
      </c>
      <c r="E3593" s="196"/>
      <c r="F3593" s="197" t="s">
        <v>216</v>
      </c>
      <c r="H3593" s="196"/>
      <c r="L3593" s="195"/>
      <c r="M3593" s="198"/>
      <c r="T3593" s="199"/>
      <c r="AT3593" s="196" t="s">
        <v>171</v>
      </c>
      <c r="AU3593" s="196" t="s">
        <v>84</v>
      </c>
      <c r="AV3593" s="194" t="s">
        <v>84</v>
      </c>
      <c r="AW3593" s="194" t="s">
        <v>33</v>
      </c>
      <c r="AX3593" s="194" t="s">
        <v>76</v>
      </c>
      <c r="AY3593" s="196" t="s">
        <v>119</v>
      </c>
    </row>
    <row r="3594" spans="2:51" s="194" customFormat="1" x14ac:dyDescent="0.3">
      <c r="B3594" s="195"/>
      <c r="D3594" s="190" t="s">
        <v>171</v>
      </c>
      <c r="E3594" s="196"/>
      <c r="F3594" s="197" t="s">
        <v>248</v>
      </c>
      <c r="H3594" s="196"/>
      <c r="L3594" s="195"/>
      <c r="M3594" s="198"/>
      <c r="T3594" s="199"/>
      <c r="AT3594" s="196" t="s">
        <v>171</v>
      </c>
      <c r="AU3594" s="196" t="s">
        <v>84</v>
      </c>
      <c r="AV3594" s="194" t="s">
        <v>84</v>
      </c>
      <c r="AW3594" s="194" t="s">
        <v>33</v>
      </c>
      <c r="AX3594" s="194" t="s">
        <v>76</v>
      </c>
      <c r="AY3594" s="196" t="s">
        <v>119</v>
      </c>
    </row>
    <row r="3595" spans="2:51" s="194" customFormat="1" x14ac:dyDescent="0.3">
      <c r="B3595" s="195"/>
      <c r="D3595" s="190" t="s">
        <v>171</v>
      </c>
      <c r="E3595" s="196"/>
      <c r="F3595" s="197" t="s">
        <v>212</v>
      </c>
      <c r="H3595" s="196"/>
      <c r="L3595" s="195"/>
      <c r="M3595" s="198"/>
      <c r="T3595" s="199"/>
      <c r="AT3595" s="196" t="s">
        <v>171</v>
      </c>
      <c r="AU3595" s="196" t="s">
        <v>84</v>
      </c>
      <c r="AV3595" s="194" t="s">
        <v>84</v>
      </c>
      <c r="AW3595" s="194" t="s">
        <v>33</v>
      </c>
      <c r="AX3595" s="194" t="s">
        <v>76</v>
      </c>
      <c r="AY3595" s="196" t="s">
        <v>119</v>
      </c>
    </row>
    <row r="3596" spans="2:51" s="194" customFormat="1" x14ac:dyDescent="0.3">
      <c r="B3596" s="195"/>
      <c r="D3596" s="190" t="s">
        <v>171</v>
      </c>
      <c r="E3596" s="196"/>
      <c r="F3596" s="197" t="s">
        <v>249</v>
      </c>
      <c r="H3596" s="196"/>
      <c r="L3596" s="195"/>
      <c r="M3596" s="198"/>
      <c r="T3596" s="199"/>
      <c r="AT3596" s="196" t="s">
        <v>171</v>
      </c>
      <c r="AU3596" s="196" t="s">
        <v>84</v>
      </c>
      <c r="AV3596" s="194" t="s">
        <v>84</v>
      </c>
      <c r="AW3596" s="194" t="s">
        <v>33</v>
      </c>
      <c r="AX3596" s="194" t="s">
        <v>76</v>
      </c>
      <c r="AY3596" s="196" t="s">
        <v>119</v>
      </c>
    </row>
    <row r="3597" spans="2:51" s="194" customFormat="1" x14ac:dyDescent="0.3">
      <c r="B3597" s="195"/>
      <c r="D3597" s="190" t="s">
        <v>171</v>
      </c>
      <c r="E3597" s="196"/>
      <c r="F3597" s="197" t="s">
        <v>251</v>
      </c>
      <c r="H3597" s="196"/>
      <c r="L3597" s="195"/>
      <c r="M3597" s="198"/>
      <c r="T3597" s="199"/>
      <c r="AT3597" s="196" t="s">
        <v>171</v>
      </c>
      <c r="AU3597" s="196" t="s">
        <v>84</v>
      </c>
      <c r="AV3597" s="194" t="s">
        <v>84</v>
      </c>
      <c r="AW3597" s="194" t="s">
        <v>33</v>
      </c>
      <c r="AX3597" s="194" t="s">
        <v>76</v>
      </c>
      <c r="AY3597" s="196" t="s">
        <v>119</v>
      </c>
    </row>
    <row r="3598" spans="2:51" s="194" customFormat="1" x14ac:dyDescent="0.3">
      <c r="B3598" s="195"/>
      <c r="D3598" s="190" t="s">
        <v>171</v>
      </c>
      <c r="E3598" s="196"/>
      <c r="F3598" s="197" t="s">
        <v>212</v>
      </c>
      <c r="H3598" s="196"/>
      <c r="L3598" s="195"/>
      <c r="M3598" s="198"/>
      <c r="T3598" s="199"/>
      <c r="AT3598" s="196" t="s">
        <v>171</v>
      </c>
      <c r="AU3598" s="196" t="s">
        <v>84</v>
      </c>
      <c r="AV3598" s="194" t="s">
        <v>84</v>
      </c>
      <c r="AW3598" s="194" t="s">
        <v>33</v>
      </c>
      <c r="AX3598" s="194" t="s">
        <v>76</v>
      </c>
      <c r="AY3598" s="196" t="s">
        <v>119</v>
      </c>
    </row>
    <row r="3599" spans="2:51" s="194" customFormat="1" x14ac:dyDescent="0.3">
      <c r="B3599" s="195"/>
      <c r="D3599" s="190" t="s">
        <v>171</v>
      </c>
      <c r="E3599" s="196"/>
      <c r="F3599" s="197" t="s">
        <v>249</v>
      </c>
      <c r="H3599" s="196"/>
      <c r="L3599" s="195"/>
      <c r="M3599" s="198"/>
      <c r="T3599" s="199"/>
      <c r="AT3599" s="196" t="s">
        <v>171</v>
      </c>
      <c r="AU3599" s="196" t="s">
        <v>84</v>
      </c>
      <c r="AV3599" s="194" t="s">
        <v>84</v>
      </c>
      <c r="AW3599" s="194" t="s">
        <v>33</v>
      </c>
      <c r="AX3599" s="194" t="s">
        <v>76</v>
      </c>
      <c r="AY3599" s="196" t="s">
        <v>119</v>
      </c>
    </row>
    <row r="3600" spans="2:51" s="194" customFormat="1" x14ac:dyDescent="0.3">
      <c r="B3600" s="195"/>
      <c r="D3600" s="190" t="s">
        <v>171</v>
      </c>
      <c r="E3600" s="196"/>
      <c r="F3600" s="197" t="s">
        <v>252</v>
      </c>
      <c r="H3600" s="196"/>
      <c r="L3600" s="195"/>
      <c r="M3600" s="198"/>
      <c r="T3600" s="199"/>
      <c r="AT3600" s="196" t="s">
        <v>171</v>
      </c>
      <c r="AU3600" s="196" t="s">
        <v>84</v>
      </c>
      <c r="AV3600" s="194" t="s">
        <v>84</v>
      </c>
      <c r="AW3600" s="194" t="s">
        <v>33</v>
      </c>
      <c r="AX3600" s="194" t="s">
        <v>76</v>
      </c>
      <c r="AY3600" s="196" t="s">
        <v>119</v>
      </c>
    </row>
    <row r="3601" spans="2:51" s="194" customFormat="1" x14ac:dyDescent="0.3">
      <c r="B3601" s="195"/>
      <c r="D3601" s="190" t="s">
        <v>171</v>
      </c>
      <c r="E3601" s="196"/>
      <c r="F3601" s="197" t="s">
        <v>212</v>
      </c>
      <c r="H3601" s="196"/>
      <c r="L3601" s="195"/>
      <c r="M3601" s="198"/>
      <c r="T3601" s="199"/>
      <c r="AT3601" s="196" t="s">
        <v>171</v>
      </c>
      <c r="AU3601" s="196" t="s">
        <v>84</v>
      </c>
      <c r="AV3601" s="194" t="s">
        <v>84</v>
      </c>
      <c r="AW3601" s="194" t="s">
        <v>33</v>
      </c>
      <c r="AX3601" s="194" t="s">
        <v>76</v>
      </c>
      <c r="AY3601" s="196" t="s">
        <v>119</v>
      </c>
    </row>
    <row r="3602" spans="2:51" s="194" customFormat="1" x14ac:dyDescent="0.3">
      <c r="B3602" s="195"/>
      <c r="D3602" s="190" t="s">
        <v>171</v>
      </c>
      <c r="E3602" s="196"/>
      <c r="F3602" s="197" t="s">
        <v>249</v>
      </c>
      <c r="H3602" s="196"/>
      <c r="L3602" s="195"/>
      <c r="M3602" s="198"/>
      <c r="T3602" s="199"/>
      <c r="AT3602" s="196" t="s">
        <v>171</v>
      </c>
      <c r="AU3602" s="196" t="s">
        <v>84</v>
      </c>
      <c r="AV3602" s="194" t="s">
        <v>84</v>
      </c>
      <c r="AW3602" s="194" t="s">
        <v>33</v>
      </c>
      <c r="AX3602" s="194" t="s">
        <v>76</v>
      </c>
      <c r="AY3602" s="196" t="s">
        <v>119</v>
      </c>
    </row>
    <row r="3603" spans="2:51" s="194" customFormat="1" x14ac:dyDescent="0.3">
      <c r="B3603" s="195"/>
      <c r="D3603" s="190" t="s">
        <v>171</v>
      </c>
      <c r="E3603" s="196"/>
      <c r="F3603" s="197" t="s">
        <v>253</v>
      </c>
      <c r="H3603" s="196"/>
      <c r="L3603" s="195"/>
      <c r="M3603" s="198"/>
      <c r="T3603" s="199"/>
      <c r="AT3603" s="196" t="s">
        <v>171</v>
      </c>
      <c r="AU3603" s="196" t="s">
        <v>84</v>
      </c>
      <c r="AV3603" s="194" t="s">
        <v>84</v>
      </c>
      <c r="AW3603" s="194" t="s">
        <v>33</v>
      </c>
      <c r="AX3603" s="194" t="s">
        <v>76</v>
      </c>
      <c r="AY3603" s="196" t="s">
        <v>119</v>
      </c>
    </row>
    <row r="3604" spans="2:51" s="194" customFormat="1" x14ac:dyDescent="0.3">
      <c r="B3604" s="195"/>
      <c r="D3604" s="190" t="s">
        <v>171</v>
      </c>
      <c r="E3604" s="196"/>
      <c r="F3604" s="197" t="s">
        <v>212</v>
      </c>
      <c r="H3604" s="196"/>
      <c r="L3604" s="195"/>
      <c r="M3604" s="198"/>
      <c r="T3604" s="199"/>
      <c r="AT3604" s="196" t="s">
        <v>171</v>
      </c>
      <c r="AU3604" s="196" t="s">
        <v>84</v>
      </c>
      <c r="AV3604" s="194" t="s">
        <v>84</v>
      </c>
      <c r="AW3604" s="194" t="s">
        <v>33</v>
      </c>
      <c r="AX3604" s="194" t="s">
        <v>76</v>
      </c>
      <c r="AY3604" s="196" t="s">
        <v>119</v>
      </c>
    </row>
    <row r="3605" spans="2:51" s="194" customFormat="1" x14ac:dyDescent="0.3">
      <c r="B3605" s="195"/>
      <c r="D3605" s="190" t="s">
        <v>171</v>
      </c>
      <c r="E3605" s="196"/>
      <c r="F3605" s="197" t="s">
        <v>249</v>
      </c>
      <c r="H3605" s="196"/>
      <c r="L3605" s="195"/>
      <c r="M3605" s="198"/>
      <c r="T3605" s="199"/>
      <c r="AT3605" s="196" t="s">
        <v>171</v>
      </c>
      <c r="AU3605" s="196" t="s">
        <v>84</v>
      </c>
      <c r="AV3605" s="194" t="s">
        <v>84</v>
      </c>
      <c r="AW3605" s="194" t="s">
        <v>33</v>
      </c>
      <c r="AX3605" s="194" t="s">
        <v>76</v>
      </c>
      <c r="AY3605" s="196" t="s">
        <v>119</v>
      </c>
    </row>
    <row r="3606" spans="2:51" s="194" customFormat="1" x14ac:dyDescent="0.3">
      <c r="B3606" s="195"/>
      <c r="D3606" s="190" t="s">
        <v>171</v>
      </c>
      <c r="E3606" s="196"/>
      <c r="F3606" s="197" t="s">
        <v>310</v>
      </c>
      <c r="H3606" s="196"/>
      <c r="L3606" s="195"/>
      <c r="M3606" s="198"/>
      <c r="T3606" s="199"/>
      <c r="AT3606" s="196" t="s">
        <v>171</v>
      </c>
      <c r="AU3606" s="196" t="s">
        <v>84</v>
      </c>
      <c r="AV3606" s="194" t="s">
        <v>84</v>
      </c>
      <c r="AW3606" s="194" t="s">
        <v>33</v>
      </c>
      <c r="AX3606" s="194" t="s">
        <v>76</v>
      </c>
      <c r="AY3606" s="196" t="s">
        <v>119</v>
      </c>
    </row>
    <row r="3607" spans="2:51" s="200" customFormat="1" x14ac:dyDescent="0.3">
      <c r="B3607" s="201"/>
      <c r="D3607" s="190" t="s">
        <v>171</v>
      </c>
      <c r="E3607" s="202"/>
      <c r="F3607" s="203" t="s">
        <v>311</v>
      </c>
      <c r="H3607" s="204">
        <v>612.30999999999995</v>
      </c>
      <c r="L3607" s="201"/>
      <c r="M3607" s="205"/>
      <c r="T3607" s="206"/>
      <c r="AT3607" s="202" t="s">
        <v>171</v>
      </c>
      <c r="AU3607" s="202" t="s">
        <v>84</v>
      </c>
      <c r="AV3607" s="200" t="s">
        <v>100</v>
      </c>
      <c r="AW3607" s="200" t="s">
        <v>33</v>
      </c>
      <c r="AX3607" s="200" t="s">
        <v>76</v>
      </c>
      <c r="AY3607" s="202" t="s">
        <v>119</v>
      </c>
    </row>
    <row r="3608" spans="2:51" s="215" customFormat="1" x14ac:dyDescent="0.3">
      <c r="B3608" s="216"/>
      <c r="D3608" s="190" t="s">
        <v>171</v>
      </c>
      <c r="E3608" s="217"/>
      <c r="F3608" s="218" t="s">
        <v>219</v>
      </c>
      <c r="H3608" s="219">
        <v>612.30999999999995</v>
      </c>
      <c r="L3608" s="216"/>
      <c r="M3608" s="220"/>
      <c r="T3608" s="221"/>
      <c r="AT3608" s="217" t="s">
        <v>171</v>
      </c>
      <c r="AU3608" s="217" t="s">
        <v>84</v>
      </c>
      <c r="AV3608" s="215" t="s">
        <v>122</v>
      </c>
      <c r="AW3608" s="215" t="s">
        <v>33</v>
      </c>
      <c r="AX3608" s="215" t="s">
        <v>76</v>
      </c>
      <c r="AY3608" s="217" t="s">
        <v>119</v>
      </c>
    </row>
    <row r="3609" spans="2:51" s="194" customFormat="1" x14ac:dyDescent="0.3">
      <c r="B3609" s="195"/>
      <c r="D3609" s="190" t="s">
        <v>171</v>
      </c>
      <c r="E3609" s="196"/>
      <c r="F3609" s="197" t="s">
        <v>312</v>
      </c>
      <c r="H3609" s="196"/>
      <c r="L3609" s="195"/>
      <c r="M3609" s="198"/>
      <c r="T3609" s="199"/>
      <c r="AT3609" s="196" t="s">
        <v>171</v>
      </c>
      <c r="AU3609" s="196" t="s">
        <v>84</v>
      </c>
      <c r="AV3609" s="194" t="s">
        <v>84</v>
      </c>
      <c r="AW3609" s="194" t="s">
        <v>33</v>
      </c>
      <c r="AX3609" s="194" t="s">
        <v>76</v>
      </c>
      <c r="AY3609" s="196" t="s">
        <v>119</v>
      </c>
    </row>
    <row r="3610" spans="2:51" s="194" customFormat="1" x14ac:dyDescent="0.3">
      <c r="B3610" s="195"/>
      <c r="D3610" s="190" t="s">
        <v>171</v>
      </c>
      <c r="E3610" s="196"/>
      <c r="F3610" s="197" t="s">
        <v>210</v>
      </c>
      <c r="H3610" s="196"/>
      <c r="L3610" s="195"/>
      <c r="M3610" s="198"/>
      <c r="T3610" s="199"/>
      <c r="AT3610" s="196" t="s">
        <v>171</v>
      </c>
      <c r="AU3610" s="196" t="s">
        <v>84</v>
      </c>
      <c r="AV3610" s="194" t="s">
        <v>84</v>
      </c>
      <c r="AW3610" s="194" t="s">
        <v>33</v>
      </c>
      <c r="AX3610" s="194" t="s">
        <v>76</v>
      </c>
      <c r="AY3610" s="196" t="s">
        <v>119</v>
      </c>
    </row>
    <row r="3611" spans="2:51" s="194" customFormat="1" x14ac:dyDescent="0.3">
      <c r="B3611" s="195"/>
      <c r="D3611" s="190" t="s">
        <v>171</v>
      </c>
      <c r="E3611" s="196"/>
      <c r="F3611" s="197" t="s">
        <v>211</v>
      </c>
      <c r="H3611" s="196"/>
      <c r="L3611" s="195"/>
      <c r="M3611" s="198"/>
      <c r="T3611" s="199"/>
      <c r="AT3611" s="196" t="s">
        <v>171</v>
      </c>
      <c r="AU3611" s="196" t="s">
        <v>84</v>
      </c>
      <c r="AV3611" s="194" t="s">
        <v>84</v>
      </c>
      <c r="AW3611" s="194" t="s">
        <v>33</v>
      </c>
      <c r="AX3611" s="194" t="s">
        <v>76</v>
      </c>
      <c r="AY3611" s="196" t="s">
        <v>119</v>
      </c>
    </row>
    <row r="3612" spans="2:51" s="194" customFormat="1" x14ac:dyDescent="0.3">
      <c r="B3612" s="195"/>
      <c r="D3612" s="190" t="s">
        <v>171</v>
      </c>
      <c r="E3612" s="196"/>
      <c r="F3612" s="197" t="s">
        <v>277</v>
      </c>
      <c r="H3612" s="196"/>
      <c r="L3612" s="195"/>
      <c r="M3612" s="198"/>
      <c r="T3612" s="199"/>
      <c r="AT3612" s="196" t="s">
        <v>171</v>
      </c>
      <c r="AU3612" s="196" t="s">
        <v>84</v>
      </c>
      <c r="AV3612" s="194" t="s">
        <v>84</v>
      </c>
      <c r="AW3612" s="194" t="s">
        <v>33</v>
      </c>
      <c r="AX3612" s="194" t="s">
        <v>76</v>
      </c>
      <c r="AY3612" s="196" t="s">
        <v>119</v>
      </c>
    </row>
    <row r="3613" spans="2:51" s="194" customFormat="1" x14ac:dyDescent="0.3">
      <c r="B3613" s="195"/>
      <c r="D3613" s="190" t="s">
        <v>171</v>
      </c>
      <c r="E3613" s="196"/>
      <c r="F3613" s="197" t="s">
        <v>213</v>
      </c>
      <c r="H3613" s="196"/>
      <c r="L3613" s="195"/>
      <c r="M3613" s="198"/>
      <c r="T3613" s="199"/>
      <c r="AT3613" s="196" t="s">
        <v>171</v>
      </c>
      <c r="AU3613" s="196" t="s">
        <v>84</v>
      </c>
      <c r="AV3613" s="194" t="s">
        <v>84</v>
      </c>
      <c r="AW3613" s="194" t="s">
        <v>33</v>
      </c>
      <c r="AX3613" s="194" t="s">
        <v>76</v>
      </c>
      <c r="AY3613" s="196" t="s">
        <v>119</v>
      </c>
    </row>
    <row r="3614" spans="2:51" s="194" customFormat="1" x14ac:dyDescent="0.3">
      <c r="B3614" s="195"/>
      <c r="D3614" s="190" t="s">
        <v>171</v>
      </c>
      <c r="E3614" s="196"/>
      <c r="F3614" s="197" t="s">
        <v>214</v>
      </c>
      <c r="H3614" s="196"/>
      <c r="L3614" s="195"/>
      <c r="M3614" s="198"/>
      <c r="T3614" s="199"/>
      <c r="AT3614" s="196" t="s">
        <v>171</v>
      </c>
      <c r="AU3614" s="196" t="s">
        <v>84</v>
      </c>
      <c r="AV3614" s="194" t="s">
        <v>84</v>
      </c>
      <c r="AW3614" s="194" t="s">
        <v>33</v>
      </c>
      <c r="AX3614" s="194" t="s">
        <v>76</v>
      </c>
      <c r="AY3614" s="196" t="s">
        <v>119</v>
      </c>
    </row>
    <row r="3615" spans="2:51" s="194" customFormat="1" x14ac:dyDescent="0.3">
      <c r="B3615" s="195"/>
      <c r="D3615" s="190" t="s">
        <v>171</v>
      </c>
      <c r="E3615" s="196"/>
      <c r="F3615" s="197" t="s">
        <v>220</v>
      </c>
      <c r="H3615" s="196"/>
      <c r="L3615" s="195"/>
      <c r="M3615" s="198"/>
      <c r="T3615" s="199"/>
      <c r="AT3615" s="196" t="s">
        <v>171</v>
      </c>
      <c r="AU3615" s="196" t="s">
        <v>84</v>
      </c>
      <c r="AV3615" s="194" t="s">
        <v>84</v>
      </c>
      <c r="AW3615" s="194" t="s">
        <v>33</v>
      </c>
      <c r="AX3615" s="194" t="s">
        <v>76</v>
      </c>
      <c r="AY3615" s="196" t="s">
        <v>119</v>
      </c>
    </row>
    <row r="3616" spans="2:51" s="194" customFormat="1" x14ac:dyDescent="0.3">
      <c r="B3616" s="195"/>
      <c r="D3616" s="190" t="s">
        <v>171</v>
      </c>
      <c r="E3616" s="196"/>
      <c r="F3616" s="197" t="s">
        <v>211</v>
      </c>
      <c r="H3616" s="196"/>
      <c r="L3616" s="195"/>
      <c r="M3616" s="198"/>
      <c r="T3616" s="199"/>
      <c r="AT3616" s="196" t="s">
        <v>171</v>
      </c>
      <c r="AU3616" s="196" t="s">
        <v>84</v>
      </c>
      <c r="AV3616" s="194" t="s">
        <v>84</v>
      </c>
      <c r="AW3616" s="194" t="s">
        <v>33</v>
      </c>
      <c r="AX3616" s="194" t="s">
        <v>76</v>
      </c>
      <c r="AY3616" s="196" t="s">
        <v>119</v>
      </c>
    </row>
    <row r="3617" spans="2:51" s="194" customFormat="1" x14ac:dyDescent="0.3">
      <c r="B3617" s="195"/>
      <c r="D3617" s="190" t="s">
        <v>171</v>
      </c>
      <c r="E3617" s="196"/>
      <c r="F3617" s="197" t="s">
        <v>277</v>
      </c>
      <c r="H3617" s="196"/>
      <c r="L3617" s="195"/>
      <c r="M3617" s="198"/>
      <c r="T3617" s="199"/>
      <c r="AT3617" s="196" t="s">
        <v>171</v>
      </c>
      <c r="AU3617" s="196" t="s">
        <v>84</v>
      </c>
      <c r="AV3617" s="194" t="s">
        <v>84</v>
      </c>
      <c r="AW3617" s="194" t="s">
        <v>33</v>
      </c>
      <c r="AX3617" s="194" t="s">
        <v>76</v>
      </c>
      <c r="AY3617" s="196" t="s">
        <v>119</v>
      </c>
    </row>
    <row r="3618" spans="2:51" s="194" customFormat="1" x14ac:dyDescent="0.3">
      <c r="B3618" s="195"/>
      <c r="D3618" s="190" t="s">
        <v>171</v>
      </c>
      <c r="E3618" s="196"/>
      <c r="F3618" s="197" t="s">
        <v>221</v>
      </c>
      <c r="H3618" s="196"/>
      <c r="L3618" s="195"/>
      <c r="M3618" s="198"/>
      <c r="T3618" s="199"/>
      <c r="AT3618" s="196" t="s">
        <v>171</v>
      </c>
      <c r="AU3618" s="196" t="s">
        <v>84</v>
      </c>
      <c r="AV3618" s="194" t="s">
        <v>84</v>
      </c>
      <c r="AW3618" s="194" t="s">
        <v>33</v>
      </c>
      <c r="AX3618" s="194" t="s">
        <v>76</v>
      </c>
      <c r="AY3618" s="196" t="s">
        <v>119</v>
      </c>
    </row>
    <row r="3619" spans="2:51" s="194" customFormat="1" x14ac:dyDescent="0.3">
      <c r="B3619" s="195"/>
      <c r="D3619" s="190" t="s">
        <v>171</v>
      </c>
      <c r="E3619" s="196"/>
      <c r="F3619" s="197" t="s">
        <v>223</v>
      </c>
      <c r="H3619" s="196"/>
      <c r="L3619" s="195"/>
      <c r="M3619" s="198"/>
      <c r="T3619" s="199"/>
      <c r="AT3619" s="196" t="s">
        <v>171</v>
      </c>
      <c r="AU3619" s="196" t="s">
        <v>84</v>
      </c>
      <c r="AV3619" s="194" t="s">
        <v>84</v>
      </c>
      <c r="AW3619" s="194" t="s">
        <v>33</v>
      </c>
      <c r="AX3619" s="194" t="s">
        <v>76</v>
      </c>
      <c r="AY3619" s="196" t="s">
        <v>119</v>
      </c>
    </row>
    <row r="3620" spans="2:51" s="194" customFormat="1" x14ac:dyDescent="0.3">
      <c r="B3620" s="195"/>
      <c r="D3620" s="190" t="s">
        <v>171</v>
      </c>
      <c r="E3620" s="196"/>
      <c r="F3620" s="197" t="s">
        <v>224</v>
      </c>
      <c r="H3620" s="196"/>
      <c r="L3620" s="195"/>
      <c r="M3620" s="198"/>
      <c r="T3620" s="199"/>
      <c r="AT3620" s="196" t="s">
        <v>171</v>
      </c>
      <c r="AU3620" s="196" t="s">
        <v>84</v>
      </c>
      <c r="AV3620" s="194" t="s">
        <v>84</v>
      </c>
      <c r="AW3620" s="194" t="s">
        <v>33</v>
      </c>
      <c r="AX3620" s="194" t="s">
        <v>76</v>
      </c>
      <c r="AY3620" s="196" t="s">
        <v>119</v>
      </c>
    </row>
    <row r="3621" spans="2:51" s="194" customFormat="1" x14ac:dyDescent="0.3">
      <c r="B3621" s="195"/>
      <c r="D3621" s="190" t="s">
        <v>171</v>
      </c>
      <c r="E3621" s="196"/>
      <c r="F3621" s="197" t="s">
        <v>282</v>
      </c>
      <c r="H3621" s="196"/>
      <c r="L3621" s="195"/>
      <c r="M3621" s="198"/>
      <c r="T3621" s="199"/>
      <c r="AT3621" s="196" t="s">
        <v>171</v>
      </c>
      <c r="AU3621" s="196" t="s">
        <v>84</v>
      </c>
      <c r="AV3621" s="194" t="s">
        <v>84</v>
      </c>
      <c r="AW3621" s="194" t="s">
        <v>33</v>
      </c>
      <c r="AX3621" s="194" t="s">
        <v>76</v>
      </c>
      <c r="AY3621" s="196" t="s">
        <v>119</v>
      </c>
    </row>
    <row r="3622" spans="2:51" s="194" customFormat="1" x14ac:dyDescent="0.3">
      <c r="B3622" s="195"/>
      <c r="D3622" s="190" t="s">
        <v>171</v>
      </c>
      <c r="E3622" s="196"/>
      <c r="F3622" s="197" t="s">
        <v>225</v>
      </c>
      <c r="H3622" s="196"/>
      <c r="L3622" s="195"/>
      <c r="M3622" s="198"/>
      <c r="T3622" s="199"/>
      <c r="AT3622" s="196" t="s">
        <v>171</v>
      </c>
      <c r="AU3622" s="196" t="s">
        <v>84</v>
      </c>
      <c r="AV3622" s="194" t="s">
        <v>84</v>
      </c>
      <c r="AW3622" s="194" t="s">
        <v>33</v>
      </c>
      <c r="AX3622" s="194" t="s">
        <v>76</v>
      </c>
      <c r="AY3622" s="196" t="s">
        <v>119</v>
      </c>
    </row>
    <row r="3623" spans="2:51" s="194" customFormat="1" x14ac:dyDescent="0.3">
      <c r="B3623" s="195"/>
      <c r="D3623" s="190" t="s">
        <v>171</v>
      </c>
      <c r="E3623" s="196"/>
      <c r="F3623" s="197" t="s">
        <v>228</v>
      </c>
      <c r="H3623" s="196"/>
      <c r="L3623" s="195"/>
      <c r="M3623" s="198"/>
      <c r="T3623" s="199"/>
      <c r="AT3623" s="196" t="s">
        <v>171</v>
      </c>
      <c r="AU3623" s="196" t="s">
        <v>84</v>
      </c>
      <c r="AV3623" s="194" t="s">
        <v>84</v>
      </c>
      <c r="AW3623" s="194" t="s">
        <v>33</v>
      </c>
      <c r="AX3623" s="194" t="s">
        <v>76</v>
      </c>
      <c r="AY3623" s="196" t="s">
        <v>119</v>
      </c>
    </row>
    <row r="3624" spans="2:51" s="194" customFormat="1" x14ac:dyDescent="0.3">
      <c r="B3624" s="195"/>
      <c r="D3624" s="190" t="s">
        <v>171</v>
      </c>
      <c r="E3624" s="196"/>
      <c r="F3624" s="197" t="s">
        <v>229</v>
      </c>
      <c r="H3624" s="196"/>
      <c r="L3624" s="195"/>
      <c r="M3624" s="198"/>
      <c r="T3624" s="199"/>
      <c r="AT3624" s="196" t="s">
        <v>171</v>
      </c>
      <c r="AU3624" s="196" t="s">
        <v>84</v>
      </c>
      <c r="AV3624" s="194" t="s">
        <v>84</v>
      </c>
      <c r="AW3624" s="194" t="s">
        <v>33</v>
      </c>
      <c r="AX3624" s="194" t="s">
        <v>76</v>
      </c>
      <c r="AY3624" s="196" t="s">
        <v>119</v>
      </c>
    </row>
    <row r="3625" spans="2:51" s="194" customFormat="1" x14ac:dyDescent="0.3">
      <c r="B3625" s="195"/>
      <c r="D3625" s="190" t="s">
        <v>171</v>
      </c>
      <c r="E3625" s="196"/>
      <c r="F3625" s="197" t="s">
        <v>285</v>
      </c>
      <c r="H3625" s="196"/>
      <c r="L3625" s="195"/>
      <c r="M3625" s="198"/>
      <c r="T3625" s="199"/>
      <c r="AT3625" s="196" t="s">
        <v>171</v>
      </c>
      <c r="AU3625" s="196" t="s">
        <v>84</v>
      </c>
      <c r="AV3625" s="194" t="s">
        <v>84</v>
      </c>
      <c r="AW3625" s="194" t="s">
        <v>33</v>
      </c>
      <c r="AX3625" s="194" t="s">
        <v>76</v>
      </c>
      <c r="AY3625" s="196" t="s">
        <v>119</v>
      </c>
    </row>
    <row r="3626" spans="2:51" s="194" customFormat="1" x14ac:dyDescent="0.3">
      <c r="B3626" s="195"/>
      <c r="D3626" s="190" t="s">
        <v>171</v>
      </c>
      <c r="E3626" s="196"/>
      <c r="F3626" s="197" t="s">
        <v>231</v>
      </c>
      <c r="H3626" s="196"/>
      <c r="L3626" s="195"/>
      <c r="M3626" s="198"/>
      <c r="T3626" s="199"/>
      <c r="AT3626" s="196" t="s">
        <v>171</v>
      </c>
      <c r="AU3626" s="196" t="s">
        <v>84</v>
      </c>
      <c r="AV3626" s="194" t="s">
        <v>84</v>
      </c>
      <c r="AW3626" s="194" t="s">
        <v>33</v>
      </c>
      <c r="AX3626" s="194" t="s">
        <v>76</v>
      </c>
      <c r="AY3626" s="196" t="s">
        <v>119</v>
      </c>
    </row>
    <row r="3627" spans="2:51" s="194" customFormat="1" x14ac:dyDescent="0.3">
      <c r="B3627" s="195"/>
      <c r="D3627" s="190" t="s">
        <v>171</v>
      </c>
      <c r="E3627" s="196"/>
      <c r="F3627" s="197" t="s">
        <v>233</v>
      </c>
      <c r="H3627" s="196"/>
      <c r="L3627" s="195"/>
      <c r="M3627" s="198"/>
      <c r="T3627" s="199"/>
      <c r="AT3627" s="196" t="s">
        <v>171</v>
      </c>
      <c r="AU3627" s="196" t="s">
        <v>84</v>
      </c>
      <c r="AV3627" s="194" t="s">
        <v>84</v>
      </c>
      <c r="AW3627" s="194" t="s">
        <v>33</v>
      </c>
      <c r="AX3627" s="194" t="s">
        <v>76</v>
      </c>
      <c r="AY3627" s="196" t="s">
        <v>119</v>
      </c>
    </row>
    <row r="3628" spans="2:51" s="194" customFormat="1" x14ac:dyDescent="0.3">
      <c r="B3628" s="195"/>
      <c r="D3628" s="190" t="s">
        <v>171</v>
      </c>
      <c r="E3628" s="196"/>
      <c r="F3628" s="197" t="s">
        <v>229</v>
      </c>
      <c r="H3628" s="196"/>
      <c r="L3628" s="195"/>
      <c r="M3628" s="198"/>
      <c r="T3628" s="199"/>
      <c r="AT3628" s="196" t="s">
        <v>171</v>
      </c>
      <c r="AU3628" s="196" t="s">
        <v>84</v>
      </c>
      <c r="AV3628" s="194" t="s">
        <v>84</v>
      </c>
      <c r="AW3628" s="194" t="s">
        <v>33</v>
      </c>
      <c r="AX3628" s="194" t="s">
        <v>76</v>
      </c>
      <c r="AY3628" s="196" t="s">
        <v>119</v>
      </c>
    </row>
    <row r="3629" spans="2:51" s="194" customFormat="1" x14ac:dyDescent="0.3">
      <c r="B3629" s="195"/>
      <c r="D3629" s="190" t="s">
        <v>171</v>
      </c>
      <c r="E3629" s="196"/>
      <c r="F3629" s="197" t="s">
        <v>285</v>
      </c>
      <c r="H3629" s="196"/>
      <c r="L3629" s="195"/>
      <c r="M3629" s="198"/>
      <c r="T3629" s="199"/>
      <c r="AT3629" s="196" t="s">
        <v>171</v>
      </c>
      <c r="AU3629" s="196" t="s">
        <v>84</v>
      </c>
      <c r="AV3629" s="194" t="s">
        <v>84</v>
      </c>
      <c r="AW3629" s="194" t="s">
        <v>33</v>
      </c>
      <c r="AX3629" s="194" t="s">
        <v>76</v>
      </c>
      <c r="AY3629" s="196" t="s">
        <v>119</v>
      </c>
    </row>
    <row r="3630" spans="2:51" s="194" customFormat="1" x14ac:dyDescent="0.3">
      <c r="B3630" s="195"/>
      <c r="D3630" s="190" t="s">
        <v>171</v>
      </c>
      <c r="E3630" s="196"/>
      <c r="F3630" s="197" t="s">
        <v>234</v>
      </c>
      <c r="H3630" s="196"/>
      <c r="L3630" s="195"/>
      <c r="M3630" s="198"/>
      <c r="T3630" s="199"/>
      <c r="AT3630" s="196" t="s">
        <v>171</v>
      </c>
      <c r="AU3630" s="196" t="s">
        <v>84</v>
      </c>
      <c r="AV3630" s="194" t="s">
        <v>84</v>
      </c>
      <c r="AW3630" s="194" t="s">
        <v>33</v>
      </c>
      <c r="AX3630" s="194" t="s">
        <v>76</v>
      </c>
      <c r="AY3630" s="196" t="s">
        <v>119</v>
      </c>
    </row>
    <row r="3631" spans="2:51" s="194" customFormat="1" x14ac:dyDescent="0.3">
      <c r="B3631" s="195"/>
      <c r="D3631" s="190" t="s">
        <v>171</v>
      </c>
      <c r="E3631" s="196"/>
      <c r="F3631" s="197" t="s">
        <v>236</v>
      </c>
      <c r="H3631" s="196"/>
      <c r="L3631" s="195"/>
      <c r="M3631" s="198"/>
      <c r="T3631" s="199"/>
      <c r="AT3631" s="196" t="s">
        <v>171</v>
      </c>
      <c r="AU3631" s="196" t="s">
        <v>84</v>
      </c>
      <c r="AV3631" s="194" t="s">
        <v>84</v>
      </c>
      <c r="AW3631" s="194" t="s">
        <v>33</v>
      </c>
      <c r="AX3631" s="194" t="s">
        <v>76</v>
      </c>
      <c r="AY3631" s="196" t="s">
        <v>119</v>
      </c>
    </row>
    <row r="3632" spans="2:51" s="194" customFormat="1" x14ac:dyDescent="0.3">
      <c r="B3632" s="195"/>
      <c r="D3632" s="190" t="s">
        <v>171</v>
      </c>
      <c r="E3632" s="196"/>
      <c r="F3632" s="197" t="s">
        <v>229</v>
      </c>
      <c r="H3632" s="196"/>
      <c r="L3632" s="195"/>
      <c r="M3632" s="198"/>
      <c r="T3632" s="199"/>
      <c r="AT3632" s="196" t="s">
        <v>171</v>
      </c>
      <c r="AU3632" s="196" t="s">
        <v>84</v>
      </c>
      <c r="AV3632" s="194" t="s">
        <v>84</v>
      </c>
      <c r="AW3632" s="194" t="s">
        <v>33</v>
      </c>
      <c r="AX3632" s="194" t="s">
        <v>76</v>
      </c>
      <c r="AY3632" s="196" t="s">
        <v>119</v>
      </c>
    </row>
    <row r="3633" spans="2:51" s="194" customFormat="1" x14ac:dyDescent="0.3">
      <c r="B3633" s="195"/>
      <c r="D3633" s="190" t="s">
        <v>171</v>
      </c>
      <c r="E3633" s="196"/>
      <c r="F3633" s="197" t="s">
        <v>285</v>
      </c>
      <c r="H3633" s="196"/>
      <c r="L3633" s="195"/>
      <c r="M3633" s="198"/>
      <c r="T3633" s="199"/>
      <c r="AT3633" s="196" t="s">
        <v>171</v>
      </c>
      <c r="AU3633" s="196" t="s">
        <v>84</v>
      </c>
      <c r="AV3633" s="194" t="s">
        <v>84</v>
      </c>
      <c r="AW3633" s="194" t="s">
        <v>33</v>
      </c>
      <c r="AX3633" s="194" t="s">
        <v>76</v>
      </c>
      <c r="AY3633" s="196" t="s">
        <v>119</v>
      </c>
    </row>
    <row r="3634" spans="2:51" s="194" customFormat="1" x14ac:dyDescent="0.3">
      <c r="B3634" s="195"/>
      <c r="D3634" s="190" t="s">
        <v>171</v>
      </c>
      <c r="E3634" s="196"/>
      <c r="F3634" s="197" t="s">
        <v>237</v>
      </c>
      <c r="H3634" s="196"/>
      <c r="L3634" s="195"/>
      <c r="M3634" s="198"/>
      <c r="T3634" s="199"/>
      <c r="AT3634" s="196" t="s">
        <v>171</v>
      </c>
      <c r="AU3634" s="196" t="s">
        <v>84</v>
      </c>
      <c r="AV3634" s="194" t="s">
        <v>84</v>
      </c>
      <c r="AW3634" s="194" t="s">
        <v>33</v>
      </c>
      <c r="AX3634" s="194" t="s">
        <v>76</v>
      </c>
      <c r="AY3634" s="196" t="s">
        <v>119</v>
      </c>
    </row>
    <row r="3635" spans="2:51" s="194" customFormat="1" x14ac:dyDescent="0.3">
      <c r="B3635" s="195"/>
      <c r="D3635" s="190" t="s">
        <v>171</v>
      </c>
      <c r="E3635" s="196"/>
      <c r="F3635" s="197" t="s">
        <v>239</v>
      </c>
      <c r="H3635" s="196"/>
      <c r="L3635" s="195"/>
      <c r="M3635" s="198"/>
      <c r="T3635" s="199"/>
      <c r="AT3635" s="196" t="s">
        <v>171</v>
      </c>
      <c r="AU3635" s="196" t="s">
        <v>84</v>
      </c>
      <c r="AV3635" s="194" t="s">
        <v>84</v>
      </c>
      <c r="AW3635" s="194" t="s">
        <v>33</v>
      </c>
      <c r="AX3635" s="194" t="s">
        <v>76</v>
      </c>
      <c r="AY3635" s="196" t="s">
        <v>119</v>
      </c>
    </row>
    <row r="3636" spans="2:51" s="194" customFormat="1" x14ac:dyDescent="0.3">
      <c r="B3636" s="195"/>
      <c r="D3636" s="190" t="s">
        <v>171</v>
      </c>
      <c r="E3636" s="196"/>
      <c r="F3636" s="197" t="s">
        <v>229</v>
      </c>
      <c r="H3636" s="196"/>
      <c r="L3636" s="195"/>
      <c r="M3636" s="198"/>
      <c r="T3636" s="199"/>
      <c r="AT3636" s="196" t="s">
        <v>171</v>
      </c>
      <c r="AU3636" s="196" t="s">
        <v>84</v>
      </c>
      <c r="AV3636" s="194" t="s">
        <v>84</v>
      </c>
      <c r="AW3636" s="194" t="s">
        <v>33</v>
      </c>
      <c r="AX3636" s="194" t="s">
        <v>76</v>
      </c>
      <c r="AY3636" s="196" t="s">
        <v>119</v>
      </c>
    </row>
    <row r="3637" spans="2:51" s="194" customFormat="1" x14ac:dyDescent="0.3">
      <c r="B3637" s="195"/>
      <c r="D3637" s="190" t="s">
        <v>171</v>
      </c>
      <c r="E3637" s="196"/>
      <c r="F3637" s="197" t="s">
        <v>285</v>
      </c>
      <c r="H3637" s="196"/>
      <c r="L3637" s="195"/>
      <c r="M3637" s="198"/>
      <c r="T3637" s="199"/>
      <c r="AT3637" s="196" t="s">
        <v>171</v>
      </c>
      <c r="AU3637" s="196" t="s">
        <v>84</v>
      </c>
      <c r="AV3637" s="194" t="s">
        <v>84</v>
      </c>
      <c r="AW3637" s="194" t="s">
        <v>33</v>
      </c>
      <c r="AX3637" s="194" t="s">
        <v>76</v>
      </c>
      <c r="AY3637" s="196" t="s">
        <v>119</v>
      </c>
    </row>
    <row r="3638" spans="2:51" s="194" customFormat="1" x14ac:dyDescent="0.3">
      <c r="B3638" s="195"/>
      <c r="D3638" s="190" t="s">
        <v>171</v>
      </c>
      <c r="E3638" s="196"/>
      <c r="F3638" s="197" t="s">
        <v>240</v>
      </c>
      <c r="H3638" s="196"/>
      <c r="L3638" s="195"/>
      <c r="M3638" s="198"/>
      <c r="T3638" s="199"/>
      <c r="AT3638" s="196" t="s">
        <v>171</v>
      </c>
      <c r="AU3638" s="196" t="s">
        <v>84</v>
      </c>
      <c r="AV3638" s="194" t="s">
        <v>84</v>
      </c>
      <c r="AW3638" s="194" t="s">
        <v>33</v>
      </c>
      <c r="AX3638" s="194" t="s">
        <v>76</v>
      </c>
      <c r="AY3638" s="196" t="s">
        <v>119</v>
      </c>
    </row>
    <row r="3639" spans="2:51" s="194" customFormat="1" x14ac:dyDescent="0.3">
      <c r="B3639" s="195"/>
      <c r="D3639" s="190" t="s">
        <v>171</v>
      </c>
      <c r="E3639" s="196"/>
      <c r="F3639" s="197" t="s">
        <v>242</v>
      </c>
      <c r="H3639" s="196"/>
      <c r="L3639" s="195"/>
      <c r="M3639" s="198"/>
      <c r="T3639" s="199"/>
      <c r="AT3639" s="196" t="s">
        <v>171</v>
      </c>
      <c r="AU3639" s="196" t="s">
        <v>84</v>
      </c>
      <c r="AV3639" s="194" t="s">
        <v>84</v>
      </c>
      <c r="AW3639" s="194" t="s">
        <v>33</v>
      </c>
      <c r="AX3639" s="194" t="s">
        <v>76</v>
      </c>
      <c r="AY3639" s="196" t="s">
        <v>119</v>
      </c>
    </row>
    <row r="3640" spans="2:51" s="194" customFormat="1" x14ac:dyDescent="0.3">
      <c r="B3640" s="195"/>
      <c r="D3640" s="190" t="s">
        <v>171</v>
      </c>
      <c r="E3640" s="196"/>
      <c r="F3640" s="197" t="s">
        <v>229</v>
      </c>
      <c r="H3640" s="196"/>
      <c r="L3640" s="195"/>
      <c r="M3640" s="198"/>
      <c r="T3640" s="199"/>
      <c r="AT3640" s="196" t="s">
        <v>171</v>
      </c>
      <c r="AU3640" s="196" t="s">
        <v>84</v>
      </c>
      <c r="AV3640" s="194" t="s">
        <v>84</v>
      </c>
      <c r="AW3640" s="194" t="s">
        <v>33</v>
      </c>
      <c r="AX3640" s="194" t="s">
        <v>76</v>
      </c>
      <c r="AY3640" s="196" t="s">
        <v>119</v>
      </c>
    </row>
    <row r="3641" spans="2:51" s="194" customFormat="1" x14ac:dyDescent="0.3">
      <c r="B3641" s="195"/>
      <c r="D3641" s="190" t="s">
        <v>171</v>
      </c>
      <c r="E3641" s="196"/>
      <c r="F3641" s="197" t="s">
        <v>285</v>
      </c>
      <c r="H3641" s="196"/>
      <c r="L3641" s="195"/>
      <c r="M3641" s="198"/>
      <c r="T3641" s="199"/>
      <c r="AT3641" s="196" t="s">
        <v>171</v>
      </c>
      <c r="AU3641" s="196" t="s">
        <v>84</v>
      </c>
      <c r="AV3641" s="194" t="s">
        <v>84</v>
      </c>
      <c r="AW3641" s="194" t="s">
        <v>33</v>
      </c>
      <c r="AX3641" s="194" t="s">
        <v>76</v>
      </c>
      <c r="AY3641" s="196" t="s">
        <v>119</v>
      </c>
    </row>
    <row r="3642" spans="2:51" s="194" customFormat="1" x14ac:dyDescent="0.3">
      <c r="B3642" s="195"/>
      <c r="D3642" s="190" t="s">
        <v>171</v>
      </c>
      <c r="E3642" s="196"/>
      <c r="F3642" s="197" t="s">
        <v>243</v>
      </c>
      <c r="H3642" s="196"/>
      <c r="L3642" s="195"/>
      <c r="M3642" s="198"/>
      <c r="T3642" s="199"/>
      <c r="AT3642" s="196" t="s">
        <v>171</v>
      </c>
      <c r="AU3642" s="196" t="s">
        <v>84</v>
      </c>
      <c r="AV3642" s="194" t="s">
        <v>84</v>
      </c>
      <c r="AW3642" s="194" t="s">
        <v>33</v>
      </c>
      <c r="AX3642" s="194" t="s">
        <v>76</v>
      </c>
      <c r="AY3642" s="196" t="s">
        <v>119</v>
      </c>
    </row>
    <row r="3643" spans="2:51" s="194" customFormat="1" x14ac:dyDescent="0.3">
      <c r="B3643" s="195"/>
      <c r="D3643" s="190" t="s">
        <v>171</v>
      </c>
      <c r="E3643" s="196"/>
      <c r="F3643" s="197" t="s">
        <v>245</v>
      </c>
      <c r="H3643" s="196"/>
      <c r="L3643" s="195"/>
      <c r="M3643" s="198"/>
      <c r="T3643" s="199"/>
      <c r="AT3643" s="196" t="s">
        <v>171</v>
      </c>
      <c r="AU3643" s="196" t="s">
        <v>84</v>
      </c>
      <c r="AV3643" s="194" t="s">
        <v>84</v>
      </c>
      <c r="AW3643" s="194" t="s">
        <v>33</v>
      </c>
      <c r="AX3643" s="194" t="s">
        <v>76</v>
      </c>
      <c r="AY3643" s="196" t="s">
        <v>119</v>
      </c>
    </row>
    <row r="3644" spans="2:51" s="194" customFormat="1" x14ac:dyDescent="0.3">
      <c r="B3644" s="195"/>
      <c r="D3644" s="190" t="s">
        <v>171</v>
      </c>
      <c r="E3644" s="196"/>
      <c r="F3644" s="197" t="s">
        <v>229</v>
      </c>
      <c r="H3644" s="196"/>
      <c r="L3644" s="195"/>
      <c r="M3644" s="198"/>
      <c r="T3644" s="199"/>
      <c r="AT3644" s="196" t="s">
        <v>171</v>
      </c>
      <c r="AU3644" s="196" t="s">
        <v>84</v>
      </c>
      <c r="AV3644" s="194" t="s">
        <v>84</v>
      </c>
      <c r="AW3644" s="194" t="s">
        <v>33</v>
      </c>
      <c r="AX3644" s="194" t="s">
        <v>76</v>
      </c>
      <c r="AY3644" s="196" t="s">
        <v>119</v>
      </c>
    </row>
    <row r="3645" spans="2:51" s="194" customFormat="1" x14ac:dyDescent="0.3">
      <c r="B3645" s="195"/>
      <c r="D3645" s="190" t="s">
        <v>171</v>
      </c>
      <c r="E3645" s="196"/>
      <c r="F3645" s="197" t="s">
        <v>285</v>
      </c>
      <c r="H3645" s="196"/>
      <c r="L3645" s="195"/>
      <c r="M3645" s="198"/>
      <c r="T3645" s="199"/>
      <c r="AT3645" s="196" t="s">
        <v>171</v>
      </c>
      <c r="AU3645" s="196" t="s">
        <v>84</v>
      </c>
      <c r="AV3645" s="194" t="s">
        <v>84</v>
      </c>
      <c r="AW3645" s="194" t="s">
        <v>33</v>
      </c>
      <c r="AX3645" s="194" t="s">
        <v>76</v>
      </c>
      <c r="AY3645" s="196" t="s">
        <v>119</v>
      </c>
    </row>
    <row r="3646" spans="2:51" s="194" customFormat="1" x14ac:dyDescent="0.3">
      <c r="B3646" s="195"/>
      <c r="D3646" s="190" t="s">
        <v>171</v>
      </c>
      <c r="E3646" s="196"/>
      <c r="F3646" s="197" t="s">
        <v>246</v>
      </c>
      <c r="H3646" s="196"/>
      <c r="L3646" s="195"/>
      <c r="M3646" s="198"/>
      <c r="T3646" s="199"/>
      <c r="AT3646" s="196" t="s">
        <v>171</v>
      </c>
      <c r="AU3646" s="196" t="s">
        <v>84</v>
      </c>
      <c r="AV3646" s="194" t="s">
        <v>84</v>
      </c>
      <c r="AW3646" s="194" t="s">
        <v>33</v>
      </c>
      <c r="AX3646" s="194" t="s">
        <v>76</v>
      </c>
      <c r="AY3646" s="196" t="s">
        <v>119</v>
      </c>
    </row>
    <row r="3647" spans="2:51" s="194" customFormat="1" x14ac:dyDescent="0.3">
      <c r="B3647" s="195"/>
      <c r="D3647" s="190" t="s">
        <v>171</v>
      </c>
      <c r="E3647" s="196"/>
      <c r="F3647" s="197" t="s">
        <v>248</v>
      </c>
      <c r="H3647" s="196"/>
      <c r="L3647" s="195"/>
      <c r="M3647" s="198"/>
      <c r="T3647" s="199"/>
      <c r="AT3647" s="196" t="s">
        <v>171</v>
      </c>
      <c r="AU3647" s="196" t="s">
        <v>84</v>
      </c>
      <c r="AV3647" s="194" t="s">
        <v>84</v>
      </c>
      <c r="AW3647" s="194" t="s">
        <v>33</v>
      </c>
      <c r="AX3647" s="194" t="s">
        <v>76</v>
      </c>
      <c r="AY3647" s="196" t="s">
        <v>119</v>
      </c>
    </row>
    <row r="3648" spans="2:51" s="194" customFormat="1" x14ac:dyDescent="0.3">
      <c r="B3648" s="195"/>
      <c r="D3648" s="190" t="s">
        <v>171</v>
      </c>
      <c r="E3648" s="196"/>
      <c r="F3648" s="197" t="s">
        <v>282</v>
      </c>
      <c r="H3648" s="196"/>
      <c r="L3648" s="195"/>
      <c r="M3648" s="198"/>
      <c r="T3648" s="199"/>
      <c r="AT3648" s="196" t="s">
        <v>171</v>
      </c>
      <c r="AU3648" s="196" t="s">
        <v>84</v>
      </c>
      <c r="AV3648" s="194" t="s">
        <v>84</v>
      </c>
      <c r="AW3648" s="194" t="s">
        <v>33</v>
      </c>
      <c r="AX3648" s="194" t="s">
        <v>76</v>
      </c>
      <c r="AY3648" s="196" t="s">
        <v>119</v>
      </c>
    </row>
    <row r="3649" spans="2:65" s="194" customFormat="1" x14ac:dyDescent="0.3">
      <c r="B3649" s="195"/>
      <c r="D3649" s="190" t="s">
        <v>171</v>
      </c>
      <c r="E3649" s="196"/>
      <c r="F3649" s="197" t="s">
        <v>249</v>
      </c>
      <c r="H3649" s="196"/>
      <c r="L3649" s="195"/>
      <c r="M3649" s="198"/>
      <c r="T3649" s="199"/>
      <c r="AT3649" s="196" t="s">
        <v>171</v>
      </c>
      <c r="AU3649" s="196" t="s">
        <v>84</v>
      </c>
      <c r="AV3649" s="194" t="s">
        <v>84</v>
      </c>
      <c r="AW3649" s="194" t="s">
        <v>33</v>
      </c>
      <c r="AX3649" s="194" t="s">
        <v>76</v>
      </c>
      <c r="AY3649" s="196" t="s">
        <v>119</v>
      </c>
    </row>
    <row r="3650" spans="2:65" s="194" customFormat="1" x14ac:dyDescent="0.3">
      <c r="B3650" s="195"/>
      <c r="D3650" s="190" t="s">
        <v>171</v>
      </c>
      <c r="E3650" s="196"/>
      <c r="F3650" s="197" t="s">
        <v>251</v>
      </c>
      <c r="H3650" s="196"/>
      <c r="L3650" s="195"/>
      <c r="M3650" s="198"/>
      <c r="T3650" s="199"/>
      <c r="AT3650" s="196" t="s">
        <v>171</v>
      </c>
      <c r="AU3650" s="196" t="s">
        <v>84</v>
      </c>
      <c r="AV3650" s="194" t="s">
        <v>84</v>
      </c>
      <c r="AW3650" s="194" t="s">
        <v>33</v>
      </c>
      <c r="AX3650" s="194" t="s">
        <v>76</v>
      </c>
      <c r="AY3650" s="196" t="s">
        <v>119</v>
      </c>
    </row>
    <row r="3651" spans="2:65" s="194" customFormat="1" x14ac:dyDescent="0.3">
      <c r="B3651" s="195"/>
      <c r="D3651" s="190" t="s">
        <v>171</v>
      </c>
      <c r="E3651" s="196"/>
      <c r="F3651" s="197" t="s">
        <v>282</v>
      </c>
      <c r="H3651" s="196"/>
      <c r="L3651" s="195"/>
      <c r="M3651" s="198"/>
      <c r="T3651" s="199"/>
      <c r="AT3651" s="196" t="s">
        <v>171</v>
      </c>
      <c r="AU3651" s="196" t="s">
        <v>84</v>
      </c>
      <c r="AV3651" s="194" t="s">
        <v>84</v>
      </c>
      <c r="AW3651" s="194" t="s">
        <v>33</v>
      </c>
      <c r="AX3651" s="194" t="s">
        <v>76</v>
      </c>
      <c r="AY3651" s="196" t="s">
        <v>119</v>
      </c>
    </row>
    <row r="3652" spans="2:65" s="194" customFormat="1" x14ac:dyDescent="0.3">
      <c r="B3652" s="195"/>
      <c r="D3652" s="190" t="s">
        <v>171</v>
      </c>
      <c r="E3652" s="196"/>
      <c r="F3652" s="197" t="s">
        <v>249</v>
      </c>
      <c r="H3652" s="196"/>
      <c r="L3652" s="195"/>
      <c r="M3652" s="198"/>
      <c r="T3652" s="199"/>
      <c r="AT3652" s="196" t="s">
        <v>171</v>
      </c>
      <c r="AU3652" s="196" t="s">
        <v>84</v>
      </c>
      <c r="AV3652" s="194" t="s">
        <v>84</v>
      </c>
      <c r="AW3652" s="194" t="s">
        <v>33</v>
      </c>
      <c r="AX3652" s="194" t="s">
        <v>76</v>
      </c>
      <c r="AY3652" s="196" t="s">
        <v>119</v>
      </c>
    </row>
    <row r="3653" spans="2:65" s="194" customFormat="1" x14ac:dyDescent="0.3">
      <c r="B3653" s="195"/>
      <c r="D3653" s="190" t="s">
        <v>171</v>
      </c>
      <c r="E3653" s="196"/>
      <c r="F3653" s="197" t="s">
        <v>252</v>
      </c>
      <c r="H3653" s="196"/>
      <c r="L3653" s="195"/>
      <c r="M3653" s="198"/>
      <c r="T3653" s="199"/>
      <c r="AT3653" s="196" t="s">
        <v>171</v>
      </c>
      <c r="AU3653" s="196" t="s">
        <v>84</v>
      </c>
      <c r="AV3653" s="194" t="s">
        <v>84</v>
      </c>
      <c r="AW3653" s="194" t="s">
        <v>33</v>
      </c>
      <c r="AX3653" s="194" t="s">
        <v>76</v>
      </c>
      <c r="AY3653" s="196" t="s">
        <v>119</v>
      </c>
    </row>
    <row r="3654" spans="2:65" s="194" customFormat="1" x14ac:dyDescent="0.3">
      <c r="B3654" s="195"/>
      <c r="D3654" s="190" t="s">
        <v>171</v>
      </c>
      <c r="E3654" s="196"/>
      <c r="F3654" s="197" t="s">
        <v>282</v>
      </c>
      <c r="H3654" s="196"/>
      <c r="L3654" s="195"/>
      <c r="M3654" s="198"/>
      <c r="T3654" s="199"/>
      <c r="AT3654" s="196" t="s">
        <v>171</v>
      </c>
      <c r="AU3654" s="196" t="s">
        <v>84</v>
      </c>
      <c r="AV3654" s="194" t="s">
        <v>84</v>
      </c>
      <c r="AW3654" s="194" t="s">
        <v>33</v>
      </c>
      <c r="AX3654" s="194" t="s">
        <v>76</v>
      </c>
      <c r="AY3654" s="196" t="s">
        <v>119</v>
      </c>
    </row>
    <row r="3655" spans="2:65" s="194" customFormat="1" x14ac:dyDescent="0.3">
      <c r="B3655" s="195"/>
      <c r="D3655" s="190" t="s">
        <v>171</v>
      </c>
      <c r="E3655" s="196"/>
      <c r="F3655" s="197" t="s">
        <v>249</v>
      </c>
      <c r="H3655" s="196"/>
      <c r="L3655" s="195"/>
      <c r="M3655" s="198"/>
      <c r="T3655" s="199"/>
      <c r="AT3655" s="196" t="s">
        <v>171</v>
      </c>
      <c r="AU3655" s="196" t="s">
        <v>84</v>
      </c>
      <c r="AV3655" s="194" t="s">
        <v>84</v>
      </c>
      <c r="AW3655" s="194" t="s">
        <v>33</v>
      </c>
      <c r="AX3655" s="194" t="s">
        <v>76</v>
      </c>
      <c r="AY3655" s="196" t="s">
        <v>119</v>
      </c>
    </row>
    <row r="3656" spans="2:65" s="194" customFormat="1" x14ac:dyDescent="0.3">
      <c r="B3656" s="195"/>
      <c r="D3656" s="190" t="s">
        <v>171</v>
      </c>
      <c r="E3656" s="196"/>
      <c r="F3656" s="197" t="s">
        <v>253</v>
      </c>
      <c r="H3656" s="196"/>
      <c r="L3656" s="195"/>
      <c r="M3656" s="198"/>
      <c r="T3656" s="199"/>
      <c r="AT3656" s="196" t="s">
        <v>171</v>
      </c>
      <c r="AU3656" s="196" t="s">
        <v>84</v>
      </c>
      <c r="AV3656" s="194" t="s">
        <v>84</v>
      </c>
      <c r="AW3656" s="194" t="s">
        <v>33</v>
      </c>
      <c r="AX3656" s="194" t="s">
        <v>76</v>
      </c>
      <c r="AY3656" s="196" t="s">
        <v>119</v>
      </c>
    </row>
    <row r="3657" spans="2:65" s="194" customFormat="1" x14ac:dyDescent="0.3">
      <c r="B3657" s="195"/>
      <c r="D3657" s="190" t="s">
        <v>171</v>
      </c>
      <c r="E3657" s="196"/>
      <c r="F3657" s="197" t="s">
        <v>282</v>
      </c>
      <c r="H3657" s="196"/>
      <c r="L3657" s="195"/>
      <c r="M3657" s="198"/>
      <c r="T3657" s="199"/>
      <c r="AT3657" s="196" t="s">
        <v>171</v>
      </c>
      <c r="AU3657" s="196" t="s">
        <v>84</v>
      </c>
      <c r="AV3657" s="194" t="s">
        <v>84</v>
      </c>
      <c r="AW3657" s="194" t="s">
        <v>33</v>
      </c>
      <c r="AX3657" s="194" t="s">
        <v>76</v>
      </c>
      <c r="AY3657" s="196" t="s">
        <v>119</v>
      </c>
    </row>
    <row r="3658" spans="2:65" s="194" customFormat="1" x14ac:dyDescent="0.3">
      <c r="B3658" s="195"/>
      <c r="D3658" s="190" t="s">
        <v>171</v>
      </c>
      <c r="E3658" s="196"/>
      <c r="F3658" s="197" t="s">
        <v>249</v>
      </c>
      <c r="H3658" s="196"/>
      <c r="L3658" s="195"/>
      <c r="M3658" s="198"/>
      <c r="T3658" s="199"/>
      <c r="AT3658" s="196" t="s">
        <v>171</v>
      </c>
      <c r="AU3658" s="196" t="s">
        <v>84</v>
      </c>
      <c r="AV3658" s="194" t="s">
        <v>84</v>
      </c>
      <c r="AW3658" s="194" t="s">
        <v>33</v>
      </c>
      <c r="AX3658" s="194" t="s">
        <v>76</v>
      </c>
      <c r="AY3658" s="196" t="s">
        <v>119</v>
      </c>
    </row>
    <row r="3659" spans="2:65" s="194" customFormat="1" x14ac:dyDescent="0.3">
      <c r="B3659" s="195"/>
      <c r="D3659" s="190" t="s">
        <v>171</v>
      </c>
      <c r="E3659" s="196"/>
      <c r="F3659" s="197" t="s">
        <v>313</v>
      </c>
      <c r="H3659" s="196"/>
      <c r="L3659" s="195"/>
      <c r="M3659" s="198"/>
      <c r="T3659" s="199"/>
      <c r="AT3659" s="196" t="s">
        <v>171</v>
      </c>
      <c r="AU3659" s="196" t="s">
        <v>84</v>
      </c>
      <c r="AV3659" s="194" t="s">
        <v>84</v>
      </c>
      <c r="AW3659" s="194" t="s">
        <v>33</v>
      </c>
      <c r="AX3659" s="194" t="s">
        <v>76</v>
      </c>
      <c r="AY3659" s="196" t="s">
        <v>119</v>
      </c>
    </row>
    <row r="3660" spans="2:65" s="200" customFormat="1" x14ac:dyDescent="0.3">
      <c r="B3660" s="201"/>
      <c r="D3660" s="190" t="s">
        <v>171</v>
      </c>
      <c r="E3660" s="202"/>
      <c r="F3660" s="203" t="s">
        <v>314</v>
      </c>
      <c r="H3660" s="204">
        <v>-438.13099999999997</v>
      </c>
      <c r="L3660" s="201"/>
      <c r="M3660" s="205"/>
      <c r="T3660" s="206"/>
      <c r="AT3660" s="202" t="s">
        <v>171</v>
      </c>
      <c r="AU3660" s="202" t="s">
        <v>84</v>
      </c>
      <c r="AV3660" s="200" t="s">
        <v>100</v>
      </c>
      <c r="AW3660" s="200" t="s">
        <v>33</v>
      </c>
      <c r="AX3660" s="200" t="s">
        <v>76</v>
      </c>
      <c r="AY3660" s="202" t="s">
        <v>119</v>
      </c>
    </row>
    <row r="3661" spans="2:65" s="215" customFormat="1" x14ac:dyDescent="0.3">
      <c r="B3661" s="216"/>
      <c r="D3661" s="190" t="s">
        <v>171</v>
      </c>
      <c r="E3661" s="217"/>
      <c r="F3661" s="218" t="s">
        <v>219</v>
      </c>
      <c r="H3661" s="219">
        <v>-438.13099999999997</v>
      </c>
      <c r="L3661" s="216"/>
      <c r="M3661" s="220"/>
      <c r="T3661" s="221"/>
      <c r="AT3661" s="217" t="s">
        <v>171</v>
      </c>
      <c r="AU3661" s="217" t="s">
        <v>84</v>
      </c>
      <c r="AV3661" s="215" t="s">
        <v>122</v>
      </c>
      <c r="AW3661" s="215" t="s">
        <v>33</v>
      </c>
      <c r="AX3661" s="215" t="s">
        <v>76</v>
      </c>
      <c r="AY3661" s="217" t="s">
        <v>119</v>
      </c>
    </row>
    <row r="3662" spans="2:65" s="207" customFormat="1" x14ac:dyDescent="0.3">
      <c r="B3662" s="208"/>
      <c r="D3662" s="190" t="s">
        <v>171</v>
      </c>
      <c r="E3662" s="209"/>
      <c r="F3662" s="210" t="s">
        <v>176</v>
      </c>
      <c r="H3662" s="211">
        <v>174.179</v>
      </c>
      <c r="L3662" s="208"/>
      <c r="M3662" s="212"/>
      <c r="T3662" s="213"/>
      <c r="AT3662" s="209" t="s">
        <v>171</v>
      </c>
      <c r="AU3662" s="209" t="s">
        <v>84</v>
      </c>
      <c r="AV3662" s="207" t="s">
        <v>121</v>
      </c>
      <c r="AW3662" s="207" t="s">
        <v>33</v>
      </c>
      <c r="AX3662" s="207" t="s">
        <v>84</v>
      </c>
      <c r="AY3662" s="209" t="s">
        <v>119</v>
      </c>
    </row>
    <row r="3663" spans="2:65" s="200" customFormat="1" x14ac:dyDescent="0.3">
      <c r="B3663" s="201"/>
      <c r="D3663" s="190" t="s">
        <v>171</v>
      </c>
      <c r="F3663" s="203" t="s">
        <v>848</v>
      </c>
      <c r="H3663" s="204">
        <v>278.68599999999998</v>
      </c>
      <c r="L3663" s="201"/>
      <c r="M3663" s="205"/>
      <c r="T3663" s="206"/>
      <c r="AT3663" s="202" t="s">
        <v>171</v>
      </c>
      <c r="AU3663" s="202" t="s">
        <v>84</v>
      </c>
      <c r="AV3663" s="200" t="s">
        <v>100</v>
      </c>
      <c r="AW3663" s="200" t="s">
        <v>6</v>
      </c>
      <c r="AX3663" s="200" t="s">
        <v>84</v>
      </c>
      <c r="AY3663" s="202" t="s">
        <v>119</v>
      </c>
    </row>
    <row r="3664" spans="2:65" s="102" customFormat="1" ht="25.5" customHeight="1" x14ac:dyDescent="0.3">
      <c r="B3664" s="103"/>
      <c r="C3664" s="179" t="s">
        <v>849</v>
      </c>
      <c r="D3664" s="179" t="s">
        <v>120</v>
      </c>
      <c r="E3664" s="180" t="s">
        <v>850</v>
      </c>
      <c r="F3664" s="181" t="s">
        <v>851</v>
      </c>
      <c r="G3664" s="182" t="s">
        <v>356</v>
      </c>
      <c r="H3664" s="183">
        <v>15.499000000000001</v>
      </c>
      <c r="I3664" s="289"/>
      <c r="J3664" s="184">
        <f>ROUND(I3664*H3664,2)</f>
        <v>0</v>
      </c>
      <c r="K3664" s="181" t="s">
        <v>167</v>
      </c>
      <c r="L3664" s="103"/>
      <c r="M3664" s="185"/>
      <c r="N3664" s="186" t="s">
        <v>41</v>
      </c>
      <c r="O3664" s="187">
        <v>0</v>
      </c>
      <c r="P3664" s="187">
        <f>O3664*H3664</f>
        <v>0</v>
      </c>
      <c r="Q3664" s="187">
        <v>0</v>
      </c>
      <c r="R3664" s="187">
        <f>Q3664*H3664</f>
        <v>0</v>
      </c>
      <c r="S3664" s="187">
        <v>0</v>
      </c>
      <c r="T3664" s="188">
        <f>S3664*H3664</f>
        <v>0</v>
      </c>
      <c r="AR3664" s="94" t="s">
        <v>839</v>
      </c>
      <c r="AT3664" s="94" t="s">
        <v>120</v>
      </c>
      <c r="AU3664" s="94" t="s">
        <v>84</v>
      </c>
      <c r="AY3664" s="94" t="s">
        <v>119</v>
      </c>
      <c r="BE3664" s="189">
        <f>IF(N3664="základní",J3664,0)</f>
        <v>0</v>
      </c>
      <c r="BF3664" s="189">
        <f>IF(N3664="snížená",J3664,0)</f>
        <v>0</v>
      </c>
      <c r="BG3664" s="189">
        <f>IF(N3664="zákl. přenesená",J3664,0)</f>
        <v>0</v>
      </c>
      <c r="BH3664" s="189">
        <f>IF(N3664="sníž. přenesená",J3664,0)</f>
        <v>0</v>
      </c>
      <c r="BI3664" s="189">
        <f>IF(N3664="nulová",J3664,0)</f>
        <v>0</v>
      </c>
      <c r="BJ3664" s="94" t="s">
        <v>84</v>
      </c>
      <c r="BK3664" s="189">
        <f>ROUND(I3664*H3664,2)</f>
        <v>0</v>
      </c>
      <c r="BL3664" s="94" t="s">
        <v>839</v>
      </c>
      <c r="BM3664" s="94" t="s">
        <v>852</v>
      </c>
    </row>
    <row r="3665" spans="2:51" s="102" customFormat="1" ht="24" x14ac:dyDescent="0.3">
      <c r="B3665" s="103"/>
      <c r="D3665" s="190" t="s">
        <v>169</v>
      </c>
      <c r="F3665" s="191" t="s">
        <v>853</v>
      </c>
      <c r="L3665" s="103"/>
      <c r="M3665" s="192"/>
      <c r="T3665" s="193"/>
      <c r="AT3665" s="94" t="s">
        <v>169</v>
      </c>
      <c r="AU3665" s="94" t="s">
        <v>84</v>
      </c>
    </row>
    <row r="3666" spans="2:51" s="102" customFormat="1" ht="72" x14ac:dyDescent="0.3">
      <c r="B3666" s="103"/>
      <c r="D3666" s="190" t="s">
        <v>188</v>
      </c>
      <c r="F3666" s="214" t="s">
        <v>842</v>
      </c>
      <c r="L3666" s="103"/>
      <c r="M3666" s="192"/>
      <c r="T3666" s="193"/>
      <c r="AT3666" s="94" t="s">
        <v>188</v>
      </c>
      <c r="AU3666" s="94" t="s">
        <v>84</v>
      </c>
    </row>
    <row r="3667" spans="2:51" s="194" customFormat="1" x14ac:dyDescent="0.3">
      <c r="B3667" s="195"/>
      <c r="D3667" s="190" t="s">
        <v>171</v>
      </c>
      <c r="E3667" s="196"/>
      <c r="F3667" s="197" t="s">
        <v>172</v>
      </c>
      <c r="H3667" s="196"/>
      <c r="L3667" s="195"/>
      <c r="M3667" s="198"/>
      <c r="T3667" s="199"/>
      <c r="AT3667" s="196" t="s">
        <v>171</v>
      </c>
      <c r="AU3667" s="196" t="s">
        <v>84</v>
      </c>
      <c r="AV3667" s="194" t="s">
        <v>84</v>
      </c>
      <c r="AW3667" s="194" t="s">
        <v>33</v>
      </c>
      <c r="AX3667" s="194" t="s">
        <v>76</v>
      </c>
      <c r="AY3667" s="196" t="s">
        <v>119</v>
      </c>
    </row>
    <row r="3668" spans="2:51" s="194" customFormat="1" x14ac:dyDescent="0.3">
      <c r="B3668" s="195"/>
      <c r="D3668" s="190" t="s">
        <v>171</v>
      </c>
      <c r="E3668" s="196"/>
      <c r="F3668" s="197" t="s">
        <v>439</v>
      </c>
      <c r="H3668" s="196"/>
      <c r="L3668" s="195"/>
      <c r="M3668" s="198"/>
      <c r="T3668" s="199"/>
      <c r="AT3668" s="196" t="s">
        <v>171</v>
      </c>
      <c r="AU3668" s="196" t="s">
        <v>84</v>
      </c>
      <c r="AV3668" s="194" t="s">
        <v>84</v>
      </c>
      <c r="AW3668" s="194" t="s">
        <v>33</v>
      </c>
      <c r="AX3668" s="194" t="s">
        <v>76</v>
      </c>
      <c r="AY3668" s="196" t="s">
        <v>119</v>
      </c>
    </row>
    <row r="3669" spans="2:51" s="194" customFormat="1" x14ac:dyDescent="0.3">
      <c r="B3669" s="195"/>
      <c r="D3669" s="190" t="s">
        <v>171</v>
      </c>
      <c r="E3669" s="196"/>
      <c r="F3669" s="197" t="s">
        <v>440</v>
      </c>
      <c r="H3669" s="196"/>
      <c r="L3669" s="195"/>
      <c r="M3669" s="198"/>
      <c r="T3669" s="199"/>
      <c r="AT3669" s="196" t="s">
        <v>171</v>
      </c>
      <c r="AU3669" s="196" t="s">
        <v>84</v>
      </c>
      <c r="AV3669" s="194" t="s">
        <v>84</v>
      </c>
      <c r="AW3669" s="194" t="s">
        <v>33</v>
      </c>
      <c r="AX3669" s="194" t="s">
        <v>76</v>
      </c>
      <c r="AY3669" s="196" t="s">
        <v>119</v>
      </c>
    </row>
    <row r="3670" spans="2:51" s="194" customFormat="1" x14ac:dyDescent="0.3">
      <c r="B3670" s="195"/>
      <c r="D3670" s="190" t="s">
        <v>171</v>
      </c>
      <c r="E3670" s="196"/>
      <c r="F3670" s="197" t="s">
        <v>441</v>
      </c>
      <c r="H3670" s="196"/>
      <c r="L3670" s="195"/>
      <c r="M3670" s="198"/>
      <c r="T3670" s="199"/>
      <c r="AT3670" s="196" t="s">
        <v>171</v>
      </c>
      <c r="AU3670" s="196" t="s">
        <v>84</v>
      </c>
      <c r="AV3670" s="194" t="s">
        <v>84</v>
      </c>
      <c r="AW3670" s="194" t="s">
        <v>33</v>
      </c>
      <c r="AX3670" s="194" t="s">
        <v>76</v>
      </c>
      <c r="AY3670" s="196" t="s">
        <v>119</v>
      </c>
    </row>
    <row r="3671" spans="2:51" s="194" customFormat="1" x14ac:dyDescent="0.3">
      <c r="B3671" s="195"/>
      <c r="D3671" s="190" t="s">
        <v>171</v>
      </c>
      <c r="E3671" s="196"/>
      <c r="F3671" s="197" t="s">
        <v>758</v>
      </c>
      <c r="H3671" s="196"/>
      <c r="L3671" s="195"/>
      <c r="M3671" s="198"/>
      <c r="T3671" s="199"/>
      <c r="AT3671" s="196" t="s">
        <v>171</v>
      </c>
      <c r="AU3671" s="196" t="s">
        <v>84</v>
      </c>
      <c r="AV3671" s="194" t="s">
        <v>84</v>
      </c>
      <c r="AW3671" s="194" t="s">
        <v>33</v>
      </c>
      <c r="AX3671" s="194" t="s">
        <v>76</v>
      </c>
      <c r="AY3671" s="196" t="s">
        <v>119</v>
      </c>
    </row>
    <row r="3672" spans="2:51" s="200" customFormat="1" x14ac:dyDescent="0.3">
      <c r="B3672" s="201"/>
      <c r="D3672" s="190" t="s">
        <v>171</v>
      </c>
      <c r="E3672" s="202"/>
      <c r="F3672" s="203" t="s">
        <v>759</v>
      </c>
      <c r="H3672" s="204">
        <v>15.499000000000001</v>
      </c>
      <c r="L3672" s="201"/>
      <c r="M3672" s="205"/>
      <c r="T3672" s="206"/>
      <c r="AT3672" s="202" t="s">
        <v>171</v>
      </c>
      <c r="AU3672" s="202" t="s">
        <v>84</v>
      </c>
      <c r="AV3672" s="200" t="s">
        <v>100</v>
      </c>
      <c r="AW3672" s="200" t="s">
        <v>33</v>
      </c>
      <c r="AX3672" s="200" t="s">
        <v>76</v>
      </c>
      <c r="AY3672" s="202" t="s">
        <v>119</v>
      </c>
    </row>
    <row r="3673" spans="2:51" s="207" customFormat="1" x14ac:dyDescent="0.3">
      <c r="B3673" s="208"/>
      <c r="D3673" s="190" t="s">
        <v>171</v>
      </c>
      <c r="E3673" s="209"/>
      <c r="F3673" s="210" t="s">
        <v>176</v>
      </c>
      <c r="H3673" s="211">
        <v>15.499000000000001</v>
      </c>
      <c r="L3673" s="208"/>
      <c r="M3673" s="231"/>
      <c r="N3673" s="232"/>
      <c r="O3673" s="232"/>
      <c r="P3673" s="232"/>
      <c r="Q3673" s="232"/>
      <c r="R3673" s="232"/>
      <c r="S3673" s="232"/>
      <c r="T3673" s="233"/>
      <c r="AT3673" s="209" t="s">
        <v>171</v>
      </c>
      <c r="AU3673" s="209" t="s">
        <v>84</v>
      </c>
      <c r="AV3673" s="207" t="s">
        <v>121</v>
      </c>
      <c r="AW3673" s="207" t="s">
        <v>33</v>
      </c>
      <c r="AX3673" s="207" t="s">
        <v>84</v>
      </c>
      <c r="AY3673" s="209" t="s">
        <v>119</v>
      </c>
    </row>
    <row r="3674" spans="2:51" s="102" customFormat="1" ht="6.9" customHeight="1" x14ac:dyDescent="0.3">
      <c r="B3674" s="128"/>
      <c r="C3674" s="129"/>
      <c r="D3674" s="129"/>
      <c r="E3674" s="129"/>
      <c r="F3674" s="129"/>
      <c r="G3674" s="129"/>
      <c r="H3674" s="129"/>
      <c r="I3674" s="129"/>
      <c r="J3674" s="129"/>
      <c r="K3674" s="129"/>
      <c r="L3674" s="103"/>
    </row>
  </sheetData>
  <sheetProtection password="868B" sheet="1" objects="1" scenarios="1"/>
  <mergeCells count="7">
    <mergeCell ref="E74:H74"/>
    <mergeCell ref="E22:H22"/>
    <mergeCell ref="G1:H1"/>
    <mergeCell ref="L2:V2"/>
    <mergeCell ref="E7:H7"/>
    <mergeCell ref="E43:H43"/>
    <mergeCell ref="J47:J48"/>
  </mergeCells>
  <hyperlinks>
    <hyperlink ref="F1" location="C2" display="1) Krycí list soupisu" xr:uid="{00000000-0004-0000-0100-000000000000}"/>
    <hyperlink ref="G1" location="C50" display="2) Rekapitulace" xr:uid="{00000000-0004-0000-0100-000001000000}"/>
    <hyperlink ref="J1" location="C81" display="3) Soupis prací" xr:uid="{00000000-0004-0000-0100-000002000000}"/>
    <hyperlink ref="L1" location="'Rekapitulace stavby'!C2" display="Rekapitulace stavby" xr:uid="{00000000-0004-0000-0100-000003000000}"/>
  </hyperlinks>
  <pageMargins left="0.58333330000000005" right="0.58333330000000005" top="0.5" bottom="0.46666669999999999" header="0" footer="0"/>
  <pageSetup paperSize="9" scale="6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7F203-6D97-44B4-822D-CA157DB98A1D}">
  <sheetPr>
    <pageSetUpPr fitToPage="1"/>
  </sheetPr>
  <dimension ref="A1:AB299"/>
  <sheetViews>
    <sheetView topLeftCell="C7" zoomScale="70" zoomScaleNormal="70" workbookViewId="0">
      <selection activeCell="J26" sqref="J26"/>
    </sheetView>
  </sheetViews>
  <sheetFormatPr defaultColWidth="11.42578125" defaultRowHeight="13.8" x14ac:dyDescent="0.25"/>
  <cols>
    <col min="1" max="1" width="25.85546875" style="411" customWidth="1"/>
    <col min="2" max="2" width="30.140625" style="411" customWidth="1"/>
    <col min="3" max="3" width="150" style="411" customWidth="1"/>
    <col min="4" max="4" width="22" style="411" customWidth="1"/>
    <col min="5" max="5" width="13" style="411" customWidth="1"/>
    <col min="6" max="6" width="17.28515625" style="411" customWidth="1"/>
    <col min="7" max="7" width="20.7109375" style="411" customWidth="1"/>
    <col min="8" max="8" width="21.85546875" style="411" customWidth="1"/>
    <col min="9" max="9" width="20.42578125" style="411" customWidth="1"/>
    <col min="10" max="10" width="13.5703125" style="411" customWidth="1"/>
    <col min="11" max="11" width="17.140625" style="411" customWidth="1"/>
    <col min="12" max="12" width="15.5703125" style="411" customWidth="1"/>
    <col min="13" max="13" width="11.42578125" style="411"/>
    <col min="14" max="14" width="22.7109375" style="411" customWidth="1"/>
    <col min="15" max="16384" width="11.42578125" style="411"/>
  </cols>
  <sheetData>
    <row r="1" spans="2:9" x14ac:dyDescent="0.25">
      <c r="B1" s="611" t="s">
        <v>855</v>
      </c>
      <c r="C1" s="612"/>
      <c r="D1" s="612"/>
      <c r="E1" s="612"/>
      <c r="F1" s="612"/>
      <c r="G1" s="612"/>
      <c r="H1" s="612"/>
      <c r="I1" s="612"/>
    </row>
    <row r="2" spans="2:9" x14ac:dyDescent="0.25">
      <c r="B2" s="612"/>
      <c r="C2" s="612"/>
      <c r="D2" s="612"/>
      <c r="E2" s="612"/>
      <c r="F2" s="612"/>
      <c r="G2" s="612"/>
      <c r="H2" s="612"/>
      <c r="I2" s="612"/>
    </row>
    <row r="3" spans="2:9" ht="14.4" thickBot="1" x14ac:dyDescent="0.3"/>
    <row r="4" spans="2:9" x14ac:dyDescent="0.25">
      <c r="B4" s="613" t="s">
        <v>856</v>
      </c>
      <c r="C4" s="614"/>
      <c r="D4" s="614"/>
      <c r="E4" s="614"/>
      <c r="F4" s="614"/>
      <c r="G4" s="614"/>
      <c r="H4" s="614"/>
      <c r="I4" s="615"/>
    </row>
    <row r="5" spans="2:9" ht="14.4" customHeight="1" x14ac:dyDescent="0.25">
      <c r="B5" s="616" t="s">
        <v>1244</v>
      </c>
      <c r="C5" s="617"/>
      <c r="D5" s="617"/>
      <c r="E5" s="617"/>
      <c r="F5" s="617"/>
      <c r="G5" s="617"/>
      <c r="H5" s="617"/>
      <c r="I5" s="618"/>
    </row>
    <row r="6" spans="2:9" ht="15" customHeight="1" thickBot="1" x14ac:dyDescent="0.3">
      <c r="B6" s="619"/>
      <c r="C6" s="620"/>
      <c r="D6" s="620"/>
      <c r="E6" s="620"/>
      <c r="F6" s="620"/>
      <c r="G6" s="620"/>
      <c r="H6" s="620"/>
      <c r="I6" s="621"/>
    </row>
    <row r="7" spans="2:9" x14ac:dyDescent="0.25">
      <c r="B7" s="553"/>
      <c r="C7" s="552"/>
      <c r="D7" s="625" t="s">
        <v>857</v>
      </c>
      <c r="E7" s="626"/>
      <c r="F7" s="626"/>
      <c r="G7" s="626"/>
      <c r="H7" s="626"/>
      <c r="I7" s="627"/>
    </row>
    <row r="8" spans="2:9" x14ac:dyDescent="0.25">
      <c r="B8" s="630" t="s">
        <v>858</v>
      </c>
      <c r="C8" s="487" t="s">
        <v>859</v>
      </c>
      <c r="D8" s="557"/>
      <c r="E8" s="558"/>
      <c r="F8" s="558"/>
      <c r="G8" s="558"/>
      <c r="H8" s="558"/>
      <c r="I8" s="559">
        <f>SUM(A33)</f>
        <v>0</v>
      </c>
    </row>
    <row r="9" spans="2:9" x14ac:dyDescent="0.25">
      <c r="B9" s="631"/>
      <c r="C9" s="487" t="s">
        <v>860</v>
      </c>
      <c r="D9" s="560"/>
      <c r="E9" s="561"/>
      <c r="F9" s="561"/>
      <c r="G9" s="561"/>
      <c r="H9" s="561"/>
      <c r="I9" s="562">
        <f>SUM(A55)</f>
        <v>0</v>
      </c>
    </row>
    <row r="10" spans="2:9" x14ac:dyDescent="0.25">
      <c r="B10" s="631"/>
      <c r="C10" s="487" t="s">
        <v>1243</v>
      </c>
      <c r="D10" s="560"/>
      <c r="E10" s="561"/>
      <c r="F10" s="561"/>
      <c r="G10" s="561"/>
      <c r="H10" s="561"/>
      <c r="I10" s="562">
        <f>A70</f>
        <v>0</v>
      </c>
    </row>
    <row r="11" spans="2:9" x14ac:dyDescent="0.25">
      <c r="B11" s="631"/>
      <c r="C11" s="487" t="s">
        <v>1238</v>
      </c>
      <c r="D11" s="560"/>
      <c r="E11" s="561"/>
      <c r="F11" s="561"/>
      <c r="G11" s="561"/>
      <c r="H11" s="561"/>
      <c r="I11" s="562">
        <f>A91</f>
        <v>0</v>
      </c>
    </row>
    <row r="12" spans="2:9" x14ac:dyDescent="0.25">
      <c r="B12" s="631"/>
      <c r="C12" s="487" t="s">
        <v>861</v>
      </c>
      <c r="D12" s="560"/>
      <c r="E12" s="561"/>
      <c r="F12" s="561"/>
      <c r="G12" s="561"/>
      <c r="H12" s="561"/>
      <c r="I12" s="562">
        <f>SUM(H113)</f>
        <v>0</v>
      </c>
    </row>
    <row r="13" spans="2:9" x14ac:dyDescent="0.25">
      <c r="B13" s="631"/>
      <c r="C13" s="551" t="s">
        <v>862</v>
      </c>
      <c r="D13" s="560"/>
      <c r="E13" s="561"/>
      <c r="F13" s="561"/>
      <c r="G13" s="561"/>
      <c r="H13" s="561"/>
      <c r="I13" s="562">
        <f>SUM(A116)</f>
        <v>0</v>
      </c>
    </row>
    <row r="14" spans="2:9" ht="13.2" customHeight="1" x14ac:dyDescent="0.25">
      <c r="B14" s="631"/>
      <c r="C14" s="551" t="s">
        <v>863</v>
      </c>
      <c r="D14" s="560"/>
      <c r="E14" s="561"/>
      <c r="F14" s="561"/>
      <c r="G14" s="561"/>
      <c r="H14" s="561"/>
      <c r="I14" s="562">
        <f>SUM(A132)</f>
        <v>0</v>
      </c>
    </row>
    <row r="15" spans="2:9" x14ac:dyDescent="0.25">
      <c r="B15" s="631"/>
      <c r="C15" s="551" t="s">
        <v>1242</v>
      </c>
      <c r="D15" s="560"/>
      <c r="E15" s="561"/>
      <c r="F15" s="561"/>
      <c r="G15" s="561"/>
      <c r="H15" s="561"/>
      <c r="I15" s="562">
        <f>SUM(A141)</f>
        <v>0</v>
      </c>
    </row>
    <row r="16" spans="2:9" x14ac:dyDescent="0.25">
      <c r="B16" s="631"/>
      <c r="C16" s="551" t="s">
        <v>961</v>
      </c>
      <c r="D16" s="560"/>
      <c r="E16" s="561"/>
      <c r="F16" s="561"/>
      <c r="G16" s="561"/>
      <c r="H16" s="561"/>
      <c r="I16" s="562">
        <f>SUM(A155)</f>
        <v>0</v>
      </c>
    </row>
    <row r="17" spans="1:9" x14ac:dyDescent="0.25">
      <c r="B17" s="631"/>
      <c r="C17" s="551" t="s">
        <v>1241</v>
      </c>
      <c r="D17" s="560"/>
      <c r="E17" s="561"/>
      <c r="F17" s="561"/>
      <c r="G17" s="561"/>
      <c r="H17" s="561"/>
      <c r="I17" s="562">
        <f>A196</f>
        <v>0</v>
      </c>
    </row>
    <row r="18" spans="1:9" x14ac:dyDescent="0.25">
      <c r="B18" s="631"/>
      <c r="C18" s="551" t="s">
        <v>966</v>
      </c>
      <c r="D18" s="560"/>
      <c r="E18" s="561"/>
      <c r="F18" s="561"/>
      <c r="G18" s="561"/>
      <c r="H18" s="561"/>
      <c r="I18" s="562">
        <f>SUM(A164)</f>
        <v>0</v>
      </c>
    </row>
    <row r="19" spans="1:9" ht="14.4" x14ac:dyDescent="0.3">
      <c r="B19" s="631"/>
      <c r="C19" s="551" t="s">
        <v>1240</v>
      </c>
      <c r="D19" s="560"/>
      <c r="E19" s="561"/>
      <c r="F19" s="561"/>
      <c r="G19" s="561"/>
      <c r="H19" s="561"/>
      <c r="I19" s="562">
        <f>SUM(A175)</f>
        <v>0</v>
      </c>
    </row>
    <row r="20" spans="1:9" ht="14.4" customHeight="1" x14ac:dyDescent="0.25">
      <c r="B20" s="631"/>
      <c r="C20" s="551" t="s">
        <v>864</v>
      </c>
      <c r="D20" s="560"/>
      <c r="E20" s="561"/>
      <c r="F20" s="561"/>
      <c r="G20" s="561"/>
      <c r="H20" s="561"/>
      <c r="I20" s="562">
        <f>SUM(H188)</f>
        <v>0</v>
      </c>
    </row>
    <row r="21" spans="1:9" ht="14.4" customHeight="1" x14ac:dyDescent="0.25">
      <c r="B21" s="631"/>
      <c r="C21" s="551" t="s">
        <v>865</v>
      </c>
      <c r="D21" s="563"/>
      <c r="E21" s="564"/>
      <c r="F21" s="564"/>
      <c r="G21" s="564"/>
      <c r="H21" s="564"/>
      <c r="I21" s="565">
        <f>A206</f>
        <v>0</v>
      </c>
    </row>
    <row r="22" spans="1:9" ht="14.4" customHeight="1" x14ac:dyDescent="0.25">
      <c r="B22" s="631"/>
      <c r="C22" s="551" t="s">
        <v>866</v>
      </c>
      <c r="D22" s="563"/>
      <c r="E22" s="564"/>
      <c r="F22" s="564"/>
      <c r="G22" s="564"/>
      <c r="H22" s="564"/>
      <c r="I22" s="565">
        <f>H217</f>
        <v>0</v>
      </c>
    </row>
    <row r="23" spans="1:9" ht="14.4" customHeight="1" x14ac:dyDescent="0.25">
      <c r="B23" s="631"/>
      <c r="C23" s="550" t="s">
        <v>867</v>
      </c>
      <c r="D23" s="560"/>
      <c r="E23" s="561"/>
      <c r="F23" s="561"/>
      <c r="G23" s="561"/>
      <c r="H23" s="561"/>
      <c r="I23" s="562">
        <f>H224</f>
        <v>0</v>
      </c>
    </row>
    <row r="24" spans="1:9" ht="14.4" customHeight="1" x14ac:dyDescent="0.25">
      <c r="B24" s="631"/>
      <c r="C24" s="550" t="s">
        <v>868</v>
      </c>
      <c r="D24" s="560"/>
      <c r="E24" s="561"/>
      <c r="F24" s="561"/>
      <c r="G24" s="561"/>
      <c r="H24" s="561"/>
      <c r="I24" s="562">
        <f>SUM(H193)</f>
        <v>0</v>
      </c>
    </row>
    <row r="25" spans="1:9" ht="14.4" customHeight="1" x14ac:dyDescent="0.25">
      <c r="B25" s="631"/>
      <c r="C25" s="550" t="s">
        <v>1328</v>
      </c>
      <c r="D25" s="560"/>
      <c r="E25" s="561"/>
      <c r="F25" s="561"/>
      <c r="G25" s="561"/>
      <c r="H25" s="561"/>
      <c r="I25" s="562">
        <v>0</v>
      </c>
    </row>
    <row r="26" spans="1:9" ht="14.4" customHeight="1" x14ac:dyDescent="0.25">
      <c r="B26" s="631"/>
      <c r="C26" s="550" t="s">
        <v>869</v>
      </c>
      <c r="D26" s="566"/>
      <c r="E26" s="567"/>
      <c r="F26" s="567"/>
      <c r="G26" s="567"/>
      <c r="H26" s="567"/>
      <c r="I26" s="568">
        <f>H230</f>
        <v>0</v>
      </c>
    </row>
    <row r="27" spans="1:9" ht="14.4" customHeight="1" thickBot="1" x14ac:dyDescent="0.3">
      <c r="A27" s="549"/>
      <c r="B27" s="632"/>
      <c r="C27" s="548" t="s">
        <v>870</v>
      </c>
      <c r="D27" s="554"/>
      <c r="E27" s="555"/>
      <c r="F27" s="555"/>
      <c r="G27" s="555"/>
      <c r="H27" s="555"/>
      <c r="I27" s="556">
        <f>SUM(I8:I26)</f>
        <v>0</v>
      </c>
    </row>
    <row r="29" spans="1:9" ht="14.4" thickBot="1" x14ac:dyDescent="0.3"/>
    <row r="30" spans="1:9" ht="14.4" thickBot="1" x14ac:dyDescent="0.3">
      <c r="B30" s="622" t="s">
        <v>871</v>
      </c>
      <c r="C30" s="623"/>
      <c r="D30" s="623"/>
      <c r="E30" s="623"/>
      <c r="F30" s="623"/>
      <c r="G30" s="623"/>
      <c r="H30" s="623"/>
      <c r="I30" s="624"/>
    </row>
    <row r="32" spans="1:9" x14ac:dyDescent="0.25">
      <c r="B32" s="531"/>
      <c r="C32" s="531" t="s">
        <v>872</v>
      </c>
      <c r="D32" s="547" t="s">
        <v>873</v>
      </c>
      <c r="E32" s="531"/>
      <c r="F32" s="531"/>
      <c r="G32" s="531"/>
      <c r="H32" s="436"/>
    </row>
    <row r="33" spans="1:8" x14ac:dyDescent="0.25">
      <c r="A33" s="448">
        <f>SUM(H51)</f>
        <v>0</v>
      </c>
      <c r="B33" s="530"/>
      <c r="C33" s="538" t="s">
        <v>874</v>
      </c>
      <c r="D33" s="538"/>
      <c r="E33" s="538"/>
      <c r="F33" s="538"/>
      <c r="G33" s="538"/>
      <c r="H33" s="543"/>
    </row>
    <row r="34" spans="1:8" x14ac:dyDescent="0.25">
      <c r="A34" s="546"/>
      <c r="B34" s="445" t="s">
        <v>875</v>
      </c>
      <c r="C34" s="537" t="s">
        <v>876</v>
      </c>
      <c r="D34" s="536"/>
      <c r="E34" s="445" t="s">
        <v>877</v>
      </c>
      <c r="F34" s="445" t="s">
        <v>877</v>
      </c>
      <c r="G34" s="445" t="s">
        <v>879</v>
      </c>
      <c r="H34" s="445" t="s">
        <v>880</v>
      </c>
    </row>
    <row r="35" spans="1:8" x14ac:dyDescent="0.25">
      <c r="B35" s="434"/>
      <c r="C35" s="432" t="s">
        <v>881</v>
      </c>
      <c r="D35" s="432"/>
      <c r="E35" s="432" t="s">
        <v>882</v>
      </c>
      <c r="F35" s="432">
        <v>1</v>
      </c>
      <c r="G35" s="432"/>
      <c r="H35" s="432">
        <f>F35*G35</f>
        <v>0</v>
      </c>
    </row>
    <row r="36" spans="1:8" x14ac:dyDescent="0.25">
      <c r="B36" s="434" t="s">
        <v>883</v>
      </c>
      <c r="C36" s="432" t="s">
        <v>884</v>
      </c>
      <c r="D36" s="432" t="s">
        <v>885</v>
      </c>
      <c r="E36" s="432" t="s">
        <v>886</v>
      </c>
      <c r="F36" s="432">
        <v>1</v>
      </c>
      <c r="G36" s="432"/>
      <c r="H36" s="432">
        <f>F36*G36</f>
        <v>0</v>
      </c>
    </row>
    <row r="37" spans="1:8" x14ac:dyDescent="0.25">
      <c r="B37" s="434"/>
      <c r="C37" s="432" t="s">
        <v>887</v>
      </c>
      <c r="D37" s="432"/>
      <c r="E37" s="432" t="s">
        <v>888</v>
      </c>
      <c r="F37" s="432">
        <v>1</v>
      </c>
      <c r="G37" s="535"/>
      <c r="H37" s="432">
        <f>F37*G37</f>
        <v>0</v>
      </c>
    </row>
    <row r="38" spans="1:8" x14ac:dyDescent="0.25">
      <c r="B38" s="434"/>
      <c r="C38" s="432" t="s">
        <v>889</v>
      </c>
      <c r="D38" s="432" t="s">
        <v>890</v>
      </c>
      <c r="E38" s="432" t="s">
        <v>882</v>
      </c>
      <c r="F38" s="432">
        <v>1</v>
      </c>
      <c r="G38" s="432"/>
      <c r="H38" s="432">
        <f>F38*G38</f>
        <v>0</v>
      </c>
    </row>
    <row r="39" spans="1:8" x14ac:dyDescent="0.25">
      <c r="B39" s="434"/>
      <c r="C39" s="432" t="s">
        <v>891</v>
      </c>
      <c r="D39" s="432" t="s">
        <v>892</v>
      </c>
      <c r="E39" s="432" t="s">
        <v>886</v>
      </c>
      <c r="F39" s="432">
        <v>1</v>
      </c>
      <c r="G39" s="432"/>
      <c r="H39" s="432">
        <f>F39*G39</f>
        <v>0</v>
      </c>
    </row>
    <row r="40" spans="1:8" x14ac:dyDescent="0.25">
      <c r="B40" s="434" t="s">
        <v>893</v>
      </c>
      <c r="C40" s="432" t="s">
        <v>894</v>
      </c>
      <c r="D40" s="432"/>
      <c r="E40" s="432" t="s">
        <v>882</v>
      </c>
      <c r="F40" s="432">
        <v>1</v>
      </c>
      <c r="G40" s="432"/>
      <c r="H40" s="432">
        <f>F40*G41</f>
        <v>0</v>
      </c>
    </row>
    <row r="41" spans="1:8" x14ac:dyDescent="0.25">
      <c r="B41" s="434"/>
      <c r="C41" s="432" t="s">
        <v>895</v>
      </c>
      <c r="D41" s="432" t="s">
        <v>892</v>
      </c>
      <c r="E41" s="432" t="s">
        <v>886</v>
      </c>
      <c r="F41" s="432">
        <v>0.85</v>
      </c>
      <c r="G41" s="432"/>
      <c r="H41" s="432">
        <f t="shared" ref="H41:H50" si="0">F41*G41</f>
        <v>0</v>
      </c>
    </row>
    <row r="42" spans="1:8" x14ac:dyDescent="0.25">
      <c r="B42" s="434"/>
      <c r="C42" s="432" t="s">
        <v>896</v>
      </c>
      <c r="D42" s="432" t="s">
        <v>890</v>
      </c>
      <c r="E42" s="432" t="s">
        <v>882</v>
      </c>
      <c r="F42" s="432">
        <v>1</v>
      </c>
      <c r="G42" s="432"/>
      <c r="H42" s="432">
        <f t="shared" si="0"/>
        <v>0</v>
      </c>
    </row>
    <row r="43" spans="1:8" x14ac:dyDescent="0.25">
      <c r="B43" s="434"/>
      <c r="C43" s="432" t="s">
        <v>897</v>
      </c>
      <c r="D43" s="432" t="s">
        <v>898</v>
      </c>
      <c r="E43" s="432" t="s">
        <v>882</v>
      </c>
      <c r="F43" s="432">
        <v>1</v>
      </c>
      <c r="G43" s="432"/>
      <c r="H43" s="432">
        <f t="shared" si="0"/>
        <v>0</v>
      </c>
    </row>
    <row r="44" spans="1:8" x14ac:dyDescent="0.25">
      <c r="B44" s="534"/>
      <c r="C44" s="429" t="s">
        <v>899</v>
      </c>
      <c r="D44" s="429" t="s">
        <v>900</v>
      </c>
      <c r="E44" s="429" t="s">
        <v>882</v>
      </c>
      <c r="F44" s="429">
        <v>1</v>
      </c>
      <c r="G44" s="432"/>
      <c r="H44" s="432">
        <f t="shared" si="0"/>
        <v>0</v>
      </c>
    </row>
    <row r="45" spans="1:8" x14ac:dyDescent="0.25">
      <c r="B45" s="434" t="s">
        <v>901</v>
      </c>
      <c r="C45" s="432" t="s">
        <v>902</v>
      </c>
      <c r="D45" s="432"/>
      <c r="E45" s="432" t="s">
        <v>882</v>
      </c>
      <c r="F45" s="432">
        <v>1</v>
      </c>
      <c r="G45" s="432"/>
      <c r="H45" s="432">
        <f t="shared" si="0"/>
        <v>0</v>
      </c>
    </row>
    <row r="46" spans="1:8" x14ac:dyDescent="0.25">
      <c r="B46" s="434"/>
      <c r="C46" s="432" t="s">
        <v>903</v>
      </c>
      <c r="D46" s="432" t="s">
        <v>885</v>
      </c>
      <c r="E46" s="432" t="s">
        <v>882</v>
      </c>
      <c r="F46" s="432">
        <v>1</v>
      </c>
      <c r="G46" s="432"/>
      <c r="H46" s="432">
        <f t="shared" si="0"/>
        <v>0</v>
      </c>
    </row>
    <row r="47" spans="1:8" x14ac:dyDescent="0.25">
      <c r="B47" s="434"/>
      <c r="C47" s="432" t="s">
        <v>904</v>
      </c>
      <c r="D47" s="432" t="s">
        <v>885</v>
      </c>
      <c r="E47" s="432" t="s">
        <v>882</v>
      </c>
      <c r="F47" s="432">
        <v>1</v>
      </c>
      <c r="G47" s="432"/>
      <c r="H47" s="432">
        <f t="shared" si="0"/>
        <v>0</v>
      </c>
    </row>
    <row r="48" spans="1:8" x14ac:dyDescent="0.25">
      <c r="B48" s="434"/>
      <c r="C48" s="432" t="s">
        <v>905</v>
      </c>
      <c r="D48" s="432" t="s">
        <v>906</v>
      </c>
      <c r="E48" s="432" t="s">
        <v>882</v>
      </c>
      <c r="F48" s="432">
        <v>1</v>
      </c>
      <c r="G48" s="432"/>
      <c r="H48" s="432">
        <f t="shared" si="0"/>
        <v>0</v>
      </c>
    </row>
    <row r="49" spans="1:9" x14ac:dyDescent="0.25">
      <c r="B49" s="434"/>
      <c r="C49" s="432" t="s">
        <v>907</v>
      </c>
      <c r="D49" s="432"/>
      <c r="E49" s="432" t="s">
        <v>356</v>
      </c>
      <c r="F49" s="432">
        <v>1</v>
      </c>
      <c r="G49" s="432"/>
      <c r="H49" s="432">
        <f t="shared" si="0"/>
        <v>0</v>
      </c>
    </row>
    <row r="50" spans="1:9" x14ac:dyDescent="0.25">
      <c r="B50" s="434"/>
      <c r="C50" s="432" t="s">
        <v>908</v>
      </c>
      <c r="D50" s="432"/>
      <c r="E50" s="432" t="s">
        <v>882</v>
      </c>
      <c r="F50" s="432">
        <v>1</v>
      </c>
      <c r="G50" s="432"/>
      <c r="H50" s="432">
        <f t="shared" si="0"/>
        <v>0</v>
      </c>
    </row>
    <row r="51" spans="1:9" x14ac:dyDescent="0.25">
      <c r="B51" s="434"/>
      <c r="C51" s="432" t="s">
        <v>909</v>
      </c>
      <c r="D51" s="429"/>
      <c r="E51" s="429"/>
      <c r="F51" s="429"/>
      <c r="G51" s="429"/>
      <c r="H51" s="441">
        <f>SUM(H35:H49)*3</f>
        <v>0</v>
      </c>
    </row>
    <row r="52" spans="1:9" x14ac:dyDescent="0.25">
      <c r="B52" s="432"/>
      <c r="C52" s="487" t="s">
        <v>910</v>
      </c>
      <c r="D52" s="429"/>
      <c r="E52" s="429"/>
      <c r="F52" s="429"/>
      <c r="G52" s="429"/>
      <c r="H52" s="429"/>
      <c r="I52" s="454"/>
    </row>
    <row r="53" spans="1:9" x14ac:dyDescent="0.25">
      <c r="B53" s="511"/>
      <c r="C53" s="511"/>
      <c r="D53" s="510"/>
      <c r="E53" s="510"/>
      <c r="F53" s="510"/>
      <c r="G53" s="510"/>
      <c r="H53" s="510"/>
    </row>
    <row r="54" spans="1:9" x14ac:dyDescent="0.25">
      <c r="B54" s="421"/>
      <c r="C54" s="462"/>
      <c r="D54" s="474"/>
      <c r="E54" s="474"/>
      <c r="F54" s="474"/>
    </row>
    <row r="55" spans="1:9" x14ac:dyDescent="0.25">
      <c r="A55" s="448">
        <f>SUM(H68,A49,D55)</f>
        <v>0</v>
      </c>
      <c r="B55" s="545"/>
      <c r="C55" s="538" t="s">
        <v>860</v>
      </c>
      <c r="D55" s="543"/>
      <c r="E55" s="543"/>
      <c r="F55" s="544" t="s">
        <v>911</v>
      </c>
      <c r="G55" s="543"/>
      <c r="H55" s="543"/>
    </row>
    <row r="56" spans="1:9" x14ac:dyDescent="0.25">
      <c r="B56" s="421"/>
      <c r="C56" s="536" t="s">
        <v>912</v>
      </c>
      <c r="D56" s="536"/>
      <c r="E56" s="445" t="s">
        <v>877</v>
      </c>
      <c r="F56" s="527" t="s">
        <v>878</v>
      </c>
      <c r="G56" s="445" t="s">
        <v>879</v>
      </c>
      <c r="H56" s="445" t="s">
        <v>880</v>
      </c>
    </row>
    <row r="57" spans="1:9" x14ac:dyDescent="0.25">
      <c r="B57" s="421"/>
      <c r="C57" s="432" t="s">
        <v>890</v>
      </c>
      <c r="D57" s="429"/>
      <c r="E57" s="488" t="s">
        <v>886</v>
      </c>
      <c r="F57" s="522">
        <v>0.1</v>
      </c>
      <c r="G57" s="432"/>
      <c r="H57" s="429">
        <f t="shared" ref="H57:H66" si="1">F57*G57</f>
        <v>0</v>
      </c>
    </row>
    <row r="58" spans="1:9" x14ac:dyDescent="0.25">
      <c r="B58" s="421"/>
      <c r="C58" s="432" t="s">
        <v>913</v>
      </c>
      <c r="D58" s="429"/>
      <c r="E58" s="488" t="s">
        <v>886</v>
      </c>
      <c r="F58" s="522">
        <v>3</v>
      </c>
      <c r="G58" s="432"/>
      <c r="H58" s="429">
        <f t="shared" si="1"/>
        <v>0</v>
      </c>
    </row>
    <row r="59" spans="1:9" x14ac:dyDescent="0.25">
      <c r="B59" s="421"/>
      <c r="C59" s="432" t="s">
        <v>914</v>
      </c>
      <c r="D59" s="429"/>
      <c r="E59" s="488" t="s">
        <v>886</v>
      </c>
      <c r="F59" s="522">
        <v>3</v>
      </c>
      <c r="G59" s="432"/>
      <c r="H59" s="429">
        <f t="shared" si="1"/>
        <v>0</v>
      </c>
    </row>
    <row r="60" spans="1:9" x14ac:dyDescent="0.25">
      <c r="B60" s="421"/>
      <c r="C60" s="432" t="s">
        <v>890</v>
      </c>
      <c r="D60" s="429"/>
      <c r="E60" s="488" t="s">
        <v>886</v>
      </c>
      <c r="F60" s="522">
        <v>0.1</v>
      </c>
      <c r="G60" s="432"/>
      <c r="H60" s="429">
        <f t="shared" si="1"/>
        <v>0</v>
      </c>
    </row>
    <row r="61" spans="1:9" x14ac:dyDescent="0.25">
      <c r="B61" s="421"/>
      <c r="C61" s="432" t="s">
        <v>915</v>
      </c>
      <c r="D61" s="429"/>
      <c r="E61" s="488" t="s">
        <v>422</v>
      </c>
      <c r="F61" s="522">
        <v>0.35</v>
      </c>
      <c r="G61" s="432"/>
      <c r="H61" s="429">
        <f t="shared" si="1"/>
        <v>0</v>
      </c>
    </row>
    <row r="62" spans="1:9" ht="27.6" x14ac:dyDescent="0.25">
      <c r="B62" s="421"/>
      <c r="C62" s="499" t="s">
        <v>916</v>
      </c>
      <c r="D62" s="429"/>
      <c r="E62" s="526" t="s">
        <v>882</v>
      </c>
      <c r="F62" s="525">
        <v>1</v>
      </c>
      <c r="G62" s="429"/>
      <c r="H62" s="429">
        <f t="shared" si="1"/>
        <v>0</v>
      </c>
    </row>
    <row r="63" spans="1:9" ht="14.4" x14ac:dyDescent="0.3">
      <c r="B63" s="421"/>
      <c r="C63" s="435" t="s">
        <v>917</v>
      </c>
      <c r="D63" s="432" t="s">
        <v>918</v>
      </c>
      <c r="E63" s="432" t="s">
        <v>882</v>
      </c>
      <c r="F63" s="542">
        <v>3</v>
      </c>
      <c r="G63" s="432"/>
      <c r="H63" s="432">
        <f t="shared" si="1"/>
        <v>0</v>
      </c>
    </row>
    <row r="64" spans="1:9" ht="14.4" customHeight="1" x14ac:dyDescent="0.25">
      <c r="B64" s="421"/>
      <c r="C64" s="429" t="s">
        <v>919</v>
      </c>
      <c r="D64" s="429"/>
      <c r="E64" s="488" t="s">
        <v>920</v>
      </c>
      <c r="F64" s="522">
        <v>1.2</v>
      </c>
      <c r="G64" s="432"/>
      <c r="H64" s="429">
        <f t="shared" si="1"/>
        <v>0</v>
      </c>
    </row>
    <row r="65" spans="1:11" x14ac:dyDescent="0.25">
      <c r="B65" s="421"/>
      <c r="C65" s="523" t="s">
        <v>921</v>
      </c>
      <c r="D65" s="429"/>
      <c r="E65" s="488" t="s">
        <v>920</v>
      </c>
      <c r="F65" s="522">
        <v>5.5</v>
      </c>
      <c r="G65" s="432"/>
      <c r="H65" s="429">
        <f t="shared" si="1"/>
        <v>0</v>
      </c>
    </row>
    <row r="66" spans="1:11" x14ac:dyDescent="0.25">
      <c r="B66" s="421"/>
      <c r="C66" s="523" t="s">
        <v>922</v>
      </c>
      <c r="D66" s="429"/>
      <c r="E66" s="488" t="s">
        <v>886</v>
      </c>
      <c r="F66" s="522">
        <v>0.13</v>
      </c>
      <c r="G66" s="432"/>
      <c r="H66" s="429">
        <f t="shared" si="1"/>
        <v>0</v>
      </c>
      <c r="I66" s="539"/>
    </row>
    <row r="67" spans="1:11" x14ac:dyDescent="0.25">
      <c r="B67" s="421"/>
      <c r="C67" s="432" t="s">
        <v>909</v>
      </c>
      <c r="D67" s="429"/>
      <c r="E67" s="432"/>
      <c r="F67" s="432"/>
      <c r="G67" s="432"/>
      <c r="H67" s="429"/>
      <c r="I67" s="539"/>
    </row>
    <row r="68" spans="1:11" x14ac:dyDescent="0.25">
      <c r="B68" s="421"/>
      <c r="C68" s="487" t="s">
        <v>923</v>
      </c>
      <c r="D68" s="429"/>
      <c r="E68" s="432"/>
      <c r="F68" s="432"/>
      <c r="G68" s="432"/>
      <c r="H68" s="541">
        <f>SUM(H57:H62,H64:H66)*3</f>
        <v>0</v>
      </c>
      <c r="K68" s="539">
        <f>SUM(H56:H62,H64:H66)*3+4500</f>
        <v>4500</v>
      </c>
    </row>
    <row r="69" spans="1:11" x14ac:dyDescent="0.25">
      <c r="B69" s="421"/>
      <c r="C69" s="540"/>
      <c r="E69" s="421"/>
      <c r="F69" s="421"/>
      <c r="G69" s="421"/>
      <c r="H69" s="520"/>
      <c r="I69" s="539"/>
    </row>
    <row r="70" spans="1:11" x14ac:dyDescent="0.25">
      <c r="A70" s="448">
        <f>H88</f>
        <v>0</v>
      </c>
      <c r="B70" s="531"/>
      <c r="C70" s="531" t="s">
        <v>872</v>
      </c>
      <c r="D70" s="531"/>
      <c r="E70" s="531"/>
      <c r="F70" s="531" t="s">
        <v>924</v>
      </c>
      <c r="G70" s="531"/>
      <c r="H70" s="436"/>
      <c r="I70" s="454"/>
    </row>
    <row r="71" spans="1:11" x14ac:dyDescent="0.25">
      <c r="B71" s="530"/>
      <c r="C71" s="538" t="s">
        <v>1327</v>
      </c>
      <c r="D71" s="538"/>
      <c r="E71" s="538"/>
      <c r="F71" s="538"/>
      <c r="G71" s="538"/>
      <c r="H71" s="528"/>
      <c r="I71" s="454"/>
    </row>
    <row r="72" spans="1:11" x14ac:dyDescent="0.25">
      <c r="B72" s="445" t="s">
        <v>875</v>
      </c>
      <c r="C72" s="537" t="s">
        <v>925</v>
      </c>
      <c r="D72" s="536" t="s">
        <v>873</v>
      </c>
      <c r="E72" s="445" t="s">
        <v>877</v>
      </c>
      <c r="F72" s="445" t="s">
        <v>877</v>
      </c>
      <c r="G72" s="445" t="s">
        <v>879</v>
      </c>
      <c r="H72" s="445" t="s">
        <v>880</v>
      </c>
    </row>
    <row r="73" spans="1:11" x14ac:dyDescent="0.25">
      <c r="B73" s="434"/>
      <c r="C73" s="432" t="s">
        <v>926</v>
      </c>
      <c r="D73" s="429"/>
      <c r="E73" s="432" t="s">
        <v>882</v>
      </c>
      <c r="F73" s="432">
        <v>1</v>
      </c>
      <c r="G73" s="432"/>
      <c r="H73" s="432">
        <f t="shared" ref="H73:H87" si="2">F73*G73</f>
        <v>0</v>
      </c>
    </row>
    <row r="74" spans="1:11" x14ac:dyDescent="0.25">
      <c r="B74" s="434" t="s">
        <v>883</v>
      </c>
      <c r="C74" s="432" t="s">
        <v>927</v>
      </c>
      <c r="D74" s="429"/>
      <c r="E74" s="432" t="s">
        <v>886</v>
      </c>
      <c r="F74" s="432">
        <v>1</v>
      </c>
      <c r="G74" s="432"/>
      <c r="H74" s="432">
        <f t="shared" si="2"/>
        <v>0</v>
      </c>
    </row>
    <row r="75" spans="1:11" x14ac:dyDescent="0.25">
      <c r="B75" s="434"/>
      <c r="C75" s="432" t="s">
        <v>887</v>
      </c>
      <c r="D75" s="429"/>
      <c r="E75" s="432" t="s">
        <v>888</v>
      </c>
      <c r="F75" s="432">
        <v>1</v>
      </c>
      <c r="G75" s="535"/>
      <c r="H75" s="432">
        <f t="shared" si="2"/>
        <v>0</v>
      </c>
    </row>
    <row r="76" spans="1:11" x14ac:dyDescent="0.25">
      <c r="B76" s="434"/>
      <c r="C76" s="432" t="s">
        <v>928</v>
      </c>
      <c r="D76" s="429"/>
      <c r="E76" s="432" t="s">
        <v>882</v>
      </c>
      <c r="F76" s="432">
        <v>1</v>
      </c>
      <c r="G76" s="432"/>
      <c r="H76" s="432">
        <f t="shared" si="2"/>
        <v>0</v>
      </c>
    </row>
    <row r="77" spans="1:11" x14ac:dyDescent="0.25">
      <c r="B77" s="434"/>
      <c r="C77" s="432" t="s">
        <v>929</v>
      </c>
      <c r="D77" s="429"/>
      <c r="E77" s="432" t="s">
        <v>886</v>
      </c>
      <c r="F77" s="432">
        <v>1</v>
      </c>
      <c r="G77" s="432"/>
      <c r="H77" s="432">
        <f t="shared" si="2"/>
        <v>0</v>
      </c>
    </row>
    <row r="78" spans="1:11" x14ac:dyDescent="0.25">
      <c r="B78" s="434" t="s">
        <v>893</v>
      </c>
      <c r="C78" s="432" t="s">
        <v>930</v>
      </c>
      <c r="D78" s="429"/>
      <c r="E78" s="432" t="s">
        <v>882</v>
      </c>
      <c r="F78" s="432">
        <v>1</v>
      </c>
      <c r="G78" s="432"/>
      <c r="H78" s="432">
        <f t="shared" si="2"/>
        <v>0</v>
      </c>
    </row>
    <row r="79" spans="1:11" x14ac:dyDescent="0.25">
      <c r="B79" s="434"/>
      <c r="C79" s="432" t="s">
        <v>931</v>
      </c>
      <c r="D79" s="429"/>
      <c r="E79" s="432" t="s">
        <v>886</v>
      </c>
      <c r="F79" s="432">
        <v>0.85</v>
      </c>
      <c r="G79" s="432"/>
      <c r="H79" s="432">
        <f t="shared" si="2"/>
        <v>0</v>
      </c>
    </row>
    <row r="80" spans="1:11" x14ac:dyDescent="0.25">
      <c r="B80" s="434"/>
      <c r="C80" s="432" t="s">
        <v>932</v>
      </c>
      <c r="D80" s="429"/>
      <c r="E80" s="432" t="s">
        <v>882</v>
      </c>
      <c r="F80" s="432">
        <v>1</v>
      </c>
      <c r="G80" s="432"/>
      <c r="H80" s="432">
        <f t="shared" si="2"/>
        <v>0</v>
      </c>
    </row>
    <row r="81" spans="1:10" x14ac:dyDescent="0.25">
      <c r="B81" s="534"/>
      <c r="C81" s="429" t="s">
        <v>933</v>
      </c>
      <c r="D81" s="429"/>
      <c r="E81" s="429" t="s">
        <v>882</v>
      </c>
      <c r="F81" s="429">
        <v>1</v>
      </c>
      <c r="G81" s="432"/>
      <c r="H81" s="432">
        <f t="shared" si="2"/>
        <v>0</v>
      </c>
    </row>
    <row r="82" spans="1:10" x14ac:dyDescent="0.25">
      <c r="B82" s="434" t="s">
        <v>901</v>
      </c>
      <c r="C82" s="432" t="s">
        <v>934</v>
      </c>
      <c r="D82" s="429"/>
      <c r="E82" s="432" t="s">
        <v>882</v>
      </c>
      <c r="F82" s="432">
        <v>1</v>
      </c>
      <c r="G82" s="432"/>
      <c r="H82" s="432">
        <f t="shared" si="2"/>
        <v>0</v>
      </c>
    </row>
    <row r="83" spans="1:10" x14ac:dyDescent="0.25">
      <c r="B83" s="434"/>
      <c r="C83" s="432" t="s">
        <v>903</v>
      </c>
      <c r="D83" s="429"/>
      <c r="E83" s="432" t="s">
        <v>882</v>
      </c>
      <c r="F83" s="432">
        <v>1</v>
      </c>
      <c r="G83" s="432"/>
      <c r="H83" s="432">
        <f t="shared" si="2"/>
        <v>0</v>
      </c>
    </row>
    <row r="84" spans="1:10" x14ac:dyDescent="0.25">
      <c r="B84" s="434"/>
      <c r="C84" s="432" t="s">
        <v>904</v>
      </c>
      <c r="D84" s="429"/>
      <c r="E84" s="432" t="s">
        <v>882</v>
      </c>
      <c r="F84" s="432">
        <v>1</v>
      </c>
      <c r="G84" s="432"/>
      <c r="H84" s="432">
        <f t="shared" si="2"/>
        <v>0</v>
      </c>
    </row>
    <row r="85" spans="1:10" x14ac:dyDescent="0.25">
      <c r="B85" s="434"/>
      <c r="C85" s="432" t="s">
        <v>935</v>
      </c>
      <c r="D85" s="429"/>
      <c r="E85" s="432" t="s">
        <v>882</v>
      </c>
      <c r="F85" s="432">
        <v>1</v>
      </c>
      <c r="G85" s="432"/>
      <c r="H85" s="432">
        <f t="shared" si="2"/>
        <v>0</v>
      </c>
    </row>
    <row r="86" spans="1:10" x14ac:dyDescent="0.25">
      <c r="B86" s="434"/>
      <c r="C86" s="432" t="s">
        <v>907</v>
      </c>
      <c r="D86" s="429"/>
      <c r="E86" s="432" t="s">
        <v>356</v>
      </c>
      <c r="F86" s="432">
        <v>1</v>
      </c>
      <c r="G86" s="432"/>
      <c r="H86" s="432">
        <f t="shared" si="2"/>
        <v>0</v>
      </c>
    </row>
    <row r="87" spans="1:10" x14ac:dyDescent="0.25">
      <c r="B87" s="434"/>
      <c r="C87" s="432" t="s">
        <v>908</v>
      </c>
      <c r="D87" s="429"/>
      <c r="E87" s="432" t="s">
        <v>882</v>
      </c>
      <c r="F87" s="432">
        <v>1</v>
      </c>
      <c r="G87" s="432"/>
      <c r="H87" s="432">
        <f t="shared" si="2"/>
        <v>0</v>
      </c>
    </row>
    <row r="88" spans="1:10" x14ac:dyDescent="0.25">
      <c r="B88" s="434"/>
      <c r="C88" s="432" t="s">
        <v>936</v>
      </c>
      <c r="D88" s="429"/>
      <c r="E88" s="429"/>
      <c r="F88" s="429"/>
      <c r="G88" s="429"/>
      <c r="H88" s="441">
        <f>SUM(H73:H87)*13</f>
        <v>0</v>
      </c>
      <c r="J88" s="411">
        <f>SUM(H73:H87)*17</f>
        <v>0</v>
      </c>
    </row>
    <row r="89" spans="1:10" x14ac:dyDescent="0.25">
      <c r="B89" s="533"/>
      <c r="C89" s="421"/>
      <c r="F89" s="510"/>
      <c r="G89" s="510"/>
      <c r="I89" s="440"/>
    </row>
    <row r="90" spans="1:10" x14ac:dyDescent="0.25">
      <c r="B90" s="533"/>
      <c r="C90" s="421"/>
      <c r="I90" s="440"/>
    </row>
    <row r="91" spans="1:10" x14ac:dyDescent="0.25">
      <c r="A91" s="448">
        <f>H107</f>
        <v>0</v>
      </c>
      <c r="B91" s="421"/>
      <c r="C91" s="532"/>
      <c r="D91" s="436"/>
      <c r="E91" s="531" t="s">
        <v>924</v>
      </c>
      <c r="F91" s="531"/>
      <c r="G91" s="436"/>
      <c r="H91" s="436"/>
    </row>
    <row r="92" spans="1:10" x14ac:dyDescent="0.25">
      <c r="B92" s="421"/>
      <c r="C92" s="530" t="s">
        <v>1326</v>
      </c>
      <c r="D92" s="528"/>
      <c r="E92" s="529"/>
      <c r="F92" s="529"/>
      <c r="G92" s="528"/>
      <c r="H92" s="528"/>
    </row>
    <row r="93" spans="1:10" x14ac:dyDescent="0.25">
      <c r="B93" s="421"/>
      <c r="C93" s="436" t="s">
        <v>912</v>
      </c>
      <c r="D93" s="445" t="s">
        <v>877</v>
      </c>
      <c r="E93" s="527" t="s">
        <v>878</v>
      </c>
      <c r="F93" s="445" t="s">
        <v>878</v>
      </c>
      <c r="G93" s="445" t="s">
        <v>879</v>
      </c>
      <c r="H93" s="445" t="s">
        <v>880</v>
      </c>
    </row>
    <row r="94" spans="1:10" x14ac:dyDescent="0.25">
      <c r="B94" s="421"/>
      <c r="C94" s="432" t="s">
        <v>890</v>
      </c>
      <c r="D94" s="488" t="s">
        <v>886</v>
      </c>
      <c r="E94" s="522">
        <v>3.9</v>
      </c>
      <c r="F94" s="432">
        <v>13</v>
      </c>
      <c r="G94" s="432"/>
      <c r="H94" s="429">
        <f t="shared" ref="H94:H105" si="3">E94*G94</f>
        <v>0</v>
      </c>
    </row>
    <row r="95" spans="1:10" x14ac:dyDescent="0.25">
      <c r="B95" s="421"/>
      <c r="C95" s="432" t="s">
        <v>913</v>
      </c>
      <c r="D95" s="488" t="s">
        <v>886</v>
      </c>
      <c r="E95" s="522">
        <v>1.95</v>
      </c>
      <c r="F95" s="432">
        <v>13</v>
      </c>
      <c r="G95" s="432"/>
      <c r="H95" s="429">
        <f t="shared" si="3"/>
        <v>0</v>
      </c>
    </row>
    <row r="96" spans="1:10" x14ac:dyDescent="0.25">
      <c r="B96" s="421"/>
      <c r="C96" s="432" t="s">
        <v>914</v>
      </c>
      <c r="D96" s="488" t="s">
        <v>886</v>
      </c>
      <c r="E96" s="522">
        <v>1.95</v>
      </c>
      <c r="F96" s="432">
        <v>13</v>
      </c>
      <c r="G96" s="432"/>
      <c r="H96" s="429">
        <f t="shared" si="3"/>
        <v>0</v>
      </c>
    </row>
    <row r="97" spans="1:11" x14ac:dyDescent="0.25">
      <c r="B97" s="421"/>
      <c r="C97" s="432" t="s">
        <v>890</v>
      </c>
      <c r="D97" s="488" t="s">
        <v>886</v>
      </c>
      <c r="E97" s="522">
        <v>0.13</v>
      </c>
      <c r="F97" s="432">
        <v>13</v>
      </c>
      <c r="G97" s="432"/>
      <c r="H97" s="429">
        <f t="shared" si="3"/>
        <v>0</v>
      </c>
    </row>
    <row r="98" spans="1:11" x14ac:dyDescent="0.25">
      <c r="B98" s="421"/>
      <c r="C98" s="432" t="s">
        <v>915</v>
      </c>
      <c r="D98" s="488" t="s">
        <v>422</v>
      </c>
      <c r="E98" s="522">
        <v>4.55</v>
      </c>
      <c r="F98" s="432">
        <v>13</v>
      </c>
      <c r="G98" s="432"/>
      <c r="H98" s="429">
        <f t="shared" si="3"/>
        <v>0</v>
      </c>
    </row>
    <row r="99" spans="1:11" x14ac:dyDescent="0.25">
      <c r="B99" s="421"/>
      <c r="C99" s="499" t="s">
        <v>937</v>
      </c>
      <c r="D99" s="526" t="s">
        <v>882</v>
      </c>
      <c r="E99" s="525">
        <v>1</v>
      </c>
      <c r="F99" s="432">
        <v>13</v>
      </c>
      <c r="G99" s="429"/>
      <c r="H99" s="429">
        <f t="shared" si="3"/>
        <v>0</v>
      </c>
    </row>
    <row r="100" spans="1:11" ht="14.4" x14ac:dyDescent="0.3">
      <c r="B100" s="421"/>
      <c r="C100" s="435" t="s">
        <v>938</v>
      </c>
      <c r="D100" s="432" t="s">
        <v>882</v>
      </c>
      <c r="E100" s="524">
        <v>4</v>
      </c>
      <c r="F100" s="432"/>
      <c r="G100" s="432"/>
      <c r="H100" s="432">
        <f t="shared" si="3"/>
        <v>0</v>
      </c>
    </row>
    <row r="101" spans="1:11" ht="14.4" x14ac:dyDescent="0.3">
      <c r="B101" s="421"/>
      <c r="C101" s="435" t="s">
        <v>939</v>
      </c>
      <c r="D101" s="432" t="s">
        <v>882</v>
      </c>
      <c r="E101" s="524">
        <v>5</v>
      </c>
      <c r="F101" s="432"/>
      <c r="G101" s="432"/>
      <c r="H101" s="432">
        <f t="shared" si="3"/>
        <v>0</v>
      </c>
    </row>
    <row r="102" spans="1:11" ht="14.4" x14ac:dyDescent="0.3">
      <c r="B102" s="421"/>
      <c r="C102" s="435" t="s">
        <v>940</v>
      </c>
      <c r="D102" s="432" t="s">
        <v>882</v>
      </c>
      <c r="E102" s="524">
        <v>3</v>
      </c>
      <c r="F102" s="432"/>
      <c r="G102" s="432"/>
      <c r="H102" s="432">
        <f t="shared" si="3"/>
        <v>0</v>
      </c>
    </row>
    <row r="103" spans="1:11" x14ac:dyDescent="0.25">
      <c r="B103" s="421"/>
      <c r="C103" s="429" t="s">
        <v>919</v>
      </c>
      <c r="D103" s="488" t="s">
        <v>920</v>
      </c>
      <c r="E103" s="522">
        <v>15.6</v>
      </c>
      <c r="F103" s="432">
        <v>13</v>
      </c>
      <c r="G103" s="432"/>
      <c r="H103" s="429">
        <f t="shared" si="3"/>
        <v>0</v>
      </c>
    </row>
    <row r="104" spans="1:11" x14ac:dyDescent="0.25">
      <c r="B104" s="421"/>
      <c r="C104" s="523" t="s">
        <v>906</v>
      </c>
      <c r="D104" s="488" t="s">
        <v>920</v>
      </c>
      <c r="E104" s="522">
        <v>143</v>
      </c>
      <c r="F104" s="432"/>
      <c r="G104" s="432"/>
      <c r="H104" s="429">
        <f t="shared" si="3"/>
        <v>0</v>
      </c>
    </row>
    <row r="105" spans="1:11" x14ac:dyDescent="0.25">
      <c r="B105" s="421"/>
      <c r="C105" s="523" t="s">
        <v>922</v>
      </c>
      <c r="D105" s="488" t="s">
        <v>886</v>
      </c>
      <c r="E105" s="522">
        <v>1.56</v>
      </c>
      <c r="F105" s="432">
        <v>13</v>
      </c>
      <c r="G105" s="432"/>
      <c r="H105" s="478">
        <f t="shared" si="3"/>
        <v>0</v>
      </c>
    </row>
    <row r="106" spans="1:11" x14ac:dyDescent="0.25">
      <c r="B106" s="421"/>
      <c r="C106" s="432" t="s">
        <v>909</v>
      </c>
      <c r="D106" s="432"/>
      <c r="E106" s="522"/>
      <c r="F106" s="429"/>
      <c r="G106" s="522"/>
      <c r="H106" s="429"/>
    </row>
    <row r="107" spans="1:11" x14ac:dyDescent="0.25">
      <c r="B107" s="421"/>
      <c r="C107" s="487" t="s">
        <v>1325</v>
      </c>
      <c r="D107" s="432"/>
      <c r="E107" s="522"/>
      <c r="F107" s="429"/>
      <c r="G107" s="432"/>
      <c r="H107" s="521">
        <f>SUM(H94:H105)</f>
        <v>0</v>
      </c>
      <c r="K107" s="411">
        <f>SUM(H94:H99,H103,H105)*17+20000+2500+2000</f>
        <v>24500</v>
      </c>
    </row>
    <row r="108" spans="1:11" x14ac:dyDescent="0.25">
      <c r="B108" s="421"/>
      <c r="C108" s="450"/>
      <c r="E108" s="421"/>
      <c r="F108" s="421"/>
      <c r="G108" s="421"/>
      <c r="H108" s="520"/>
    </row>
    <row r="109" spans="1:11" x14ac:dyDescent="0.25">
      <c r="A109" s="448">
        <v>12000</v>
      </c>
      <c r="B109" s="518"/>
      <c r="C109" s="519" t="s">
        <v>861</v>
      </c>
      <c r="D109" s="518"/>
      <c r="E109" s="518"/>
      <c r="F109" s="518"/>
      <c r="G109" s="518"/>
      <c r="H109" s="518"/>
      <c r="I109" s="454"/>
    </row>
    <row r="110" spans="1:11" x14ac:dyDescent="0.25">
      <c r="B110" s="445" t="s">
        <v>875</v>
      </c>
      <c r="C110" s="485"/>
      <c r="D110" s="517"/>
      <c r="E110" s="516" t="s">
        <v>877</v>
      </c>
      <c r="F110" s="445" t="s">
        <v>878</v>
      </c>
      <c r="G110" s="445" t="s">
        <v>879</v>
      </c>
      <c r="H110" s="445" t="s">
        <v>880</v>
      </c>
    </row>
    <row r="111" spans="1:11" x14ac:dyDescent="0.25">
      <c r="B111" s="429"/>
      <c r="C111" s="515" t="s">
        <v>941</v>
      </c>
      <c r="D111" s="432"/>
      <c r="E111" s="432" t="s">
        <v>942</v>
      </c>
      <c r="F111" s="429">
        <v>1</v>
      </c>
      <c r="G111" s="429"/>
      <c r="H111" s="429">
        <f>F111*G111</f>
        <v>0</v>
      </c>
    </row>
    <row r="112" spans="1:11" x14ac:dyDescent="0.25">
      <c r="B112" s="429"/>
      <c r="C112" s="514" t="s">
        <v>943</v>
      </c>
      <c r="D112" s="432"/>
      <c r="E112" s="432" t="s">
        <v>942</v>
      </c>
      <c r="F112" s="429">
        <v>1</v>
      </c>
      <c r="G112" s="429"/>
      <c r="H112" s="429">
        <f>F112*G112</f>
        <v>0</v>
      </c>
    </row>
    <row r="113" spans="1:9" x14ac:dyDescent="0.25">
      <c r="B113" s="429"/>
      <c r="C113" s="488" t="s">
        <v>909</v>
      </c>
      <c r="D113" s="429"/>
      <c r="E113" s="429"/>
      <c r="F113" s="429"/>
      <c r="G113" s="429"/>
      <c r="H113" s="441">
        <f>SUM(H111:H112)</f>
        <v>0</v>
      </c>
      <c r="I113" s="454"/>
    </row>
    <row r="114" spans="1:9" x14ac:dyDescent="0.25">
      <c r="B114" s="510"/>
      <c r="C114" s="511"/>
      <c r="D114" s="510"/>
      <c r="E114" s="510"/>
      <c r="F114" s="510"/>
      <c r="G114" s="510"/>
      <c r="H114" s="510"/>
      <c r="I114" s="450"/>
    </row>
    <row r="115" spans="1:9" x14ac:dyDescent="0.25">
      <c r="C115" s="421"/>
      <c r="I115" s="450"/>
    </row>
    <row r="116" spans="1:9" x14ac:dyDescent="0.25">
      <c r="A116" s="448">
        <f>H128</f>
        <v>0</v>
      </c>
      <c r="B116" s="508"/>
      <c r="C116" s="508" t="s">
        <v>1237</v>
      </c>
      <c r="D116" s="508"/>
      <c r="E116" s="508"/>
      <c r="F116" s="508"/>
      <c r="G116" s="508"/>
      <c r="H116" s="508"/>
      <c r="I116" s="454"/>
    </row>
    <row r="117" spans="1:9" x14ac:dyDescent="0.25">
      <c r="B117" s="445" t="s">
        <v>875</v>
      </c>
      <c r="C117" s="513" t="s">
        <v>944</v>
      </c>
      <c r="D117" s="507"/>
      <c r="E117" s="445" t="s">
        <v>877</v>
      </c>
      <c r="F117" s="445" t="s">
        <v>878</v>
      </c>
      <c r="G117" s="445" t="s">
        <v>879</v>
      </c>
      <c r="H117" s="445" t="s">
        <v>880</v>
      </c>
      <c r="I117" s="454"/>
    </row>
    <row r="118" spans="1:9" x14ac:dyDescent="0.25">
      <c r="B118" s="432"/>
      <c r="C118" s="432" t="s">
        <v>945</v>
      </c>
      <c r="D118" s="429" t="s">
        <v>890</v>
      </c>
      <c r="E118" s="432" t="s">
        <v>882</v>
      </c>
      <c r="F118" s="432">
        <f>36*15</f>
        <v>540</v>
      </c>
      <c r="G118" s="432"/>
      <c r="H118" s="429">
        <f t="shared" ref="H118:H127" si="4">F118*G118</f>
        <v>0</v>
      </c>
    </row>
    <row r="119" spans="1:9" x14ac:dyDescent="0.25">
      <c r="B119" s="432" t="s">
        <v>946</v>
      </c>
      <c r="C119" s="432" t="s">
        <v>1236</v>
      </c>
      <c r="D119" s="432"/>
      <c r="E119" s="432" t="s">
        <v>888</v>
      </c>
      <c r="F119" s="432">
        <v>28.8</v>
      </c>
      <c r="G119" s="432"/>
      <c r="H119" s="432">
        <f t="shared" si="4"/>
        <v>0</v>
      </c>
    </row>
    <row r="120" spans="1:9" x14ac:dyDescent="0.25">
      <c r="B120" s="432"/>
      <c r="C120" s="432" t="s">
        <v>1235</v>
      </c>
      <c r="D120" s="429"/>
      <c r="E120" s="432" t="s">
        <v>882</v>
      </c>
      <c r="F120" s="432">
        <v>6</v>
      </c>
      <c r="G120" s="432"/>
      <c r="H120" s="429">
        <f t="shared" si="4"/>
        <v>0</v>
      </c>
    </row>
    <row r="121" spans="1:9" x14ac:dyDescent="0.25">
      <c r="B121" s="432"/>
      <c r="C121" s="432" t="s">
        <v>1234</v>
      </c>
      <c r="D121" s="429"/>
      <c r="E121" s="432" t="s">
        <v>882</v>
      </c>
      <c r="F121" s="432">
        <v>12</v>
      </c>
      <c r="G121" s="432"/>
      <c r="H121" s="429">
        <f t="shared" si="4"/>
        <v>0</v>
      </c>
    </row>
    <row r="122" spans="1:9" x14ac:dyDescent="0.25">
      <c r="B122" s="512"/>
      <c r="C122" s="432" t="s">
        <v>1233</v>
      </c>
      <c r="D122" s="429"/>
      <c r="E122" s="432" t="s">
        <v>882</v>
      </c>
      <c r="F122" s="432">
        <v>3</v>
      </c>
      <c r="G122" s="432"/>
      <c r="H122" s="429">
        <f t="shared" si="4"/>
        <v>0</v>
      </c>
    </row>
    <row r="123" spans="1:9" x14ac:dyDescent="0.25">
      <c r="B123" s="432"/>
      <c r="C123" s="432" t="s">
        <v>947</v>
      </c>
      <c r="D123" s="432" t="s">
        <v>890</v>
      </c>
      <c r="E123" s="432" t="s">
        <v>882</v>
      </c>
      <c r="F123" s="432">
        <v>36</v>
      </c>
      <c r="G123" s="432"/>
      <c r="H123" s="429">
        <f t="shared" si="4"/>
        <v>0</v>
      </c>
    </row>
    <row r="124" spans="1:9" x14ac:dyDescent="0.25">
      <c r="B124" s="432"/>
      <c r="C124" s="432" t="s">
        <v>1232</v>
      </c>
      <c r="D124" s="429" t="s">
        <v>885</v>
      </c>
      <c r="E124" s="432" t="s">
        <v>882</v>
      </c>
      <c r="F124" s="432">
        <v>3</v>
      </c>
      <c r="G124" s="432"/>
      <c r="H124" s="432">
        <f t="shared" si="4"/>
        <v>0</v>
      </c>
    </row>
    <row r="125" spans="1:9" x14ac:dyDescent="0.25">
      <c r="B125" s="432"/>
      <c r="C125" s="432" t="s">
        <v>1231</v>
      </c>
      <c r="D125" s="429" t="s">
        <v>885</v>
      </c>
      <c r="E125" s="432" t="s">
        <v>882</v>
      </c>
      <c r="F125" s="432">
        <v>18</v>
      </c>
      <c r="G125" s="432"/>
      <c r="H125" s="429">
        <f t="shared" si="4"/>
        <v>0</v>
      </c>
    </row>
    <row r="126" spans="1:9" x14ac:dyDescent="0.25">
      <c r="B126" s="432"/>
      <c r="C126" s="432" t="s">
        <v>1230</v>
      </c>
      <c r="D126" s="429" t="s">
        <v>948</v>
      </c>
      <c r="E126" s="432" t="s">
        <v>882</v>
      </c>
      <c r="F126" s="432">
        <v>9</v>
      </c>
      <c r="G126" s="432"/>
      <c r="H126" s="429">
        <f t="shared" si="4"/>
        <v>0</v>
      </c>
    </row>
    <row r="127" spans="1:9" x14ac:dyDescent="0.25">
      <c r="B127" s="432"/>
      <c r="C127" s="432" t="s">
        <v>1229</v>
      </c>
      <c r="D127" s="429"/>
      <c r="E127" s="432" t="s">
        <v>882</v>
      </c>
      <c r="F127" s="432">
        <v>9</v>
      </c>
      <c r="G127" s="432"/>
      <c r="H127" s="429">
        <f t="shared" si="4"/>
        <v>0</v>
      </c>
    </row>
    <row r="128" spans="1:9" x14ac:dyDescent="0.25">
      <c r="B128" s="432"/>
      <c r="C128" s="432" t="s">
        <v>1324</v>
      </c>
      <c r="D128" s="429"/>
      <c r="E128" s="432"/>
      <c r="F128" s="432"/>
      <c r="G128" s="432"/>
      <c r="H128" s="441">
        <f>SUM(H118:H127)</f>
        <v>0</v>
      </c>
    </row>
    <row r="129" spans="1:9" x14ac:dyDescent="0.25">
      <c r="B129" s="512"/>
      <c r="C129" s="432" t="s">
        <v>1323</v>
      </c>
      <c r="D129" s="429"/>
      <c r="E129" s="432"/>
      <c r="F129" s="432"/>
      <c r="G129" s="432"/>
      <c r="H129" s="429"/>
    </row>
    <row r="130" spans="1:9" x14ac:dyDescent="0.25">
      <c r="B130" s="511"/>
      <c r="C130" s="510"/>
    </row>
    <row r="131" spans="1:9" x14ac:dyDescent="0.25">
      <c r="B131" s="421"/>
      <c r="C131" s="462"/>
      <c r="D131" s="474"/>
      <c r="E131" s="462"/>
      <c r="F131" s="462"/>
      <c r="G131" s="421"/>
      <c r="H131" s="421"/>
    </row>
    <row r="132" spans="1:9" x14ac:dyDescent="0.25">
      <c r="A132" s="448">
        <f>SUM(H138)</f>
        <v>0</v>
      </c>
      <c r="B132" s="421"/>
      <c r="C132" s="508" t="s">
        <v>863</v>
      </c>
      <c r="D132" s="508"/>
      <c r="E132" s="508"/>
      <c r="F132" s="509"/>
      <c r="G132" s="508"/>
      <c r="H132" s="508"/>
    </row>
    <row r="133" spans="1:9" x14ac:dyDescent="0.25">
      <c r="B133" s="421"/>
      <c r="C133" s="507"/>
      <c r="D133" s="507"/>
      <c r="E133" s="445" t="s">
        <v>877</v>
      </c>
      <c r="F133" s="445" t="s">
        <v>878</v>
      </c>
      <c r="G133" s="445" t="s">
        <v>879</v>
      </c>
      <c r="H133" s="445" t="s">
        <v>880</v>
      </c>
    </row>
    <row r="134" spans="1:9" x14ac:dyDescent="0.25">
      <c r="B134" s="421"/>
      <c r="C134" s="429" t="s">
        <v>890</v>
      </c>
      <c r="D134" s="429"/>
      <c r="E134" s="429" t="s">
        <v>886</v>
      </c>
      <c r="F134" s="429">
        <v>0.1</v>
      </c>
      <c r="G134" s="429"/>
      <c r="H134" s="432">
        <f>F134*G134</f>
        <v>0</v>
      </c>
    </row>
    <row r="135" spans="1:9" x14ac:dyDescent="0.25">
      <c r="B135" s="421"/>
      <c r="C135" s="429" t="s">
        <v>949</v>
      </c>
      <c r="D135" s="429"/>
      <c r="E135" s="429" t="s">
        <v>882</v>
      </c>
      <c r="F135" s="429">
        <v>10</v>
      </c>
      <c r="G135" s="429"/>
      <c r="H135" s="432">
        <f>F135*G135</f>
        <v>0</v>
      </c>
    </row>
    <row r="136" spans="1:9" x14ac:dyDescent="0.25">
      <c r="B136" s="421"/>
      <c r="C136" s="429" t="s">
        <v>890</v>
      </c>
      <c r="D136" s="429"/>
      <c r="E136" s="429" t="s">
        <v>886</v>
      </c>
      <c r="F136" s="429">
        <v>0.1</v>
      </c>
      <c r="G136" s="429"/>
      <c r="H136" s="432">
        <f>F136*G136</f>
        <v>0</v>
      </c>
    </row>
    <row r="137" spans="1:9" x14ac:dyDescent="0.25">
      <c r="B137" s="421"/>
      <c r="C137" s="429" t="s">
        <v>950</v>
      </c>
      <c r="D137" s="429"/>
      <c r="E137" s="429" t="s">
        <v>185</v>
      </c>
      <c r="F137" s="429">
        <v>4</v>
      </c>
      <c r="G137" s="429"/>
      <c r="H137" s="432">
        <f>F137*G137</f>
        <v>0</v>
      </c>
    </row>
    <row r="138" spans="1:9" x14ac:dyDescent="0.25">
      <c r="B138" s="421"/>
      <c r="C138" s="429" t="s">
        <v>857</v>
      </c>
      <c r="D138" s="429"/>
      <c r="E138" s="429"/>
      <c r="F138" s="429"/>
      <c r="G138" s="429"/>
      <c r="H138" s="496">
        <f>SUM(H134:H137)</f>
        <v>0</v>
      </c>
    </row>
    <row r="139" spans="1:9" x14ac:dyDescent="0.25">
      <c r="B139" s="421"/>
      <c r="H139" s="421"/>
    </row>
    <row r="140" spans="1:9" x14ac:dyDescent="0.25">
      <c r="B140" s="421"/>
      <c r="H140" s="450"/>
    </row>
    <row r="141" spans="1:9" ht="13.95" customHeight="1" x14ac:dyDescent="0.25">
      <c r="A141" s="448">
        <f>SUM(H152)</f>
        <v>0</v>
      </c>
      <c r="B141" s="505"/>
      <c r="C141" s="506" t="s">
        <v>951</v>
      </c>
      <c r="D141" s="506"/>
      <c r="E141" s="506"/>
      <c r="F141" s="506"/>
      <c r="G141" s="506"/>
      <c r="H141" s="505"/>
      <c r="I141" s="454"/>
    </row>
    <row r="142" spans="1:9" ht="13.95" customHeight="1" x14ac:dyDescent="0.25">
      <c r="B142" s="445" t="s">
        <v>875</v>
      </c>
      <c r="C142" s="501"/>
      <c r="D142" s="501"/>
      <c r="E142" s="445" t="s">
        <v>877</v>
      </c>
      <c r="F142" s="445" t="s">
        <v>878</v>
      </c>
      <c r="G142" s="445" t="s">
        <v>879</v>
      </c>
      <c r="H142" s="445" t="s">
        <v>880</v>
      </c>
    </row>
    <row r="143" spans="1:9" ht="13.95" customHeight="1" x14ac:dyDescent="0.25">
      <c r="B143" s="429"/>
      <c r="C143" s="499" t="s">
        <v>952</v>
      </c>
      <c r="D143" s="429"/>
      <c r="E143" s="429" t="s">
        <v>888</v>
      </c>
      <c r="F143" s="429">
        <v>344</v>
      </c>
      <c r="G143" s="429"/>
      <c r="H143" s="429">
        <f>F143*G143</f>
        <v>0</v>
      </c>
    </row>
    <row r="144" spans="1:9" ht="13.95" customHeight="1" x14ac:dyDescent="0.25">
      <c r="B144" s="429"/>
      <c r="C144" s="504" t="s">
        <v>953</v>
      </c>
      <c r="D144" s="429"/>
      <c r="E144" s="429" t="s">
        <v>888</v>
      </c>
      <c r="F144" s="429">
        <v>344</v>
      </c>
      <c r="G144" s="429"/>
      <c r="H144" s="429">
        <f>F144*G144</f>
        <v>0</v>
      </c>
    </row>
    <row r="145" spans="1:20" ht="27.6" customHeight="1" x14ac:dyDescent="0.25">
      <c r="B145" s="429"/>
      <c r="C145" s="497" t="s">
        <v>954</v>
      </c>
      <c r="D145" s="429"/>
      <c r="E145" s="429" t="s">
        <v>888</v>
      </c>
      <c r="F145" s="429">
        <v>344</v>
      </c>
      <c r="G145" s="429"/>
      <c r="H145" s="429">
        <f>F145*G145</f>
        <v>0</v>
      </c>
    </row>
    <row r="146" spans="1:20" ht="27.6" customHeight="1" x14ac:dyDescent="0.25">
      <c r="B146" s="429"/>
      <c r="C146" s="497" t="s">
        <v>955</v>
      </c>
      <c r="D146" s="429"/>
      <c r="E146" s="429" t="s">
        <v>888</v>
      </c>
      <c r="F146" s="429">
        <v>344</v>
      </c>
      <c r="G146" s="429"/>
      <c r="H146" s="429">
        <f>F146*G146</f>
        <v>0</v>
      </c>
    </row>
    <row r="147" spans="1:20" ht="13.95" customHeight="1" x14ac:dyDescent="0.25">
      <c r="B147" s="429"/>
      <c r="C147" s="497" t="s">
        <v>956</v>
      </c>
      <c r="D147" s="429"/>
      <c r="E147" s="429" t="s">
        <v>888</v>
      </c>
      <c r="F147" s="429">
        <v>344</v>
      </c>
      <c r="G147" s="429"/>
      <c r="H147" s="429">
        <f>F147*G147</f>
        <v>0</v>
      </c>
    </row>
    <row r="148" spans="1:20" ht="13.95" customHeight="1" x14ac:dyDescent="0.25">
      <c r="B148" s="429"/>
      <c r="C148" s="504" t="s">
        <v>957</v>
      </c>
      <c r="D148" s="429"/>
      <c r="E148" s="429" t="s">
        <v>888</v>
      </c>
      <c r="F148" s="429">
        <v>344</v>
      </c>
      <c r="G148" s="429"/>
      <c r="H148" s="429">
        <f>G148</f>
        <v>0</v>
      </c>
    </row>
    <row r="149" spans="1:20" ht="13.95" customHeight="1" x14ac:dyDescent="0.25">
      <c r="B149" s="429"/>
      <c r="C149" s="500" t="s">
        <v>958</v>
      </c>
      <c r="D149" s="429"/>
      <c r="E149" s="429" t="s">
        <v>888</v>
      </c>
      <c r="F149" s="429">
        <v>344</v>
      </c>
      <c r="G149" s="429"/>
      <c r="H149" s="429">
        <f>F149*G149</f>
        <v>0</v>
      </c>
    </row>
    <row r="150" spans="1:20" ht="13.95" customHeight="1" x14ac:dyDescent="0.25">
      <c r="B150" s="478"/>
      <c r="C150" s="503" t="s">
        <v>959</v>
      </c>
      <c r="D150" s="478"/>
      <c r="E150" s="429" t="s">
        <v>886</v>
      </c>
      <c r="F150" s="429">
        <v>5</v>
      </c>
      <c r="G150" s="478"/>
      <c r="H150" s="478">
        <f>F150*G150</f>
        <v>0</v>
      </c>
    </row>
    <row r="151" spans="1:20" ht="13.95" customHeight="1" x14ac:dyDescent="0.25">
      <c r="B151" s="429"/>
      <c r="C151" s="497" t="s">
        <v>960</v>
      </c>
      <c r="D151" s="429"/>
      <c r="E151" s="429" t="s">
        <v>888</v>
      </c>
      <c r="F151" s="429">
        <v>344</v>
      </c>
      <c r="G151" s="429"/>
      <c r="H151" s="429">
        <f>F151*G151</f>
        <v>0</v>
      </c>
    </row>
    <row r="152" spans="1:20" ht="13.95" customHeight="1" x14ac:dyDescent="0.25">
      <c r="B152" s="429"/>
      <c r="C152" s="429" t="s">
        <v>857</v>
      </c>
      <c r="D152" s="429"/>
      <c r="E152" s="429"/>
      <c r="F152" s="429"/>
      <c r="G152" s="429"/>
      <c r="H152" s="496">
        <f>SUM(H143:H151)</f>
        <v>0</v>
      </c>
      <c r="L152" s="421"/>
      <c r="M152" s="498"/>
      <c r="S152" s="421"/>
    </row>
    <row r="153" spans="1:20" ht="13.95" customHeight="1" x14ac:dyDescent="0.25">
      <c r="C153" s="495"/>
      <c r="L153" s="421"/>
      <c r="M153" s="498"/>
      <c r="S153" s="421"/>
    </row>
    <row r="154" spans="1:20" ht="13.95" customHeight="1" x14ac:dyDescent="0.25">
      <c r="C154" s="495"/>
      <c r="L154" s="421"/>
      <c r="M154" s="498"/>
      <c r="S154" s="421"/>
    </row>
    <row r="155" spans="1:20" s="417" customFormat="1" ht="27.6" customHeight="1" x14ac:dyDescent="0.25">
      <c r="A155" s="448">
        <f>SUM(H161)</f>
        <v>0</v>
      </c>
      <c r="B155" s="502"/>
      <c r="C155" s="501" t="s">
        <v>961</v>
      </c>
      <c r="D155" s="501"/>
      <c r="E155" s="445" t="s">
        <v>877</v>
      </c>
      <c r="F155" s="445" t="s">
        <v>878</v>
      </c>
      <c r="G155" s="445" t="s">
        <v>879</v>
      </c>
      <c r="H155" s="445" t="s">
        <v>880</v>
      </c>
      <c r="I155" s="411"/>
      <c r="L155" s="421"/>
      <c r="M155" s="498"/>
      <c r="O155" s="411"/>
      <c r="P155" s="411"/>
      <c r="Q155" s="411"/>
      <c r="R155" s="411"/>
      <c r="S155" s="421"/>
      <c r="T155" s="411"/>
    </row>
    <row r="156" spans="1:20" ht="13.95" customHeight="1" x14ac:dyDescent="0.25">
      <c r="B156" s="443" t="s">
        <v>875</v>
      </c>
      <c r="C156" s="429"/>
      <c r="D156" s="429"/>
      <c r="E156" s="429" t="s">
        <v>888</v>
      </c>
      <c r="F156" s="429">
        <v>344</v>
      </c>
      <c r="G156" s="429"/>
      <c r="H156" s="429">
        <f>G156</f>
        <v>0</v>
      </c>
      <c r="L156" s="421"/>
      <c r="M156" s="498"/>
      <c r="S156" s="421"/>
    </row>
    <row r="157" spans="1:20" ht="13.95" customHeight="1" x14ac:dyDescent="0.25">
      <c r="B157" s="429"/>
      <c r="C157" s="497" t="s">
        <v>962</v>
      </c>
      <c r="D157" s="429"/>
      <c r="E157" s="429" t="s">
        <v>963</v>
      </c>
      <c r="F157" s="429">
        <v>12</v>
      </c>
      <c r="G157" s="429"/>
      <c r="H157" s="429">
        <f>F157*G157</f>
        <v>0</v>
      </c>
      <c r="L157" s="421"/>
      <c r="M157" s="498"/>
      <c r="S157" s="421"/>
    </row>
    <row r="158" spans="1:20" ht="13.95" customHeight="1" x14ac:dyDescent="0.25">
      <c r="B158" s="499"/>
      <c r="C158" s="500" t="s">
        <v>964</v>
      </c>
      <c r="D158" s="499"/>
      <c r="E158" s="499" t="s">
        <v>963</v>
      </c>
      <c r="F158" s="499">
        <v>11</v>
      </c>
      <c r="G158" s="499"/>
      <c r="H158" s="499">
        <f>F158*G158</f>
        <v>0</v>
      </c>
      <c r="I158" s="417"/>
      <c r="L158" s="421"/>
      <c r="M158" s="498"/>
      <c r="N158" s="417"/>
      <c r="S158" s="421"/>
    </row>
    <row r="159" spans="1:20" ht="13.95" customHeight="1" x14ac:dyDescent="0.25">
      <c r="B159" s="429"/>
      <c r="C159" s="497" t="s">
        <v>890</v>
      </c>
      <c r="D159" s="429"/>
      <c r="E159" s="429" t="s">
        <v>886</v>
      </c>
      <c r="F159" s="429">
        <v>5</v>
      </c>
      <c r="G159" s="478"/>
      <c r="H159" s="429">
        <f>F159*G159</f>
        <v>0</v>
      </c>
    </row>
    <row r="160" spans="1:20" x14ac:dyDescent="0.25">
      <c r="B160" s="429"/>
      <c r="C160" s="497" t="s">
        <v>965</v>
      </c>
      <c r="D160" s="429"/>
      <c r="E160" s="429" t="s">
        <v>963</v>
      </c>
      <c r="F160" s="429">
        <v>19</v>
      </c>
      <c r="G160" s="429"/>
      <c r="H160" s="429">
        <f>F160*G160</f>
        <v>0</v>
      </c>
    </row>
    <row r="161" spans="1:9" x14ac:dyDescent="0.25">
      <c r="B161" s="429"/>
      <c r="C161" s="429" t="s">
        <v>857</v>
      </c>
      <c r="D161" s="429"/>
      <c r="E161" s="429"/>
      <c r="F161" s="429"/>
      <c r="G161" s="429"/>
      <c r="H161" s="496">
        <f>SUM(H156:H160)</f>
        <v>0</v>
      </c>
    </row>
    <row r="162" spans="1:9" x14ac:dyDescent="0.25">
      <c r="C162" s="495"/>
    </row>
    <row r="163" spans="1:9" x14ac:dyDescent="0.25">
      <c r="B163" s="421"/>
      <c r="H163" s="421"/>
    </row>
    <row r="164" spans="1:9" x14ac:dyDescent="0.25">
      <c r="A164" s="448">
        <f>H172</f>
        <v>0</v>
      </c>
      <c r="B164" s="494"/>
      <c r="C164" s="489" t="s">
        <v>966</v>
      </c>
      <c r="D164" s="489"/>
      <c r="E164" s="489"/>
      <c r="F164" s="489"/>
      <c r="G164" s="489"/>
      <c r="H164" s="494"/>
      <c r="I164" s="454"/>
    </row>
    <row r="165" spans="1:9" x14ac:dyDescent="0.25">
      <c r="B165" s="443" t="s">
        <v>875</v>
      </c>
      <c r="C165" s="489"/>
      <c r="D165" s="493"/>
      <c r="E165" s="443" t="s">
        <v>877</v>
      </c>
      <c r="F165" s="443" t="s">
        <v>878</v>
      </c>
      <c r="G165" s="443" t="s">
        <v>879</v>
      </c>
      <c r="H165" s="443" t="s">
        <v>880</v>
      </c>
      <c r="I165" s="454"/>
    </row>
    <row r="166" spans="1:9" x14ac:dyDescent="0.25">
      <c r="B166" s="490"/>
      <c r="C166" s="492" t="s">
        <v>967</v>
      </c>
      <c r="D166" s="491"/>
      <c r="E166" s="429" t="s">
        <v>888</v>
      </c>
      <c r="F166" s="429">
        <v>301.2</v>
      </c>
      <c r="G166" s="490"/>
      <c r="H166" s="490">
        <f t="shared" ref="H166:H171" si="5">F166*G166</f>
        <v>0</v>
      </c>
    </row>
    <row r="167" spans="1:9" x14ac:dyDescent="0.25">
      <c r="B167" s="432" t="s">
        <v>968</v>
      </c>
      <c r="C167" s="429" t="s">
        <v>969</v>
      </c>
      <c r="D167" s="429"/>
      <c r="E167" s="429" t="s">
        <v>888</v>
      </c>
      <c r="F167" s="429">
        <v>301.2</v>
      </c>
      <c r="G167" s="432"/>
      <c r="H167" s="429">
        <f t="shared" si="5"/>
        <v>0</v>
      </c>
    </row>
    <row r="168" spans="1:9" x14ac:dyDescent="0.25">
      <c r="B168" s="432" t="s">
        <v>970</v>
      </c>
      <c r="C168" s="429" t="s">
        <v>971</v>
      </c>
      <c r="D168" s="429"/>
      <c r="E168" s="429" t="s">
        <v>888</v>
      </c>
      <c r="F168" s="429">
        <v>301.2</v>
      </c>
      <c r="G168" s="432"/>
      <c r="H168" s="429">
        <f t="shared" si="5"/>
        <v>0</v>
      </c>
    </row>
    <row r="169" spans="1:9" x14ac:dyDescent="0.25">
      <c r="B169" s="432" t="s">
        <v>972</v>
      </c>
      <c r="C169" s="429" t="s">
        <v>973</v>
      </c>
      <c r="D169" s="429"/>
      <c r="E169" s="429" t="s">
        <v>888</v>
      </c>
      <c r="F169" s="429">
        <v>301.2</v>
      </c>
      <c r="G169" s="432"/>
      <c r="H169" s="429">
        <f t="shared" si="5"/>
        <v>0</v>
      </c>
    </row>
    <row r="170" spans="1:9" x14ac:dyDescent="0.25">
      <c r="B170" s="432" t="s">
        <v>974</v>
      </c>
      <c r="C170" s="429" t="s">
        <v>975</v>
      </c>
      <c r="D170" s="429"/>
      <c r="E170" s="429" t="s">
        <v>888</v>
      </c>
      <c r="F170" s="429">
        <v>301.2</v>
      </c>
      <c r="G170" s="432"/>
      <c r="H170" s="429">
        <f t="shared" si="5"/>
        <v>0</v>
      </c>
    </row>
    <row r="171" spans="1:9" x14ac:dyDescent="0.25">
      <c r="B171" s="432" t="s">
        <v>976</v>
      </c>
      <c r="C171" s="429" t="s">
        <v>977</v>
      </c>
      <c r="D171" s="429"/>
      <c r="E171" s="429" t="s">
        <v>882</v>
      </c>
      <c r="F171" s="432">
        <v>1480</v>
      </c>
      <c r="G171" s="432"/>
      <c r="H171" s="429">
        <f t="shared" si="5"/>
        <v>0</v>
      </c>
    </row>
    <row r="172" spans="1:9" x14ac:dyDescent="0.25">
      <c r="B172" s="429"/>
      <c r="C172" s="429" t="s">
        <v>857</v>
      </c>
      <c r="D172" s="429"/>
      <c r="E172" s="429"/>
      <c r="F172" s="429"/>
      <c r="G172" s="429"/>
      <c r="H172" s="441">
        <f>SUM(H166:H171)</f>
        <v>0</v>
      </c>
    </row>
    <row r="173" spans="1:9" x14ac:dyDescent="0.25">
      <c r="H173" s="450"/>
    </row>
    <row r="174" spans="1:9" x14ac:dyDescent="0.25">
      <c r="H174" s="450"/>
    </row>
    <row r="175" spans="1:9" ht="14.4" x14ac:dyDescent="0.3">
      <c r="A175" s="448">
        <f>H180</f>
        <v>0</v>
      </c>
      <c r="C175" s="489" t="s">
        <v>978</v>
      </c>
      <c r="D175" s="489"/>
      <c r="E175" s="445" t="s">
        <v>877</v>
      </c>
      <c r="F175" s="445" t="s">
        <v>878</v>
      </c>
      <c r="G175" s="445" t="s">
        <v>879</v>
      </c>
      <c r="H175" s="445" t="s">
        <v>880</v>
      </c>
    </row>
    <row r="176" spans="1:9" ht="14.4" x14ac:dyDescent="0.3">
      <c r="C176" s="429" t="s">
        <v>979</v>
      </c>
      <c r="D176" s="429"/>
      <c r="E176" s="429" t="s">
        <v>980</v>
      </c>
      <c r="F176" s="432">
        <v>46</v>
      </c>
      <c r="G176" s="429"/>
      <c r="H176" s="429">
        <f>F176*G176</f>
        <v>0</v>
      </c>
    </row>
    <row r="177" spans="1:8" ht="14.4" x14ac:dyDescent="0.3">
      <c r="C177" s="429" t="s">
        <v>981</v>
      </c>
      <c r="D177" s="429"/>
      <c r="E177" s="429" t="s">
        <v>963</v>
      </c>
      <c r="F177" s="429">
        <v>9</v>
      </c>
      <c r="G177" s="429"/>
      <c r="H177" s="432">
        <f>F177*G178</f>
        <v>0</v>
      </c>
    </row>
    <row r="178" spans="1:8" ht="14.4" x14ac:dyDescent="0.3">
      <c r="B178" s="421"/>
      <c r="C178" s="429" t="s">
        <v>890</v>
      </c>
      <c r="D178" s="429"/>
      <c r="E178" s="429" t="s">
        <v>980</v>
      </c>
      <c r="F178" s="429">
        <v>2.9</v>
      </c>
      <c r="G178" s="429"/>
      <c r="H178" s="488">
        <f>F178*G178</f>
        <v>0</v>
      </c>
    </row>
    <row r="179" spans="1:8" x14ac:dyDescent="0.25">
      <c r="B179" s="421"/>
      <c r="C179" s="429" t="s">
        <v>982</v>
      </c>
      <c r="D179" s="429"/>
      <c r="E179" s="429" t="s">
        <v>882</v>
      </c>
      <c r="F179" s="429">
        <v>1480</v>
      </c>
      <c r="G179" s="429"/>
      <c r="H179" s="488">
        <f>F179*G179</f>
        <v>0</v>
      </c>
    </row>
    <row r="180" spans="1:8" x14ac:dyDescent="0.25">
      <c r="B180" s="421"/>
      <c r="C180" s="429" t="s">
        <v>857</v>
      </c>
      <c r="D180" s="429"/>
      <c r="E180" s="429"/>
      <c r="F180" s="487"/>
      <c r="G180" s="429"/>
      <c r="H180" s="441">
        <f>SUM(H176:H179)</f>
        <v>0</v>
      </c>
    </row>
    <row r="181" spans="1:8" x14ac:dyDescent="0.25">
      <c r="B181" s="421"/>
      <c r="H181" s="421"/>
    </row>
    <row r="182" spans="1:8" x14ac:dyDescent="0.25">
      <c r="B182" s="421"/>
      <c r="F182" s="450"/>
      <c r="H182" s="450"/>
    </row>
    <row r="183" spans="1:8" x14ac:dyDescent="0.25">
      <c r="A183" s="481">
        <f>SUM(H188)</f>
        <v>0</v>
      </c>
      <c r="B183" s="486"/>
      <c r="C183" s="485" t="s">
        <v>864</v>
      </c>
      <c r="D183" s="485"/>
      <c r="E183" s="485"/>
      <c r="F183" s="485"/>
      <c r="G183" s="485"/>
      <c r="H183" s="486"/>
    </row>
    <row r="184" spans="1:8" x14ac:dyDescent="0.25">
      <c r="B184" s="445" t="s">
        <v>875</v>
      </c>
      <c r="C184" s="485"/>
      <c r="D184" s="485"/>
      <c r="E184" s="445" t="s">
        <v>877</v>
      </c>
      <c r="F184" s="445" t="s">
        <v>878</v>
      </c>
      <c r="G184" s="445" t="s">
        <v>879</v>
      </c>
      <c r="H184" s="445" t="s">
        <v>880</v>
      </c>
    </row>
    <row r="185" spans="1:8" x14ac:dyDescent="0.25">
      <c r="B185" s="432"/>
      <c r="C185" s="429" t="s">
        <v>983</v>
      </c>
      <c r="D185" s="429"/>
      <c r="E185" s="429" t="s">
        <v>882</v>
      </c>
      <c r="F185" s="429">
        <v>1</v>
      </c>
      <c r="G185" s="432"/>
      <c r="H185" s="429">
        <f>F185*G185</f>
        <v>0</v>
      </c>
    </row>
    <row r="186" spans="1:8" x14ac:dyDescent="0.25">
      <c r="B186" s="432"/>
      <c r="C186" s="429" t="s">
        <v>984</v>
      </c>
      <c r="D186" s="429"/>
      <c r="E186" s="429" t="s">
        <v>920</v>
      </c>
      <c r="F186" s="429">
        <v>144</v>
      </c>
      <c r="G186" s="432"/>
      <c r="H186" s="429">
        <f>F186*G186</f>
        <v>0</v>
      </c>
    </row>
    <row r="187" spans="1:8" x14ac:dyDescent="0.25">
      <c r="B187" s="432"/>
      <c r="C187" s="429" t="s">
        <v>985</v>
      </c>
      <c r="D187" s="429"/>
      <c r="E187" s="429" t="s">
        <v>986</v>
      </c>
      <c r="F187" s="429">
        <v>1</v>
      </c>
      <c r="G187" s="432"/>
      <c r="H187" s="429">
        <f>F187*G187</f>
        <v>0</v>
      </c>
    </row>
    <row r="188" spans="1:8" x14ac:dyDescent="0.25">
      <c r="B188" s="421"/>
      <c r="C188" s="429" t="s">
        <v>857</v>
      </c>
      <c r="D188" s="483"/>
      <c r="E188" s="483"/>
      <c r="F188" s="484"/>
      <c r="G188" s="483"/>
      <c r="H188" s="482">
        <f>SUM(H185:H187)</f>
        <v>0</v>
      </c>
    </row>
    <row r="189" spans="1:8" x14ac:dyDescent="0.25">
      <c r="B189" s="421"/>
      <c r="F189" s="450"/>
      <c r="H189" s="450"/>
    </row>
    <row r="190" spans="1:8" x14ac:dyDescent="0.25">
      <c r="A190" s="481">
        <f>H193</f>
        <v>0</v>
      </c>
      <c r="B190" s="480"/>
      <c r="C190" s="479" t="s">
        <v>868</v>
      </c>
      <c r="D190" s="479"/>
      <c r="E190" s="479"/>
      <c r="F190" s="479"/>
      <c r="G190" s="479"/>
      <c r="H190" s="480"/>
    </row>
    <row r="191" spans="1:8" x14ac:dyDescent="0.25">
      <c r="B191" s="445" t="s">
        <v>875</v>
      </c>
      <c r="C191" s="479"/>
      <c r="D191" s="479"/>
      <c r="E191" s="445" t="s">
        <v>877</v>
      </c>
      <c r="F191" s="445" t="s">
        <v>878</v>
      </c>
      <c r="G191" s="445" t="s">
        <v>879</v>
      </c>
      <c r="H191" s="445" t="s">
        <v>880</v>
      </c>
    </row>
    <row r="192" spans="1:8" x14ac:dyDescent="0.25">
      <c r="B192" s="432"/>
      <c r="C192" s="478" t="s">
        <v>868</v>
      </c>
      <c r="D192" s="478"/>
      <c r="E192" s="478" t="s">
        <v>986</v>
      </c>
      <c r="F192" s="478">
        <v>1</v>
      </c>
      <c r="G192" s="466"/>
      <c r="H192" s="477">
        <f>F192*G192</f>
        <v>0</v>
      </c>
    </row>
    <row r="193" spans="1:25" x14ac:dyDescent="0.25">
      <c r="B193" s="421"/>
      <c r="C193" s="429"/>
      <c r="D193" s="429"/>
      <c r="E193" s="429"/>
      <c r="F193" s="429"/>
      <c r="G193" s="432"/>
      <c r="H193" s="476">
        <f>SUM(H192:H192)</f>
        <v>0</v>
      </c>
    </row>
    <row r="194" spans="1:25" x14ac:dyDescent="0.25">
      <c r="B194" s="421"/>
      <c r="G194" s="421"/>
      <c r="H194" s="475"/>
    </row>
    <row r="195" spans="1:25" ht="14.4" x14ac:dyDescent="0.3">
      <c r="B195" s="421"/>
      <c r="C195" s="474"/>
      <c r="E195" s="425"/>
      <c r="G195" s="421"/>
    </row>
    <row r="196" spans="1:25" x14ac:dyDescent="0.25">
      <c r="A196" s="448">
        <f>H203</f>
        <v>0</v>
      </c>
      <c r="B196" s="421"/>
      <c r="C196" s="473" t="s">
        <v>987</v>
      </c>
      <c r="D196" s="472"/>
      <c r="E196" s="470"/>
      <c r="F196" s="471"/>
      <c r="G196" s="470"/>
      <c r="H196" s="470"/>
      <c r="I196" s="454"/>
    </row>
    <row r="197" spans="1:25" ht="14.4" x14ac:dyDescent="0.3">
      <c r="B197" s="445" t="s">
        <v>875</v>
      </c>
      <c r="C197" s="469" t="s">
        <v>988</v>
      </c>
      <c r="D197" s="468"/>
      <c r="E197" s="443" t="s">
        <v>877</v>
      </c>
      <c r="F197" s="445" t="s">
        <v>878</v>
      </c>
      <c r="G197" s="445" t="s">
        <v>879</v>
      </c>
      <c r="H197" s="445" t="s">
        <v>880</v>
      </c>
      <c r="R197" s="451"/>
      <c r="S197" s="421"/>
      <c r="U197" s="421"/>
      <c r="V197" s="420"/>
      <c r="W197" s="420"/>
      <c r="Y197" s="450"/>
    </row>
    <row r="198" spans="1:25" x14ac:dyDescent="0.25">
      <c r="B198" s="432" t="s">
        <v>989</v>
      </c>
      <c r="C198" s="432" t="s">
        <v>990</v>
      </c>
      <c r="D198" s="442" t="s">
        <v>991</v>
      </c>
      <c r="E198" s="432" t="s">
        <v>882</v>
      </c>
      <c r="F198" s="432">
        <v>12</v>
      </c>
      <c r="G198" s="432"/>
      <c r="H198" s="432">
        <f>F198*G198</f>
        <v>0</v>
      </c>
    </row>
    <row r="199" spans="1:25" x14ac:dyDescent="0.25">
      <c r="B199" s="429" t="s">
        <v>992</v>
      </c>
      <c r="C199" s="432" t="s">
        <v>993</v>
      </c>
      <c r="D199" s="442" t="s">
        <v>991</v>
      </c>
      <c r="E199" s="432" t="s">
        <v>882</v>
      </c>
      <c r="F199" s="432">
        <v>9</v>
      </c>
      <c r="G199" s="432"/>
      <c r="H199" s="432">
        <f>F199*G199</f>
        <v>0</v>
      </c>
    </row>
    <row r="200" spans="1:25" x14ac:dyDescent="0.25">
      <c r="B200" s="459">
        <v>112103126</v>
      </c>
      <c r="C200" s="432" t="s">
        <v>994</v>
      </c>
      <c r="D200" s="442" t="s">
        <v>991</v>
      </c>
      <c r="E200" s="432" t="s">
        <v>882</v>
      </c>
      <c r="F200" s="432">
        <v>13</v>
      </c>
      <c r="G200" s="432"/>
      <c r="H200" s="432">
        <f>F200*G200</f>
        <v>0</v>
      </c>
      <c r="U200" s="421"/>
      <c r="V200" s="424"/>
      <c r="W200" s="424"/>
      <c r="X200" s="427"/>
      <c r="Y200" s="419"/>
    </row>
    <row r="201" spans="1:25" x14ac:dyDescent="0.25">
      <c r="B201" s="459">
        <v>112103127</v>
      </c>
      <c r="C201" s="432" t="s">
        <v>995</v>
      </c>
      <c r="D201" s="442" t="s">
        <v>991</v>
      </c>
      <c r="E201" s="432" t="s">
        <v>882</v>
      </c>
      <c r="F201" s="432">
        <v>1</v>
      </c>
      <c r="G201" s="432"/>
      <c r="H201" s="432">
        <f>F201*G201</f>
        <v>0</v>
      </c>
      <c r="U201" s="421"/>
      <c r="V201" s="424"/>
      <c r="W201" s="424"/>
      <c r="X201" s="427"/>
      <c r="Y201" s="419"/>
    </row>
    <row r="202" spans="1:25" x14ac:dyDescent="0.25">
      <c r="B202" s="459"/>
      <c r="D202" s="467"/>
      <c r="E202" s="466" t="s">
        <v>882</v>
      </c>
      <c r="F202" s="466">
        <v>1</v>
      </c>
      <c r="G202" s="466"/>
      <c r="H202" s="466">
        <f>F202*G202</f>
        <v>0</v>
      </c>
      <c r="U202" s="421"/>
      <c r="V202" s="424"/>
      <c r="W202" s="424"/>
      <c r="X202" s="427"/>
      <c r="Y202" s="419"/>
    </row>
    <row r="203" spans="1:25" x14ac:dyDescent="0.25">
      <c r="B203" s="432"/>
      <c r="C203" s="432" t="s">
        <v>909</v>
      </c>
      <c r="D203" s="432"/>
      <c r="E203" s="429"/>
      <c r="F203" s="432"/>
      <c r="G203" s="432"/>
      <c r="H203" s="441">
        <f>SUM(H198:H202)</f>
        <v>0</v>
      </c>
      <c r="U203" s="421"/>
      <c r="V203" s="424"/>
      <c r="W203" s="424"/>
      <c r="X203" s="427"/>
      <c r="Y203" s="419"/>
    </row>
    <row r="204" spans="1:25" x14ac:dyDescent="0.25">
      <c r="B204" s="421"/>
      <c r="C204" s="421"/>
      <c r="D204" s="421"/>
      <c r="E204" s="421"/>
      <c r="F204" s="421"/>
      <c r="G204" s="421"/>
      <c r="H204" s="421"/>
      <c r="I204" s="421"/>
      <c r="J204" s="421"/>
      <c r="U204" s="421"/>
      <c r="V204" s="424"/>
      <c r="W204" s="424"/>
      <c r="X204" s="427"/>
      <c r="Y204" s="419"/>
    </row>
    <row r="205" spans="1:25" x14ac:dyDescent="0.25">
      <c r="E205" s="421"/>
      <c r="R205" s="421"/>
      <c r="S205" s="421"/>
      <c r="U205" s="421"/>
      <c r="X205" s="419"/>
      <c r="Y205" s="419"/>
    </row>
    <row r="206" spans="1:25" x14ac:dyDescent="0.25">
      <c r="A206" s="448">
        <f>H210</f>
        <v>0</v>
      </c>
      <c r="B206" s="421"/>
      <c r="C206" s="465" t="s">
        <v>996</v>
      </c>
      <c r="D206" s="460"/>
      <c r="E206" s="463"/>
      <c r="F206" s="464"/>
      <c r="G206" s="463"/>
      <c r="H206" s="463"/>
      <c r="I206" s="454"/>
    </row>
    <row r="207" spans="1:25" ht="14.4" x14ac:dyDescent="0.3">
      <c r="B207" s="445" t="s">
        <v>875</v>
      </c>
      <c r="C207" s="453"/>
      <c r="D207" s="452"/>
      <c r="E207" s="443" t="s">
        <v>877</v>
      </c>
      <c r="F207" s="445" t="s">
        <v>878</v>
      </c>
      <c r="G207" s="445" t="s">
        <v>879</v>
      </c>
      <c r="H207" s="445" t="s">
        <v>880</v>
      </c>
      <c r="R207" s="451"/>
      <c r="S207" s="421"/>
      <c r="U207" s="421"/>
      <c r="V207" s="420"/>
      <c r="W207" s="420"/>
      <c r="Y207" s="450"/>
    </row>
    <row r="208" spans="1:25" x14ac:dyDescent="0.25">
      <c r="B208" s="432"/>
      <c r="C208" s="432" t="s">
        <v>997</v>
      </c>
      <c r="D208" s="442"/>
      <c r="E208" s="429" t="s">
        <v>886</v>
      </c>
      <c r="F208" s="432">
        <v>12.5</v>
      </c>
      <c r="G208" s="432"/>
      <c r="H208" s="432">
        <f>F208*G208</f>
        <v>0</v>
      </c>
    </row>
    <row r="209" spans="1:25" x14ac:dyDescent="0.25">
      <c r="B209" s="429"/>
      <c r="C209" s="432" t="s">
        <v>998</v>
      </c>
      <c r="D209" s="451"/>
      <c r="E209" s="429" t="s">
        <v>888</v>
      </c>
      <c r="F209" s="432">
        <v>49.7</v>
      </c>
      <c r="G209" s="432"/>
      <c r="H209" s="432">
        <f>F209*G209</f>
        <v>0</v>
      </c>
    </row>
    <row r="210" spans="1:25" x14ac:dyDescent="0.25">
      <c r="B210" s="432"/>
      <c r="C210" s="432" t="s">
        <v>909</v>
      </c>
      <c r="D210" s="432"/>
      <c r="E210" s="429"/>
      <c r="F210" s="432"/>
      <c r="G210" s="432"/>
      <c r="H210" s="441">
        <f>SUM(H208:H209)</f>
        <v>0</v>
      </c>
      <c r="U210" s="421"/>
      <c r="V210" s="424"/>
      <c r="W210" s="424"/>
      <c r="X210" s="427"/>
      <c r="Y210" s="419"/>
    </row>
    <row r="211" spans="1:25" x14ac:dyDescent="0.25">
      <c r="B211" s="421"/>
      <c r="C211" s="421"/>
      <c r="D211" s="421"/>
      <c r="E211" s="421"/>
      <c r="F211" s="421"/>
      <c r="G211" s="421"/>
      <c r="H211" s="421"/>
      <c r="I211" s="421"/>
      <c r="J211" s="421"/>
      <c r="U211" s="421"/>
      <c r="V211" s="424"/>
      <c r="W211" s="424"/>
      <c r="X211" s="427"/>
      <c r="Y211" s="419"/>
    </row>
    <row r="212" spans="1:25" ht="14.4" x14ac:dyDescent="0.3">
      <c r="C212" s="462"/>
      <c r="D212" s="462"/>
      <c r="E212" s="462"/>
      <c r="F212" s="462"/>
      <c r="G212" s="462"/>
      <c r="H212" s="462"/>
      <c r="I212" s="421"/>
      <c r="J212" s="421"/>
      <c r="U212" s="421"/>
      <c r="V212" s="423"/>
      <c r="W212" s="423"/>
      <c r="X212" s="427"/>
      <c r="Y212" s="418"/>
    </row>
    <row r="213" spans="1:25" x14ac:dyDescent="0.25">
      <c r="A213" s="448">
        <f>H217</f>
        <v>0</v>
      </c>
      <c r="C213" s="461" t="s">
        <v>999</v>
      </c>
      <c r="D213" s="460"/>
      <c r="E213" s="443" t="s">
        <v>877</v>
      </c>
      <c r="F213" s="445" t="s">
        <v>878</v>
      </c>
      <c r="G213" s="445" t="s">
        <v>879</v>
      </c>
      <c r="H213" s="445" t="s">
        <v>880</v>
      </c>
      <c r="R213" s="421"/>
      <c r="S213" s="421"/>
      <c r="U213" s="421"/>
      <c r="X213" s="427"/>
      <c r="Y213" s="419"/>
    </row>
    <row r="214" spans="1:25" x14ac:dyDescent="0.25">
      <c r="B214" s="432"/>
      <c r="C214" s="432" t="s">
        <v>1000</v>
      </c>
      <c r="D214" s="442" t="s">
        <v>1001</v>
      </c>
      <c r="E214" s="429" t="s">
        <v>886</v>
      </c>
      <c r="F214" s="432">
        <v>4.97</v>
      </c>
      <c r="G214" s="432"/>
      <c r="H214" s="432">
        <f>F214*G214</f>
        <v>0</v>
      </c>
      <c r="I214" s="421"/>
      <c r="J214" s="421"/>
      <c r="R214" s="421"/>
      <c r="S214" s="421"/>
      <c r="U214" s="421"/>
      <c r="X214" s="427"/>
      <c r="Y214" s="419"/>
    </row>
    <row r="215" spans="1:25" ht="14.4" x14ac:dyDescent="0.3">
      <c r="B215" s="429"/>
      <c r="C215" s="432" t="s">
        <v>1002</v>
      </c>
      <c r="D215" s="451" t="s">
        <v>1001</v>
      </c>
      <c r="E215" s="429" t="s">
        <v>886</v>
      </c>
      <c r="F215" s="432">
        <v>10.9</v>
      </c>
      <c r="G215" s="432"/>
      <c r="H215" s="432">
        <f>F215*G215</f>
        <v>0</v>
      </c>
      <c r="I215" s="421"/>
      <c r="J215" s="421"/>
      <c r="R215" s="421"/>
      <c r="U215" s="421"/>
      <c r="V215" s="420"/>
      <c r="W215" s="420"/>
      <c r="X215" s="427"/>
      <c r="Y215" s="418"/>
    </row>
    <row r="216" spans="1:25" x14ac:dyDescent="0.25">
      <c r="B216" s="459"/>
      <c r="C216" s="429" t="s">
        <v>1003</v>
      </c>
      <c r="D216" s="449" t="s">
        <v>1004</v>
      </c>
      <c r="E216" s="432" t="s">
        <v>920</v>
      </c>
      <c r="F216" s="432">
        <v>26.2</v>
      </c>
      <c r="G216" s="432"/>
      <c r="H216" s="432">
        <f>F216*G216</f>
        <v>0</v>
      </c>
      <c r="R216" s="421"/>
      <c r="S216" s="421"/>
      <c r="U216" s="421"/>
      <c r="X216" s="427"/>
      <c r="Y216" s="419"/>
    </row>
    <row r="217" spans="1:25" ht="14.4" x14ac:dyDescent="0.3">
      <c r="B217" s="429"/>
      <c r="C217" s="429"/>
      <c r="D217" s="432"/>
      <c r="E217" s="429"/>
      <c r="F217" s="432"/>
      <c r="G217" s="432"/>
      <c r="H217" s="441">
        <f>SUM(H214:H216)</f>
        <v>0</v>
      </c>
      <c r="R217" s="421"/>
      <c r="U217" s="421"/>
      <c r="V217" s="420"/>
      <c r="W217" s="420"/>
      <c r="X217" s="427"/>
      <c r="Y217" s="418"/>
    </row>
    <row r="218" spans="1:25" ht="14.4" x14ac:dyDescent="0.3">
      <c r="D218" s="421"/>
      <c r="F218" s="421"/>
      <c r="G218" s="421"/>
      <c r="H218" s="440"/>
      <c r="R218" s="421"/>
      <c r="U218" s="421"/>
      <c r="V218" s="420"/>
      <c r="W218" s="420"/>
      <c r="X218" s="427"/>
      <c r="Y218" s="418"/>
    </row>
    <row r="219" spans="1:25" x14ac:dyDescent="0.25">
      <c r="E219" s="421"/>
      <c r="R219" s="421"/>
      <c r="S219" s="421"/>
      <c r="U219" s="421"/>
      <c r="X219" s="419"/>
      <c r="Y219" s="419"/>
    </row>
    <row r="220" spans="1:25" x14ac:dyDescent="0.25">
      <c r="A220" s="448">
        <f>H224</f>
        <v>0</v>
      </c>
      <c r="B220" s="421"/>
      <c r="C220" s="458" t="s">
        <v>867</v>
      </c>
      <c r="D220" s="457"/>
      <c r="E220" s="455"/>
      <c r="F220" s="456"/>
      <c r="G220" s="455"/>
      <c r="H220" s="455"/>
      <c r="I220" s="454"/>
    </row>
    <row r="221" spans="1:25" ht="14.4" x14ac:dyDescent="0.3">
      <c r="B221" s="445" t="s">
        <v>875</v>
      </c>
      <c r="C221" s="453"/>
      <c r="D221" s="452"/>
      <c r="E221" s="443" t="s">
        <v>877</v>
      </c>
      <c r="F221" s="445" t="s">
        <v>878</v>
      </c>
      <c r="G221" s="445" t="s">
        <v>879</v>
      </c>
      <c r="H221" s="445" t="s">
        <v>880</v>
      </c>
      <c r="R221" s="451"/>
      <c r="S221" s="421"/>
      <c r="U221" s="421"/>
      <c r="V221" s="420"/>
      <c r="W221" s="420"/>
      <c r="Y221" s="450"/>
    </row>
    <row r="222" spans="1:25" x14ac:dyDescent="0.25">
      <c r="B222" s="432"/>
      <c r="C222" s="432" t="s">
        <v>1005</v>
      </c>
      <c r="D222" s="449" t="s">
        <v>1004</v>
      </c>
      <c r="E222" s="429" t="s">
        <v>882</v>
      </c>
      <c r="F222" s="432">
        <v>12</v>
      </c>
      <c r="G222" s="432"/>
      <c r="H222" s="432">
        <f>F222*G222</f>
        <v>0</v>
      </c>
    </row>
    <row r="223" spans="1:25" x14ac:dyDescent="0.25">
      <c r="B223" s="429"/>
      <c r="C223" s="432" t="s">
        <v>1006</v>
      </c>
      <c r="D223" s="449" t="s">
        <v>1004</v>
      </c>
      <c r="E223" s="429" t="s">
        <v>882</v>
      </c>
      <c r="F223" s="432">
        <v>6</v>
      </c>
      <c r="G223" s="432"/>
      <c r="H223" s="432">
        <f>F223*G223</f>
        <v>0</v>
      </c>
    </row>
    <row r="224" spans="1:25" x14ac:dyDescent="0.25">
      <c r="B224" s="432"/>
      <c r="C224" s="432" t="s">
        <v>909</v>
      </c>
      <c r="D224" s="432"/>
      <c r="E224" s="429"/>
      <c r="F224" s="432"/>
      <c r="G224" s="432"/>
      <c r="H224" s="441">
        <f>SUM(H222:H223)</f>
        <v>0</v>
      </c>
      <c r="U224" s="421"/>
      <c r="V224" s="424"/>
      <c r="W224" s="424"/>
      <c r="X224" s="427"/>
      <c r="Y224" s="419"/>
    </row>
    <row r="225" spans="1:25" x14ac:dyDescent="0.25">
      <c r="B225" s="421"/>
      <c r="C225" s="421"/>
      <c r="D225" s="421"/>
      <c r="F225" s="421"/>
      <c r="G225" s="421"/>
      <c r="H225" s="440"/>
      <c r="U225" s="421"/>
      <c r="V225" s="424"/>
      <c r="W225" s="424"/>
      <c r="X225" s="427"/>
      <c r="Y225" s="419"/>
    </row>
    <row r="226" spans="1:25" x14ac:dyDescent="0.25">
      <c r="B226" s="421"/>
      <c r="C226" s="421"/>
      <c r="D226" s="421"/>
      <c r="E226" s="421"/>
      <c r="F226" s="421"/>
      <c r="G226" s="421"/>
      <c r="H226" s="421"/>
      <c r="I226" s="421"/>
      <c r="J226" s="421"/>
      <c r="U226" s="421"/>
      <c r="V226" s="424"/>
      <c r="W226" s="424"/>
      <c r="X226" s="427"/>
      <c r="Y226" s="419"/>
    </row>
    <row r="227" spans="1:25" ht="14.4" x14ac:dyDescent="0.3">
      <c r="A227" s="448">
        <f>H230</f>
        <v>0</v>
      </c>
      <c r="C227" s="447" t="s">
        <v>1007</v>
      </c>
      <c r="D227" s="447"/>
      <c r="E227" s="446"/>
      <c r="F227" s="446"/>
      <c r="G227" s="446"/>
      <c r="H227" s="446"/>
      <c r="I227" s="421"/>
      <c r="J227" s="421"/>
      <c r="U227" s="421"/>
      <c r="V227" s="423"/>
      <c r="W227" s="423"/>
      <c r="X227" s="427"/>
      <c r="Y227" s="418"/>
    </row>
    <row r="228" spans="1:25" x14ac:dyDescent="0.25">
      <c r="B228" s="445" t="s">
        <v>875</v>
      </c>
      <c r="C228" s="444"/>
      <c r="D228" s="444"/>
      <c r="E228" s="443" t="s">
        <v>877</v>
      </c>
      <c r="F228" s="443" t="s">
        <v>878</v>
      </c>
      <c r="G228" s="443" t="s">
        <v>879</v>
      </c>
      <c r="H228" s="443" t="s">
        <v>880</v>
      </c>
      <c r="R228" s="421"/>
      <c r="S228" s="421"/>
      <c r="U228" s="421"/>
      <c r="X228" s="427"/>
      <c r="Y228" s="419"/>
    </row>
    <row r="229" spans="1:25" x14ac:dyDescent="0.25">
      <c r="B229" s="432"/>
      <c r="C229" s="432" t="s">
        <v>1008</v>
      </c>
      <c r="D229" s="442" t="s">
        <v>1001</v>
      </c>
      <c r="E229" s="429" t="s">
        <v>920</v>
      </c>
      <c r="F229" s="432">
        <v>135.1</v>
      </c>
      <c r="G229" s="432"/>
      <c r="H229" s="432">
        <f>F229*G229</f>
        <v>0</v>
      </c>
      <c r="I229" s="421"/>
      <c r="J229" s="421"/>
      <c r="R229" s="421"/>
      <c r="S229" s="421"/>
      <c r="U229" s="421"/>
      <c r="X229" s="427"/>
      <c r="Y229" s="419"/>
    </row>
    <row r="230" spans="1:25" ht="14.4" x14ac:dyDescent="0.3">
      <c r="B230" s="429"/>
      <c r="C230" s="429"/>
      <c r="D230" s="432"/>
      <c r="E230" s="429"/>
      <c r="F230" s="432"/>
      <c r="G230" s="432"/>
      <c r="H230" s="441">
        <f>SUM(H229:H229)</f>
        <v>0</v>
      </c>
      <c r="R230" s="421"/>
      <c r="U230" s="421"/>
      <c r="V230" s="420"/>
      <c r="W230" s="420"/>
      <c r="X230" s="427"/>
      <c r="Y230" s="418"/>
    </row>
    <row r="231" spans="1:25" ht="14.4" x14ac:dyDescent="0.3">
      <c r="D231" s="421"/>
      <c r="F231" s="421"/>
      <c r="G231" s="421"/>
      <c r="H231" s="440"/>
      <c r="R231" s="421"/>
      <c r="U231" s="421"/>
      <c r="V231" s="420"/>
      <c r="W231" s="420"/>
      <c r="X231" s="427"/>
      <c r="Y231" s="418"/>
    </row>
    <row r="232" spans="1:25" x14ac:dyDescent="0.25">
      <c r="B232" s="421"/>
      <c r="C232" s="421"/>
      <c r="D232" s="421"/>
      <c r="E232" s="421"/>
      <c r="F232" s="421"/>
      <c r="G232" s="421"/>
      <c r="H232" s="421"/>
      <c r="I232" s="421"/>
      <c r="J232" s="421"/>
      <c r="U232" s="421"/>
      <c r="V232" s="424"/>
      <c r="W232" s="424"/>
      <c r="X232" s="427"/>
      <c r="Y232" s="419"/>
    </row>
    <row r="233" spans="1:25" x14ac:dyDescent="0.25">
      <c r="C233" s="439" t="s">
        <v>1009</v>
      </c>
      <c r="D233" s="439"/>
      <c r="E233" s="439"/>
    </row>
    <row r="234" spans="1:25" x14ac:dyDescent="0.25">
      <c r="C234" s="438" t="s">
        <v>1010</v>
      </c>
      <c r="D234" s="437"/>
      <c r="E234" s="436"/>
    </row>
    <row r="235" spans="1:25" ht="14.4" x14ac:dyDescent="0.3">
      <c r="C235" s="435" t="s">
        <v>1011</v>
      </c>
      <c r="D235" s="432" t="s">
        <v>918</v>
      </c>
      <c r="E235" s="434" t="s">
        <v>1012</v>
      </c>
      <c r="F235" s="424"/>
      <c r="G235" s="421"/>
      <c r="H235" s="421"/>
    </row>
    <row r="236" spans="1:25" ht="13.95" customHeight="1" x14ac:dyDescent="0.3">
      <c r="C236" s="435" t="s">
        <v>1013</v>
      </c>
      <c r="D236" s="432" t="s">
        <v>1014</v>
      </c>
      <c r="E236" s="434" t="s">
        <v>1015</v>
      </c>
      <c r="F236" s="424"/>
      <c r="G236" s="421"/>
      <c r="H236" s="421"/>
    </row>
    <row r="237" spans="1:25" ht="14.4" x14ac:dyDescent="0.3">
      <c r="C237" s="431" t="s">
        <v>1016</v>
      </c>
      <c r="D237" s="429" t="s">
        <v>1017</v>
      </c>
      <c r="E237" s="428" t="s">
        <v>1228</v>
      </c>
      <c r="F237" s="424"/>
      <c r="G237" s="421"/>
      <c r="H237" s="421"/>
    </row>
    <row r="238" spans="1:25" ht="14.4" x14ac:dyDescent="0.3">
      <c r="C238" s="431" t="s">
        <v>1018</v>
      </c>
      <c r="D238" s="429" t="s">
        <v>1017</v>
      </c>
      <c r="E238" s="428" t="s">
        <v>1012</v>
      </c>
      <c r="F238" s="424"/>
      <c r="G238" s="421"/>
      <c r="H238" s="421"/>
    </row>
    <row r="239" spans="1:25" ht="14.4" x14ac:dyDescent="0.3">
      <c r="C239" s="431" t="s">
        <v>1019</v>
      </c>
      <c r="D239" s="429" t="s">
        <v>1020</v>
      </c>
      <c r="E239" s="428" t="s">
        <v>1012</v>
      </c>
      <c r="F239" s="424"/>
      <c r="G239" s="421"/>
      <c r="H239" s="421"/>
    </row>
    <row r="240" spans="1:25" ht="14.4" x14ac:dyDescent="0.3">
      <c r="C240" s="431" t="s">
        <v>1021</v>
      </c>
      <c r="D240" s="429" t="s">
        <v>1022</v>
      </c>
      <c r="E240" s="428" t="s">
        <v>1023</v>
      </c>
      <c r="F240" s="424"/>
      <c r="G240" s="421"/>
      <c r="H240" s="421"/>
    </row>
    <row r="241" spans="2:8" ht="14.4" x14ac:dyDescent="0.3">
      <c r="C241" s="431" t="s">
        <v>1024</v>
      </c>
      <c r="D241" s="429" t="s">
        <v>1022</v>
      </c>
      <c r="E241" s="428" t="s">
        <v>1025</v>
      </c>
      <c r="F241" s="424"/>
      <c r="G241" s="421"/>
      <c r="H241" s="421"/>
    </row>
    <row r="242" spans="2:8" ht="14.4" x14ac:dyDescent="0.3">
      <c r="C242" s="431" t="s">
        <v>1026</v>
      </c>
      <c r="D242" s="429" t="s">
        <v>1022</v>
      </c>
      <c r="E242" s="428" t="s">
        <v>1027</v>
      </c>
      <c r="F242" s="424"/>
      <c r="G242" s="421"/>
      <c r="H242" s="421"/>
    </row>
    <row r="243" spans="2:8" ht="14.4" x14ac:dyDescent="0.3">
      <c r="C243" s="431" t="s">
        <v>1028</v>
      </c>
      <c r="D243" s="429" t="s">
        <v>1029</v>
      </c>
      <c r="E243" s="428" t="s">
        <v>1030</v>
      </c>
      <c r="F243" s="424"/>
      <c r="G243" s="421"/>
      <c r="H243" s="421"/>
    </row>
    <row r="244" spans="2:8" ht="14.4" x14ac:dyDescent="0.3">
      <c r="C244" s="431" t="s">
        <v>1031</v>
      </c>
      <c r="D244" s="429" t="s">
        <v>1022</v>
      </c>
      <c r="E244" s="428" t="s">
        <v>1239</v>
      </c>
      <c r="F244" s="424"/>
      <c r="G244" s="421"/>
      <c r="H244" s="421"/>
    </row>
    <row r="245" spans="2:8" ht="14.4" x14ac:dyDescent="0.3">
      <c r="C245" s="431" t="s">
        <v>1033</v>
      </c>
      <c r="D245" s="429" t="s">
        <v>1022</v>
      </c>
      <c r="E245" s="428" t="s">
        <v>1032</v>
      </c>
      <c r="F245" s="424"/>
      <c r="G245" s="421"/>
      <c r="H245" s="421"/>
    </row>
    <row r="246" spans="2:8" ht="14.4" x14ac:dyDescent="0.3">
      <c r="C246" s="431" t="s">
        <v>1034</v>
      </c>
      <c r="D246" s="429" t="s">
        <v>1022</v>
      </c>
      <c r="E246" s="428" t="s">
        <v>1035</v>
      </c>
      <c r="F246" s="424"/>
      <c r="G246" s="421"/>
      <c r="H246" s="421"/>
    </row>
    <row r="247" spans="2:8" ht="14.4" x14ac:dyDescent="0.3">
      <c r="C247" s="431" t="s">
        <v>1036</v>
      </c>
      <c r="D247" s="429" t="s">
        <v>1037</v>
      </c>
      <c r="E247" s="428" t="s">
        <v>1038</v>
      </c>
      <c r="F247" s="424"/>
      <c r="G247" s="421"/>
      <c r="H247" s="421"/>
    </row>
    <row r="248" spans="2:8" x14ac:dyDescent="0.25">
      <c r="B248" s="421"/>
      <c r="C248" s="432" t="s">
        <v>1039</v>
      </c>
      <c r="D248" s="633" t="s">
        <v>1040</v>
      </c>
      <c r="E248" s="633"/>
      <c r="G248" s="421"/>
    </row>
    <row r="249" spans="2:8" ht="14.4" x14ac:dyDescent="0.3">
      <c r="B249" s="421"/>
      <c r="C249" s="433" t="s">
        <v>1041</v>
      </c>
      <c r="D249" s="429" t="s">
        <v>1022</v>
      </c>
      <c r="E249" s="428" t="s">
        <v>1030</v>
      </c>
      <c r="G249" s="421"/>
    </row>
    <row r="250" spans="2:8" ht="14.4" x14ac:dyDescent="0.3">
      <c r="B250" s="421"/>
      <c r="C250" s="432" t="s">
        <v>1042</v>
      </c>
      <c r="D250" s="429" t="s">
        <v>1043</v>
      </c>
      <c r="E250" s="428" t="s">
        <v>1227</v>
      </c>
      <c r="G250" s="421"/>
    </row>
    <row r="251" spans="2:8" ht="14.4" x14ac:dyDescent="0.3">
      <c r="B251" s="421"/>
      <c r="C251" s="432" t="s">
        <v>1044</v>
      </c>
      <c r="D251" s="429" t="s">
        <v>1022</v>
      </c>
      <c r="E251" s="428" t="s">
        <v>1045</v>
      </c>
      <c r="G251" s="421"/>
    </row>
    <row r="252" spans="2:8" ht="14.4" x14ac:dyDescent="0.3">
      <c r="B252" s="421"/>
      <c r="C252" s="433" t="s">
        <v>1046</v>
      </c>
      <c r="D252" s="429" t="s">
        <v>1022</v>
      </c>
      <c r="E252" s="428" t="s">
        <v>1047</v>
      </c>
      <c r="G252" s="421"/>
    </row>
    <row r="253" spans="2:8" ht="14.4" x14ac:dyDescent="0.3">
      <c r="B253" s="421"/>
      <c r="C253" s="432" t="s">
        <v>1048</v>
      </c>
      <c r="D253" s="429" t="s">
        <v>1022</v>
      </c>
      <c r="E253" s="428" t="s">
        <v>1049</v>
      </c>
      <c r="G253" s="421"/>
    </row>
    <row r="254" spans="2:8" ht="14.4" x14ac:dyDescent="0.3">
      <c r="B254" s="421"/>
      <c r="C254" s="432" t="s">
        <v>1050</v>
      </c>
      <c r="D254" s="429" t="s">
        <v>1022</v>
      </c>
      <c r="E254" s="428" t="s">
        <v>1051</v>
      </c>
      <c r="G254" s="421"/>
    </row>
    <row r="255" spans="2:8" ht="14.4" x14ac:dyDescent="0.3">
      <c r="B255" s="421"/>
      <c r="C255" s="431" t="s">
        <v>1052</v>
      </c>
      <c r="D255" s="429" t="s">
        <v>1022</v>
      </c>
      <c r="E255" s="430" t="s">
        <v>1053</v>
      </c>
      <c r="G255" s="421"/>
    </row>
    <row r="256" spans="2:8" ht="14.4" x14ac:dyDescent="0.3">
      <c r="B256" s="421"/>
      <c r="C256" s="429" t="s">
        <v>1054</v>
      </c>
      <c r="D256" s="429" t="s">
        <v>1022</v>
      </c>
      <c r="E256" s="430" t="s">
        <v>1055</v>
      </c>
      <c r="G256" s="421"/>
    </row>
    <row r="257" spans="2:25" ht="14.4" x14ac:dyDescent="0.3">
      <c r="B257" s="421"/>
      <c r="C257" s="431" t="s">
        <v>1056</v>
      </c>
      <c r="D257" s="429" t="s">
        <v>1022</v>
      </c>
      <c r="E257" s="430" t="s">
        <v>1030</v>
      </c>
      <c r="G257" s="421"/>
    </row>
    <row r="258" spans="2:25" ht="14.4" x14ac:dyDescent="0.3">
      <c r="B258" s="421"/>
      <c r="C258" s="431" t="s">
        <v>1057</v>
      </c>
      <c r="D258" s="429" t="s">
        <v>1037</v>
      </c>
      <c r="E258" s="430" t="s">
        <v>1058</v>
      </c>
      <c r="G258" s="421"/>
    </row>
    <row r="259" spans="2:25" ht="14.4" x14ac:dyDescent="0.3">
      <c r="B259" s="421"/>
      <c r="C259" s="429" t="s">
        <v>1059</v>
      </c>
      <c r="D259" s="429" t="s">
        <v>1037</v>
      </c>
      <c r="E259" s="428" t="s">
        <v>1060</v>
      </c>
      <c r="G259" s="421"/>
    </row>
    <row r="260" spans="2:25" ht="14.4" x14ac:dyDescent="0.3">
      <c r="B260" s="421"/>
      <c r="C260" s="429" t="s">
        <v>1061</v>
      </c>
      <c r="D260" s="429" t="s">
        <v>1037</v>
      </c>
      <c r="E260" s="428" t="s">
        <v>1062</v>
      </c>
      <c r="G260" s="421"/>
    </row>
    <row r="261" spans="2:25" ht="14.4" x14ac:dyDescent="0.3">
      <c r="C261" s="421"/>
      <c r="D261" s="421"/>
      <c r="E261" s="421"/>
      <c r="F261" s="421"/>
      <c r="G261" s="421"/>
      <c r="H261" s="421"/>
      <c r="I261" s="421"/>
      <c r="J261" s="421"/>
      <c r="U261" s="421"/>
      <c r="V261" s="423"/>
      <c r="W261" s="423"/>
      <c r="X261" s="427"/>
      <c r="Y261" s="418"/>
    </row>
    <row r="262" spans="2:25" ht="14.4" x14ac:dyDescent="0.3">
      <c r="C262" s="425"/>
      <c r="U262" s="421"/>
      <c r="V262" s="420"/>
      <c r="W262" s="420"/>
      <c r="X262" s="427"/>
      <c r="Y262" s="418"/>
    </row>
    <row r="263" spans="2:25" ht="14.4" x14ac:dyDescent="0.3">
      <c r="C263" s="425"/>
      <c r="E263" s="417"/>
      <c r="R263" s="421"/>
      <c r="S263" s="421"/>
      <c r="U263" s="421"/>
      <c r="X263" s="427"/>
      <c r="Y263" s="419"/>
    </row>
    <row r="264" spans="2:25" x14ac:dyDescent="0.25">
      <c r="R264" s="421"/>
      <c r="S264" s="421"/>
      <c r="U264" s="421"/>
      <c r="X264" s="427"/>
      <c r="Y264" s="419"/>
    </row>
    <row r="265" spans="2:25" x14ac:dyDescent="0.25">
      <c r="R265" s="421"/>
      <c r="U265" s="421"/>
      <c r="X265" s="427"/>
      <c r="Y265" s="418"/>
    </row>
    <row r="266" spans="2:25" x14ac:dyDescent="0.25">
      <c r="U266" s="421"/>
      <c r="X266" s="427"/>
      <c r="Y266" s="419"/>
    </row>
    <row r="267" spans="2:25" ht="14.4" x14ac:dyDescent="0.3">
      <c r="E267" s="425"/>
      <c r="Y267" s="418"/>
    </row>
    <row r="268" spans="2:25" x14ac:dyDescent="0.25">
      <c r="Y268" s="427"/>
    </row>
    <row r="269" spans="2:25" ht="14.4" x14ac:dyDescent="0.3">
      <c r="C269" s="415"/>
      <c r="Y269" s="427"/>
    </row>
    <row r="270" spans="2:25" x14ac:dyDescent="0.25">
      <c r="Y270" s="427"/>
    </row>
    <row r="271" spans="2:25" ht="14.4" x14ac:dyDescent="0.3">
      <c r="C271" s="426"/>
      <c r="R271" s="422"/>
      <c r="U271" s="421"/>
      <c r="V271" s="423"/>
      <c r="W271" s="423"/>
      <c r="Y271" s="419"/>
    </row>
    <row r="272" spans="2:25" ht="14.4" x14ac:dyDescent="0.3">
      <c r="C272" s="415"/>
      <c r="E272" s="425"/>
      <c r="R272" s="424"/>
      <c r="U272" s="421"/>
      <c r="V272" s="420"/>
      <c r="W272" s="420"/>
      <c r="Y272" s="419"/>
    </row>
    <row r="273" spans="3:28" ht="14.4" x14ac:dyDescent="0.3">
      <c r="C273" s="415"/>
      <c r="R273" s="424"/>
      <c r="U273" s="421"/>
      <c r="V273" s="420"/>
      <c r="W273" s="420"/>
      <c r="X273" s="421"/>
      <c r="Y273" s="419"/>
    </row>
    <row r="274" spans="3:28" ht="14.4" x14ac:dyDescent="0.3">
      <c r="C274" s="415"/>
      <c r="R274" s="422"/>
      <c r="U274" s="421"/>
      <c r="V274" s="420"/>
      <c r="W274" s="420"/>
      <c r="X274" s="421"/>
      <c r="Y274" s="419"/>
    </row>
    <row r="275" spans="3:28" ht="14.4" x14ac:dyDescent="0.3">
      <c r="C275" s="415"/>
      <c r="R275" s="424"/>
      <c r="U275" s="421"/>
      <c r="V275" s="423"/>
      <c r="W275" s="423"/>
      <c r="Y275" s="419"/>
    </row>
    <row r="276" spans="3:28" ht="14.4" x14ac:dyDescent="0.3">
      <c r="R276" s="422"/>
      <c r="U276" s="421"/>
      <c r="V276" s="420"/>
      <c r="W276" s="420"/>
      <c r="Y276" s="419"/>
    </row>
    <row r="277" spans="3:28" x14ac:dyDescent="0.25">
      <c r="Y277" s="418"/>
    </row>
    <row r="278" spans="3:28" ht="14.4" x14ac:dyDescent="0.3">
      <c r="E278" s="415"/>
    </row>
    <row r="280" spans="3:28" x14ac:dyDescent="0.25">
      <c r="E280" s="417"/>
    </row>
    <row r="281" spans="3:28" ht="14.4" x14ac:dyDescent="0.3">
      <c r="E281" s="416"/>
      <c r="Q281" s="414"/>
      <c r="R281" s="414"/>
      <c r="S281" s="414"/>
      <c r="T281" s="414"/>
      <c r="U281" s="414"/>
      <c r="V281" s="414"/>
      <c r="W281" s="414"/>
      <c r="X281" s="414"/>
      <c r="Y281" s="414"/>
      <c r="Z281" s="414"/>
      <c r="AA281" s="414"/>
      <c r="AB281" s="414"/>
    </row>
    <row r="282" spans="3:28" ht="14.4" x14ac:dyDescent="0.3">
      <c r="E282" s="415"/>
      <c r="Q282" s="414"/>
      <c r="R282" s="414"/>
      <c r="S282" s="414"/>
      <c r="T282" s="414"/>
      <c r="U282" s="414"/>
      <c r="V282" s="414"/>
      <c r="W282" s="414"/>
      <c r="X282" s="414"/>
      <c r="Y282" s="414"/>
      <c r="Z282" s="414"/>
      <c r="AA282" s="414"/>
      <c r="AB282" s="414"/>
    </row>
    <row r="283" spans="3:28" ht="14.4" x14ac:dyDescent="0.3">
      <c r="E283" s="415"/>
      <c r="Q283" s="414"/>
      <c r="R283" s="414"/>
      <c r="S283" s="414"/>
      <c r="T283" s="414"/>
      <c r="U283" s="414"/>
      <c r="V283" s="414"/>
      <c r="W283" s="414"/>
      <c r="X283" s="414"/>
      <c r="Y283" s="414"/>
      <c r="Z283" s="414"/>
      <c r="AA283" s="414"/>
      <c r="AB283" s="414"/>
    </row>
    <row r="284" spans="3:28" ht="14.4" x14ac:dyDescent="0.3">
      <c r="E284" s="415"/>
      <c r="Q284" s="628"/>
      <c r="R284" s="628"/>
      <c r="S284" s="628"/>
      <c r="T284" s="628"/>
      <c r="U284" s="628"/>
      <c r="V284" s="628"/>
      <c r="W284" s="628"/>
      <c r="X284" s="628"/>
      <c r="Y284" s="628"/>
      <c r="Z284" s="413"/>
      <c r="AA284" s="413"/>
      <c r="AB284" s="413"/>
    </row>
    <row r="285" spans="3:28" x14ac:dyDescent="0.25">
      <c r="Q285" s="414"/>
      <c r="R285" s="414"/>
      <c r="S285" s="414"/>
      <c r="T285" s="414"/>
      <c r="U285" s="414"/>
      <c r="V285" s="414"/>
      <c r="W285" s="414"/>
      <c r="X285" s="414"/>
      <c r="Y285" s="414"/>
      <c r="Z285" s="414"/>
      <c r="AA285" s="414"/>
      <c r="AB285" s="414"/>
    </row>
    <row r="286" spans="3:28" x14ac:dyDescent="0.25">
      <c r="Q286" s="628"/>
      <c r="R286" s="628"/>
      <c r="S286" s="629"/>
      <c r="T286" s="629"/>
      <c r="U286" s="629"/>
      <c r="V286" s="629"/>
      <c r="W286" s="629"/>
      <c r="X286" s="629"/>
      <c r="Y286" s="629"/>
      <c r="Z286" s="413"/>
      <c r="AA286" s="412"/>
      <c r="AB286" s="413"/>
    </row>
    <row r="289" spans="17:28" x14ac:dyDescent="0.25">
      <c r="Q289" s="628"/>
      <c r="R289" s="628"/>
      <c r="S289" s="629"/>
      <c r="T289" s="629"/>
      <c r="U289" s="629"/>
      <c r="V289" s="629"/>
      <c r="W289" s="629"/>
      <c r="X289" s="629"/>
      <c r="Y289" s="629"/>
      <c r="Z289" s="413"/>
      <c r="AA289" s="412"/>
      <c r="AB289" s="412"/>
    </row>
    <row r="290" spans="17:28" x14ac:dyDescent="0.25">
      <c r="Q290" s="629"/>
      <c r="R290" s="629"/>
      <c r="S290" s="629"/>
      <c r="T290" s="629"/>
      <c r="U290" s="629"/>
      <c r="V290" s="629"/>
      <c r="W290" s="629"/>
      <c r="X290" s="629"/>
      <c r="Y290" s="629"/>
    </row>
    <row r="292" spans="17:28" x14ac:dyDescent="0.25">
      <c r="Q292" s="628"/>
      <c r="R292" s="628"/>
      <c r="S292" s="628"/>
      <c r="T292" s="628"/>
      <c r="U292" s="628"/>
      <c r="V292" s="628"/>
      <c r="W292" s="628"/>
      <c r="X292" s="628"/>
      <c r="Y292" s="628"/>
      <c r="Z292" s="413"/>
      <c r="AA292" s="412"/>
      <c r="AB292" s="412"/>
    </row>
    <row r="293" spans="17:28" x14ac:dyDescent="0.25">
      <c r="Q293" s="629"/>
      <c r="R293" s="629"/>
      <c r="S293" s="629"/>
      <c r="T293" s="629"/>
      <c r="U293" s="629"/>
      <c r="V293" s="629"/>
      <c r="W293" s="629"/>
      <c r="X293" s="629"/>
      <c r="Y293" s="629"/>
      <c r="Z293" s="413"/>
      <c r="AA293" s="412"/>
      <c r="AB293" s="412"/>
    </row>
    <row r="295" spans="17:28" x14ac:dyDescent="0.25">
      <c r="Q295" s="628"/>
      <c r="R295" s="628"/>
      <c r="S295" s="629"/>
      <c r="T295" s="629"/>
      <c r="U295" s="629"/>
      <c r="V295" s="629"/>
      <c r="W295" s="629"/>
      <c r="X295" s="629"/>
      <c r="Y295" s="629"/>
      <c r="Z295" s="413"/>
      <c r="AA295" s="412"/>
      <c r="AB295" s="412"/>
    </row>
    <row r="298" spans="17:28" x14ac:dyDescent="0.25">
      <c r="Q298" s="628"/>
      <c r="R298" s="628"/>
      <c r="S298" s="629"/>
      <c r="T298" s="629"/>
      <c r="U298" s="629"/>
      <c r="V298" s="629"/>
      <c r="W298" s="629"/>
      <c r="X298" s="629"/>
      <c r="Y298" s="629"/>
      <c r="Z298" s="413"/>
      <c r="AA298" s="412"/>
      <c r="AB298" s="412"/>
    </row>
    <row r="299" spans="17:28" x14ac:dyDescent="0.25">
      <c r="Q299" s="629"/>
      <c r="R299" s="629"/>
      <c r="S299" s="629"/>
      <c r="T299" s="629"/>
      <c r="U299" s="629"/>
      <c r="V299" s="629"/>
      <c r="W299" s="629"/>
      <c r="X299" s="629"/>
      <c r="Y299" s="629"/>
      <c r="Z299" s="413"/>
      <c r="AA299" s="412"/>
      <c r="AB299" s="412"/>
    </row>
  </sheetData>
  <mergeCells count="20">
    <mergeCell ref="Q292:Y292"/>
    <mergeCell ref="Q290:Y290"/>
    <mergeCell ref="S289:Y289"/>
    <mergeCell ref="Q299:Y299"/>
    <mergeCell ref="Q293:Y293"/>
    <mergeCell ref="Q295:R295"/>
    <mergeCell ref="S295:Y295"/>
    <mergeCell ref="Q298:R298"/>
    <mergeCell ref="S298:Y298"/>
    <mergeCell ref="Q284:Y284"/>
    <mergeCell ref="Q286:R286"/>
    <mergeCell ref="S286:Y286"/>
    <mergeCell ref="Q289:R289"/>
    <mergeCell ref="B8:B27"/>
    <mergeCell ref="D248:E248"/>
    <mergeCell ref="B1:I2"/>
    <mergeCell ref="B4:I4"/>
    <mergeCell ref="B5:I6"/>
    <mergeCell ref="B30:I30"/>
    <mergeCell ref="D7:I7"/>
  </mergeCells>
  <pageMargins left="0.19685039370078741" right="0.19685039370078741" top="0.19685039370078741" bottom="0.19685039370078741" header="0" footer="0"/>
  <pageSetup paperSize="9" scale="24" fitToHeight="0"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0"/>
  <sheetViews>
    <sheetView showGridLines="0" workbookViewId="0">
      <pane ySplit="1" topLeftCell="A2" activePane="bottomLeft" state="frozen"/>
      <selection pane="bottomLeft" activeCell="G10" sqref="G10"/>
    </sheetView>
  </sheetViews>
  <sheetFormatPr defaultRowHeight="12" x14ac:dyDescent="0.3"/>
  <cols>
    <col min="2" max="2" width="102.140625" customWidth="1"/>
    <col min="4" max="4" width="13.42578125" customWidth="1"/>
    <col min="7" max="7" width="15.42578125" customWidth="1"/>
    <col min="8" max="8" width="15.85546875" customWidth="1"/>
  </cols>
  <sheetData>
    <row r="1" spans="1:8" x14ac:dyDescent="0.3">
      <c r="A1" s="234"/>
      <c r="B1" s="235"/>
      <c r="C1" s="236"/>
      <c r="D1" s="238"/>
      <c r="E1" s="253"/>
      <c r="F1" s="253"/>
      <c r="G1" s="253"/>
      <c r="H1" s="253"/>
    </row>
    <row r="2" spans="1:8" ht="13.8" x14ac:dyDescent="0.3">
      <c r="A2" s="234"/>
      <c r="B2" s="237"/>
      <c r="C2" s="238"/>
      <c r="D2" s="253"/>
      <c r="E2" s="235"/>
      <c r="F2" s="254"/>
      <c r="G2" s="253"/>
      <c r="H2" s="253"/>
    </row>
    <row r="3" spans="1:8" ht="17.399999999999999" x14ac:dyDescent="0.3">
      <c r="A3" s="234"/>
      <c r="B3" s="239" t="s">
        <v>1063</v>
      </c>
      <c r="C3" s="238"/>
      <c r="D3" s="253"/>
      <c r="E3" s="235"/>
      <c r="F3" s="254"/>
      <c r="G3" s="253"/>
      <c r="H3" s="253"/>
    </row>
    <row r="4" spans="1:8" ht="14.4" x14ac:dyDescent="0.3">
      <c r="A4" s="234"/>
      <c r="B4" s="240" t="s">
        <v>1064</v>
      </c>
      <c r="C4" s="238"/>
      <c r="D4" s="253"/>
      <c r="E4" s="235"/>
      <c r="F4" s="254"/>
      <c r="G4" s="253"/>
      <c r="H4" s="253"/>
    </row>
    <row r="5" spans="1:8" x14ac:dyDescent="0.3">
      <c r="A5" s="234"/>
      <c r="B5" s="235" t="s">
        <v>1065</v>
      </c>
      <c r="C5" s="236"/>
      <c r="D5" s="238"/>
      <c r="E5" s="253"/>
      <c r="F5" s="253"/>
      <c r="G5" s="253"/>
      <c r="H5" s="253"/>
    </row>
    <row r="6" spans="1:8" x14ac:dyDescent="0.3">
      <c r="A6" s="241"/>
      <c r="B6" s="242" t="s">
        <v>1066</v>
      </c>
      <c r="C6" s="243"/>
      <c r="D6" s="255"/>
      <c r="E6" s="256" t="s">
        <v>1084</v>
      </c>
      <c r="F6" s="256"/>
      <c r="G6" s="256" t="s">
        <v>909</v>
      </c>
      <c r="H6" s="256"/>
    </row>
    <row r="7" spans="1:8" x14ac:dyDescent="0.3">
      <c r="A7" s="244"/>
      <c r="B7" s="245" t="s">
        <v>1067</v>
      </c>
      <c r="C7" s="245" t="s">
        <v>877</v>
      </c>
      <c r="D7" s="257" t="s">
        <v>878</v>
      </c>
      <c r="E7" s="258" t="s">
        <v>1082</v>
      </c>
      <c r="F7" s="258" t="s">
        <v>1083</v>
      </c>
      <c r="G7" s="258" t="s">
        <v>1082</v>
      </c>
      <c r="H7" s="258" t="s">
        <v>1083</v>
      </c>
    </row>
    <row r="8" spans="1:8" ht="12.6" x14ac:dyDescent="0.3">
      <c r="A8" s="246"/>
      <c r="B8" s="247"/>
      <c r="C8" s="248"/>
      <c r="D8" s="259"/>
      <c r="E8" s="260"/>
      <c r="F8" s="260"/>
      <c r="G8" s="260"/>
      <c r="H8" s="260"/>
    </row>
    <row r="9" spans="1:8" ht="13.8" x14ac:dyDescent="0.3">
      <c r="A9" s="249"/>
      <c r="B9" s="250" t="s">
        <v>163</v>
      </c>
      <c r="C9" s="251"/>
      <c r="D9" s="261"/>
      <c r="E9" s="262"/>
      <c r="F9" s="262"/>
      <c r="G9" s="262"/>
      <c r="H9" s="262"/>
    </row>
    <row r="10" spans="1:8" ht="13.8" x14ac:dyDescent="0.3">
      <c r="A10" s="249"/>
      <c r="B10" s="252" t="s">
        <v>1068</v>
      </c>
      <c r="C10" s="251" t="s">
        <v>185</v>
      </c>
      <c r="D10" s="261">
        <v>150</v>
      </c>
      <c r="E10" s="287"/>
      <c r="F10" s="287"/>
      <c r="G10" s="262">
        <f>D10*E10</f>
        <v>0</v>
      </c>
      <c r="H10" s="262">
        <f>D10*F10</f>
        <v>0</v>
      </c>
    </row>
    <row r="11" spans="1:8" ht="16.2" x14ac:dyDescent="0.3">
      <c r="A11" s="249"/>
      <c r="B11" s="252" t="s">
        <v>1069</v>
      </c>
      <c r="C11" s="251" t="s">
        <v>1070</v>
      </c>
      <c r="D11" s="261">
        <v>20</v>
      </c>
      <c r="E11" s="287"/>
      <c r="F11" s="287"/>
      <c r="G11" s="262">
        <f t="shared" ref="G11:G35" si="0">D11*E11</f>
        <v>0</v>
      </c>
      <c r="H11" s="262">
        <f t="shared" ref="H11:H35" si="1">D11*F11</f>
        <v>0</v>
      </c>
    </row>
    <row r="12" spans="1:8" ht="16.2" x14ac:dyDescent="0.3">
      <c r="A12" s="249" t="s">
        <v>1071</v>
      </c>
      <c r="B12" s="252" t="s">
        <v>1072</v>
      </c>
      <c r="C12" s="251" t="s">
        <v>1070</v>
      </c>
      <c r="D12" s="261">
        <v>5</v>
      </c>
      <c r="E12" s="287"/>
      <c r="F12" s="287"/>
      <c r="G12" s="262">
        <f t="shared" si="0"/>
        <v>0</v>
      </c>
      <c r="H12" s="262">
        <f t="shared" si="1"/>
        <v>0</v>
      </c>
    </row>
    <row r="13" spans="1:8" ht="16.2" x14ac:dyDescent="0.3">
      <c r="A13" s="249" t="s">
        <v>1071</v>
      </c>
      <c r="B13" s="252" t="s">
        <v>1073</v>
      </c>
      <c r="C13" s="251" t="s">
        <v>1074</v>
      </c>
      <c r="D13" s="261">
        <v>9</v>
      </c>
      <c r="E13" s="287"/>
      <c r="F13" s="287"/>
      <c r="G13" s="262">
        <f t="shared" si="0"/>
        <v>0</v>
      </c>
      <c r="H13" s="262">
        <f t="shared" si="1"/>
        <v>0</v>
      </c>
    </row>
    <row r="14" spans="1:8" ht="13.8" x14ac:dyDescent="0.3">
      <c r="A14" s="249" t="s">
        <v>1071</v>
      </c>
      <c r="B14" s="252" t="s">
        <v>1075</v>
      </c>
      <c r="C14" s="251" t="s">
        <v>185</v>
      </c>
      <c r="D14" s="261">
        <v>25</v>
      </c>
      <c r="E14" s="287"/>
      <c r="F14" s="287"/>
      <c r="G14" s="262">
        <f t="shared" si="0"/>
        <v>0</v>
      </c>
      <c r="H14" s="262">
        <f t="shared" si="1"/>
        <v>0</v>
      </c>
    </row>
    <row r="15" spans="1:8" ht="13.8" x14ac:dyDescent="0.3">
      <c r="A15" s="249"/>
      <c r="B15" s="252" t="s">
        <v>1076</v>
      </c>
      <c r="C15" s="251" t="s">
        <v>882</v>
      </c>
      <c r="D15" s="261">
        <v>4</v>
      </c>
      <c r="E15" s="287"/>
      <c r="F15" s="287"/>
      <c r="G15" s="262">
        <f t="shared" si="0"/>
        <v>0</v>
      </c>
      <c r="H15" s="262">
        <f t="shared" si="1"/>
        <v>0</v>
      </c>
    </row>
    <row r="16" spans="1:8" ht="13.8" x14ac:dyDescent="0.3">
      <c r="A16" s="249"/>
      <c r="B16" s="252" t="s">
        <v>1077</v>
      </c>
      <c r="C16" s="251" t="s">
        <v>882</v>
      </c>
      <c r="D16" s="261">
        <v>4</v>
      </c>
      <c r="E16" s="287"/>
      <c r="F16" s="287"/>
      <c r="G16" s="262">
        <f t="shared" si="0"/>
        <v>0</v>
      </c>
      <c r="H16" s="262">
        <f t="shared" si="1"/>
        <v>0</v>
      </c>
    </row>
    <row r="17" spans="1:8" ht="16.2" x14ac:dyDescent="0.3">
      <c r="A17" s="249"/>
      <c r="B17" s="252" t="s">
        <v>1078</v>
      </c>
      <c r="C17" s="251" t="s">
        <v>1074</v>
      </c>
      <c r="D17" s="261">
        <v>4</v>
      </c>
      <c r="E17" s="287"/>
      <c r="F17" s="287"/>
      <c r="G17" s="262">
        <f t="shared" si="0"/>
        <v>0</v>
      </c>
      <c r="H17" s="262">
        <f t="shared" si="1"/>
        <v>0</v>
      </c>
    </row>
    <row r="18" spans="1:8" ht="13.8" x14ac:dyDescent="0.3">
      <c r="A18" s="249"/>
      <c r="B18" s="252" t="s">
        <v>1079</v>
      </c>
      <c r="C18" s="251" t="s">
        <v>185</v>
      </c>
      <c r="D18" s="261">
        <v>20</v>
      </c>
      <c r="E18" s="287"/>
      <c r="F18" s="287"/>
      <c r="G18" s="262">
        <f t="shared" si="0"/>
        <v>0</v>
      </c>
      <c r="H18" s="262">
        <f t="shared" si="1"/>
        <v>0</v>
      </c>
    </row>
    <row r="19" spans="1:8" ht="13.8" x14ac:dyDescent="0.3">
      <c r="A19" s="249"/>
      <c r="B19" s="252" t="s">
        <v>1080</v>
      </c>
      <c r="C19" s="251" t="s">
        <v>185</v>
      </c>
      <c r="D19" s="261">
        <v>150</v>
      </c>
      <c r="E19" s="287"/>
      <c r="F19" s="287"/>
      <c r="G19" s="262">
        <f t="shared" si="0"/>
        <v>0</v>
      </c>
      <c r="H19" s="262">
        <f t="shared" si="1"/>
        <v>0</v>
      </c>
    </row>
    <row r="20" spans="1:8" ht="13.8" x14ac:dyDescent="0.3">
      <c r="A20" s="249"/>
      <c r="B20" s="252" t="s">
        <v>1081</v>
      </c>
      <c r="C20" s="251" t="s">
        <v>882</v>
      </c>
      <c r="D20" s="261">
        <v>4</v>
      </c>
      <c r="E20" s="287"/>
      <c r="F20" s="287"/>
      <c r="G20" s="262">
        <f t="shared" si="0"/>
        <v>0</v>
      </c>
      <c r="H20" s="262">
        <f t="shared" si="1"/>
        <v>0</v>
      </c>
    </row>
    <row r="21" spans="1:8" ht="13.8" x14ac:dyDescent="0.3">
      <c r="A21" s="249" t="s">
        <v>1071</v>
      </c>
      <c r="B21" s="252" t="s">
        <v>1085</v>
      </c>
      <c r="C21" s="251" t="s">
        <v>882</v>
      </c>
      <c r="D21" s="261">
        <v>10</v>
      </c>
      <c r="E21" s="287"/>
      <c r="F21" s="287"/>
      <c r="G21" s="262">
        <f t="shared" si="0"/>
        <v>0</v>
      </c>
      <c r="H21" s="262">
        <f t="shared" si="1"/>
        <v>0</v>
      </c>
    </row>
    <row r="22" spans="1:8" ht="13.8" x14ac:dyDescent="0.3">
      <c r="A22" s="249"/>
      <c r="B22" s="252" t="s">
        <v>1086</v>
      </c>
      <c r="C22" s="251" t="s">
        <v>882</v>
      </c>
      <c r="D22" s="261">
        <v>10</v>
      </c>
      <c r="E22" s="287"/>
      <c r="F22" s="287"/>
      <c r="G22" s="262">
        <f t="shared" si="0"/>
        <v>0</v>
      </c>
      <c r="H22" s="262">
        <f t="shared" si="1"/>
        <v>0</v>
      </c>
    </row>
    <row r="23" spans="1:8" ht="13.8" x14ac:dyDescent="0.3">
      <c r="A23" s="249" t="s">
        <v>1071</v>
      </c>
      <c r="B23" s="252" t="s">
        <v>1087</v>
      </c>
      <c r="C23" s="251" t="s">
        <v>185</v>
      </c>
      <c r="D23" s="261">
        <v>25</v>
      </c>
      <c r="E23" s="287"/>
      <c r="F23" s="287"/>
      <c r="G23" s="262">
        <f t="shared" si="0"/>
        <v>0</v>
      </c>
      <c r="H23" s="262">
        <f t="shared" si="1"/>
        <v>0</v>
      </c>
    </row>
    <row r="24" spans="1:8" ht="13.8" x14ac:dyDescent="0.3">
      <c r="A24" s="249" t="s">
        <v>1071</v>
      </c>
      <c r="B24" s="252" t="s">
        <v>1088</v>
      </c>
      <c r="C24" s="251" t="s">
        <v>185</v>
      </c>
      <c r="D24" s="261">
        <v>120</v>
      </c>
      <c r="E24" s="287"/>
      <c r="F24" s="287"/>
      <c r="G24" s="262">
        <f t="shared" si="0"/>
        <v>0</v>
      </c>
      <c r="H24" s="262">
        <f t="shared" si="1"/>
        <v>0</v>
      </c>
    </row>
    <row r="25" spans="1:8" ht="13.8" x14ac:dyDescent="0.3">
      <c r="A25" s="249"/>
      <c r="B25" s="252" t="s">
        <v>1089</v>
      </c>
      <c r="C25" s="251" t="s">
        <v>185</v>
      </c>
      <c r="D25" s="261">
        <v>30</v>
      </c>
      <c r="E25" s="287"/>
      <c r="F25" s="287"/>
      <c r="G25" s="262">
        <f t="shared" si="0"/>
        <v>0</v>
      </c>
      <c r="H25" s="262">
        <f t="shared" si="1"/>
        <v>0</v>
      </c>
    </row>
    <row r="26" spans="1:8" ht="13.8" x14ac:dyDescent="0.3">
      <c r="A26" s="249"/>
      <c r="B26" s="252" t="s">
        <v>1090</v>
      </c>
      <c r="C26" s="251" t="s">
        <v>185</v>
      </c>
      <c r="D26" s="261">
        <v>150</v>
      </c>
      <c r="E26" s="287"/>
      <c r="F26" s="287"/>
      <c r="G26" s="262">
        <f t="shared" si="0"/>
        <v>0</v>
      </c>
      <c r="H26" s="262">
        <f t="shared" si="1"/>
        <v>0</v>
      </c>
    </row>
    <row r="27" spans="1:8" ht="13.8" x14ac:dyDescent="0.3">
      <c r="A27" s="249"/>
      <c r="B27" s="252" t="s">
        <v>1091</v>
      </c>
      <c r="C27" s="251" t="s">
        <v>185</v>
      </c>
      <c r="D27" s="261">
        <v>150</v>
      </c>
      <c r="E27" s="287"/>
      <c r="F27" s="287"/>
      <c r="G27" s="262">
        <f t="shared" si="0"/>
        <v>0</v>
      </c>
      <c r="H27" s="262">
        <f t="shared" si="1"/>
        <v>0</v>
      </c>
    </row>
    <row r="28" spans="1:8" ht="13.8" x14ac:dyDescent="0.3">
      <c r="A28" s="249" t="s">
        <v>1071</v>
      </c>
      <c r="B28" s="252" t="s">
        <v>1092</v>
      </c>
      <c r="C28" s="251" t="s">
        <v>882</v>
      </c>
      <c r="D28" s="261">
        <v>10</v>
      </c>
      <c r="E28" s="287"/>
      <c r="F28" s="287"/>
      <c r="G28" s="262">
        <f t="shared" si="0"/>
        <v>0</v>
      </c>
      <c r="H28" s="262">
        <f t="shared" si="1"/>
        <v>0</v>
      </c>
    </row>
    <row r="29" spans="1:8" ht="16.2" x14ac:dyDescent="0.3">
      <c r="A29" s="249"/>
      <c r="B29" s="252" t="s">
        <v>1093</v>
      </c>
      <c r="C29" s="251" t="s">
        <v>1094</v>
      </c>
      <c r="D29" s="261">
        <v>180</v>
      </c>
      <c r="E29" s="287"/>
      <c r="F29" s="287"/>
      <c r="G29" s="262">
        <f t="shared" si="0"/>
        <v>0</v>
      </c>
      <c r="H29" s="262">
        <f t="shared" si="1"/>
        <v>0</v>
      </c>
    </row>
    <row r="30" spans="1:8" ht="16.2" x14ac:dyDescent="0.3">
      <c r="A30" s="249"/>
      <c r="B30" s="252" t="s">
        <v>1095</v>
      </c>
      <c r="C30" s="251" t="s">
        <v>1070</v>
      </c>
      <c r="D30" s="261">
        <v>15</v>
      </c>
      <c r="E30" s="287"/>
      <c r="F30" s="287"/>
      <c r="G30" s="262">
        <f t="shared" si="0"/>
        <v>0</v>
      </c>
      <c r="H30" s="262">
        <f t="shared" si="1"/>
        <v>0</v>
      </c>
    </row>
    <row r="31" spans="1:8" ht="16.2" x14ac:dyDescent="0.3">
      <c r="A31" s="249"/>
      <c r="B31" s="252" t="s">
        <v>1096</v>
      </c>
      <c r="C31" s="251" t="s">
        <v>1094</v>
      </c>
      <c r="D31" s="261">
        <v>9</v>
      </c>
      <c r="E31" s="287"/>
      <c r="F31" s="287"/>
      <c r="G31" s="262">
        <f t="shared" si="0"/>
        <v>0</v>
      </c>
      <c r="H31" s="262">
        <f t="shared" si="1"/>
        <v>0</v>
      </c>
    </row>
    <row r="32" spans="1:8" ht="16.2" x14ac:dyDescent="0.3">
      <c r="A32" s="249"/>
      <c r="B32" s="252" t="s">
        <v>1097</v>
      </c>
      <c r="C32" s="251" t="s">
        <v>1094</v>
      </c>
      <c r="D32" s="261">
        <v>9</v>
      </c>
      <c r="E32" s="287"/>
      <c r="F32" s="287"/>
      <c r="G32" s="262">
        <f t="shared" si="0"/>
        <v>0</v>
      </c>
      <c r="H32" s="262">
        <f t="shared" si="1"/>
        <v>0</v>
      </c>
    </row>
    <row r="33" spans="1:8" ht="16.2" x14ac:dyDescent="0.3">
      <c r="A33" s="249"/>
      <c r="B33" s="252" t="s">
        <v>1098</v>
      </c>
      <c r="C33" s="251" t="s">
        <v>1070</v>
      </c>
      <c r="D33" s="261">
        <v>5</v>
      </c>
      <c r="E33" s="287"/>
      <c r="F33" s="287"/>
      <c r="G33" s="262">
        <f t="shared" si="0"/>
        <v>0</v>
      </c>
      <c r="H33" s="262">
        <f t="shared" si="1"/>
        <v>0</v>
      </c>
    </row>
    <row r="34" spans="1:8" ht="13.8" x14ac:dyDescent="0.3">
      <c r="A34" s="249"/>
      <c r="B34" s="252" t="s">
        <v>1099</v>
      </c>
      <c r="C34" s="251" t="s">
        <v>185</v>
      </c>
      <c r="D34" s="261">
        <v>150</v>
      </c>
      <c r="E34" s="287"/>
      <c r="F34" s="287"/>
      <c r="G34" s="262">
        <f t="shared" si="0"/>
        <v>0</v>
      </c>
      <c r="H34" s="262">
        <f t="shared" si="1"/>
        <v>0</v>
      </c>
    </row>
    <row r="35" spans="1:8" ht="13.8" x14ac:dyDescent="0.3">
      <c r="A35" s="249"/>
      <c r="B35" s="252" t="s">
        <v>1100</v>
      </c>
      <c r="C35" s="251" t="s">
        <v>185</v>
      </c>
      <c r="D35" s="261">
        <v>150</v>
      </c>
      <c r="E35" s="287"/>
      <c r="F35" s="287"/>
      <c r="G35" s="262">
        <f t="shared" si="0"/>
        <v>0</v>
      </c>
      <c r="H35" s="262">
        <f t="shared" si="1"/>
        <v>0</v>
      </c>
    </row>
    <row r="36" spans="1:8" ht="13.8" x14ac:dyDescent="0.3">
      <c r="A36" s="249"/>
      <c r="B36" s="250" t="s">
        <v>1101</v>
      </c>
      <c r="C36" s="251"/>
      <c r="D36" s="261"/>
      <c r="E36" s="262"/>
      <c r="F36" s="262"/>
      <c r="G36" s="262"/>
      <c r="H36" s="262"/>
    </row>
    <row r="37" spans="1:8" ht="13.8" x14ac:dyDescent="0.3">
      <c r="A37" s="249"/>
      <c r="B37" s="252" t="s">
        <v>1102</v>
      </c>
      <c r="C37" s="251" t="s">
        <v>185</v>
      </c>
      <c r="D37" s="261">
        <v>170</v>
      </c>
      <c r="E37" s="287"/>
      <c r="F37" s="287"/>
      <c r="G37" s="262">
        <f t="shared" ref="G37:G41" si="2">D37*E37</f>
        <v>0</v>
      </c>
      <c r="H37" s="262">
        <f t="shared" ref="H37:H41" si="3">D37*F37</f>
        <v>0</v>
      </c>
    </row>
    <row r="38" spans="1:8" ht="16.2" x14ac:dyDescent="0.3">
      <c r="A38" s="249" t="s">
        <v>1071</v>
      </c>
      <c r="B38" s="252" t="s">
        <v>1103</v>
      </c>
      <c r="C38" s="251" t="s">
        <v>1070</v>
      </c>
      <c r="D38" s="261">
        <v>1</v>
      </c>
      <c r="E38" s="287"/>
      <c r="F38" s="287"/>
      <c r="G38" s="262">
        <f t="shared" si="2"/>
        <v>0</v>
      </c>
      <c r="H38" s="262">
        <f t="shared" si="3"/>
        <v>0</v>
      </c>
    </row>
    <row r="39" spans="1:8" ht="16.2" x14ac:dyDescent="0.3">
      <c r="A39" s="249"/>
      <c r="B39" s="252" t="s">
        <v>1104</v>
      </c>
      <c r="C39" s="251" t="s">
        <v>963</v>
      </c>
      <c r="D39" s="261">
        <v>0.5</v>
      </c>
      <c r="E39" s="287"/>
      <c r="F39" s="287"/>
      <c r="G39" s="262">
        <f t="shared" si="2"/>
        <v>0</v>
      </c>
      <c r="H39" s="262">
        <f t="shared" si="3"/>
        <v>0</v>
      </c>
    </row>
    <row r="40" spans="1:8" ht="16.2" x14ac:dyDescent="0.3">
      <c r="A40" s="249"/>
      <c r="B40" s="252" t="s">
        <v>1105</v>
      </c>
      <c r="C40" s="251" t="s">
        <v>185</v>
      </c>
      <c r="D40" s="263">
        <v>170</v>
      </c>
      <c r="E40" s="287"/>
      <c r="F40" s="287"/>
      <c r="G40" s="262">
        <f t="shared" si="2"/>
        <v>0</v>
      </c>
      <c r="H40" s="262">
        <f t="shared" si="3"/>
        <v>0</v>
      </c>
    </row>
    <row r="41" spans="1:8" ht="16.2" x14ac:dyDescent="0.3">
      <c r="A41" s="249"/>
      <c r="B41" s="252" t="s">
        <v>1106</v>
      </c>
      <c r="C41" s="251" t="s">
        <v>882</v>
      </c>
      <c r="D41" s="261">
        <v>10</v>
      </c>
      <c r="E41" s="287"/>
      <c r="F41" s="287"/>
      <c r="G41" s="262">
        <f t="shared" si="2"/>
        <v>0</v>
      </c>
      <c r="H41" s="262">
        <f t="shared" si="3"/>
        <v>0</v>
      </c>
    </row>
    <row r="42" spans="1:8" ht="13.8" x14ac:dyDescent="0.3">
      <c r="A42" s="249"/>
      <c r="B42" s="250" t="s">
        <v>1107</v>
      </c>
      <c r="C42" s="251"/>
      <c r="D42" s="261"/>
      <c r="E42" s="262"/>
      <c r="F42" s="262"/>
      <c r="G42" s="262"/>
      <c r="H42" s="262"/>
    </row>
    <row r="43" spans="1:8" ht="13.8" x14ac:dyDescent="0.3">
      <c r="A43" s="249"/>
      <c r="B43" s="264" t="s">
        <v>1108</v>
      </c>
      <c r="C43" s="251" t="s">
        <v>882</v>
      </c>
      <c r="D43" s="261">
        <v>4</v>
      </c>
      <c r="E43" s="287"/>
      <c r="F43" s="287"/>
      <c r="G43" s="262">
        <f t="shared" ref="G43:G51" si="4">D43*E43</f>
        <v>0</v>
      </c>
      <c r="H43" s="262">
        <f t="shared" ref="H43:H51" si="5">D43*F43</f>
        <v>0</v>
      </c>
    </row>
    <row r="44" spans="1:8" ht="13.8" x14ac:dyDescent="0.3">
      <c r="A44" s="249" t="s">
        <v>1071</v>
      </c>
      <c r="B44" s="252" t="s">
        <v>1109</v>
      </c>
      <c r="C44" s="251" t="s">
        <v>882</v>
      </c>
      <c r="D44" s="261">
        <v>4</v>
      </c>
      <c r="E44" s="287"/>
      <c r="F44" s="287"/>
      <c r="G44" s="262">
        <f t="shared" si="4"/>
        <v>0</v>
      </c>
      <c r="H44" s="262">
        <f t="shared" si="5"/>
        <v>0</v>
      </c>
    </row>
    <row r="45" spans="1:8" ht="16.2" x14ac:dyDescent="0.3">
      <c r="A45" s="249"/>
      <c r="B45" s="252" t="s">
        <v>1110</v>
      </c>
      <c r="C45" s="251" t="s">
        <v>185</v>
      </c>
      <c r="D45" s="265">
        <v>40</v>
      </c>
      <c r="E45" s="287"/>
      <c r="F45" s="287"/>
      <c r="G45" s="262">
        <f t="shared" si="4"/>
        <v>0</v>
      </c>
      <c r="H45" s="262">
        <f t="shared" si="5"/>
        <v>0</v>
      </c>
    </row>
    <row r="46" spans="1:8" ht="13.8" x14ac:dyDescent="0.3">
      <c r="A46" s="249"/>
      <c r="B46" s="252" t="s">
        <v>1111</v>
      </c>
      <c r="C46" s="251" t="s">
        <v>882</v>
      </c>
      <c r="D46" s="261">
        <v>4</v>
      </c>
      <c r="E46" s="287"/>
      <c r="F46" s="287"/>
      <c r="G46" s="262">
        <f t="shared" si="4"/>
        <v>0</v>
      </c>
      <c r="H46" s="262">
        <f t="shared" si="5"/>
        <v>0</v>
      </c>
    </row>
    <row r="47" spans="1:8" ht="13.8" x14ac:dyDescent="0.3">
      <c r="A47" s="249"/>
      <c r="B47" s="266" t="s">
        <v>1112</v>
      </c>
      <c r="C47" s="267" t="s">
        <v>942</v>
      </c>
      <c r="D47" s="271">
        <v>1</v>
      </c>
      <c r="E47" s="287"/>
      <c r="F47" s="287"/>
      <c r="G47" s="262">
        <f t="shared" si="4"/>
        <v>0</v>
      </c>
      <c r="H47" s="262">
        <f t="shared" si="5"/>
        <v>0</v>
      </c>
    </row>
    <row r="48" spans="1:8" ht="13.8" x14ac:dyDescent="0.3">
      <c r="A48" s="268"/>
      <c r="B48" s="266" t="s">
        <v>1113</v>
      </c>
      <c r="C48" s="267" t="s">
        <v>942</v>
      </c>
      <c r="D48" s="271">
        <v>1</v>
      </c>
      <c r="E48" s="288"/>
      <c r="F48" s="288"/>
      <c r="G48" s="262">
        <f t="shared" si="4"/>
        <v>0</v>
      </c>
      <c r="H48" s="262">
        <f t="shared" si="5"/>
        <v>0</v>
      </c>
    </row>
    <row r="49" spans="1:8" ht="13.8" x14ac:dyDescent="0.3">
      <c r="A49" s="268"/>
      <c r="B49" s="266" t="s">
        <v>1114</v>
      </c>
      <c r="C49" s="267" t="s">
        <v>882</v>
      </c>
      <c r="D49" s="271">
        <v>5</v>
      </c>
      <c r="E49" s="288"/>
      <c r="F49" s="288"/>
      <c r="G49" s="262">
        <f t="shared" si="4"/>
        <v>0</v>
      </c>
      <c r="H49" s="262">
        <f t="shared" si="5"/>
        <v>0</v>
      </c>
    </row>
    <row r="50" spans="1:8" ht="13.8" x14ac:dyDescent="0.3">
      <c r="A50" s="268"/>
      <c r="B50" s="266" t="s">
        <v>1115</v>
      </c>
      <c r="C50" s="267" t="s">
        <v>882</v>
      </c>
      <c r="D50" s="271">
        <v>5</v>
      </c>
      <c r="E50" s="288"/>
      <c r="F50" s="288"/>
      <c r="G50" s="262">
        <f t="shared" si="4"/>
        <v>0</v>
      </c>
      <c r="H50" s="262">
        <f t="shared" si="5"/>
        <v>0</v>
      </c>
    </row>
    <row r="51" spans="1:8" ht="13.8" x14ac:dyDescent="0.3">
      <c r="A51" s="268"/>
      <c r="B51" s="266" t="s">
        <v>1116</v>
      </c>
      <c r="C51" s="267" t="s">
        <v>882</v>
      </c>
      <c r="D51" s="271">
        <v>5</v>
      </c>
      <c r="E51" s="288"/>
      <c r="F51" s="288"/>
      <c r="G51" s="262">
        <f t="shared" si="4"/>
        <v>0</v>
      </c>
      <c r="H51" s="262">
        <f t="shared" si="5"/>
        <v>0</v>
      </c>
    </row>
    <row r="52" spans="1:8" ht="13.8" x14ac:dyDescent="0.3">
      <c r="A52" s="269"/>
      <c r="B52" s="280" t="s">
        <v>857</v>
      </c>
      <c r="C52" s="270"/>
      <c r="D52" s="273"/>
      <c r="E52" s="272"/>
      <c r="F52" s="272"/>
      <c r="G52" s="282">
        <f>SUM(G10:G35,G37:G41,G43:G51)</f>
        <v>0</v>
      </c>
      <c r="H52" s="282">
        <f>SUM(H10:H35,H37:H41,H43:H51)</f>
        <v>0</v>
      </c>
    </row>
    <row r="53" spans="1:8" ht="13.8" x14ac:dyDescent="0.3">
      <c r="A53" s="269"/>
      <c r="B53" s="281" t="s">
        <v>1118</v>
      </c>
      <c r="C53" s="270"/>
      <c r="D53" s="273"/>
      <c r="E53" s="272"/>
      <c r="F53" s="272"/>
      <c r="G53" s="283">
        <f>SUM(G52:H52)</f>
        <v>0</v>
      </c>
      <c r="H53" s="282"/>
    </row>
    <row r="54" spans="1:8" ht="13.8" x14ac:dyDescent="0.3">
      <c r="A54" s="269"/>
      <c r="B54" s="281"/>
      <c r="C54" s="270"/>
      <c r="D54" s="273"/>
      <c r="E54" s="272"/>
      <c r="F54" s="272"/>
      <c r="G54" s="283"/>
      <c r="H54" s="282"/>
    </row>
    <row r="55" spans="1:8" ht="13.8" x14ac:dyDescent="0.3">
      <c r="A55" s="268"/>
      <c r="B55" s="252" t="s">
        <v>1117</v>
      </c>
      <c r="C55" s="270"/>
      <c r="D55" s="273"/>
      <c r="E55" s="272"/>
      <c r="F55" s="272"/>
      <c r="G55" s="272"/>
      <c r="H55" s="272"/>
    </row>
    <row r="56" spans="1:8" ht="12.6" x14ac:dyDescent="0.3">
      <c r="A56" s="268"/>
      <c r="B56" s="269"/>
      <c r="C56" s="270"/>
      <c r="D56" s="273"/>
      <c r="E56" s="272"/>
      <c r="F56" s="272"/>
      <c r="G56" s="272"/>
      <c r="H56" s="272"/>
    </row>
    <row r="57" spans="1:8" ht="12.6" x14ac:dyDescent="0.3">
      <c r="A57" s="268"/>
      <c r="B57" s="269"/>
      <c r="C57" s="270"/>
      <c r="D57" s="273"/>
      <c r="E57" s="272"/>
      <c r="F57" s="272"/>
      <c r="G57" s="272"/>
      <c r="H57" s="272"/>
    </row>
    <row r="58" spans="1:8" ht="12.6" x14ac:dyDescent="0.3">
      <c r="A58" s="268"/>
      <c r="B58" s="269"/>
      <c r="C58" s="270"/>
      <c r="D58" s="273"/>
      <c r="E58" s="272"/>
      <c r="F58" s="272"/>
      <c r="G58" s="272"/>
      <c r="H58" s="272"/>
    </row>
    <row r="59" spans="1:8" ht="12.6" x14ac:dyDescent="0.3">
      <c r="A59" s="268"/>
      <c r="B59" s="269"/>
      <c r="C59" s="270"/>
      <c r="D59" s="273"/>
      <c r="E59" s="272"/>
      <c r="F59" s="272"/>
      <c r="G59" s="272"/>
      <c r="H59" s="272"/>
    </row>
    <row r="60" spans="1:8" ht="12.6" x14ac:dyDescent="0.3">
      <c r="A60" s="274"/>
      <c r="B60" s="275"/>
      <c r="C60" s="276"/>
      <c r="D60" s="277"/>
      <c r="E60" s="278"/>
      <c r="F60" s="278"/>
      <c r="G60" s="279"/>
      <c r="H60" s="279"/>
    </row>
  </sheetData>
  <sheetProtection password="868B" sheet="1" objects="1" scenarios="1"/>
  <pageMargins left="0.58333330000000005" right="0.58333330000000005" top="0.5" bottom="0.46666669999999999" header="0" footer="0"/>
  <pageSetup paperSize="9" fitToHeight="100" blackAndWhite="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094CB-1EFA-4E09-ACE2-3E067F5D25C1}">
  <sheetPr>
    <pageSetUpPr fitToPage="1"/>
  </sheetPr>
  <dimension ref="B2:BM169"/>
  <sheetViews>
    <sheetView showGridLines="0" topLeftCell="A16" workbookViewId="0"/>
  </sheetViews>
  <sheetFormatPr defaultRowHeight="10.199999999999999" x14ac:dyDescent="0.2"/>
  <cols>
    <col min="1" max="1" width="8.28515625" style="291" customWidth="1"/>
    <col min="2" max="2" width="1.7109375" style="291" customWidth="1"/>
    <col min="3" max="3" width="4.140625" style="291" customWidth="1"/>
    <col min="4" max="4" width="4.28515625" style="291" customWidth="1"/>
    <col min="5" max="5" width="17.140625" style="291" customWidth="1"/>
    <col min="6" max="6" width="100.85546875" style="291" customWidth="1"/>
    <col min="7" max="7" width="8.7109375" style="291" customWidth="1"/>
    <col min="8" max="8" width="11.140625" style="291" customWidth="1"/>
    <col min="9" max="9" width="14.140625" style="292" customWidth="1"/>
    <col min="10" max="10" width="23.42578125" style="291" customWidth="1"/>
    <col min="11" max="11" width="15.42578125" style="291" customWidth="1"/>
    <col min="12" max="12" width="9.28515625" style="291" customWidth="1"/>
    <col min="13" max="13" width="10.85546875" style="291" hidden="1" customWidth="1"/>
    <col min="14" max="14" width="9.140625" style="291"/>
    <col min="15" max="20" width="14.140625" style="291" hidden="1" customWidth="1"/>
    <col min="21" max="21" width="16.28515625" style="291" hidden="1" customWidth="1"/>
    <col min="22" max="22" width="12.28515625" style="291" customWidth="1"/>
    <col min="23" max="23" width="16.28515625" style="291" customWidth="1"/>
    <col min="24" max="24" width="12.28515625" style="291" customWidth="1"/>
    <col min="25" max="25" width="15" style="291" customWidth="1"/>
    <col min="26" max="26" width="11" style="291" customWidth="1"/>
    <col min="27" max="27" width="15" style="291" customWidth="1"/>
    <col min="28" max="28" width="16.28515625" style="291" customWidth="1"/>
    <col min="29" max="29" width="11" style="291" customWidth="1"/>
    <col min="30" max="30" width="15" style="291" customWidth="1"/>
    <col min="31" max="31" width="16.28515625" style="291" customWidth="1"/>
    <col min="32" max="16384" width="9.140625" style="291"/>
  </cols>
  <sheetData>
    <row r="2" spans="2:46" ht="36.9" customHeight="1" x14ac:dyDescent="0.2">
      <c r="L2" s="636"/>
      <c r="M2" s="636"/>
      <c r="N2" s="636"/>
      <c r="O2" s="636"/>
      <c r="P2" s="636"/>
      <c r="Q2" s="636"/>
      <c r="R2" s="636"/>
      <c r="S2" s="636"/>
      <c r="T2" s="636"/>
      <c r="U2" s="636"/>
      <c r="V2" s="636"/>
      <c r="AT2" s="308" t="s">
        <v>1119</v>
      </c>
    </row>
    <row r="3" spans="2:46" ht="6.9" customHeight="1" x14ac:dyDescent="0.2">
      <c r="B3" s="410"/>
      <c r="C3" s="408"/>
      <c r="D3" s="408"/>
      <c r="E3" s="408"/>
      <c r="F3" s="408"/>
      <c r="G3" s="408"/>
      <c r="H3" s="408"/>
      <c r="I3" s="409"/>
      <c r="J3" s="408"/>
      <c r="K3" s="408"/>
      <c r="L3" s="406"/>
      <c r="AT3" s="308" t="s">
        <v>100</v>
      </c>
    </row>
    <row r="4" spans="2:46" ht="24.9" customHeight="1" x14ac:dyDescent="0.2">
      <c r="B4" s="406"/>
      <c r="D4" s="367" t="s">
        <v>1307</v>
      </c>
      <c r="L4" s="406"/>
      <c r="M4" s="407" t="s">
        <v>13</v>
      </c>
      <c r="AT4" s="308" t="s">
        <v>6</v>
      </c>
    </row>
    <row r="5" spans="2:46" ht="6.9" customHeight="1" x14ac:dyDescent="0.2">
      <c r="B5" s="406"/>
      <c r="L5" s="406"/>
    </row>
    <row r="6" spans="2:46" s="293" customFormat="1" ht="12" customHeight="1" x14ac:dyDescent="0.3">
      <c r="B6" s="294"/>
      <c r="D6" s="365" t="s">
        <v>17</v>
      </c>
      <c r="I6" s="352"/>
      <c r="L6" s="294"/>
    </row>
    <row r="7" spans="2:46" s="293" customFormat="1" ht="36.9" customHeight="1" x14ac:dyDescent="0.3">
      <c r="B7" s="294"/>
      <c r="E7" s="634" t="s">
        <v>1120</v>
      </c>
      <c r="F7" s="635"/>
      <c r="G7" s="635"/>
      <c r="H7" s="635"/>
      <c r="I7" s="352"/>
      <c r="L7" s="294"/>
    </row>
    <row r="8" spans="2:46" s="293" customFormat="1" x14ac:dyDescent="0.3">
      <c r="B8" s="294"/>
      <c r="I8" s="352"/>
      <c r="L8" s="294"/>
    </row>
    <row r="9" spans="2:46" s="293" customFormat="1" ht="12" customHeight="1" x14ac:dyDescent="0.3">
      <c r="B9" s="294"/>
      <c r="D9" s="365" t="s">
        <v>131</v>
      </c>
      <c r="F9" s="308" t="s">
        <v>5</v>
      </c>
      <c r="I9" s="364" t="s">
        <v>20</v>
      </c>
      <c r="J9" s="308" t="s">
        <v>5</v>
      </c>
      <c r="L9" s="294"/>
    </row>
    <row r="10" spans="2:46" s="293" customFormat="1" ht="12" customHeight="1" x14ac:dyDescent="0.3">
      <c r="B10" s="294"/>
      <c r="D10" s="365" t="s">
        <v>21</v>
      </c>
      <c r="F10" s="308" t="s">
        <v>1121</v>
      </c>
      <c r="I10" s="364" t="s">
        <v>23</v>
      </c>
      <c r="J10" s="366" t="s">
        <v>1321</v>
      </c>
      <c r="L10" s="294"/>
    </row>
    <row r="11" spans="2:46" s="293" customFormat="1" ht="10.8" customHeight="1" x14ac:dyDescent="0.3">
      <c r="B11" s="294"/>
      <c r="I11" s="352"/>
      <c r="L11" s="294"/>
    </row>
    <row r="12" spans="2:46" s="293" customFormat="1" ht="12" customHeight="1" x14ac:dyDescent="0.3">
      <c r="B12" s="294"/>
      <c r="D12" s="365" t="s">
        <v>138</v>
      </c>
      <c r="I12" s="364" t="s">
        <v>26</v>
      </c>
      <c r="J12" s="308" t="s">
        <v>5</v>
      </c>
      <c r="L12" s="294"/>
    </row>
    <row r="13" spans="2:46" s="293" customFormat="1" ht="18" customHeight="1" x14ac:dyDescent="0.3">
      <c r="B13" s="294"/>
      <c r="E13" s="308" t="s">
        <v>30</v>
      </c>
      <c r="I13" s="364" t="s">
        <v>28</v>
      </c>
      <c r="J13" s="308" t="s">
        <v>5</v>
      </c>
      <c r="L13" s="294"/>
    </row>
    <row r="14" spans="2:46" s="293" customFormat="1" ht="6.9" customHeight="1" x14ac:dyDescent="0.3">
      <c r="B14" s="294"/>
      <c r="I14" s="352"/>
      <c r="L14" s="294"/>
    </row>
    <row r="15" spans="2:46" s="293" customFormat="1" ht="12" customHeight="1" x14ac:dyDescent="0.3">
      <c r="B15" s="294"/>
      <c r="D15" s="365" t="s">
        <v>139</v>
      </c>
      <c r="I15" s="364" t="s">
        <v>26</v>
      </c>
      <c r="J15" s="405" t="s">
        <v>1322</v>
      </c>
      <c r="L15" s="294"/>
    </row>
    <row r="16" spans="2:46" s="293" customFormat="1" ht="18" customHeight="1" x14ac:dyDescent="0.3">
      <c r="B16" s="294"/>
      <c r="E16" s="637" t="s">
        <v>1322</v>
      </c>
      <c r="F16" s="638"/>
      <c r="G16" s="638"/>
      <c r="H16" s="638"/>
      <c r="I16" s="364" t="s">
        <v>28</v>
      </c>
      <c r="J16" s="405" t="s">
        <v>1322</v>
      </c>
      <c r="L16" s="294"/>
    </row>
    <row r="17" spans="2:12" s="293" customFormat="1" ht="6.9" customHeight="1" x14ac:dyDescent="0.3">
      <c r="B17" s="294"/>
      <c r="I17" s="352"/>
      <c r="L17" s="294"/>
    </row>
    <row r="18" spans="2:12" s="293" customFormat="1" ht="12" customHeight="1" x14ac:dyDescent="0.3">
      <c r="B18" s="294"/>
      <c r="D18" s="365" t="s">
        <v>31</v>
      </c>
      <c r="I18" s="364" t="s">
        <v>26</v>
      </c>
      <c r="J18" s="308" t="s">
        <v>5</v>
      </c>
      <c r="L18" s="294"/>
    </row>
    <row r="19" spans="2:12" s="293" customFormat="1" ht="18" customHeight="1" x14ac:dyDescent="0.3">
      <c r="B19" s="294"/>
      <c r="E19" s="308" t="s">
        <v>30</v>
      </c>
      <c r="I19" s="364" t="s">
        <v>28</v>
      </c>
      <c r="J19" s="308" t="s">
        <v>5</v>
      </c>
      <c r="L19" s="294"/>
    </row>
    <row r="20" spans="2:12" s="293" customFormat="1" ht="6.9" customHeight="1" x14ac:dyDescent="0.3">
      <c r="B20" s="294"/>
      <c r="I20" s="352"/>
      <c r="L20" s="294"/>
    </row>
    <row r="21" spans="2:12" s="293" customFormat="1" ht="12" customHeight="1" x14ac:dyDescent="0.3">
      <c r="B21" s="294"/>
      <c r="D21" s="365" t="s">
        <v>34</v>
      </c>
      <c r="I21" s="364" t="s">
        <v>26</v>
      </c>
      <c r="J21" s="308" t="s">
        <v>5</v>
      </c>
      <c r="L21" s="294"/>
    </row>
    <row r="22" spans="2:12" s="293" customFormat="1" ht="18" customHeight="1" x14ac:dyDescent="0.3">
      <c r="B22" s="294"/>
      <c r="E22" s="308" t="s">
        <v>30</v>
      </c>
      <c r="I22" s="364" t="s">
        <v>28</v>
      </c>
      <c r="J22" s="308" t="s">
        <v>5</v>
      </c>
      <c r="L22" s="294"/>
    </row>
    <row r="23" spans="2:12" s="293" customFormat="1" ht="6.9" customHeight="1" x14ac:dyDescent="0.3">
      <c r="B23" s="294"/>
      <c r="I23" s="352"/>
      <c r="L23" s="294"/>
    </row>
    <row r="24" spans="2:12" s="293" customFormat="1" ht="12" customHeight="1" x14ac:dyDescent="0.3">
      <c r="B24" s="294"/>
      <c r="D24" s="365" t="s">
        <v>36</v>
      </c>
      <c r="I24" s="352"/>
      <c r="L24" s="294"/>
    </row>
    <row r="25" spans="2:12" s="402" customFormat="1" ht="16.5" customHeight="1" x14ac:dyDescent="0.3">
      <c r="B25" s="403"/>
      <c r="E25" s="639" t="s">
        <v>5</v>
      </c>
      <c r="F25" s="639"/>
      <c r="G25" s="639"/>
      <c r="H25" s="639"/>
      <c r="I25" s="404"/>
      <c r="L25" s="403"/>
    </row>
    <row r="26" spans="2:12" s="293" customFormat="1" ht="6.9" customHeight="1" x14ac:dyDescent="0.3">
      <c r="B26" s="294"/>
      <c r="I26" s="352"/>
      <c r="L26" s="294"/>
    </row>
    <row r="27" spans="2:12" s="293" customFormat="1" ht="6.9" customHeight="1" x14ac:dyDescent="0.3">
      <c r="B27" s="294"/>
      <c r="D27" s="348"/>
      <c r="E27" s="348"/>
      <c r="F27" s="348"/>
      <c r="G27" s="348"/>
      <c r="H27" s="348"/>
      <c r="I27" s="400"/>
      <c r="J27" s="348"/>
      <c r="K27" s="348"/>
      <c r="L27" s="294"/>
    </row>
    <row r="28" spans="2:12" s="293" customFormat="1" ht="25.35" customHeight="1" x14ac:dyDescent="0.3">
      <c r="B28" s="294"/>
      <c r="D28" s="401" t="s">
        <v>39</v>
      </c>
      <c r="I28" s="352"/>
      <c r="J28" s="383">
        <f>ROUND(J85, 2)</f>
        <v>0</v>
      </c>
      <c r="L28" s="294"/>
    </row>
    <row r="29" spans="2:12" s="293" customFormat="1" ht="6.9" customHeight="1" x14ac:dyDescent="0.3">
      <c r="B29" s="294"/>
      <c r="D29" s="348"/>
      <c r="E29" s="348"/>
      <c r="F29" s="348"/>
      <c r="G29" s="348"/>
      <c r="H29" s="348"/>
      <c r="I29" s="400"/>
      <c r="J29" s="348"/>
      <c r="K29" s="348"/>
      <c r="L29" s="294"/>
    </row>
    <row r="30" spans="2:12" s="293" customFormat="1" ht="14.4" customHeight="1" x14ac:dyDescent="0.3">
      <c r="B30" s="294"/>
      <c r="F30" s="398" t="s">
        <v>142</v>
      </c>
      <c r="I30" s="399" t="s">
        <v>143</v>
      </c>
      <c r="J30" s="398" t="s">
        <v>144</v>
      </c>
      <c r="L30" s="294"/>
    </row>
    <row r="31" spans="2:12" s="293" customFormat="1" ht="14.4" customHeight="1" x14ac:dyDescent="0.3">
      <c r="B31" s="294"/>
      <c r="D31" s="365" t="s">
        <v>40</v>
      </c>
      <c r="E31" s="365" t="s">
        <v>41</v>
      </c>
      <c r="F31" s="396">
        <f>ROUND((SUM(BE85:BE168)),  2)</f>
        <v>0</v>
      </c>
      <c r="I31" s="397">
        <v>0.21</v>
      </c>
      <c r="J31" s="396">
        <f>ROUND(((SUM(BE85:BE168))*I31),  2)</f>
        <v>0</v>
      </c>
      <c r="L31" s="294"/>
    </row>
    <row r="32" spans="2:12" s="293" customFormat="1" ht="14.4" customHeight="1" x14ac:dyDescent="0.3">
      <c r="B32" s="294"/>
      <c r="E32" s="365" t="s">
        <v>43</v>
      </c>
      <c r="F32" s="396">
        <f>ROUND((SUM(BF85:BF168)),  2)</f>
        <v>0</v>
      </c>
      <c r="I32" s="397">
        <v>0.15</v>
      </c>
      <c r="J32" s="396">
        <f>ROUND(((SUM(BF85:BF168))*I32),  2)</f>
        <v>0</v>
      </c>
      <c r="L32" s="294"/>
    </row>
    <row r="33" spans="2:12" s="293" customFormat="1" ht="14.4" hidden="1" customHeight="1" x14ac:dyDescent="0.3">
      <c r="B33" s="294"/>
      <c r="E33" s="365" t="s">
        <v>44</v>
      </c>
      <c r="F33" s="396">
        <f>ROUND((SUM(BG85:BG168)),  2)</f>
        <v>0</v>
      </c>
      <c r="I33" s="397">
        <v>0.21</v>
      </c>
      <c r="J33" s="396">
        <f>0</f>
        <v>0</v>
      </c>
      <c r="L33" s="294"/>
    </row>
    <row r="34" spans="2:12" s="293" customFormat="1" ht="14.4" hidden="1" customHeight="1" x14ac:dyDescent="0.3">
      <c r="B34" s="294"/>
      <c r="E34" s="365" t="s">
        <v>45</v>
      </c>
      <c r="F34" s="396">
        <f>ROUND((SUM(BH85:BH168)),  2)</f>
        <v>0</v>
      </c>
      <c r="I34" s="397">
        <v>0.15</v>
      </c>
      <c r="J34" s="396">
        <f>0</f>
        <v>0</v>
      </c>
      <c r="L34" s="294"/>
    </row>
    <row r="35" spans="2:12" s="293" customFormat="1" ht="14.4" hidden="1" customHeight="1" x14ac:dyDescent="0.3">
      <c r="B35" s="294"/>
      <c r="E35" s="365" t="s">
        <v>46</v>
      </c>
      <c r="F35" s="396">
        <f>ROUND((SUM(BI85:BI168)),  2)</f>
        <v>0</v>
      </c>
      <c r="I35" s="397">
        <v>0</v>
      </c>
      <c r="J35" s="396">
        <f>0</f>
        <v>0</v>
      </c>
      <c r="L35" s="294"/>
    </row>
    <row r="36" spans="2:12" s="293" customFormat="1" ht="6.9" customHeight="1" x14ac:dyDescent="0.3">
      <c r="B36" s="294"/>
      <c r="I36" s="352"/>
      <c r="L36" s="294"/>
    </row>
    <row r="37" spans="2:12" s="293" customFormat="1" ht="25.35" customHeight="1" x14ac:dyDescent="0.3">
      <c r="B37" s="294"/>
      <c r="C37" s="385"/>
      <c r="D37" s="395" t="s">
        <v>47</v>
      </c>
      <c r="E37" s="394"/>
      <c r="F37" s="394"/>
      <c r="G37" s="393" t="s">
        <v>48</v>
      </c>
      <c r="H37" s="392" t="s">
        <v>49</v>
      </c>
      <c r="I37" s="391"/>
      <c r="J37" s="390">
        <f>SUM(J28:J35)</f>
        <v>0</v>
      </c>
      <c r="K37" s="389"/>
      <c r="L37" s="294"/>
    </row>
    <row r="38" spans="2:12" s="293" customFormat="1" ht="14.4" customHeight="1" x14ac:dyDescent="0.3">
      <c r="B38" s="297"/>
      <c r="C38" s="295"/>
      <c r="D38" s="295"/>
      <c r="E38" s="295"/>
      <c r="F38" s="295"/>
      <c r="G38" s="295"/>
      <c r="H38" s="295"/>
      <c r="I38" s="296"/>
      <c r="J38" s="295"/>
      <c r="K38" s="295"/>
      <c r="L38" s="294"/>
    </row>
    <row r="42" spans="2:12" s="293" customFormat="1" ht="6.9" customHeight="1" x14ac:dyDescent="0.3">
      <c r="B42" s="370"/>
      <c r="C42" s="368"/>
      <c r="D42" s="368"/>
      <c r="E42" s="368"/>
      <c r="F42" s="368"/>
      <c r="G42" s="368"/>
      <c r="H42" s="368"/>
      <c r="I42" s="369"/>
      <c r="J42" s="368"/>
      <c r="K42" s="368"/>
      <c r="L42" s="294"/>
    </row>
    <row r="43" spans="2:12" s="293" customFormat="1" ht="24.9" customHeight="1" x14ac:dyDescent="0.3">
      <c r="B43" s="294"/>
      <c r="C43" s="367" t="s">
        <v>145</v>
      </c>
      <c r="I43" s="352"/>
      <c r="L43" s="294"/>
    </row>
    <row r="44" spans="2:12" s="293" customFormat="1" ht="6.9" customHeight="1" x14ac:dyDescent="0.3">
      <c r="B44" s="294"/>
      <c r="I44" s="352"/>
      <c r="L44" s="294"/>
    </row>
    <row r="45" spans="2:12" s="293" customFormat="1" ht="12" customHeight="1" x14ac:dyDescent="0.3">
      <c r="B45" s="294"/>
      <c r="C45" s="365" t="s">
        <v>17</v>
      </c>
      <c r="I45" s="352"/>
      <c r="L45" s="294"/>
    </row>
    <row r="46" spans="2:12" s="293" customFormat="1" ht="16.5" customHeight="1" x14ac:dyDescent="0.3">
      <c r="B46" s="294"/>
      <c r="E46" s="634" t="str">
        <f>E7</f>
        <v>Nerudova, kolín</v>
      </c>
      <c r="F46" s="635"/>
      <c r="G46" s="635"/>
      <c r="H46" s="635"/>
      <c r="I46" s="352"/>
      <c r="L46" s="294"/>
    </row>
    <row r="47" spans="2:12" s="293" customFormat="1" ht="6.9" customHeight="1" x14ac:dyDescent="0.3">
      <c r="B47" s="294"/>
      <c r="I47" s="352"/>
      <c r="L47" s="294"/>
    </row>
    <row r="48" spans="2:12" s="293" customFormat="1" ht="12" customHeight="1" x14ac:dyDescent="0.3">
      <c r="B48" s="294"/>
      <c r="C48" s="365" t="s">
        <v>21</v>
      </c>
      <c r="F48" s="308" t="str">
        <f>F10</f>
        <v>Kolín</v>
      </c>
      <c r="I48" s="364" t="s">
        <v>23</v>
      </c>
      <c r="J48" s="366" t="str">
        <f>IF(J10="","",J10)</f>
        <v>15. 2. 2018</v>
      </c>
      <c r="L48" s="294"/>
    </row>
    <row r="49" spans="2:47" s="293" customFormat="1" ht="6.9" customHeight="1" x14ac:dyDescent="0.3">
      <c r="B49" s="294"/>
      <c r="I49" s="352"/>
      <c r="L49" s="294"/>
    </row>
    <row r="50" spans="2:47" s="293" customFormat="1" ht="13.65" customHeight="1" x14ac:dyDescent="0.3">
      <c r="B50" s="294"/>
      <c r="C50" s="365" t="s">
        <v>138</v>
      </c>
      <c r="F50" s="308" t="str">
        <f>E13</f>
        <v xml:space="preserve"> </v>
      </c>
      <c r="I50" s="364" t="s">
        <v>31</v>
      </c>
      <c r="J50" s="363" t="str">
        <f>E19</f>
        <v xml:space="preserve"> </v>
      </c>
      <c r="L50" s="294"/>
    </row>
    <row r="51" spans="2:47" s="293" customFormat="1" ht="13.65" customHeight="1" x14ac:dyDescent="0.3">
      <c r="B51" s="294"/>
      <c r="C51" s="365" t="s">
        <v>139</v>
      </c>
      <c r="F51" s="308" t="str">
        <f>IF(E16="","",E16)</f>
        <v>Vyplň údaj</v>
      </c>
      <c r="I51" s="364" t="s">
        <v>34</v>
      </c>
      <c r="J51" s="363" t="str">
        <f>E22</f>
        <v xml:space="preserve"> </v>
      </c>
      <c r="L51" s="294"/>
    </row>
    <row r="52" spans="2:47" s="293" customFormat="1" ht="10.35" customHeight="1" x14ac:dyDescent="0.3">
      <c r="B52" s="294"/>
      <c r="I52" s="352"/>
      <c r="L52" s="294"/>
    </row>
    <row r="53" spans="2:47" s="293" customFormat="1" ht="29.25" customHeight="1" x14ac:dyDescent="0.3">
      <c r="B53" s="294"/>
      <c r="C53" s="388" t="s">
        <v>146</v>
      </c>
      <c r="D53" s="385"/>
      <c r="E53" s="385"/>
      <c r="F53" s="385"/>
      <c r="G53" s="385"/>
      <c r="H53" s="385"/>
      <c r="I53" s="387"/>
      <c r="J53" s="386" t="s">
        <v>102</v>
      </c>
      <c r="K53" s="385"/>
      <c r="L53" s="294"/>
    </row>
    <row r="54" spans="2:47" s="293" customFormat="1" ht="10.35" customHeight="1" x14ac:dyDescent="0.3">
      <c r="B54" s="294"/>
      <c r="I54" s="352"/>
      <c r="L54" s="294"/>
    </row>
    <row r="55" spans="2:47" s="293" customFormat="1" ht="22.8" customHeight="1" x14ac:dyDescent="0.3">
      <c r="B55" s="294"/>
      <c r="C55" s="384" t="s">
        <v>1306</v>
      </c>
      <c r="I55" s="352"/>
      <c r="J55" s="383">
        <f>J85</f>
        <v>0</v>
      </c>
      <c r="L55" s="294"/>
      <c r="AU55" s="308" t="s">
        <v>103</v>
      </c>
    </row>
    <row r="56" spans="2:47" s="377" customFormat="1" ht="24.9" customHeight="1" x14ac:dyDescent="0.3">
      <c r="B56" s="378"/>
      <c r="D56" s="382" t="s">
        <v>104</v>
      </c>
      <c r="E56" s="381"/>
      <c r="F56" s="381"/>
      <c r="G56" s="381"/>
      <c r="H56" s="381"/>
      <c r="I56" s="380"/>
      <c r="J56" s="379">
        <f>J86</f>
        <v>0</v>
      </c>
      <c r="L56" s="378"/>
    </row>
    <row r="57" spans="2:47" s="371" customFormat="1" ht="19.95" customHeight="1" x14ac:dyDescent="0.3">
      <c r="B57" s="372"/>
      <c r="D57" s="376" t="s">
        <v>105</v>
      </c>
      <c r="E57" s="375"/>
      <c r="F57" s="375"/>
      <c r="G57" s="375"/>
      <c r="H57" s="375"/>
      <c r="I57" s="374"/>
      <c r="J57" s="373">
        <f>J87</f>
        <v>0</v>
      </c>
      <c r="L57" s="372"/>
    </row>
    <row r="58" spans="2:47" s="371" customFormat="1" ht="19.95" customHeight="1" x14ac:dyDescent="0.3">
      <c r="B58" s="372"/>
      <c r="D58" s="376" t="s">
        <v>1122</v>
      </c>
      <c r="E58" s="375"/>
      <c r="F58" s="375"/>
      <c r="G58" s="375"/>
      <c r="H58" s="375"/>
      <c r="I58" s="374"/>
      <c r="J58" s="373">
        <f>J100</f>
        <v>0</v>
      </c>
      <c r="L58" s="372"/>
    </row>
    <row r="59" spans="2:47" s="371" customFormat="1" ht="19.95" customHeight="1" x14ac:dyDescent="0.3">
      <c r="B59" s="372"/>
      <c r="D59" s="376" t="s">
        <v>150</v>
      </c>
      <c r="E59" s="375"/>
      <c r="F59" s="375"/>
      <c r="G59" s="375"/>
      <c r="H59" s="375"/>
      <c r="I59" s="374"/>
      <c r="J59" s="373">
        <f>J123</f>
        <v>0</v>
      </c>
      <c r="L59" s="372"/>
    </row>
    <row r="60" spans="2:47" s="371" customFormat="1" ht="19.95" customHeight="1" x14ac:dyDescent="0.3">
      <c r="B60" s="372"/>
      <c r="D60" s="376" t="s">
        <v>1123</v>
      </c>
      <c r="E60" s="375"/>
      <c r="F60" s="375"/>
      <c r="G60" s="375"/>
      <c r="H60" s="375"/>
      <c r="I60" s="374"/>
      <c r="J60" s="373">
        <f>J125</f>
        <v>0</v>
      </c>
      <c r="L60" s="372"/>
    </row>
    <row r="61" spans="2:47" s="371" customFormat="1" ht="19.95" customHeight="1" x14ac:dyDescent="0.3">
      <c r="B61" s="372"/>
      <c r="D61" s="376" t="s">
        <v>151</v>
      </c>
      <c r="E61" s="375"/>
      <c r="F61" s="375"/>
      <c r="G61" s="375"/>
      <c r="H61" s="375"/>
      <c r="I61" s="374"/>
      <c r="J61" s="373">
        <f>J146</f>
        <v>0</v>
      </c>
      <c r="L61" s="372"/>
    </row>
    <row r="62" spans="2:47" s="371" customFormat="1" ht="19.95" customHeight="1" x14ac:dyDescent="0.3">
      <c r="B62" s="372"/>
      <c r="D62" s="376" t="s">
        <v>152</v>
      </c>
      <c r="E62" s="375"/>
      <c r="F62" s="375"/>
      <c r="G62" s="375"/>
      <c r="H62" s="375"/>
      <c r="I62" s="374"/>
      <c r="J62" s="373">
        <f>J151</f>
        <v>0</v>
      </c>
      <c r="L62" s="372"/>
    </row>
    <row r="63" spans="2:47" s="377" customFormat="1" ht="24.9" customHeight="1" x14ac:dyDescent="0.3">
      <c r="B63" s="378"/>
      <c r="D63" s="382" t="s">
        <v>1124</v>
      </c>
      <c r="E63" s="381"/>
      <c r="F63" s="381"/>
      <c r="G63" s="381"/>
      <c r="H63" s="381"/>
      <c r="I63" s="380"/>
      <c r="J63" s="379">
        <f>J156</f>
        <v>0</v>
      </c>
      <c r="L63" s="378"/>
    </row>
    <row r="64" spans="2:47" s="371" customFormat="1" ht="19.95" customHeight="1" x14ac:dyDescent="0.3">
      <c r="B64" s="372"/>
      <c r="D64" s="376" t="s">
        <v>1125</v>
      </c>
      <c r="E64" s="375"/>
      <c r="F64" s="375"/>
      <c r="G64" s="375"/>
      <c r="H64" s="375"/>
      <c r="I64" s="374"/>
      <c r="J64" s="373">
        <f>J157</f>
        <v>0</v>
      </c>
      <c r="L64" s="372"/>
    </row>
    <row r="65" spans="2:12" s="371" customFormat="1" ht="19.95" customHeight="1" x14ac:dyDescent="0.3">
      <c r="B65" s="372"/>
      <c r="D65" s="376" t="s">
        <v>1305</v>
      </c>
      <c r="E65" s="375"/>
      <c r="F65" s="375"/>
      <c r="G65" s="375"/>
      <c r="H65" s="375"/>
      <c r="I65" s="374"/>
      <c r="J65" s="373">
        <f>J161</f>
        <v>0</v>
      </c>
      <c r="L65" s="372"/>
    </row>
    <row r="66" spans="2:12" s="371" customFormat="1" ht="19.95" customHeight="1" x14ac:dyDescent="0.3">
      <c r="B66" s="372"/>
      <c r="D66" s="376" t="s">
        <v>1304</v>
      </c>
      <c r="E66" s="375"/>
      <c r="F66" s="375"/>
      <c r="G66" s="375"/>
      <c r="H66" s="375"/>
      <c r="I66" s="374"/>
      <c r="J66" s="373">
        <f>J163</f>
        <v>0</v>
      </c>
      <c r="L66" s="372"/>
    </row>
    <row r="67" spans="2:12" s="371" customFormat="1" ht="19.95" customHeight="1" x14ac:dyDescent="0.3">
      <c r="B67" s="372"/>
      <c r="D67" s="376" t="s">
        <v>1126</v>
      </c>
      <c r="E67" s="375"/>
      <c r="F67" s="375"/>
      <c r="G67" s="375"/>
      <c r="H67" s="375"/>
      <c r="I67" s="374"/>
      <c r="J67" s="373">
        <f>J166</f>
        <v>0</v>
      </c>
      <c r="L67" s="372"/>
    </row>
    <row r="68" spans="2:12" s="293" customFormat="1" ht="21.75" customHeight="1" x14ac:dyDescent="0.3">
      <c r="B68" s="294"/>
      <c r="I68" s="352"/>
      <c r="L68" s="294"/>
    </row>
    <row r="69" spans="2:12" s="293" customFormat="1" ht="6.9" customHeight="1" x14ac:dyDescent="0.3">
      <c r="B69" s="297"/>
      <c r="C69" s="295"/>
      <c r="D69" s="295"/>
      <c r="E69" s="295"/>
      <c r="F69" s="295"/>
      <c r="G69" s="295"/>
      <c r="H69" s="295"/>
      <c r="I69" s="296"/>
      <c r="J69" s="295"/>
      <c r="K69" s="295"/>
      <c r="L69" s="294"/>
    </row>
    <row r="73" spans="2:12" s="293" customFormat="1" ht="6.9" customHeight="1" x14ac:dyDescent="0.3">
      <c r="B73" s="370"/>
      <c r="C73" s="368"/>
      <c r="D73" s="368"/>
      <c r="E73" s="368"/>
      <c r="F73" s="368"/>
      <c r="G73" s="368"/>
      <c r="H73" s="368"/>
      <c r="I73" s="369"/>
      <c r="J73" s="368"/>
      <c r="K73" s="368"/>
      <c r="L73" s="294"/>
    </row>
    <row r="74" spans="2:12" s="293" customFormat="1" ht="24.9" customHeight="1" x14ac:dyDescent="0.3">
      <c r="B74" s="294"/>
      <c r="C74" s="367" t="s">
        <v>157</v>
      </c>
      <c r="I74" s="352"/>
      <c r="L74" s="294"/>
    </row>
    <row r="75" spans="2:12" s="293" customFormat="1" ht="6.9" customHeight="1" x14ac:dyDescent="0.3">
      <c r="B75" s="294"/>
      <c r="I75" s="352"/>
      <c r="L75" s="294"/>
    </row>
    <row r="76" spans="2:12" s="293" customFormat="1" ht="12" customHeight="1" x14ac:dyDescent="0.3">
      <c r="B76" s="294"/>
      <c r="C76" s="365" t="s">
        <v>17</v>
      </c>
      <c r="I76" s="352"/>
      <c r="L76" s="294"/>
    </row>
    <row r="77" spans="2:12" s="293" customFormat="1" ht="16.5" customHeight="1" x14ac:dyDescent="0.3">
      <c r="B77" s="294"/>
      <c r="E77" s="634" t="str">
        <f>E7</f>
        <v>Nerudova, kolín</v>
      </c>
      <c r="F77" s="635"/>
      <c r="G77" s="635"/>
      <c r="H77" s="635"/>
      <c r="I77" s="352"/>
      <c r="L77" s="294"/>
    </row>
    <row r="78" spans="2:12" s="293" customFormat="1" ht="6.9" customHeight="1" x14ac:dyDescent="0.3">
      <c r="B78" s="294"/>
      <c r="I78" s="352"/>
      <c r="L78" s="294"/>
    </row>
    <row r="79" spans="2:12" s="293" customFormat="1" ht="12" customHeight="1" x14ac:dyDescent="0.3">
      <c r="B79" s="294"/>
      <c r="C79" s="365" t="s">
        <v>21</v>
      </c>
      <c r="F79" s="308" t="str">
        <f>F10</f>
        <v>Kolín</v>
      </c>
      <c r="I79" s="364" t="s">
        <v>23</v>
      </c>
      <c r="J79" s="366" t="str">
        <f>IF(J10="","",J10)</f>
        <v>15. 2. 2018</v>
      </c>
      <c r="L79" s="294"/>
    </row>
    <row r="80" spans="2:12" s="293" customFormat="1" ht="6.9" customHeight="1" x14ac:dyDescent="0.3">
      <c r="B80" s="294"/>
      <c r="I80" s="352"/>
      <c r="L80" s="294"/>
    </row>
    <row r="81" spans="2:65" s="293" customFormat="1" ht="13.65" customHeight="1" x14ac:dyDescent="0.3">
      <c r="B81" s="294"/>
      <c r="C81" s="365" t="s">
        <v>138</v>
      </c>
      <c r="F81" s="308" t="str">
        <f>E13</f>
        <v xml:space="preserve"> </v>
      </c>
      <c r="I81" s="364" t="s">
        <v>31</v>
      </c>
      <c r="J81" s="363" t="str">
        <f>E19</f>
        <v xml:space="preserve"> </v>
      </c>
      <c r="L81" s="294"/>
    </row>
    <row r="82" spans="2:65" s="293" customFormat="1" ht="13.65" customHeight="1" x14ac:dyDescent="0.3">
      <c r="B82" s="294"/>
      <c r="C82" s="365" t="s">
        <v>139</v>
      </c>
      <c r="F82" s="308" t="str">
        <f>IF(E16="","",E16)</f>
        <v>Vyplň údaj</v>
      </c>
      <c r="I82" s="364" t="s">
        <v>34</v>
      </c>
      <c r="J82" s="363" t="str">
        <f>E22</f>
        <v xml:space="preserve"> </v>
      </c>
      <c r="L82" s="294"/>
    </row>
    <row r="83" spans="2:65" s="293" customFormat="1" ht="10.35" customHeight="1" x14ac:dyDescent="0.3">
      <c r="B83" s="294"/>
      <c r="I83" s="352"/>
      <c r="L83" s="294"/>
    </row>
    <row r="84" spans="2:65" s="354" customFormat="1" ht="29.25" customHeight="1" x14ac:dyDescent="0.3">
      <c r="B84" s="358"/>
      <c r="C84" s="362" t="s">
        <v>108</v>
      </c>
      <c r="D84" s="360" t="s">
        <v>109</v>
      </c>
      <c r="E84" s="360" t="s">
        <v>58</v>
      </c>
      <c r="F84" s="360" t="s">
        <v>110</v>
      </c>
      <c r="G84" s="360" t="s">
        <v>111</v>
      </c>
      <c r="H84" s="360" t="s">
        <v>112</v>
      </c>
      <c r="I84" s="361" t="s">
        <v>113</v>
      </c>
      <c r="J84" s="360" t="s">
        <v>102</v>
      </c>
      <c r="K84" s="359" t="s">
        <v>158</v>
      </c>
      <c r="L84" s="358"/>
      <c r="M84" s="357" t="s">
        <v>5</v>
      </c>
      <c r="N84" s="356" t="s">
        <v>40</v>
      </c>
      <c r="O84" s="356" t="s">
        <v>115</v>
      </c>
      <c r="P84" s="356" t="s">
        <v>116</v>
      </c>
      <c r="Q84" s="356" t="s">
        <v>1303</v>
      </c>
      <c r="R84" s="356" t="s">
        <v>1302</v>
      </c>
      <c r="S84" s="356" t="s">
        <v>117</v>
      </c>
      <c r="T84" s="355" t="s">
        <v>118</v>
      </c>
    </row>
    <row r="85" spans="2:65" s="293" customFormat="1" ht="22.8" customHeight="1" x14ac:dyDescent="0.3">
      <c r="B85" s="294"/>
      <c r="C85" s="353" t="s">
        <v>147</v>
      </c>
      <c r="I85" s="352"/>
      <c r="J85" s="351">
        <f>BK85</f>
        <v>0</v>
      </c>
      <c r="L85" s="294"/>
      <c r="M85" s="350"/>
      <c r="N85" s="348"/>
      <c r="O85" s="348"/>
      <c r="P85" s="349">
        <f>P86+P156</f>
        <v>0</v>
      </c>
      <c r="Q85" s="348"/>
      <c r="R85" s="349">
        <f>R86+R156</f>
        <v>707.46494999999993</v>
      </c>
      <c r="S85" s="348"/>
      <c r="T85" s="347">
        <f>T86+T156</f>
        <v>1785.42</v>
      </c>
      <c r="AT85" s="308" t="s">
        <v>75</v>
      </c>
      <c r="AU85" s="308" t="s">
        <v>103</v>
      </c>
      <c r="BK85" s="346">
        <f>BK86+BK156</f>
        <v>0</v>
      </c>
    </row>
    <row r="86" spans="2:65" s="321" customFormat="1" ht="25.95" customHeight="1" x14ac:dyDescent="0.25">
      <c r="B86" s="328"/>
      <c r="D86" s="323" t="s">
        <v>75</v>
      </c>
      <c r="E86" s="333" t="s">
        <v>161</v>
      </c>
      <c r="F86" s="333" t="s">
        <v>162</v>
      </c>
      <c r="I86" s="330"/>
      <c r="J86" s="332">
        <f>BK86</f>
        <v>0</v>
      </c>
      <c r="L86" s="328"/>
      <c r="M86" s="327"/>
      <c r="P86" s="326">
        <f>P87+P100+P123+P125+P146+P151</f>
        <v>0</v>
      </c>
      <c r="R86" s="326">
        <f>R87+R100+R123+R125+R146+R151</f>
        <v>707.46494999999993</v>
      </c>
      <c r="T86" s="325">
        <f>T87+T100+T123+T125+T146+T151</f>
        <v>1785.42</v>
      </c>
      <c r="AR86" s="323" t="s">
        <v>84</v>
      </c>
      <c r="AT86" s="324" t="s">
        <v>75</v>
      </c>
      <c r="AU86" s="324" t="s">
        <v>76</v>
      </c>
      <c r="AY86" s="323" t="s">
        <v>119</v>
      </c>
      <c r="BK86" s="322">
        <f>BK87+BK100+BK123+BK125+BK146+BK151</f>
        <v>0</v>
      </c>
    </row>
    <row r="87" spans="2:65" s="321" customFormat="1" ht="22.8" customHeight="1" x14ac:dyDescent="0.25">
      <c r="B87" s="328"/>
      <c r="D87" s="323" t="s">
        <v>75</v>
      </c>
      <c r="E87" s="331" t="s">
        <v>84</v>
      </c>
      <c r="F87" s="331" t="s">
        <v>163</v>
      </c>
      <c r="I87" s="330"/>
      <c r="J87" s="329">
        <f>BK87</f>
        <v>0</v>
      </c>
      <c r="L87" s="328"/>
      <c r="M87" s="327"/>
      <c r="P87" s="326">
        <f>SUM(P88:P99)</f>
        <v>0</v>
      </c>
      <c r="R87" s="326">
        <f>SUM(R88:R99)</f>
        <v>0.16360000000000002</v>
      </c>
      <c r="T87" s="325">
        <f>SUM(T88:T99)</f>
        <v>1785.42</v>
      </c>
      <c r="AR87" s="323" t="s">
        <v>84</v>
      </c>
      <c r="AT87" s="324" t="s">
        <v>75</v>
      </c>
      <c r="AU87" s="324" t="s">
        <v>84</v>
      </c>
      <c r="AY87" s="323" t="s">
        <v>119</v>
      </c>
      <c r="BK87" s="322">
        <f>SUM(BK88:BK99)</f>
        <v>0</v>
      </c>
    </row>
    <row r="88" spans="2:65" s="293" customFormat="1" ht="22.5" customHeight="1" x14ac:dyDescent="0.3">
      <c r="B88" s="294"/>
      <c r="C88" s="320" t="s">
        <v>84</v>
      </c>
      <c r="D88" s="320" t="s">
        <v>120</v>
      </c>
      <c r="E88" s="319" t="s">
        <v>1127</v>
      </c>
      <c r="F88" s="314" t="s">
        <v>1301</v>
      </c>
      <c r="G88" s="318" t="s">
        <v>422</v>
      </c>
      <c r="H88" s="317">
        <v>740</v>
      </c>
      <c r="I88" s="316"/>
      <c r="J88" s="315">
        <f>ROUND(I88*H88,2)</f>
        <v>0</v>
      </c>
      <c r="K88" s="314" t="s">
        <v>1248</v>
      </c>
      <c r="L88" s="294"/>
      <c r="M88" s="313" t="s">
        <v>5</v>
      </c>
      <c r="N88" s="312" t="s">
        <v>41</v>
      </c>
      <c r="P88" s="311">
        <f>O88*H88</f>
        <v>0</v>
      </c>
      <c r="Q88" s="311">
        <v>0</v>
      </c>
      <c r="R88" s="311">
        <f>Q88*H88</f>
        <v>0</v>
      </c>
      <c r="S88" s="311">
        <v>0.5</v>
      </c>
      <c r="T88" s="310">
        <f>S88*H88</f>
        <v>370</v>
      </c>
      <c r="AR88" s="308" t="s">
        <v>121</v>
      </c>
      <c r="AT88" s="308" t="s">
        <v>120</v>
      </c>
      <c r="AU88" s="308" t="s">
        <v>100</v>
      </c>
      <c r="AY88" s="308" t="s">
        <v>119</v>
      </c>
      <c r="BE88" s="309">
        <f>IF(N88="základní",J88,0)</f>
        <v>0</v>
      </c>
      <c r="BF88" s="309">
        <f>IF(N88="snížená",J88,0)</f>
        <v>0</v>
      </c>
      <c r="BG88" s="309">
        <f>IF(N88="zákl. přenesená",J88,0)</f>
        <v>0</v>
      </c>
      <c r="BH88" s="309">
        <f>IF(N88="sníž. přenesená",J88,0)</f>
        <v>0</v>
      </c>
      <c r="BI88" s="309">
        <f>IF(N88="nulová",J88,0)</f>
        <v>0</v>
      </c>
      <c r="BJ88" s="308" t="s">
        <v>84</v>
      </c>
      <c r="BK88" s="309">
        <f>ROUND(I88*H88,2)</f>
        <v>0</v>
      </c>
      <c r="BL88" s="308" t="s">
        <v>121</v>
      </c>
      <c r="BM88" s="308" t="s">
        <v>1128</v>
      </c>
    </row>
    <row r="89" spans="2:65" s="298" customFormat="1" x14ac:dyDescent="0.3">
      <c r="B89" s="303"/>
      <c r="D89" s="307" t="s">
        <v>171</v>
      </c>
      <c r="E89" s="299" t="s">
        <v>5</v>
      </c>
      <c r="F89" s="306" t="s">
        <v>1129</v>
      </c>
      <c r="H89" s="305">
        <v>740</v>
      </c>
      <c r="I89" s="304"/>
      <c r="L89" s="303"/>
      <c r="M89" s="335"/>
      <c r="T89" s="334"/>
      <c r="AT89" s="299" t="s">
        <v>171</v>
      </c>
      <c r="AU89" s="299" t="s">
        <v>100</v>
      </c>
      <c r="AV89" s="298" t="s">
        <v>100</v>
      </c>
      <c r="AW89" s="298" t="s">
        <v>33</v>
      </c>
      <c r="AX89" s="298" t="s">
        <v>84</v>
      </c>
      <c r="AY89" s="299" t="s">
        <v>119</v>
      </c>
    </row>
    <row r="90" spans="2:65" s="293" customFormat="1" ht="22.5" customHeight="1" x14ac:dyDescent="0.3">
      <c r="B90" s="294"/>
      <c r="C90" s="320" t="s">
        <v>100</v>
      </c>
      <c r="D90" s="320" t="s">
        <v>120</v>
      </c>
      <c r="E90" s="319" t="s">
        <v>1130</v>
      </c>
      <c r="F90" s="314" t="s">
        <v>1300</v>
      </c>
      <c r="G90" s="318" t="s">
        <v>422</v>
      </c>
      <c r="H90" s="317">
        <v>1305</v>
      </c>
      <c r="I90" s="316"/>
      <c r="J90" s="315">
        <f>ROUND(I90*H90,2)</f>
        <v>0</v>
      </c>
      <c r="K90" s="314" t="s">
        <v>1248</v>
      </c>
      <c r="L90" s="294"/>
      <c r="M90" s="313" t="s">
        <v>5</v>
      </c>
      <c r="N90" s="312" t="s">
        <v>41</v>
      </c>
      <c r="P90" s="311">
        <f>O90*H90</f>
        <v>0</v>
      </c>
      <c r="Q90" s="311">
        <v>0</v>
      </c>
      <c r="R90" s="311">
        <f>Q90*H90</f>
        <v>0</v>
      </c>
      <c r="S90" s="311">
        <v>0.57999999999999996</v>
      </c>
      <c r="T90" s="310">
        <f>S90*H90</f>
        <v>756.9</v>
      </c>
      <c r="AR90" s="308" t="s">
        <v>121</v>
      </c>
      <c r="AT90" s="308" t="s">
        <v>120</v>
      </c>
      <c r="AU90" s="308" t="s">
        <v>100</v>
      </c>
      <c r="AY90" s="308" t="s">
        <v>119</v>
      </c>
      <c r="BE90" s="309">
        <f>IF(N90="základní",J90,0)</f>
        <v>0</v>
      </c>
      <c r="BF90" s="309">
        <f>IF(N90="snížená",J90,0)</f>
        <v>0</v>
      </c>
      <c r="BG90" s="309">
        <f>IF(N90="zákl. přenesená",J90,0)</f>
        <v>0</v>
      </c>
      <c r="BH90" s="309">
        <f>IF(N90="sníž. přenesená",J90,0)</f>
        <v>0</v>
      </c>
      <c r="BI90" s="309">
        <f>IF(N90="nulová",J90,0)</f>
        <v>0</v>
      </c>
      <c r="BJ90" s="308" t="s">
        <v>84</v>
      </c>
      <c r="BK90" s="309">
        <f>ROUND(I90*H90,2)</f>
        <v>0</v>
      </c>
      <c r="BL90" s="308" t="s">
        <v>121</v>
      </c>
      <c r="BM90" s="308" t="s">
        <v>1131</v>
      </c>
    </row>
    <row r="91" spans="2:65" s="298" customFormat="1" x14ac:dyDescent="0.3">
      <c r="B91" s="303"/>
      <c r="D91" s="307" t="s">
        <v>171</v>
      </c>
      <c r="E91" s="299" t="s">
        <v>5</v>
      </c>
      <c r="F91" s="306" t="s">
        <v>1132</v>
      </c>
      <c r="H91" s="305">
        <v>1305</v>
      </c>
      <c r="I91" s="304"/>
      <c r="L91" s="303"/>
      <c r="M91" s="335"/>
      <c r="T91" s="334"/>
      <c r="AT91" s="299" t="s">
        <v>171</v>
      </c>
      <c r="AU91" s="299" t="s">
        <v>100</v>
      </c>
      <c r="AV91" s="298" t="s">
        <v>100</v>
      </c>
      <c r="AW91" s="298" t="s">
        <v>33</v>
      </c>
      <c r="AX91" s="298" t="s">
        <v>84</v>
      </c>
      <c r="AY91" s="299" t="s">
        <v>119</v>
      </c>
    </row>
    <row r="92" spans="2:65" s="293" customFormat="1" ht="22.5" customHeight="1" x14ac:dyDescent="0.3">
      <c r="B92" s="294"/>
      <c r="C92" s="320" t="s">
        <v>122</v>
      </c>
      <c r="D92" s="320" t="s">
        <v>120</v>
      </c>
      <c r="E92" s="319" t="s">
        <v>1133</v>
      </c>
      <c r="F92" s="314" t="s">
        <v>1299</v>
      </c>
      <c r="G92" s="318" t="s">
        <v>422</v>
      </c>
      <c r="H92" s="317">
        <v>2045</v>
      </c>
      <c r="I92" s="316"/>
      <c r="J92" s="315">
        <f>ROUND(I92*H92,2)</f>
        <v>0</v>
      </c>
      <c r="K92" s="314" t="s">
        <v>1248</v>
      </c>
      <c r="L92" s="294"/>
      <c r="M92" s="313" t="s">
        <v>5</v>
      </c>
      <c r="N92" s="312" t="s">
        <v>41</v>
      </c>
      <c r="P92" s="311">
        <f>O92*H92</f>
        <v>0</v>
      </c>
      <c r="Q92" s="311">
        <v>8.0000000000000007E-5</v>
      </c>
      <c r="R92" s="311">
        <f>Q92*H92</f>
        <v>0.16360000000000002</v>
      </c>
      <c r="S92" s="311">
        <v>0.25600000000000001</v>
      </c>
      <c r="T92" s="310">
        <f>S92*H92</f>
        <v>523.52</v>
      </c>
      <c r="AR92" s="308" t="s">
        <v>121</v>
      </c>
      <c r="AT92" s="308" t="s">
        <v>120</v>
      </c>
      <c r="AU92" s="308" t="s">
        <v>100</v>
      </c>
      <c r="AY92" s="308" t="s">
        <v>119</v>
      </c>
      <c r="BE92" s="309">
        <f>IF(N92="základní",J92,0)</f>
        <v>0</v>
      </c>
      <c r="BF92" s="309">
        <f>IF(N92="snížená",J92,0)</f>
        <v>0</v>
      </c>
      <c r="BG92" s="309">
        <f>IF(N92="zákl. přenesená",J92,0)</f>
        <v>0</v>
      </c>
      <c r="BH92" s="309">
        <f>IF(N92="sníž. přenesená",J92,0)</f>
        <v>0</v>
      </c>
      <c r="BI92" s="309">
        <f>IF(N92="nulová",J92,0)</f>
        <v>0</v>
      </c>
      <c r="BJ92" s="308" t="s">
        <v>84</v>
      </c>
      <c r="BK92" s="309">
        <f>ROUND(I92*H92,2)</f>
        <v>0</v>
      </c>
      <c r="BL92" s="308" t="s">
        <v>121</v>
      </c>
      <c r="BM92" s="308" t="s">
        <v>1134</v>
      </c>
    </row>
    <row r="93" spans="2:65" s="298" customFormat="1" x14ac:dyDescent="0.3">
      <c r="B93" s="303"/>
      <c r="D93" s="307" t="s">
        <v>171</v>
      </c>
      <c r="E93" s="299" t="s">
        <v>5</v>
      </c>
      <c r="F93" s="306" t="s">
        <v>1135</v>
      </c>
      <c r="H93" s="305">
        <v>2045</v>
      </c>
      <c r="I93" s="304"/>
      <c r="L93" s="303"/>
      <c r="M93" s="335"/>
      <c r="T93" s="334"/>
      <c r="AT93" s="299" t="s">
        <v>171</v>
      </c>
      <c r="AU93" s="299" t="s">
        <v>100</v>
      </c>
      <c r="AV93" s="298" t="s">
        <v>100</v>
      </c>
      <c r="AW93" s="298" t="s">
        <v>33</v>
      </c>
      <c r="AX93" s="298" t="s">
        <v>84</v>
      </c>
      <c r="AY93" s="299" t="s">
        <v>119</v>
      </c>
    </row>
    <row r="94" spans="2:65" s="293" customFormat="1" ht="22.5" customHeight="1" x14ac:dyDescent="0.3">
      <c r="B94" s="294"/>
      <c r="C94" s="320" t="s">
        <v>121</v>
      </c>
      <c r="D94" s="320" t="s">
        <v>120</v>
      </c>
      <c r="E94" s="319" t="s">
        <v>1136</v>
      </c>
      <c r="F94" s="314" t="s">
        <v>1298</v>
      </c>
      <c r="G94" s="318" t="s">
        <v>185</v>
      </c>
      <c r="H94" s="317">
        <v>300</v>
      </c>
      <c r="I94" s="316"/>
      <c r="J94" s="315">
        <f>ROUND(I94*H94,2)</f>
        <v>0</v>
      </c>
      <c r="K94" s="314" t="s">
        <v>1248</v>
      </c>
      <c r="L94" s="294"/>
      <c r="M94" s="313" t="s">
        <v>5</v>
      </c>
      <c r="N94" s="312" t="s">
        <v>41</v>
      </c>
      <c r="P94" s="311">
        <f>O94*H94</f>
        <v>0</v>
      </c>
      <c r="Q94" s="311">
        <v>0</v>
      </c>
      <c r="R94" s="311">
        <f>Q94*H94</f>
        <v>0</v>
      </c>
      <c r="S94" s="311">
        <v>0.28999999999999998</v>
      </c>
      <c r="T94" s="310">
        <f>S94*H94</f>
        <v>87</v>
      </c>
      <c r="AR94" s="308" t="s">
        <v>121</v>
      </c>
      <c r="AT94" s="308" t="s">
        <v>120</v>
      </c>
      <c r="AU94" s="308" t="s">
        <v>100</v>
      </c>
      <c r="AY94" s="308" t="s">
        <v>119</v>
      </c>
      <c r="BE94" s="309">
        <f>IF(N94="základní",J94,0)</f>
        <v>0</v>
      </c>
      <c r="BF94" s="309">
        <f>IF(N94="snížená",J94,0)</f>
        <v>0</v>
      </c>
      <c r="BG94" s="309">
        <f>IF(N94="zákl. přenesená",J94,0)</f>
        <v>0</v>
      </c>
      <c r="BH94" s="309">
        <f>IF(N94="sníž. přenesená",J94,0)</f>
        <v>0</v>
      </c>
      <c r="BI94" s="309">
        <f>IF(N94="nulová",J94,0)</f>
        <v>0</v>
      </c>
      <c r="BJ94" s="308" t="s">
        <v>84</v>
      </c>
      <c r="BK94" s="309">
        <f>ROUND(I94*H94,2)</f>
        <v>0</v>
      </c>
      <c r="BL94" s="308" t="s">
        <v>121</v>
      </c>
      <c r="BM94" s="308" t="s">
        <v>1137</v>
      </c>
    </row>
    <row r="95" spans="2:65" s="298" customFormat="1" x14ac:dyDescent="0.3">
      <c r="B95" s="303"/>
      <c r="D95" s="307" t="s">
        <v>171</v>
      </c>
      <c r="E95" s="299" t="s">
        <v>5</v>
      </c>
      <c r="F95" s="306" t="s">
        <v>1138</v>
      </c>
      <c r="H95" s="305">
        <v>300</v>
      </c>
      <c r="I95" s="304"/>
      <c r="L95" s="303"/>
      <c r="M95" s="335"/>
      <c r="T95" s="334"/>
      <c r="AT95" s="299" t="s">
        <v>171</v>
      </c>
      <c r="AU95" s="299" t="s">
        <v>100</v>
      </c>
      <c r="AV95" s="298" t="s">
        <v>100</v>
      </c>
      <c r="AW95" s="298" t="s">
        <v>33</v>
      </c>
      <c r="AX95" s="298" t="s">
        <v>84</v>
      </c>
      <c r="AY95" s="299" t="s">
        <v>119</v>
      </c>
    </row>
    <row r="96" spans="2:65" s="293" customFormat="1" ht="22.5" customHeight="1" x14ac:dyDescent="0.3">
      <c r="B96" s="294"/>
      <c r="C96" s="320" t="s">
        <v>205</v>
      </c>
      <c r="D96" s="320" t="s">
        <v>120</v>
      </c>
      <c r="E96" s="319" t="s">
        <v>1139</v>
      </c>
      <c r="F96" s="314" t="s">
        <v>1297</v>
      </c>
      <c r="G96" s="318" t="s">
        <v>185</v>
      </c>
      <c r="H96" s="317">
        <v>1200</v>
      </c>
      <c r="I96" s="316"/>
      <c r="J96" s="315">
        <f>ROUND(I96*H96,2)</f>
        <v>0</v>
      </c>
      <c r="K96" s="314" t="s">
        <v>167</v>
      </c>
      <c r="L96" s="294"/>
      <c r="M96" s="313" t="s">
        <v>5</v>
      </c>
      <c r="N96" s="312" t="s">
        <v>41</v>
      </c>
      <c r="P96" s="311">
        <f>O96*H96</f>
        <v>0</v>
      </c>
      <c r="Q96" s="311">
        <v>0</v>
      </c>
      <c r="R96" s="311">
        <f>Q96*H96</f>
        <v>0</v>
      </c>
      <c r="S96" s="311">
        <v>0.04</v>
      </c>
      <c r="T96" s="310">
        <f>S96*H96</f>
        <v>48</v>
      </c>
      <c r="AR96" s="308" t="s">
        <v>121</v>
      </c>
      <c r="AT96" s="308" t="s">
        <v>120</v>
      </c>
      <c r="AU96" s="308" t="s">
        <v>100</v>
      </c>
      <c r="AY96" s="308" t="s">
        <v>119</v>
      </c>
      <c r="BE96" s="309">
        <f>IF(N96="základní",J96,0)</f>
        <v>0</v>
      </c>
      <c r="BF96" s="309">
        <f>IF(N96="snížená",J96,0)</f>
        <v>0</v>
      </c>
      <c r="BG96" s="309">
        <f>IF(N96="zákl. přenesená",J96,0)</f>
        <v>0</v>
      </c>
      <c r="BH96" s="309">
        <f>IF(N96="sníž. přenesená",J96,0)</f>
        <v>0</v>
      </c>
      <c r="BI96" s="309">
        <f>IF(N96="nulová",J96,0)</f>
        <v>0</v>
      </c>
      <c r="BJ96" s="308" t="s">
        <v>84</v>
      </c>
      <c r="BK96" s="309">
        <f>ROUND(I96*H96,2)</f>
        <v>0</v>
      </c>
      <c r="BL96" s="308" t="s">
        <v>121</v>
      </c>
      <c r="BM96" s="308" t="s">
        <v>1140</v>
      </c>
    </row>
    <row r="97" spans="2:65" s="298" customFormat="1" x14ac:dyDescent="0.3">
      <c r="B97" s="303"/>
      <c r="D97" s="307" t="s">
        <v>171</v>
      </c>
      <c r="E97" s="299" t="s">
        <v>5</v>
      </c>
      <c r="F97" s="306" t="s">
        <v>1141</v>
      </c>
      <c r="H97" s="305">
        <v>1200</v>
      </c>
      <c r="I97" s="304"/>
      <c r="L97" s="303"/>
      <c r="M97" s="335"/>
      <c r="T97" s="334"/>
      <c r="AT97" s="299" t="s">
        <v>171</v>
      </c>
      <c r="AU97" s="299" t="s">
        <v>100</v>
      </c>
      <c r="AV97" s="298" t="s">
        <v>100</v>
      </c>
      <c r="AW97" s="298" t="s">
        <v>33</v>
      </c>
      <c r="AX97" s="298" t="s">
        <v>84</v>
      </c>
      <c r="AY97" s="299" t="s">
        <v>119</v>
      </c>
    </row>
    <row r="98" spans="2:65" s="293" customFormat="1" ht="16.5" customHeight="1" x14ac:dyDescent="0.3">
      <c r="B98" s="294"/>
      <c r="C98" s="320" t="s">
        <v>254</v>
      </c>
      <c r="D98" s="320" t="s">
        <v>120</v>
      </c>
      <c r="E98" s="319" t="s">
        <v>1142</v>
      </c>
      <c r="F98" s="314" t="s">
        <v>1296</v>
      </c>
      <c r="G98" s="318" t="s">
        <v>422</v>
      </c>
      <c r="H98" s="317">
        <v>2045</v>
      </c>
      <c r="I98" s="316"/>
      <c r="J98" s="315">
        <f>ROUND(I98*H98,2)</f>
        <v>0</v>
      </c>
      <c r="K98" s="314" t="s">
        <v>1248</v>
      </c>
      <c r="L98" s="294"/>
      <c r="M98" s="313" t="s">
        <v>5</v>
      </c>
      <c r="N98" s="312" t="s">
        <v>41</v>
      </c>
      <c r="P98" s="311">
        <f>O98*H98</f>
        <v>0</v>
      </c>
      <c r="Q98" s="311">
        <v>0</v>
      </c>
      <c r="R98" s="311">
        <f>Q98*H98</f>
        <v>0</v>
      </c>
      <c r="S98" s="311">
        <v>0</v>
      </c>
      <c r="T98" s="310">
        <f>S98*H98</f>
        <v>0</v>
      </c>
      <c r="AR98" s="308" t="s">
        <v>121</v>
      </c>
      <c r="AT98" s="308" t="s">
        <v>120</v>
      </c>
      <c r="AU98" s="308" t="s">
        <v>100</v>
      </c>
      <c r="AY98" s="308" t="s">
        <v>119</v>
      </c>
      <c r="BE98" s="309">
        <f>IF(N98="základní",J98,0)</f>
        <v>0</v>
      </c>
      <c r="BF98" s="309">
        <f>IF(N98="snížená",J98,0)</f>
        <v>0</v>
      </c>
      <c r="BG98" s="309">
        <f>IF(N98="zákl. přenesená",J98,0)</f>
        <v>0</v>
      </c>
      <c r="BH98" s="309">
        <f>IF(N98="sníž. přenesená",J98,0)</f>
        <v>0</v>
      </c>
      <c r="BI98" s="309">
        <f>IF(N98="nulová",J98,0)</f>
        <v>0</v>
      </c>
      <c r="BJ98" s="308" t="s">
        <v>84</v>
      </c>
      <c r="BK98" s="309">
        <f>ROUND(I98*H98,2)</f>
        <v>0</v>
      </c>
      <c r="BL98" s="308" t="s">
        <v>121</v>
      </c>
      <c r="BM98" s="308" t="s">
        <v>1143</v>
      </c>
    </row>
    <row r="99" spans="2:65" s="298" customFormat="1" x14ac:dyDescent="0.3">
      <c r="B99" s="303"/>
      <c r="D99" s="307" t="s">
        <v>171</v>
      </c>
      <c r="E99" s="299" t="s">
        <v>5</v>
      </c>
      <c r="F99" s="306" t="s">
        <v>1135</v>
      </c>
      <c r="H99" s="305">
        <v>2045</v>
      </c>
      <c r="I99" s="304"/>
      <c r="L99" s="303"/>
      <c r="M99" s="335"/>
      <c r="T99" s="334"/>
      <c r="AT99" s="299" t="s">
        <v>171</v>
      </c>
      <c r="AU99" s="299" t="s">
        <v>100</v>
      </c>
      <c r="AV99" s="298" t="s">
        <v>100</v>
      </c>
      <c r="AW99" s="298" t="s">
        <v>33</v>
      </c>
      <c r="AX99" s="298" t="s">
        <v>84</v>
      </c>
      <c r="AY99" s="299" t="s">
        <v>119</v>
      </c>
    </row>
    <row r="100" spans="2:65" s="321" customFormat="1" ht="22.8" customHeight="1" x14ac:dyDescent="0.25">
      <c r="B100" s="328"/>
      <c r="D100" s="323" t="s">
        <v>75</v>
      </c>
      <c r="E100" s="331" t="s">
        <v>205</v>
      </c>
      <c r="F100" s="331" t="s">
        <v>1295</v>
      </c>
      <c r="I100" s="330"/>
      <c r="J100" s="329">
        <f>BK100</f>
        <v>0</v>
      </c>
      <c r="L100" s="328"/>
      <c r="M100" s="327"/>
      <c r="P100" s="326">
        <f>SUM(P101:P122)</f>
        <v>0</v>
      </c>
      <c r="R100" s="326">
        <f>SUM(R101:R122)</f>
        <v>440.63639999999998</v>
      </c>
      <c r="T100" s="325">
        <f>SUM(T101:T122)</f>
        <v>0</v>
      </c>
      <c r="AR100" s="323" t="s">
        <v>84</v>
      </c>
      <c r="AT100" s="324" t="s">
        <v>75</v>
      </c>
      <c r="AU100" s="324" t="s">
        <v>84</v>
      </c>
      <c r="AY100" s="323" t="s">
        <v>119</v>
      </c>
      <c r="BK100" s="322">
        <f>SUM(BK101:BK122)</f>
        <v>0</v>
      </c>
    </row>
    <row r="101" spans="2:65" s="293" customFormat="1" ht="16.5" customHeight="1" x14ac:dyDescent="0.3">
      <c r="B101" s="294"/>
      <c r="C101" s="320" t="s">
        <v>260</v>
      </c>
      <c r="D101" s="320" t="s">
        <v>120</v>
      </c>
      <c r="E101" s="319" t="s">
        <v>1144</v>
      </c>
      <c r="F101" s="314" t="s">
        <v>1294</v>
      </c>
      <c r="G101" s="318" t="s">
        <v>422</v>
      </c>
      <c r="H101" s="317">
        <v>730</v>
      </c>
      <c r="I101" s="316"/>
      <c r="J101" s="315">
        <f>ROUND(I101*H101,2)</f>
        <v>0</v>
      </c>
      <c r="K101" s="314" t="s">
        <v>1248</v>
      </c>
      <c r="L101" s="294"/>
      <c r="M101" s="313" t="s">
        <v>5</v>
      </c>
      <c r="N101" s="312" t="s">
        <v>41</v>
      </c>
      <c r="P101" s="311">
        <f>O101*H101</f>
        <v>0</v>
      </c>
      <c r="Q101" s="311">
        <v>0</v>
      </c>
      <c r="R101" s="311">
        <f>Q101*H101</f>
        <v>0</v>
      </c>
      <c r="S101" s="311">
        <v>0</v>
      </c>
      <c r="T101" s="310">
        <f>S101*H101</f>
        <v>0</v>
      </c>
      <c r="AR101" s="308" t="s">
        <v>121</v>
      </c>
      <c r="AT101" s="308" t="s">
        <v>120</v>
      </c>
      <c r="AU101" s="308" t="s">
        <v>100</v>
      </c>
      <c r="AY101" s="308" t="s">
        <v>119</v>
      </c>
      <c r="BE101" s="309">
        <f>IF(N101="základní",J101,0)</f>
        <v>0</v>
      </c>
      <c r="BF101" s="309">
        <f>IF(N101="snížená",J101,0)</f>
        <v>0</v>
      </c>
      <c r="BG101" s="309">
        <f>IF(N101="zákl. přenesená",J101,0)</f>
        <v>0</v>
      </c>
      <c r="BH101" s="309">
        <f>IF(N101="sníž. přenesená",J101,0)</f>
        <v>0</v>
      </c>
      <c r="BI101" s="309">
        <f>IF(N101="nulová",J101,0)</f>
        <v>0</v>
      </c>
      <c r="BJ101" s="308" t="s">
        <v>84</v>
      </c>
      <c r="BK101" s="309">
        <f>ROUND(I101*H101,2)</f>
        <v>0</v>
      </c>
      <c r="BL101" s="308" t="s">
        <v>121</v>
      </c>
      <c r="BM101" s="308" t="s">
        <v>1145</v>
      </c>
    </row>
    <row r="102" spans="2:65" s="298" customFormat="1" x14ac:dyDescent="0.3">
      <c r="B102" s="303"/>
      <c r="D102" s="307" t="s">
        <v>171</v>
      </c>
      <c r="E102" s="299" t="s">
        <v>5</v>
      </c>
      <c r="F102" s="306" t="s">
        <v>1146</v>
      </c>
      <c r="H102" s="305">
        <v>730</v>
      </c>
      <c r="I102" s="304"/>
      <c r="L102" s="303"/>
      <c r="M102" s="335"/>
      <c r="T102" s="334"/>
      <c r="AT102" s="299" t="s">
        <v>171</v>
      </c>
      <c r="AU102" s="299" t="s">
        <v>100</v>
      </c>
      <c r="AV102" s="298" t="s">
        <v>100</v>
      </c>
      <c r="AW102" s="298" t="s">
        <v>33</v>
      </c>
      <c r="AX102" s="298" t="s">
        <v>84</v>
      </c>
      <c r="AY102" s="299" t="s">
        <v>119</v>
      </c>
    </row>
    <row r="103" spans="2:65" s="293" customFormat="1" ht="16.5" customHeight="1" x14ac:dyDescent="0.3">
      <c r="B103" s="294"/>
      <c r="C103" s="320" t="s">
        <v>270</v>
      </c>
      <c r="D103" s="320" t="s">
        <v>120</v>
      </c>
      <c r="E103" s="319" t="s">
        <v>1147</v>
      </c>
      <c r="F103" s="314" t="s">
        <v>1293</v>
      </c>
      <c r="G103" s="318" t="s">
        <v>422</v>
      </c>
      <c r="H103" s="317">
        <v>1315</v>
      </c>
      <c r="I103" s="316"/>
      <c r="J103" s="315">
        <f>ROUND(I103*H103,2)</f>
        <v>0</v>
      </c>
      <c r="K103" s="314" t="s">
        <v>167</v>
      </c>
      <c r="L103" s="294"/>
      <c r="M103" s="313" t="s">
        <v>5</v>
      </c>
      <c r="N103" s="312" t="s">
        <v>41</v>
      </c>
      <c r="P103" s="311">
        <f>O103*H103</f>
        <v>0</v>
      </c>
      <c r="Q103" s="311">
        <v>0</v>
      </c>
      <c r="R103" s="311">
        <f>Q103*H103</f>
        <v>0</v>
      </c>
      <c r="S103" s="311">
        <v>0</v>
      </c>
      <c r="T103" s="310">
        <f>S103*H103</f>
        <v>0</v>
      </c>
      <c r="AR103" s="308" t="s">
        <v>121</v>
      </c>
      <c r="AT103" s="308" t="s">
        <v>120</v>
      </c>
      <c r="AU103" s="308" t="s">
        <v>100</v>
      </c>
      <c r="AY103" s="308" t="s">
        <v>119</v>
      </c>
      <c r="BE103" s="309">
        <f>IF(N103="základní",J103,0)</f>
        <v>0</v>
      </c>
      <c r="BF103" s="309">
        <f>IF(N103="snížená",J103,0)</f>
        <v>0</v>
      </c>
      <c r="BG103" s="309">
        <f>IF(N103="zákl. přenesená",J103,0)</f>
        <v>0</v>
      </c>
      <c r="BH103" s="309">
        <f>IF(N103="sníž. přenesená",J103,0)</f>
        <v>0</v>
      </c>
      <c r="BI103" s="309">
        <f>IF(N103="nulová",J103,0)</f>
        <v>0</v>
      </c>
      <c r="BJ103" s="308" t="s">
        <v>84</v>
      </c>
      <c r="BK103" s="309">
        <f>ROUND(I103*H103,2)</f>
        <v>0</v>
      </c>
      <c r="BL103" s="308" t="s">
        <v>121</v>
      </c>
      <c r="BM103" s="308" t="s">
        <v>1148</v>
      </c>
    </row>
    <row r="104" spans="2:65" s="298" customFormat="1" x14ac:dyDescent="0.3">
      <c r="B104" s="303"/>
      <c r="D104" s="307" t="s">
        <v>171</v>
      </c>
      <c r="E104" s="299" t="s">
        <v>5</v>
      </c>
      <c r="F104" s="306" t="s">
        <v>1292</v>
      </c>
      <c r="H104" s="305">
        <v>1315</v>
      </c>
      <c r="I104" s="304"/>
      <c r="L104" s="303"/>
      <c r="M104" s="335"/>
      <c r="T104" s="334"/>
      <c r="AT104" s="299" t="s">
        <v>171</v>
      </c>
      <c r="AU104" s="299" t="s">
        <v>100</v>
      </c>
      <c r="AV104" s="298" t="s">
        <v>100</v>
      </c>
      <c r="AW104" s="298" t="s">
        <v>33</v>
      </c>
      <c r="AX104" s="298" t="s">
        <v>84</v>
      </c>
      <c r="AY104" s="299" t="s">
        <v>119</v>
      </c>
    </row>
    <row r="105" spans="2:65" s="293" customFormat="1" ht="22.5" customHeight="1" x14ac:dyDescent="0.3">
      <c r="B105" s="294"/>
      <c r="C105" s="320" t="s">
        <v>594</v>
      </c>
      <c r="D105" s="320" t="s">
        <v>120</v>
      </c>
      <c r="E105" s="319" t="s">
        <v>1291</v>
      </c>
      <c r="F105" s="314" t="s">
        <v>1290</v>
      </c>
      <c r="G105" s="318" t="s">
        <v>422</v>
      </c>
      <c r="H105" s="317">
        <v>740</v>
      </c>
      <c r="I105" s="316"/>
      <c r="J105" s="315">
        <f>ROUND(I105*H105,2)</f>
        <v>0</v>
      </c>
      <c r="K105" s="314" t="s">
        <v>167</v>
      </c>
      <c r="L105" s="294"/>
      <c r="M105" s="313" t="s">
        <v>5</v>
      </c>
      <c r="N105" s="312" t="s">
        <v>41</v>
      </c>
      <c r="P105" s="311">
        <f>O105*H105</f>
        <v>0</v>
      </c>
      <c r="Q105" s="311">
        <v>0</v>
      </c>
      <c r="R105" s="311">
        <f>Q105*H105</f>
        <v>0</v>
      </c>
      <c r="S105" s="311">
        <v>0</v>
      </c>
      <c r="T105" s="310">
        <f>S105*H105</f>
        <v>0</v>
      </c>
      <c r="AR105" s="308" t="s">
        <v>121</v>
      </c>
      <c r="AT105" s="308" t="s">
        <v>120</v>
      </c>
      <c r="AU105" s="308" t="s">
        <v>100</v>
      </c>
      <c r="AY105" s="308" t="s">
        <v>119</v>
      </c>
      <c r="BE105" s="309">
        <f>IF(N105="základní",J105,0)</f>
        <v>0</v>
      </c>
      <c r="BF105" s="309">
        <f>IF(N105="snížená",J105,0)</f>
        <v>0</v>
      </c>
      <c r="BG105" s="309">
        <f>IF(N105="zákl. přenesená",J105,0)</f>
        <v>0</v>
      </c>
      <c r="BH105" s="309">
        <f>IF(N105="sníž. přenesená",J105,0)</f>
        <v>0</v>
      </c>
      <c r="BI105" s="309">
        <f>IF(N105="nulová",J105,0)</f>
        <v>0</v>
      </c>
      <c r="BJ105" s="308" t="s">
        <v>84</v>
      </c>
      <c r="BK105" s="309">
        <f>ROUND(I105*H105,2)</f>
        <v>0</v>
      </c>
      <c r="BL105" s="308" t="s">
        <v>121</v>
      </c>
      <c r="BM105" s="308" t="s">
        <v>1289</v>
      </c>
    </row>
    <row r="106" spans="2:65" s="298" customFormat="1" x14ac:dyDescent="0.3">
      <c r="B106" s="303"/>
      <c r="D106" s="307" t="s">
        <v>171</v>
      </c>
      <c r="E106" s="299" t="s">
        <v>5</v>
      </c>
      <c r="F106" s="306" t="s">
        <v>1129</v>
      </c>
      <c r="H106" s="305">
        <v>740</v>
      </c>
      <c r="I106" s="304"/>
      <c r="L106" s="303"/>
      <c r="M106" s="335"/>
      <c r="T106" s="334"/>
      <c r="AT106" s="299" t="s">
        <v>171</v>
      </c>
      <c r="AU106" s="299" t="s">
        <v>100</v>
      </c>
      <c r="AV106" s="298" t="s">
        <v>100</v>
      </c>
      <c r="AW106" s="298" t="s">
        <v>33</v>
      </c>
      <c r="AX106" s="298" t="s">
        <v>84</v>
      </c>
      <c r="AY106" s="299" t="s">
        <v>119</v>
      </c>
    </row>
    <row r="107" spans="2:65" s="293" customFormat="1" ht="22.5" customHeight="1" x14ac:dyDescent="0.3">
      <c r="B107" s="294"/>
      <c r="C107" s="320" t="s">
        <v>301</v>
      </c>
      <c r="D107" s="320" t="s">
        <v>120</v>
      </c>
      <c r="E107" s="319" t="s">
        <v>1150</v>
      </c>
      <c r="F107" s="314" t="s">
        <v>1288</v>
      </c>
      <c r="G107" s="318" t="s">
        <v>422</v>
      </c>
      <c r="H107" s="317">
        <v>575</v>
      </c>
      <c r="I107" s="316"/>
      <c r="J107" s="315">
        <f>ROUND(I107*H107,2)</f>
        <v>0</v>
      </c>
      <c r="K107" s="314" t="s">
        <v>167</v>
      </c>
      <c r="L107" s="294"/>
      <c r="M107" s="313" t="s">
        <v>5</v>
      </c>
      <c r="N107" s="312" t="s">
        <v>41</v>
      </c>
      <c r="P107" s="311">
        <f>O107*H107</f>
        <v>0</v>
      </c>
      <c r="Q107" s="311">
        <v>0</v>
      </c>
      <c r="R107" s="311">
        <f>Q107*H107</f>
        <v>0</v>
      </c>
      <c r="S107" s="311">
        <v>0</v>
      </c>
      <c r="T107" s="310">
        <f>S107*H107</f>
        <v>0</v>
      </c>
      <c r="AR107" s="308" t="s">
        <v>121</v>
      </c>
      <c r="AT107" s="308" t="s">
        <v>120</v>
      </c>
      <c r="AU107" s="308" t="s">
        <v>100</v>
      </c>
      <c r="AY107" s="308" t="s">
        <v>119</v>
      </c>
      <c r="BE107" s="309">
        <f>IF(N107="základní",J107,0)</f>
        <v>0</v>
      </c>
      <c r="BF107" s="309">
        <f>IF(N107="snížená",J107,0)</f>
        <v>0</v>
      </c>
      <c r="BG107" s="309">
        <f>IF(N107="zákl. přenesená",J107,0)</f>
        <v>0</v>
      </c>
      <c r="BH107" s="309">
        <f>IF(N107="sníž. přenesená",J107,0)</f>
        <v>0</v>
      </c>
      <c r="BI107" s="309">
        <f>IF(N107="nulová",J107,0)</f>
        <v>0</v>
      </c>
      <c r="BJ107" s="308" t="s">
        <v>84</v>
      </c>
      <c r="BK107" s="309">
        <f>ROUND(I107*H107,2)</f>
        <v>0</v>
      </c>
      <c r="BL107" s="308" t="s">
        <v>121</v>
      </c>
      <c r="BM107" s="308" t="s">
        <v>1151</v>
      </c>
    </row>
    <row r="108" spans="2:65" s="298" customFormat="1" x14ac:dyDescent="0.3">
      <c r="B108" s="303"/>
      <c r="D108" s="307" t="s">
        <v>171</v>
      </c>
      <c r="E108" s="299" t="s">
        <v>5</v>
      </c>
      <c r="F108" s="306" t="s">
        <v>1149</v>
      </c>
      <c r="H108" s="305">
        <v>575</v>
      </c>
      <c r="I108" s="304"/>
      <c r="L108" s="303"/>
      <c r="M108" s="335"/>
      <c r="T108" s="334"/>
      <c r="AT108" s="299" t="s">
        <v>171</v>
      </c>
      <c r="AU108" s="299" t="s">
        <v>100</v>
      </c>
      <c r="AV108" s="298" t="s">
        <v>100</v>
      </c>
      <c r="AW108" s="298" t="s">
        <v>33</v>
      </c>
      <c r="AX108" s="298" t="s">
        <v>84</v>
      </c>
      <c r="AY108" s="299" t="s">
        <v>119</v>
      </c>
    </row>
    <row r="109" spans="2:65" s="293" customFormat="1" ht="16.5" customHeight="1" x14ac:dyDescent="0.3">
      <c r="B109" s="294"/>
      <c r="C109" s="320" t="s">
        <v>304</v>
      </c>
      <c r="D109" s="320" t="s">
        <v>120</v>
      </c>
      <c r="E109" s="319" t="s">
        <v>1152</v>
      </c>
      <c r="F109" s="314" t="s">
        <v>1287</v>
      </c>
      <c r="G109" s="318" t="s">
        <v>422</v>
      </c>
      <c r="H109" s="317">
        <v>575</v>
      </c>
      <c r="I109" s="316"/>
      <c r="J109" s="315">
        <f>ROUND(I109*H109,2)</f>
        <v>0</v>
      </c>
      <c r="K109" s="314" t="s">
        <v>1248</v>
      </c>
      <c r="L109" s="294"/>
      <c r="M109" s="313" t="s">
        <v>5</v>
      </c>
      <c r="N109" s="312" t="s">
        <v>41</v>
      </c>
      <c r="P109" s="311">
        <f>O109*H109</f>
        <v>0</v>
      </c>
      <c r="Q109" s="311">
        <v>0</v>
      </c>
      <c r="R109" s="311">
        <f>Q109*H109</f>
        <v>0</v>
      </c>
      <c r="S109" s="311">
        <v>0</v>
      </c>
      <c r="T109" s="310">
        <f>S109*H109</f>
        <v>0</v>
      </c>
      <c r="AR109" s="308" t="s">
        <v>121</v>
      </c>
      <c r="AT109" s="308" t="s">
        <v>120</v>
      </c>
      <c r="AU109" s="308" t="s">
        <v>100</v>
      </c>
      <c r="AY109" s="308" t="s">
        <v>119</v>
      </c>
      <c r="BE109" s="309">
        <f>IF(N109="základní",J109,0)</f>
        <v>0</v>
      </c>
      <c r="BF109" s="309">
        <f>IF(N109="snížená",J109,0)</f>
        <v>0</v>
      </c>
      <c r="BG109" s="309">
        <f>IF(N109="zákl. přenesená",J109,0)</f>
        <v>0</v>
      </c>
      <c r="BH109" s="309">
        <f>IF(N109="sníž. přenesená",J109,0)</f>
        <v>0</v>
      </c>
      <c r="BI109" s="309">
        <f>IF(N109="nulová",J109,0)</f>
        <v>0</v>
      </c>
      <c r="BJ109" s="308" t="s">
        <v>84</v>
      </c>
      <c r="BK109" s="309">
        <f>ROUND(I109*H109,2)</f>
        <v>0</v>
      </c>
      <c r="BL109" s="308" t="s">
        <v>121</v>
      </c>
      <c r="BM109" s="308" t="s">
        <v>1153</v>
      </c>
    </row>
    <row r="110" spans="2:65" s="298" customFormat="1" x14ac:dyDescent="0.3">
      <c r="B110" s="303"/>
      <c r="D110" s="307" t="s">
        <v>171</v>
      </c>
      <c r="E110" s="299" t="s">
        <v>5</v>
      </c>
      <c r="F110" s="306" t="s">
        <v>1149</v>
      </c>
      <c r="H110" s="305">
        <v>575</v>
      </c>
      <c r="I110" s="304"/>
      <c r="L110" s="303"/>
      <c r="M110" s="335"/>
      <c r="T110" s="334"/>
      <c r="AT110" s="299" t="s">
        <v>171</v>
      </c>
      <c r="AU110" s="299" t="s">
        <v>100</v>
      </c>
      <c r="AV110" s="298" t="s">
        <v>100</v>
      </c>
      <c r="AW110" s="298" t="s">
        <v>33</v>
      </c>
      <c r="AX110" s="298" t="s">
        <v>84</v>
      </c>
      <c r="AY110" s="299" t="s">
        <v>119</v>
      </c>
    </row>
    <row r="111" spans="2:65" s="293" customFormat="1" ht="16.5" customHeight="1" x14ac:dyDescent="0.3">
      <c r="B111" s="294"/>
      <c r="C111" s="320" t="s">
        <v>315</v>
      </c>
      <c r="D111" s="320" t="s">
        <v>120</v>
      </c>
      <c r="E111" s="319" t="s">
        <v>1154</v>
      </c>
      <c r="F111" s="314" t="s">
        <v>1286</v>
      </c>
      <c r="G111" s="318" t="s">
        <v>422</v>
      </c>
      <c r="H111" s="317">
        <v>575</v>
      </c>
      <c r="I111" s="316"/>
      <c r="J111" s="315">
        <f>ROUND(I111*H111,2)</f>
        <v>0</v>
      </c>
      <c r="K111" s="314" t="s">
        <v>1248</v>
      </c>
      <c r="L111" s="294"/>
      <c r="M111" s="313" t="s">
        <v>5</v>
      </c>
      <c r="N111" s="312" t="s">
        <v>41</v>
      </c>
      <c r="P111" s="311">
        <f>O111*H111</f>
        <v>0</v>
      </c>
      <c r="Q111" s="311">
        <v>0</v>
      </c>
      <c r="R111" s="311">
        <f>Q111*H111</f>
        <v>0</v>
      </c>
      <c r="S111" s="311">
        <v>0</v>
      </c>
      <c r="T111" s="310">
        <f>S111*H111</f>
        <v>0</v>
      </c>
      <c r="AR111" s="308" t="s">
        <v>121</v>
      </c>
      <c r="AT111" s="308" t="s">
        <v>120</v>
      </c>
      <c r="AU111" s="308" t="s">
        <v>100</v>
      </c>
      <c r="AY111" s="308" t="s">
        <v>119</v>
      </c>
      <c r="BE111" s="309">
        <f>IF(N111="základní",J111,0)</f>
        <v>0</v>
      </c>
      <c r="BF111" s="309">
        <f>IF(N111="snížená",J111,0)</f>
        <v>0</v>
      </c>
      <c r="BG111" s="309">
        <f>IF(N111="zákl. přenesená",J111,0)</f>
        <v>0</v>
      </c>
      <c r="BH111" s="309">
        <f>IF(N111="sníž. přenesená",J111,0)</f>
        <v>0</v>
      </c>
      <c r="BI111" s="309">
        <f>IF(N111="nulová",J111,0)</f>
        <v>0</v>
      </c>
      <c r="BJ111" s="308" t="s">
        <v>84</v>
      </c>
      <c r="BK111" s="309">
        <f>ROUND(I111*H111,2)</f>
        <v>0</v>
      </c>
      <c r="BL111" s="308" t="s">
        <v>121</v>
      </c>
      <c r="BM111" s="308" t="s">
        <v>1155</v>
      </c>
    </row>
    <row r="112" spans="2:65" s="298" customFormat="1" x14ac:dyDescent="0.3">
      <c r="B112" s="303"/>
      <c r="D112" s="307" t="s">
        <v>171</v>
      </c>
      <c r="E112" s="299" t="s">
        <v>5</v>
      </c>
      <c r="F112" s="306" t="s">
        <v>1149</v>
      </c>
      <c r="H112" s="305">
        <v>575</v>
      </c>
      <c r="I112" s="304"/>
      <c r="L112" s="303"/>
      <c r="M112" s="335"/>
      <c r="T112" s="334"/>
      <c r="AT112" s="299" t="s">
        <v>171</v>
      </c>
      <c r="AU112" s="299" t="s">
        <v>100</v>
      </c>
      <c r="AV112" s="298" t="s">
        <v>100</v>
      </c>
      <c r="AW112" s="298" t="s">
        <v>33</v>
      </c>
      <c r="AX112" s="298" t="s">
        <v>84</v>
      </c>
      <c r="AY112" s="299" t="s">
        <v>119</v>
      </c>
    </row>
    <row r="113" spans="2:65" s="293" customFormat="1" ht="22.5" customHeight="1" x14ac:dyDescent="0.3">
      <c r="B113" s="294"/>
      <c r="C113" s="320" t="s">
        <v>321</v>
      </c>
      <c r="D113" s="320" t="s">
        <v>120</v>
      </c>
      <c r="E113" s="319" t="s">
        <v>1156</v>
      </c>
      <c r="F113" s="314" t="s">
        <v>1285</v>
      </c>
      <c r="G113" s="318" t="s">
        <v>422</v>
      </c>
      <c r="H113" s="317">
        <v>575</v>
      </c>
      <c r="I113" s="316"/>
      <c r="J113" s="315">
        <f>ROUND(I113*H113,2)</f>
        <v>0</v>
      </c>
      <c r="K113" s="314" t="s">
        <v>1248</v>
      </c>
      <c r="L113" s="294"/>
      <c r="M113" s="313" t="s">
        <v>5</v>
      </c>
      <c r="N113" s="312" t="s">
        <v>41</v>
      </c>
      <c r="P113" s="311">
        <f>O113*H113</f>
        <v>0</v>
      </c>
      <c r="Q113" s="311">
        <v>0</v>
      </c>
      <c r="R113" s="311">
        <f>Q113*H113</f>
        <v>0</v>
      </c>
      <c r="S113" s="311">
        <v>0</v>
      </c>
      <c r="T113" s="310">
        <f>S113*H113</f>
        <v>0</v>
      </c>
      <c r="AR113" s="308" t="s">
        <v>121</v>
      </c>
      <c r="AT113" s="308" t="s">
        <v>120</v>
      </c>
      <c r="AU113" s="308" t="s">
        <v>100</v>
      </c>
      <c r="AY113" s="308" t="s">
        <v>119</v>
      </c>
      <c r="BE113" s="309">
        <f>IF(N113="základní",J113,0)</f>
        <v>0</v>
      </c>
      <c r="BF113" s="309">
        <f>IF(N113="snížená",J113,0)</f>
        <v>0</v>
      </c>
      <c r="BG113" s="309">
        <f>IF(N113="zákl. přenesená",J113,0)</f>
        <v>0</v>
      </c>
      <c r="BH113" s="309">
        <f>IF(N113="sníž. přenesená",J113,0)</f>
        <v>0</v>
      </c>
      <c r="BI113" s="309">
        <f>IF(N113="nulová",J113,0)</f>
        <v>0</v>
      </c>
      <c r="BJ113" s="308" t="s">
        <v>84</v>
      </c>
      <c r="BK113" s="309">
        <f>ROUND(I113*H113,2)</f>
        <v>0</v>
      </c>
      <c r="BL113" s="308" t="s">
        <v>121</v>
      </c>
      <c r="BM113" s="308" t="s">
        <v>1157</v>
      </c>
    </row>
    <row r="114" spans="2:65" s="298" customFormat="1" x14ac:dyDescent="0.3">
      <c r="B114" s="303"/>
      <c r="D114" s="307" t="s">
        <v>171</v>
      </c>
      <c r="E114" s="299" t="s">
        <v>5</v>
      </c>
      <c r="F114" s="306" t="s">
        <v>1149</v>
      </c>
      <c r="H114" s="305">
        <v>575</v>
      </c>
      <c r="I114" s="304"/>
      <c r="L114" s="303"/>
      <c r="M114" s="335"/>
      <c r="T114" s="334"/>
      <c r="AT114" s="299" t="s">
        <v>171</v>
      </c>
      <c r="AU114" s="299" t="s">
        <v>100</v>
      </c>
      <c r="AV114" s="298" t="s">
        <v>100</v>
      </c>
      <c r="AW114" s="298" t="s">
        <v>33</v>
      </c>
      <c r="AX114" s="298" t="s">
        <v>84</v>
      </c>
      <c r="AY114" s="299" t="s">
        <v>119</v>
      </c>
    </row>
    <row r="115" spans="2:65" s="293" customFormat="1" ht="22.5" customHeight="1" x14ac:dyDescent="0.3">
      <c r="B115" s="294"/>
      <c r="C115" s="320" t="s">
        <v>326</v>
      </c>
      <c r="D115" s="320" t="s">
        <v>120</v>
      </c>
      <c r="E115" s="319" t="s">
        <v>1158</v>
      </c>
      <c r="F115" s="314" t="s">
        <v>1284</v>
      </c>
      <c r="G115" s="318" t="s">
        <v>422</v>
      </c>
      <c r="H115" s="317">
        <v>575</v>
      </c>
      <c r="I115" s="316"/>
      <c r="J115" s="315">
        <f>ROUND(I115*H115,2)</f>
        <v>0</v>
      </c>
      <c r="K115" s="314" t="s">
        <v>1248</v>
      </c>
      <c r="L115" s="294"/>
      <c r="M115" s="313" t="s">
        <v>5</v>
      </c>
      <c r="N115" s="312" t="s">
        <v>41</v>
      </c>
      <c r="P115" s="311">
        <f>O115*H115</f>
        <v>0</v>
      </c>
      <c r="Q115" s="311">
        <v>0</v>
      </c>
      <c r="R115" s="311">
        <f>Q115*H115</f>
        <v>0</v>
      </c>
      <c r="S115" s="311">
        <v>0</v>
      </c>
      <c r="T115" s="310">
        <f>S115*H115</f>
        <v>0</v>
      </c>
      <c r="AR115" s="308" t="s">
        <v>121</v>
      </c>
      <c r="AT115" s="308" t="s">
        <v>120</v>
      </c>
      <c r="AU115" s="308" t="s">
        <v>100</v>
      </c>
      <c r="AY115" s="308" t="s">
        <v>119</v>
      </c>
      <c r="BE115" s="309">
        <f>IF(N115="základní",J115,0)</f>
        <v>0</v>
      </c>
      <c r="BF115" s="309">
        <f>IF(N115="snížená",J115,0)</f>
        <v>0</v>
      </c>
      <c r="BG115" s="309">
        <f>IF(N115="zákl. přenesená",J115,0)</f>
        <v>0</v>
      </c>
      <c r="BH115" s="309">
        <f>IF(N115="sníž. přenesená",J115,0)</f>
        <v>0</v>
      </c>
      <c r="BI115" s="309">
        <f>IF(N115="nulová",J115,0)</f>
        <v>0</v>
      </c>
      <c r="BJ115" s="308" t="s">
        <v>84</v>
      </c>
      <c r="BK115" s="309">
        <f>ROUND(I115*H115,2)</f>
        <v>0</v>
      </c>
      <c r="BL115" s="308" t="s">
        <v>121</v>
      </c>
      <c r="BM115" s="308" t="s">
        <v>1159</v>
      </c>
    </row>
    <row r="116" spans="2:65" s="298" customFormat="1" x14ac:dyDescent="0.3">
      <c r="B116" s="303"/>
      <c r="D116" s="307" t="s">
        <v>171</v>
      </c>
      <c r="E116" s="299" t="s">
        <v>5</v>
      </c>
      <c r="F116" s="306" t="s">
        <v>1149</v>
      </c>
      <c r="H116" s="305">
        <v>575</v>
      </c>
      <c r="I116" s="304"/>
      <c r="L116" s="303"/>
      <c r="M116" s="335"/>
      <c r="T116" s="334"/>
      <c r="AT116" s="299" t="s">
        <v>171</v>
      </c>
      <c r="AU116" s="299" t="s">
        <v>100</v>
      </c>
      <c r="AV116" s="298" t="s">
        <v>100</v>
      </c>
      <c r="AW116" s="298" t="s">
        <v>33</v>
      </c>
      <c r="AX116" s="298" t="s">
        <v>84</v>
      </c>
      <c r="AY116" s="299" t="s">
        <v>119</v>
      </c>
    </row>
    <row r="117" spans="2:65" s="293" customFormat="1" ht="33.75" customHeight="1" x14ac:dyDescent="0.3">
      <c r="B117" s="294"/>
      <c r="C117" s="320" t="s">
        <v>11</v>
      </c>
      <c r="D117" s="320" t="s">
        <v>120</v>
      </c>
      <c r="E117" s="319" t="s">
        <v>1160</v>
      </c>
      <c r="F117" s="314" t="s">
        <v>1283</v>
      </c>
      <c r="G117" s="318" t="s">
        <v>422</v>
      </c>
      <c r="H117" s="317">
        <v>1470</v>
      </c>
      <c r="I117" s="316"/>
      <c r="J117" s="315">
        <f>ROUND(I117*H117,2)</f>
        <v>0</v>
      </c>
      <c r="K117" s="314" t="s">
        <v>1248</v>
      </c>
      <c r="L117" s="294"/>
      <c r="M117" s="313" t="s">
        <v>5</v>
      </c>
      <c r="N117" s="312" t="s">
        <v>41</v>
      </c>
      <c r="P117" s="311">
        <f>O117*H117</f>
        <v>0</v>
      </c>
      <c r="Q117" s="311">
        <v>0.10362</v>
      </c>
      <c r="R117" s="311">
        <f>Q117*H117</f>
        <v>152.32140000000001</v>
      </c>
      <c r="S117" s="311">
        <v>0</v>
      </c>
      <c r="T117" s="310">
        <f>S117*H117</f>
        <v>0</v>
      </c>
      <c r="AR117" s="308" t="s">
        <v>121</v>
      </c>
      <c r="AT117" s="308" t="s">
        <v>120</v>
      </c>
      <c r="AU117" s="308" t="s">
        <v>100</v>
      </c>
      <c r="AY117" s="308" t="s">
        <v>119</v>
      </c>
      <c r="BE117" s="309">
        <f>IF(N117="základní",J117,0)</f>
        <v>0</v>
      </c>
      <c r="BF117" s="309">
        <f>IF(N117="snížená",J117,0)</f>
        <v>0</v>
      </c>
      <c r="BG117" s="309">
        <f>IF(N117="zákl. přenesená",J117,0)</f>
        <v>0</v>
      </c>
      <c r="BH117" s="309">
        <f>IF(N117="sníž. přenesená",J117,0)</f>
        <v>0</v>
      </c>
      <c r="BI117" s="309">
        <f>IF(N117="nulová",J117,0)</f>
        <v>0</v>
      </c>
      <c r="BJ117" s="308" t="s">
        <v>84</v>
      </c>
      <c r="BK117" s="309">
        <f>ROUND(I117*H117,2)</f>
        <v>0</v>
      </c>
      <c r="BL117" s="308" t="s">
        <v>121</v>
      </c>
      <c r="BM117" s="308" t="s">
        <v>1161</v>
      </c>
    </row>
    <row r="118" spans="2:65" s="298" customFormat="1" x14ac:dyDescent="0.3">
      <c r="B118" s="303"/>
      <c r="D118" s="307" t="s">
        <v>171</v>
      </c>
      <c r="E118" s="299" t="s">
        <v>5</v>
      </c>
      <c r="F118" s="306" t="s">
        <v>1162</v>
      </c>
      <c r="H118" s="305">
        <v>1470</v>
      </c>
      <c r="I118" s="304"/>
      <c r="L118" s="303"/>
      <c r="M118" s="335"/>
      <c r="T118" s="334"/>
      <c r="AT118" s="299" t="s">
        <v>171</v>
      </c>
      <c r="AU118" s="299" t="s">
        <v>100</v>
      </c>
      <c r="AV118" s="298" t="s">
        <v>100</v>
      </c>
      <c r="AW118" s="298" t="s">
        <v>33</v>
      </c>
      <c r="AX118" s="298" t="s">
        <v>84</v>
      </c>
      <c r="AY118" s="299" t="s">
        <v>119</v>
      </c>
    </row>
    <row r="119" spans="2:65" s="293" customFormat="1" ht="16.5" customHeight="1" x14ac:dyDescent="0.3">
      <c r="B119" s="294"/>
      <c r="C119" s="345" t="s">
        <v>331</v>
      </c>
      <c r="D119" s="345" t="s">
        <v>353</v>
      </c>
      <c r="E119" s="344" t="s">
        <v>1163</v>
      </c>
      <c r="F119" s="339" t="s">
        <v>1282</v>
      </c>
      <c r="G119" s="343" t="s">
        <v>422</v>
      </c>
      <c r="H119" s="342">
        <v>1445</v>
      </c>
      <c r="I119" s="341"/>
      <c r="J119" s="340">
        <f>ROUND(I119*H119,2)</f>
        <v>0</v>
      </c>
      <c r="K119" s="339" t="s">
        <v>1248</v>
      </c>
      <c r="L119" s="338"/>
      <c r="M119" s="337" t="s">
        <v>5</v>
      </c>
      <c r="N119" s="336" t="s">
        <v>41</v>
      </c>
      <c r="P119" s="311">
        <f>O119*H119</f>
        <v>0</v>
      </c>
      <c r="Q119" s="311">
        <v>0.19700000000000001</v>
      </c>
      <c r="R119" s="311">
        <f>Q119*H119</f>
        <v>284.66500000000002</v>
      </c>
      <c r="S119" s="311">
        <v>0</v>
      </c>
      <c r="T119" s="310">
        <f>S119*H119</f>
        <v>0</v>
      </c>
      <c r="AR119" s="308" t="s">
        <v>265</v>
      </c>
      <c r="AT119" s="308" t="s">
        <v>353</v>
      </c>
      <c r="AU119" s="308" t="s">
        <v>100</v>
      </c>
      <c r="AY119" s="308" t="s">
        <v>119</v>
      </c>
      <c r="BE119" s="309">
        <f>IF(N119="základní",J119,0)</f>
        <v>0</v>
      </c>
      <c r="BF119" s="309">
        <f>IF(N119="snížená",J119,0)</f>
        <v>0</v>
      </c>
      <c r="BG119" s="309">
        <f>IF(N119="zákl. přenesená",J119,0)</f>
        <v>0</v>
      </c>
      <c r="BH119" s="309">
        <f>IF(N119="sníž. přenesená",J119,0)</f>
        <v>0</v>
      </c>
      <c r="BI119" s="309">
        <f>IF(N119="nulová",J119,0)</f>
        <v>0</v>
      </c>
      <c r="BJ119" s="308" t="s">
        <v>84</v>
      </c>
      <c r="BK119" s="309">
        <f>ROUND(I119*H119,2)</f>
        <v>0</v>
      </c>
      <c r="BL119" s="308" t="s">
        <v>121</v>
      </c>
      <c r="BM119" s="308" t="s">
        <v>1164</v>
      </c>
    </row>
    <row r="120" spans="2:65" s="298" customFormat="1" x14ac:dyDescent="0.3">
      <c r="B120" s="303"/>
      <c r="D120" s="307" t="s">
        <v>171</v>
      </c>
      <c r="E120" s="299" t="s">
        <v>5</v>
      </c>
      <c r="F120" s="306" t="s">
        <v>1165</v>
      </c>
      <c r="H120" s="305">
        <v>1445</v>
      </c>
      <c r="I120" s="304"/>
      <c r="L120" s="303"/>
      <c r="M120" s="335"/>
      <c r="T120" s="334"/>
      <c r="AT120" s="299" t="s">
        <v>171</v>
      </c>
      <c r="AU120" s="299" t="s">
        <v>100</v>
      </c>
      <c r="AV120" s="298" t="s">
        <v>100</v>
      </c>
      <c r="AW120" s="298" t="s">
        <v>33</v>
      </c>
      <c r="AX120" s="298" t="s">
        <v>84</v>
      </c>
      <c r="AY120" s="299" t="s">
        <v>119</v>
      </c>
    </row>
    <row r="121" spans="2:65" s="293" customFormat="1" ht="16.5" customHeight="1" x14ac:dyDescent="0.3">
      <c r="B121" s="294"/>
      <c r="C121" s="345" t="s">
        <v>337</v>
      </c>
      <c r="D121" s="345" t="s">
        <v>353</v>
      </c>
      <c r="E121" s="344" t="s">
        <v>1166</v>
      </c>
      <c r="F121" s="339" t="s">
        <v>1281</v>
      </c>
      <c r="G121" s="343" t="s">
        <v>422</v>
      </c>
      <c r="H121" s="342">
        <v>25</v>
      </c>
      <c r="I121" s="341"/>
      <c r="J121" s="340">
        <f>ROUND(I121*H121,2)</f>
        <v>0</v>
      </c>
      <c r="K121" s="339" t="s">
        <v>5</v>
      </c>
      <c r="L121" s="338"/>
      <c r="M121" s="337" t="s">
        <v>5</v>
      </c>
      <c r="N121" s="336" t="s">
        <v>41</v>
      </c>
      <c r="P121" s="311">
        <f>O121*H121</f>
        <v>0</v>
      </c>
      <c r="Q121" s="311">
        <v>0.14599999999999999</v>
      </c>
      <c r="R121" s="311">
        <f>Q121*H121</f>
        <v>3.65</v>
      </c>
      <c r="S121" s="311">
        <v>0</v>
      </c>
      <c r="T121" s="310">
        <f>S121*H121</f>
        <v>0</v>
      </c>
      <c r="AR121" s="308" t="s">
        <v>265</v>
      </c>
      <c r="AT121" s="308" t="s">
        <v>353</v>
      </c>
      <c r="AU121" s="308" t="s">
        <v>100</v>
      </c>
      <c r="AY121" s="308" t="s">
        <v>119</v>
      </c>
      <c r="BE121" s="309">
        <f>IF(N121="základní",J121,0)</f>
        <v>0</v>
      </c>
      <c r="BF121" s="309">
        <f>IF(N121="snížená",J121,0)</f>
        <v>0</v>
      </c>
      <c r="BG121" s="309">
        <f>IF(N121="zákl. přenesená",J121,0)</f>
        <v>0</v>
      </c>
      <c r="BH121" s="309">
        <f>IF(N121="sníž. přenesená",J121,0)</f>
        <v>0</v>
      </c>
      <c r="BI121" s="309">
        <f>IF(N121="nulová",J121,0)</f>
        <v>0</v>
      </c>
      <c r="BJ121" s="308" t="s">
        <v>84</v>
      </c>
      <c r="BK121" s="309">
        <f>ROUND(I121*H121,2)</f>
        <v>0</v>
      </c>
      <c r="BL121" s="308" t="s">
        <v>121</v>
      </c>
      <c r="BM121" s="308" t="s">
        <v>1167</v>
      </c>
    </row>
    <row r="122" spans="2:65" s="298" customFormat="1" x14ac:dyDescent="0.3">
      <c r="B122" s="303"/>
      <c r="D122" s="307" t="s">
        <v>171</v>
      </c>
      <c r="E122" s="299" t="s">
        <v>5</v>
      </c>
      <c r="F122" s="306" t="s">
        <v>419</v>
      </c>
      <c r="H122" s="305">
        <v>25</v>
      </c>
      <c r="I122" s="304"/>
      <c r="L122" s="303"/>
      <c r="M122" s="335"/>
      <c r="T122" s="334"/>
      <c r="AT122" s="299" t="s">
        <v>171</v>
      </c>
      <c r="AU122" s="299" t="s">
        <v>100</v>
      </c>
      <c r="AV122" s="298" t="s">
        <v>100</v>
      </c>
      <c r="AW122" s="298" t="s">
        <v>33</v>
      </c>
      <c r="AX122" s="298" t="s">
        <v>84</v>
      </c>
      <c r="AY122" s="299" t="s">
        <v>119</v>
      </c>
    </row>
    <row r="123" spans="2:65" s="321" customFormat="1" ht="22.8" customHeight="1" x14ac:dyDescent="0.25">
      <c r="B123" s="328"/>
      <c r="D123" s="323" t="s">
        <v>75</v>
      </c>
      <c r="E123" s="331" t="s">
        <v>265</v>
      </c>
      <c r="F123" s="331" t="s">
        <v>494</v>
      </c>
      <c r="I123" s="330"/>
      <c r="J123" s="329">
        <f>BK123</f>
        <v>0</v>
      </c>
      <c r="L123" s="328"/>
      <c r="M123" s="327"/>
      <c r="P123" s="326">
        <f>P124</f>
        <v>0</v>
      </c>
      <c r="R123" s="326">
        <f>R124</f>
        <v>3.1108000000000002</v>
      </c>
      <c r="T123" s="325">
        <f>T124</f>
        <v>0</v>
      </c>
      <c r="AR123" s="323" t="s">
        <v>84</v>
      </c>
      <c r="AT123" s="324" t="s">
        <v>75</v>
      </c>
      <c r="AU123" s="324" t="s">
        <v>84</v>
      </c>
      <c r="AY123" s="323" t="s">
        <v>119</v>
      </c>
      <c r="BK123" s="322">
        <f>BK124</f>
        <v>0</v>
      </c>
    </row>
    <row r="124" spans="2:65" s="293" customFormat="1" ht="22.5" customHeight="1" x14ac:dyDescent="0.3">
      <c r="B124" s="294"/>
      <c r="C124" s="320" t="s">
        <v>340</v>
      </c>
      <c r="D124" s="320" t="s">
        <v>120</v>
      </c>
      <c r="E124" s="319" t="s">
        <v>1168</v>
      </c>
      <c r="F124" s="314" t="s">
        <v>1280</v>
      </c>
      <c r="G124" s="318" t="s">
        <v>527</v>
      </c>
      <c r="H124" s="317">
        <v>10</v>
      </c>
      <c r="I124" s="316"/>
      <c r="J124" s="315">
        <f>ROUND(I124*H124,2)</f>
        <v>0</v>
      </c>
      <c r="K124" s="314" t="s">
        <v>1248</v>
      </c>
      <c r="L124" s="294"/>
      <c r="M124" s="313" t="s">
        <v>5</v>
      </c>
      <c r="N124" s="312" t="s">
        <v>41</v>
      </c>
      <c r="P124" s="311">
        <f>O124*H124</f>
        <v>0</v>
      </c>
      <c r="Q124" s="311">
        <v>0.31108000000000002</v>
      </c>
      <c r="R124" s="311">
        <f>Q124*H124</f>
        <v>3.1108000000000002</v>
      </c>
      <c r="S124" s="311">
        <v>0</v>
      </c>
      <c r="T124" s="310">
        <f>S124*H124</f>
        <v>0</v>
      </c>
      <c r="AR124" s="308" t="s">
        <v>121</v>
      </c>
      <c r="AT124" s="308" t="s">
        <v>120</v>
      </c>
      <c r="AU124" s="308" t="s">
        <v>100</v>
      </c>
      <c r="AY124" s="308" t="s">
        <v>119</v>
      </c>
      <c r="BE124" s="309">
        <f>IF(N124="základní",J124,0)</f>
        <v>0</v>
      </c>
      <c r="BF124" s="309">
        <f>IF(N124="snížená",J124,0)</f>
        <v>0</v>
      </c>
      <c r="BG124" s="309">
        <f>IF(N124="zákl. přenesená",J124,0)</f>
        <v>0</v>
      </c>
      <c r="BH124" s="309">
        <f>IF(N124="sníž. přenesená",J124,0)</f>
        <v>0</v>
      </c>
      <c r="BI124" s="309">
        <f>IF(N124="nulová",J124,0)</f>
        <v>0</v>
      </c>
      <c r="BJ124" s="308" t="s">
        <v>84</v>
      </c>
      <c r="BK124" s="309">
        <f>ROUND(I124*H124,2)</f>
        <v>0</v>
      </c>
      <c r="BL124" s="308" t="s">
        <v>121</v>
      </c>
      <c r="BM124" s="308" t="s">
        <v>1169</v>
      </c>
    </row>
    <row r="125" spans="2:65" s="321" customFormat="1" ht="22.8" customHeight="1" x14ac:dyDescent="0.25">
      <c r="B125" s="328"/>
      <c r="D125" s="323" t="s">
        <v>75</v>
      </c>
      <c r="E125" s="331" t="s">
        <v>270</v>
      </c>
      <c r="F125" s="331" t="s">
        <v>1279</v>
      </c>
      <c r="I125" s="330"/>
      <c r="J125" s="329">
        <f>BK125</f>
        <v>0</v>
      </c>
      <c r="L125" s="328"/>
      <c r="M125" s="327"/>
      <c r="P125" s="326">
        <f>SUM(P126:P145)</f>
        <v>0</v>
      </c>
      <c r="R125" s="326">
        <f>SUM(R126:R145)</f>
        <v>263.55414999999999</v>
      </c>
      <c r="T125" s="325">
        <f>SUM(T126:T145)</f>
        <v>0</v>
      </c>
      <c r="AR125" s="323" t="s">
        <v>84</v>
      </c>
      <c r="AT125" s="324" t="s">
        <v>75</v>
      </c>
      <c r="AU125" s="324" t="s">
        <v>84</v>
      </c>
      <c r="AY125" s="323" t="s">
        <v>119</v>
      </c>
      <c r="BK125" s="322">
        <f>SUM(BK126:BK145)</f>
        <v>0</v>
      </c>
    </row>
    <row r="126" spans="2:65" s="293" customFormat="1" ht="16.5" customHeight="1" x14ac:dyDescent="0.3">
      <c r="B126" s="294"/>
      <c r="C126" s="320" t="s">
        <v>345</v>
      </c>
      <c r="D126" s="320" t="s">
        <v>120</v>
      </c>
      <c r="E126" s="319" t="s">
        <v>1170</v>
      </c>
      <c r="F126" s="314" t="s">
        <v>1278</v>
      </c>
      <c r="G126" s="318" t="s">
        <v>527</v>
      </c>
      <c r="H126" s="317">
        <v>7</v>
      </c>
      <c r="I126" s="316"/>
      <c r="J126" s="315">
        <f t="shared" ref="J126:J134" si="0">ROUND(I126*H126,2)</f>
        <v>0</v>
      </c>
      <c r="K126" s="314" t="s">
        <v>1248</v>
      </c>
      <c r="L126" s="294"/>
      <c r="M126" s="313" t="s">
        <v>5</v>
      </c>
      <c r="N126" s="312" t="s">
        <v>41</v>
      </c>
      <c r="P126" s="311">
        <f t="shared" ref="P126:P134" si="1">O126*H126</f>
        <v>0</v>
      </c>
      <c r="Q126" s="311">
        <v>6.9999999999999999E-4</v>
      </c>
      <c r="R126" s="311">
        <f t="shared" ref="R126:R134" si="2">Q126*H126</f>
        <v>4.8999999999999998E-3</v>
      </c>
      <c r="S126" s="311">
        <v>0</v>
      </c>
      <c r="T126" s="310">
        <f t="shared" ref="T126:T134" si="3">S126*H126</f>
        <v>0</v>
      </c>
      <c r="AR126" s="308" t="s">
        <v>121</v>
      </c>
      <c r="AT126" s="308" t="s">
        <v>120</v>
      </c>
      <c r="AU126" s="308" t="s">
        <v>100</v>
      </c>
      <c r="AY126" s="308" t="s">
        <v>119</v>
      </c>
      <c r="BE126" s="309">
        <f t="shared" ref="BE126:BE134" si="4">IF(N126="základní",J126,0)</f>
        <v>0</v>
      </c>
      <c r="BF126" s="309">
        <f t="shared" ref="BF126:BF134" si="5">IF(N126="snížená",J126,0)</f>
        <v>0</v>
      </c>
      <c r="BG126" s="309">
        <f t="shared" ref="BG126:BG134" si="6">IF(N126="zákl. přenesená",J126,0)</f>
        <v>0</v>
      </c>
      <c r="BH126" s="309">
        <f t="shared" ref="BH126:BH134" si="7">IF(N126="sníž. přenesená",J126,0)</f>
        <v>0</v>
      </c>
      <c r="BI126" s="309">
        <f t="shared" ref="BI126:BI134" si="8">IF(N126="nulová",J126,0)</f>
        <v>0</v>
      </c>
      <c r="BJ126" s="308" t="s">
        <v>84</v>
      </c>
      <c r="BK126" s="309">
        <f t="shared" ref="BK126:BK134" si="9">ROUND(I126*H126,2)</f>
        <v>0</v>
      </c>
      <c r="BL126" s="308" t="s">
        <v>121</v>
      </c>
      <c r="BM126" s="308" t="s">
        <v>1171</v>
      </c>
    </row>
    <row r="127" spans="2:65" s="293" customFormat="1" ht="16.5" customHeight="1" x14ac:dyDescent="0.3">
      <c r="B127" s="294"/>
      <c r="C127" s="345" t="s">
        <v>352</v>
      </c>
      <c r="D127" s="345" t="s">
        <v>353</v>
      </c>
      <c r="E127" s="344" t="s">
        <v>1172</v>
      </c>
      <c r="F127" s="339" t="s">
        <v>1277</v>
      </c>
      <c r="G127" s="343" t="s">
        <v>527</v>
      </c>
      <c r="H127" s="342">
        <v>7</v>
      </c>
      <c r="I127" s="341"/>
      <c r="J127" s="340">
        <f t="shared" si="0"/>
        <v>0</v>
      </c>
      <c r="K127" s="339" t="s">
        <v>1248</v>
      </c>
      <c r="L127" s="338"/>
      <c r="M127" s="337" t="s">
        <v>5</v>
      </c>
      <c r="N127" s="336" t="s">
        <v>41</v>
      </c>
      <c r="P127" s="311">
        <f t="shared" si="1"/>
        <v>0</v>
      </c>
      <c r="Q127" s="311">
        <v>3.5999999999999999E-3</v>
      </c>
      <c r="R127" s="311">
        <f t="shared" si="2"/>
        <v>2.52E-2</v>
      </c>
      <c r="S127" s="311">
        <v>0</v>
      </c>
      <c r="T127" s="310">
        <f t="shared" si="3"/>
        <v>0</v>
      </c>
      <c r="AR127" s="308" t="s">
        <v>265</v>
      </c>
      <c r="AT127" s="308" t="s">
        <v>353</v>
      </c>
      <c r="AU127" s="308" t="s">
        <v>100</v>
      </c>
      <c r="AY127" s="308" t="s">
        <v>119</v>
      </c>
      <c r="BE127" s="309">
        <f t="shared" si="4"/>
        <v>0</v>
      </c>
      <c r="BF127" s="309">
        <f t="shared" si="5"/>
        <v>0</v>
      </c>
      <c r="BG127" s="309">
        <f t="shared" si="6"/>
        <v>0</v>
      </c>
      <c r="BH127" s="309">
        <f t="shared" si="7"/>
        <v>0</v>
      </c>
      <c r="BI127" s="309">
        <f t="shared" si="8"/>
        <v>0</v>
      </c>
      <c r="BJ127" s="308" t="s">
        <v>84</v>
      </c>
      <c r="BK127" s="309">
        <f t="shared" si="9"/>
        <v>0</v>
      </c>
      <c r="BL127" s="308" t="s">
        <v>121</v>
      </c>
      <c r="BM127" s="308" t="s">
        <v>1173</v>
      </c>
    </row>
    <row r="128" spans="2:65" s="293" customFormat="1" ht="16.5" customHeight="1" x14ac:dyDescent="0.3">
      <c r="B128" s="294"/>
      <c r="C128" s="320" t="s">
        <v>10</v>
      </c>
      <c r="D128" s="320" t="s">
        <v>120</v>
      </c>
      <c r="E128" s="319" t="s">
        <v>1174</v>
      </c>
      <c r="F128" s="314" t="s">
        <v>1276</v>
      </c>
      <c r="G128" s="318" t="s">
        <v>527</v>
      </c>
      <c r="H128" s="317">
        <v>5</v>
      </c>
      <c r="I128" s="316"/>
      <c r="J128" s="315">
        <f t="shared" si="0"/>
        <v>0</v>
      </c>
      <c r="K128" s="314" t="s">
        <v>1248</v>
      </c>
      <c r="L128" s="294"/>
      <c r="M128" s="313" t="s">
        <v>5</v>
      </c>
      <c r="N128" s="312" t="s">
        <v>41</v>
      </c>
      <c r="P128" s="311">
        <f t="shared" si="1"/>
        <v>0</v>
      </c>
      <c r="Q128" s="311">
        <v>0.11241</v>
      </c>
      <c r="R128" s="311">
        <f t="shared" si="2"/>
        <v>0.56204999999999994</v>
      </c>
      <c r="S128" s="311">
        <v>0</v>
      </c>
      <c r="T128" s="310">
        <f t="shared" si="3"/>
        <v>0</v>
      </c>
      <c r="AR128" s="308" t="s">
        <v>121</v>
      </c>
      <c r="AT128" s="308" t="s">
        <v>120</v>
      </c>
      <c r="AU128" s="308" t="s">
        <v>100</v>
      </c>
      <c r="AY128" s="308" t="s">
        <v>119</v>
      </c>
      <c r="BE128" s="309">
        <f t="shared" si="4"/>
        <v>0</v>
      </c>
      <c r="BF128" s="309">
        <f t="shared" si="5"/>
        <v>0</v>
      </c>
      <c r="BG128" s="309">
        <f t="shared" si="6"/>
        <v>0</v>
      </c>
      <c r="BH128" s="309">
        <f t="shared" si="7"/>
        <v>0</v>
      </c>
      <c r="BI128" s="309">
        <f t="shared" si="8"/>
        <v>0</v>
      </c>
      <c r="BJ128" s="308" t="s">
        <v>84</v>
      </c>
      <c r="BK128" s="309">
        <f t="shared" si="9"/>
        <v>0</v>
      </c>
      <c r="BL128" s="308" t="s">
        <v>121</v>
      </c>
      <c r="BM128" s="308" t="s">
        <v>1175</v>
      </c>
    </row>
    <row r="129" spans="2:65" s="293" customFormat="1" ht="16.5" customHeight="1" x14ac:dyDescent="0.3">
      <c r="B129" s="294"/>
      <c r="C129" s="345" t="s">
        <v>393</v>
      </c>
      <c r="D129" s="345" t="s">
        <v>353</v>
      </c>
      <c r="E129" s="344" t="s">
        <v>1176</v>
      </c>
      <c r="F129" s="339" t="s">
        <v>1177</v>
      </c>
      <c r="G129" s="343" t="s">
        <v>527</v>
      </c>
      <c r="H129" s="342">
        <v>5</v>
      </c>
      <c r="I129" s="341"/>
      <c r="J129" s="340">
        <f t="shared" si="0"/>
        <v>0</v>
      </c>
      <c r="K129" s="339" t="s">
        <v>1248</v>
      </c>
      <c r="L129" s="338"/>
      <c r="M129" s="337" t="s">
        <v>5</v>
      </c>
      <c r="N129" s="336" t="s">
        <v>41</v>
      </c>
      <c r="P129" s="311">
        <f t="shared" si="1"/>
        <v>0</v>
      </c>
      <c r="Q129" s="311">
        <v>2.5000000000000001E-3</v>
      </c>
      <c r="R129" s="311">
        <f t="shared" si="2"/>
        <v>1.2500000000000001E-2</v>
      </c>
      <c r="S129" s="311">
        <v>0</v>
      </c>
      <c r="T129" s="310">
        <f t="shared" si="3"/>
        <v>0</v>
      </c>
      <c r="AR129" s="308" t="s">
        <v>265</v>
      </c>
      <c r="AT129" s="308" t="s">
        <v>353</v>
      </c>
      <c r="AU129" s="308" t="s">
        <v>100</v>
      </c>
      <c r="AY129" s="308" t="s">
        <v>119</v>
      </c>
      <c r="BE129" s="309">
        <f t="shared" si="4"/>
        <v>0</v>
      </c>
      <c r="BF129" s="309">
        <f t="shared" si="5"/>
        <v>0</v>
      </c>
      <c r="BG129" s="309">
        <f t="shared" si="6"/>
        <v>0</v>
      </c>
      <c r="BH129" s="309">
        <f t="shared" si="7"/>
        <v>0</v>
      </c>
      <c r="BI129" s="309">
        <f t="shared" si="8"/>
        <v>0</v>
      </c>
      <c r="BJ129" s="308" t="s">
        <v>84</v>
      </c>
      <c r="BK129" s="309">
        <f t="shared" si="9"/>
        <v>0</v>
      </c>
      <c r="BL129" s="308" t="s">
        <v>121</v>
      </c>
      <c r="BM129" s="308" t="s">
        <v>1178</v>
      </c>
    </row>
    <row r="130" spans="2:65" s="293" customFormat="1" ht="16.5" customHeight="1" x14ac:dyDescent="0.3">
      <c r="B130" s="294"/>
      <c r="C130" s="345" t="s">
        <v>397</v>
      </c>
      <c r="D130" s="345" t="s">
        <v>353</v>
      </c>
      <c r="E130" s="344" t="s">
        <v>1179</v>
      </c>
      <c r="F130" s="339" t="s">
        <v>1275</v>
      </c>
      <c r="G130" s="343" t="s">
        <v>527</v>
      </c>
      <c r="H130" s="342">
        <v>5</v>
      </c>
      <c r="I130" s="341"/>
      <c r="J130" s="340">
        <f t="shared" si="0"/>
        <v>0</v>
      </c>
      <c r="K130" s="339" t="s">
        <v>1248</v>
      </c>
      <c r="L130" s="338"/>
      <c r="M130" s="337" t="s">
        <v>5</v>
      </c>
      <c r="N130" s="336" t="s">
        <v>41</v>
      </c>
      <c r="P130" s="311">
        <f t="shared" si="1"/>
        <v>0</v>
      </c>
      <c r="Q130" s="311">
        <v>3.0000000000000001E-3</v>
      </c>
      <c r="R130" s="311">
        <f t="shared" si="2"/>
        <v>1.4999999999999999E-2</v>
      </c>
      <c r="S130" s="311">
        <v>0</v>
      </c>
      <c r="T130" s="310">
        <f t="shared" si="3"/>
        <v>0</v>
      </c>
      <c r="AR130" s="308" t="s">
        <v>265</v>
      </c>
      <c r="AT130" s="308" t="s">
        <v>353</v>
      </c>
      <c r="AU130" s="308" t="s">
        <v>100</v>
      </c>
      <c r="AY130" s="308" t="s">
        <v>119</v>
      </c>
      <c r="BE130" s="309">
        <f t="shared" si="4"/>
        <v>0</v>
      </c>
      <c r="BF130" s="309">
        <f t="shared" si="5"/>
        <v>0</v>
      </c>
      <c r="BG130" s="309">
        <f t="shared" si="6"/>
        <v>0</v>
      </c>
      <c r="BH130" s="309">
        <f t="shared" si="7"/>
        <v>0</v>
      </c>
      <c r="BI130" s="309">
        <f t="shared" si="8"/>
        <v>0</v>
      </c>
      <c r="BJ130" s="308" t="s">
        <v>84</v>
      </c>
      <c r="BK130" s="309">
        <f t="shared" si="9"/>
        <v>0</v>
      </c>
      <c r="BL130" s="308" t="s">
        <v>121</v>
      </c>
      <c r="BM130" s="308" t="s">
        <v>1180</v>
      </c>
    </row>
    <row r="131" spans="2:65" s="293" customFormat="1" ht="16.5" customHeight="1" x14ac:dyDescent="0.3">
      <c r="B131" s="294"/>
      <c r="C131" s="345" t="s">
        <v>175</v>
      </c>
      <c r="D131" s="345" t="s">
        <v>353</v>
      </c>
      <c r="E131" s="344" t="s">
        <v>1181</v>
      </c>
      <c r="F131" s="339" t="s">
        <v>1182</v>
      </c>
      <c r="G131" s="343" t="s">
        <v>527</v>
      </c>
      <c r="H131" s="342">
        <v>5</v>
      </c>
      <c r="I131" s="341"/>
      <c r="J131" s="340">
        <f t="shared" si="0"/>
        <v>0</v>
      </c>
      <c r="K131" s="339" t="s">
        <v>1248</v>
      </c>
      <c r="L131" s="338"/>
      <c r="M131" s="337" t="s">
        <v>5</v>
      </c>
      <c r="N131" s="336" t="s">
        <v>41</v>
      </c>
      <c r="P131" s="311">
        <f t="shared" si="1"/>
        <v>0</v>
      </c>
      <c r="Q131" s="311">
        <v>1E-4</v>
      </c>
      <c r="R131" s="311">
        <f t="shared" si="2"/>
        <v>5.0000000000000001E-4</v>
      </c>
      <c r="S131" s="311">
        <v>0</v>
      </c>
      <c r="T131" s="310">
        <f t="shared" si="3"/>
        <v>0</v>
      </c>
      <c r="AR131" s="308" t="s">
        <v>265</v>
      </c>
      <c r="AT131" s="308" t="s">
        <v>353</v>
      </c>
      <c r="AU131" s="308" t="s">
        <v>100</v>
      </c>
      <c r="AY131" s="308" t="s">
        <v>119</v>
      </c>
      <c r="BE131" s="309">
        <f t="shared" si="4"/>
        <v>0</v>
      </c>
      <c r="BF131" s="309">
        <f t="shared" si="5"/>
        <v>0</v>
      </c>
      <c r="BG131" s="309">
        <f t="shared" si="6"/>
        <v>0</v>
      </c>
      <c r="BH131" s="309">
        <f t="shared" si="7"/>
        <v>0</v>
      </c>
      <c r="BI131" s="309">
        <f t="shared" si="8"/>
        <v>0</v>
      </c>
      <c r="BJ131" s="308" t="s">
        <v>84</v>
      </c>
      <c r="BK131" s="309">
        <f t="shared" si="9"/>
        <v>0</v>
      </c>
      <c r="BL131" s="308" t="s">
        <v>121</v>
      </c>
      <c r="BM131" s="308" t="s">
        <v>1183</v>
      </c>
    </row>
    <row r="132" spans="2:65" s="293" customFormat="1" ht="16.5" customHeight="1" x14ac:dyDescent="0.3">
      <c r="B132" s="294"/>
      <c r="C132" s="345" t="s">
        <v>419</v>
      </c>
      <c r="D132" s="345" t="s">
        <v>353</v>
      </c>
      <c r="E132" s="344" t="s">
        <v>1184</v>
      </c>
      <c r="F132" s="339" t="s">
        <v>1274</v>
      </c>
      <c r="G132" s="343" t="s">
        <v>527</v>
      </c>
      <c r="H132" s="342">
        <v>10</v>
      </c>
      <c r="I132" s="341"/>
      <c r="J132" s="340">
        <f t="shared" si="0"/>
        <v>0</v>
      </c>
      <c r="K132" s="339" t="s">
        <v>1248</v>
      </c>
      <c r="L132" s="338"/>
      <c r="M132" s="337" t="s">
        <v>5</v>
      </c>
      <c r="N132" s="336" t="s">
        <v>41</v>
      </c>
      <c r="P132" s="311">
        <f t="shared" si="1"/>
        <v>0</v>
      </c>
      <c r="Q132" s="311">
        <v>3.5E-4</v>
      </c>
      <c r="R132" s="311">
        <f t="shared" si="2"/>
        <v>3.5000000000000001E-3</v>
      </c>
      <c r="S132" s="311">
        <v>0</v>
      </c>
      <c r="T132" s="310">
        <f t="shared" si="3"/>
        <v>0</v>
      </c>
      <c r="AR132" s="308" t="s">
        <v>265</v>
      </c>
      <c r="AT132" s="308" t="s">
        <v>353</v>
      </c>
      <c r="AU132" s="308" t="s">
        <v>100</v>
      </c>
      <c r="AY132" s="308" t="s">
        <v>119</v>
      </c>
      <c r="BE132" s="309">
        <f t="shared" si="4"/>
        <v>0</v>
      </c>
      <c r="BF132" s="309">
        <f t="shared" si="5"/>
        <v>0</v>
      </c>
      <c r="BG132" s="309">
        <f t="shared" si="6"/>
        <v>0</v>
      </c>
      <c r="BH132" s="309">
        <f t="shared" si="7"/>
        <v>0</v>
      </c>
      <c r="BI132" s="309">
        <f t="shared" si="8"/>
        <v>0</v>
      </c>
      <c r="BJ132" s="308" t="s">
        <v>84</v>
      </c>
      <c r="BK132" s="309">
        <f t="shared" si="9"/>
        <v>0</v>
      </c>
      <c r="BL132" s="308" t="s">
        <v>121</v>
      </c>
      <c r="BM132" s="308" t="s">
        <v>1185</v>
      </c>
    </row>
    <row r="133" spans="2:65" s="293" customFormat="1" ht="16.5" customHeight="1" x14ac:dyDescent="0.3">
      <c r="B133" s="294"/>
      <c r="C133" s="320" t="s">
        <v>427</v>
      </c>
      <c r="D133" s="320" t="s">
        <v>120</v>
      </c>
      <c r="E133" s="319" t="s">
        <v>1186</v>
      </c>
      <c r="F133" s="314" t="s">
        <v>1273</v>
      </c>
      <c r="G133" s="318" t="s">
        <v>185</v>
      </c>
      <c r="H133" s="317">
        <v>30</v>
      </c>
      <c r="I133" s="316"/>
      <c r="J133" s="315">
        <f t="shared" si="0"/>
        <v>0</v>
      </c>
      <c r="K133" s="314" t="s">
        <v>167</v>
      </c>
      <c r="L133" s="294"/>
      <c r="M133" s="313" t="s">
        <v>5</v>
      </c>
      <c r="N133" s="312" t="s">
        <v>41</v>
      </c>
      <c r="P133" s="311">
        <f t="shared" si="1"/>
        <v>0</v>
      </c>
      <c r="Q133" s="311">
        <v>3.3E-4</v>
      </c>
      <c r="R133" s="311">
        <f t="shared" si="2"/>
        <v>9.8999999999999991E-3</v>
      </c>
      <c r="S133" s="311">
        <v>0</v>
      </c>
      <c r="T133" s="310">
        <f t="shared" si="3"/>
        <v>0</v>
      </c>
      <c r="AR133" s="308" t="s">
        <v>121</v>
      </c>
      <c r="AT133" s="308" t="s">
        <v>120</v>
      </c>
      <c r="AU133" s="308" t="s">
        <v>100</v>
      </c>
      <c r="AY133" s="308" t="s">
        <v>119</v>
      </c>
      <c r="BE133" s="309">
        <f t="shared" si="4"/>
        <v>0</v>
      </c>
      <c r="BF133" s="309">
        <f t="shared" si="5"/>
        <v>0</v>
      </c>
      <c r="BG133" s="309">
        <f t="shared" si="6"/>
        <v>0</v>
      </c>
      <c r="BH133" s="309">
        <f t="shared" si="7"/>
        <v>0</v>
      </c>
      <c r="BI133" s="309">
        <f t="shared" si="8"/>
        <v>0</v>
      </c>
      <c r="BJ133" s="308" t="s">
        <v>84</v>
      </c>
      <c r="BK133" s="309">
        <f t="shared" si="9"/>
        <v>0</v>
      </c>
      <c r="BL133" s="308" t="s">
        <v>121</v>
      </c>
      <c r="BM133" s="308" t="s">
        <v>1187</v>
      </c>
    </row>
    <row r="134" spans="2:65" s="293" customFormat="1" ht="22.5" customHeight="1" x14ac:dyDescent="0.3">
      <c r="B134" s="294"/>
      <c r="C134" s="320" t="s">
        <v>433</v>
      </c>
      <c r="D134" s="320" t="s">
        <v>120</v>
      </c>
      <c r="E134" s="319" t="s">
        <v>1188</v>
      </c>
      <c r="F134" s="314" t="s">
        <v>1272</v>
      </c>
      <c r="G134" s="318" t="s">
        <v>185</v>
      </c>
      <c r="H134" s="317">
        <v>295</v>
      </c>
      <c r="I134" s="316"/>
      <c r="J134" s="315">
        <f t="shared" si="0"/>
        <v>0</v>
      </c>
      <c r="K134" s="314" t="s">
        <v>1248</v>
      </c>
      <c r="L134" s="294"/>
      <c r="M134" s="313" t="s">
        <v>5</v>
      </c>
      <c r="N134" s="312" t="s">
        <v>41</v>
      </c>
      <c r="P134" s="311">
        <f t="shared" si="1"/>
        <v>0</v>
      </c>
      <c r="Q134" s="311">
        <v>0.15540000000000001</v>
      </c>
      <c r="R134" s="311">
        <f t="shared" si="2"/>
        <v>45.843000000000004</v>
      </c>
      <c r="S134" s="311">
        <v>0</v>
      </c>
      <c r="T134" s="310">
        <f t="shared" si="3"/>
        <v>0</v>
      </c>
      <c r="AR134" s="308" t="s">
        <v>121</v>
      </c>
      <c r="AT134" s="308" t="s">
        <v>120</v>
      </c>
      <c r="AU134" s="308" t="s">
        <v>100</v>
      </c>
      <c r="AY134" s="308" t="s">
        <v>119</v>
      </c>
      <c r="BE134" s="309">
        <f t="shared" si="4"/>
        <v>0</v>
      </c>
      <c r="BF134" s="309">
        <f t="shared" si="5"/>
        <v>0</v>
      </c>
      <c r="BG134" s="309">
        <f t="shared" si="6"/>
        <v>0</v>
      </c>
      <c r="BH134" s="309">
        <f t="shared" si="7"/>
        <v>0</v>
      </c>
      <c r="BI134" s="309">
        <f t="shared" si="8"/>
        <v>0</v>
      </c>
      <c r="BJ134" s="308" t="s">
        <v>84</v>
      </c>
      <c r="BK134" s="309">
        <f t="shared" si="9"/>
        <v>0</v>
      </c>
      <c r="BL134" s="308" t="s">
        <v>121</v>
      </c>
      <c r="BM134" s="308" t="s">
        <v>1189</v>
      </c>
    </row>
    <row r="135" spans="2:65" s="298" customFormat="1" x14ac:dyDescent="0.3">
      <c r="B135" s="303"/>
      <c r="D135" s="307" t="s">
        <v>171</v>
      </c>
      <c r="E135" s="299" t="s">
        <v>5</v>
      </c>
      <c r="F135" s="306" t="s">
        <v>1190</v>
      </c>
      <c r="H135" s="305">
        <v>295</v>
      </c>
      <c r="I135" s="304"/>
      <c r="L135" s="303"/>
      <c r="M135" s="335"/>
      <c r="T135" s="334"/>
      <c r="AT135" s="299" t="s">
        <v>171</v>
      </c>
      <c r="AU135" s="299" t="s">
        <v>100</v>
      </c>
      <c r="AV135" s="298" t="s">
        <v>100</v>
      </c>
      <c r="AW135" s="298" t="s">
        <v>33</v>
      </c>
      <c r="AX135" s="298" t="s">
        <v>84</v>
      </c>
      <c r="AY135" s="299" t="s">
        <v>119</v>
      </c>
    </row>
    <row r="136" spans="2:65" s="293" customFormat="1" ht="16.5" customHeight="1" x14ac:dyDescent="0.3">
      <c r="B136" s="294"/>
      <c r="C136" s="345" t="s">
        <v>443</v>
      </c>
      <c r="D136" s="345" t="s">
        <v>353</v>
      </c>
      <c r="E136" s="344" t="s">
        <v>1191</v>
      </c>
      <c r="F136" s="339" t="s">
        <v>1192</v>
      </c>
      <c r="G136" s="343" t="s">
        <v>185</v>
      </c>
      <c r="H136" s="342">
        <v>238.7</v>
      </c>
      <c r="I136" s="341"/>
      <c r="J136" s="340">
        <f>ROUND(I136*H136,2)</f>
        <v>0</v>
      </c>
      <c r="K136" s="339" t="s">
        <v>1248</v>
      </c>
      <c r="L136" s="338"/>
      <c r="M136" s="337" t="s">
        <v>5</v>
      </c>
      <c r="N136" s="336" t="s">
        <v>41</v>
      </c>
      <c r="P136" s="311">
        <f>O136*H136</f>
        <v>0</v>
      </c>
      <c r="Q136" s="311">
        <v>8.5000000000000006E-2</v>
      </c>
      <c r="R136" s="311">
        <f>Q136*H136</f>
        <v>20.2895</v>
      </c>
      <c r="S136" s="311">
        <v>0</v>
      </c>
      <c r="T136" s="310">
        <f>S136*H136</f>
        <v>0</v>
      </c>
      <c r="AR136" s="308" t="s">
        <v>265</v>
      </c>
      <c r="AT136" s="308" t="s">
        <v>353</v>
      </c>
      <c r="AU136" s="308" t="s">
        <v>100</v>
      </c>
      <c r="AY136" s="308" t="s">
        <v>119</v>
      </c>
      <c r="BE136" s="309">
        <f>IF(N136="základní",J136,0)</f>
        <v>0</v>
      </c>
      <c r="BF136" s="309">
        <f>IF(N136="snížená",J136,0)</f>
        <v>0</v>
      </c>
      <c r="BG136" s="309">
        <f>IF(N136="zákl. přenesená",J136,0)</f>
        <v>0</v>
      </c>
      <c r="BH136" s="309">
        <f>IF(N136="sníž. přenesená",J136,0)</f>
        <v>0</v>
      </c>
      <c r="BI136" s="309">
        <f>IF(N136="nulová",J136,0)</f>
        <v>0</v>
      </c>
      <c r="BJ136" s="308" t="s">
        <v>84</v>
      </c>
      <c r="BK136" s="309">
        <f>ROUND(I136*H136,2)</f>
        <v>0</v>
      </c>
      <c r="BL136" s="308" t="s">
        <v>121</v>
      </c>
      <c r="BM136" s="308" t="s">
        <v>1193</v>
      </c>
    </row>
    <row r="137" spans="2:65" s="298" customFormat="1" x14ac:dyDescent="0.3">
      <c r="B137" s="303"/>
      <c r="D137" s="307" t="s">
        <v>171</v>
      </c>
      <c r="E137" s="299" t="s">
        <v>5</v>
      </c>
      <c r="F137" s="306" t="s">
        <v>1320</v>
      </c>
      <c r="H137" s="305">
        <v>238.7</v>
      </c>
      <c r="I137" s="304"/>
      <c r="L137" s="303"/>
      <c r="M137" s="335"/>
      <c r="T137" s="334"/>
      <c r="AT137" s="299" t="s">
        <v>171</v>
      </c>
      <c r="AU137" s="299" t="s">
        <v>100</v>
      </c>
      <c r="AV137" s="298" t="s">
        <v>100</v>
      </c>
      <c r="AW137" s="298" t="s">
        <v>33</v>
      </c>
      <c r="AX137" s="298" t="s">
        <v>84</v>
      </c>
      <c r="AY137" s="299" t="s">
        <v>119</v>
      </c>
    </row>
    <row r="138" spans="2:65" s="293" customFormat="1" ht="16.5" customHeight="1" x14ac:dyDescent="0.3">
      <c r="B138" s="294"/>
      <c r="C138" s="345" t="s">
        <v>600</v>
      </c>
      <c r="D138" s="345" t="s">
        <v>353</v>
      </c>
      <c r="E138" s="344" t="s">
        <v>1319</v>
      </c>
      <c r="F138" s="339" t="s">
        <v>1318</v>
      </c>
      <c r="G138" s="343" t="s">
        <v>185</v>
      </c>
      <c r="H138" s="342">
        <v>56</v>
      </c>
      <c r="I138" s="341"/>
      <c r="J138" s="340">
        <f>ROUND(I138*H138,2)</f>
        <v>0</v>
      </c>
      <c r="K138" s="339" t="s">
        <v>167</v>
      </c>
      <c r="L138" s="338"/>
      <c r="M138" s="337" t="s">
        <v>5</v>
      </c>
      <c r="N138" s="336" t="s">
        <v>41</v>
      </c>
      <c r="P138" s="311">
        <f>O138*H138</f>
        <v>0</v>
      </c>
      <c r="Q138" s="311">
        <v>4.8300000000000003E-2</v>
      </c>
      <c r="R138" s="311">
        <f>Q138*H138</f>
        <v>2.7048000000000001</v>
      </c>
      <c r="S138" s="311">
        <v>0</v>
      </c>
      <c r="T138" s="310">
        <f>S138*H138</f>
        <v>0</v>
      </c>
      <c r="AR138" s="308" t="s">
        <v>265</v>
      </c>
      <c r="AT138" s="308" t="s">
        <v>353</v>
      </c>
      <c r="AU138" s="308" t="s">
        <v>100</v>
      </c>
      <c r="AY138" s="308" t="s">
        <v>119</v>
      </c>
      <c r="BE138" s="309">
        <f>IF(N138="základní",J138,0)</f>
        <v>0</v>
      </c>
      <c r="BF138" s="309">
        <f>IF(N138="snížená",J138,0)</f>
        <v>0</v>
      </c>
      <c r="BG138" s="309">
        <f>IF(N138="zákl. přenesená",J138,0)</f>
        <v>0</v>
      </c>
      <c r="BH138" s="309">
        <f>IF(N138="sníž. přenesená",J138,0)</f>
        <v>0</v>
      </c>
      <c r="BI138" s="309">
        <f>IF(N138="nulová",J138,0)</f>
        <v>0</v>
      </c>
      <c r="BJ138" s="308" t="s">
        <v>84</v>
      </c>
      <c r="BK138" s="309">
        <f>ROUND(I138*H138,2)</f>
        <v>0</v>
      </c>
      <c r="BL138" s="308" t="s">
        <v>121</v>
      </c>
      <c r="BM138" s="308" t="s">
        <v>1317</v>
      </c>
    </row>
    <row r="139" spans="2:65" s="293" customFormat="1" ht="22.5" customHeight="1" x14ac:dyDescent="0.3">
      <c r="B139" s="294"/>
      <c r="C139" s="345" t="s">
        <v>605</v>
      </c>
      <c r="D139" s="345" t="s">
        <v>353</v>
      </c>
      <c r="E139" s="344" t="s">
        <v>1316</v>
      </c>
      <c r="F139" s="339" t="s">
        <v>1315</v>
      </c>
      <c r="G139" s="343" t="s">
        <v>185</v>
      </c>
      <c r="H139" s="342">
        <v>20</v>
      </c>
      <c r="I139" s="341"/>
      <c r="J139" s="340">
        <f>ROUND(I139*H139,2)</f>
        <v>0</v>
      </c>
      <c r="K139" s="339" t="s">
        <v>167</v>
      </c>
      <c r="L139" s="338"/>
      <c r="M139" s="337" t="s">
        <v>5</v>
      </c>
      <c r="N139" s="336" t="s">
        <v>41</v>
      </c>
      <c r="P139" s="311">
        <f>O139*H139</f>
        <v>0</v>
      </c>
      <c r="Q139" s="311">
        <v>6.4000000000000001E-2</v>
      </c>
      <c r="R139" s="311">
        <f>Q139*H139</f>
        <v>1.28</v>
      </c>
      <c r="S139" s="311">
        <v>0</v>
      </c>
      <c r="T139" s="310">
        <f>S139*H139</f>
        <v>0</v>
      </c>
      <c r="AR139" s="308" t="s">
        <v>265</v>
      </c>
      <c r="AT139" s="308" t="s">
        <v>353</v>
      </c>
      <c r="AU139" s="308" t="s">
        <v>100</v>
      </c>
      <c r="AY139" s="308" t="s">
        <v>119</v>
      </c>
      <c r="BE139" s="309">
        <f>IF(N139="základní",J139,0)</f>
        <v>0</v>
      </c>
      <c r="BF139" s="309">
        <f>IF(N139="snížená",J139,0)</f>
        <v>0</v>
      </c>
      <c r="BG139" s="309">
        <f>IF(N139="zákl. přenesená",J139,0)</f>
        <v>0</v>
      </c>
      <c r="BH139" s="309">
        <f>IF(N139="sníž. přenesená",J139,0)</f>
        <v>0</v>
      </c>
      <c r="BI139" s="309">
        <f>IF(N139="nulová",J139,0)</f>
        <v>0</v>
      </c>
      <c r="BJ139" s="308" t="s">
        <v>84</v>
      </c>
      <c r="BK139" s="309">
        <f>ROUND(I139*H139,2)</f>
        <v>0</v>
      </c>
      <c r="BL139" s="308" t="s">
        <v>121</v>
      </c>
      <c r="BM139" s="308" t="s">
        <v>1314</v>
      </c>
    </row>
    <row r="140" spans="2:65" s="293" customFormat="1" ht="16.5" customHeight="1" x14ac:dyDescent="0.3">
      <c r="B140" s="294"/>
      <c r="C140" s="345" t="s">
        <v>610</v>
      </c>
      <c r="D140" s="345" t="s">
        <v>353</v>
      </c>
      <c r="E140" s="344" t="s">
        <v>1313</v>
      </c>
      <c r="F140" s="339" t="s">
        <v>1312</v>
      </c>
      <c r="G140" s="343" t="s">
        <v>185</v>
      </c>
      <c r="H140" s="342">
        <v>2</v>
      </c>
      <c r="I140" s="341"/>
      <c r="J140" s="340">
        <f>ROUND(I140*H140,2)</f>
        <v>0</v>
      </c>
      <c r="K140" s="339" t="s">
        <v>167</v>
      </c>
      <c r="L140" s="338"/>
      <c r="M140" s="337" t="s">
        <v>5</v>
      </c>
      <c r="N140" s="336" t="s">
        <v>41</v>
      </c>
      <c r="P140" s="311">
        <f>O140*H140</f>
        <v>0</v>
      </c>
      <c r="Q140" s="311">
        <v>7.8200000000000006E-2</v>
      </c>
      <c r="R140" s="311">
        <f>Q140*H140</f>
        <v>0.15640000000000001</v>
      </c>
      <c r="S140" s="311">
        <v>0</v>
      </c>
      <c r="T140" s="310">
        <f>S140*H140</f>
        <v>0</v>
      </c>
      <c r="AR140" s="308" t="s">
        <v>265</v>
      </c>
      <c r="AT140" s="308" t="s">
        <v>353</v>
      </c>
      <c r="AU140" s="308" t="s">
        <v>100</v>
      </c>
      <c r="AY140" s="308" t="s">
        <v>119</v>
      </c>
      <c r="BE140" s="309">
        <f>IF(N140="základní",J140,0)</f>
        <v>0</v>
      </c>
      <c r="BF140" s="309">
        <f>IF(N140="snížená",J140,0)</f>
        <v>0</v>
      </c>
      <c r="BG140" s="309">
        <f>IF(N140="zákl. přenesená",J140,0)</f>
        <v>0</v>
      </c>
      <c r="BH140" s="309">
        <f>IF(N140="sníž. přenesená",J140,0)</f>
        <v>0</v>
      </c>
      <c r="BI140" s="309">
        <f>IF(N140="nulová",J140,0)</f>
        <v>0</v>
      </c>
      <c r="BJ140" s="308" t="s">
        <v>84</v>
      </c>
      <c r="BK140" s="309">
        <f>ROUND(I140*H140,2)</f>
        <v>0</v>
      </c>
      <c r="BL140" s="308" t="s">
        <v>121</v>
      </c>
      <c r="BM140" s="308" t="s">
        <v>1311</v>
      </c>
    </row>
    <row r="141" spans="2:65" s="293" customFormat="1" ht="22.5" customHeight="1" x14ac:dyDescent="0.3">
      <c r="B141" s="294"/>
      <c r="C141" s="320" t="s">
        <v>475</v>
      </c>
      <c r="D141" s="320" t="s">
        <v>120</v>
      </c>
      <c r="E141" s="319" t="s">
        <v>1194</v>
      </c>
      <c r="F141" s="314" t="s">
        <v>1271</v>
      </c>
      <c r="G141" s="318" t="s">
        <v>185</v>
      </c>
      <c r="H141" s="317">
        <v>1255</v>
      </c>
      <c r="I141" s="316"/>
      <c r="J141" s="315">
        <f>ROUND(I141*H141,2)</f>
        <v>0</v>
      </c>
      <c r="K141" s="314" t="s">
        <v>167</v>
      </c>
      <c r="L141" s="294"/>
      <c r="M141" s="313" t="s">
        <v>5</v>
      </c>
      <c r="N141" s="312" t="s">
        <v>41</v>
      </c>
      <c r="P141" s="311">
        <f>O141*H141</f>
        <v>0</v>
      </c>
      <c r="Q141" s="311">
        <v>0.1295</v>
      </c>
      <c r="R141" s="311">
        <f>Q141*H141</f>
        <v>162.52250000000001</v>
      </c>
      <c r="S141" s="311">
        <v>0</v>
      </c>
      <c r="T141" s="310">
        <f>S141*H141</f>
        <v>0</v>
      </c>
      <c r="AR141" s="308" t="s">
        <v>121</v>
      </c>
      <c r="AT141" s="308" t="s">
        <v>120</v>
      </c>
      <c r="AU141" s="308" t="s">
        <v>100</v>
      </c>
      <c r="AY141" s="308" t="s">
        <v>119</v>
      </c>
      <c r="BE141" s="309">
        <f>IF(N141="základní",J141,0)</f>
        <v>0</v>
      </c>
      <c r="BF141" s="309">
        <f>IF(N141="snížená",J141,0)</f>
        <v>0</v>
      </c>
      <c r="BG141" s="309">
        <f>IF(N141="zákl. přenesená",J141,0)</f>
        <v>0</v>
      </c>
      <c r="BH141" s="309">
        <f>IF(N141="sníž. přenesená",J141,0)</f>
        <v>0</v>
      </c>
      <c r="BI141" s="309">
        <f>IF(N141="nulová",J141,0)</f>
        <v>0</v>
      </c>
      <c r="BJ141" s="308" t="s">
        <v>84</v>
      </c>
      <c r="BK141" s="309">
        <f>ROUND(I141*H141,2)</f>
        <v>0</v>
      </c>
      <c r="BL141" s="308" t="s">
        <v>121</v>
      </c>
      <c r="BM141" s="308" t="s">
        <v>1195</v>
      </c>
    </row>
    <row r="142" spans="2:65" s="298" customFormat="1" x14ac:dyDescent="0.3">
      <c r="B142" s="303"/>
      <c r="D142" s="307" t="s">
        <v>171</v>
      </c>
      <c r="E142" s="299" t="s">
        <v>5</v>
      </c>
      <c r="F142" s="306" t="s">
        <v>1196</v>
      </c>
      <c r="H142" s="305">
        <v>1255</v>
      </c>
      <c r="I142" s="304"/>
      <c r="L142" s="303"/>
      <c r="M142" s="335"/>
      <c r="T142" s="334"/>
      <c r="AT142" s="299" t="s">
        <v>171</v>
      </c>
      <c r="AU142" s="299" t="s">
        <v>100</v>
      </c>
      <c r="AV142" s="298" t="s">
        <v>100</v>
      </c>
      <c r="AW142" s="298" t="s">
        <v>33</v>
      </c>
      <c r="AX142" s="298" t="s">
        <v>84</v>
      </c>
      <c r="AY142" s="299" t="s">
        <v>119</v>
      </c>
    </row>
    <row r="143" spans="2:65" s="293" customFormat="1" ht="16.5" customHeight="1" x14ac:dyDescent="0.3">
      <c r="B143" s="294"/>
      <c r="C143" s="345" t="s">
        <v>182</v>
      </c>
      <c r="D143" s="345" t="s">
        <v>353</v>
      </c>
      <c r="E143" s="344" t="s">
        <v>1197</v>
      </c>
      <c r="F143" s="339" t="s">
        <v>1310</v>
      </c>
      <c r="G143" s="343" t="s">
        <v>185</v>
      </c>
      <c r="H143" s="342">
        <v>1255</v>
      </c>
      <c r="I143" s="341"/>
      <c r="J143" s="340">
        <f>ROUND(I143*H143,2)</f>
        <v>0</v>
      </c>
      <c r="K143" s="339" t="s">
        <v>167</v>
      </c>
      <c r="L143" s="338"/>
      <c r="M143" s="337" t="s">
        <v>5</v>
      </c>
      <c r="N143" s="336" t="s">
        <v>41</v>
      </c>
      <c r="P143" s="311">
        <f>O143*H143</f>
        <v>0</v>
      </c>
      <c r="Q143" s="311">
        <v>2.4E-2</v>
      </c>
      <c r="R143" s="311">
        <f>Q143*H143</f>
        <v>30.12</v>
      </c>
      <c r="S143" s="311">
        <v>0</v>
      </c>
      <c r="T143" s="310">
        <f>S143*H143</f>
        <v>0</v>
      </c>
      <c r="AR143" s="308" t="s">
        <v>265</v>
      </c>
      <c r="AT143" s="308" t="s">
        <v>353</v>
      </c>
      <c r="AU143" s="308" t="s">
        <v>100</v>
      </c>
      <c r="AY143" s="308" t="s">
        <v>119</v>
      </c>
      <c r="BE143" s="309">
        <f>IF(N143="základní",J143,0)</f>
        <v>0</v>
      </c>
      <c r="BF143" s="309">
        <f>IF(N143="snížená",J143,0)</f>
        <v>0</v>
      </c>
      <c r="BG143" s="309">
        <f>IF(N143="zákl. přenesená",J143,0)</f>
        <v>0</v>
      </c>
      <c r="BH143" s="309">
        <f>IF(N143="sníž. přenesená",J143,0)</f>
        <v>0</v>
      </c>
      <c r="BI143" s="309">
        <f>IF(N143="nulová",J143,0)</f>
        <v>0</v>
      </c>
      <c r="BJ143" s="308" t="s">
        <v>84</v>
      </c>
      <c r="BK143" s="309">
        <f>ROUND(I143*H143,2)</f>
        <v>0</v>
      </c>
      <c r="BL143" s="308" t="s">
        <v>121</v>
      </c>
      <c r="BM143" s="308" t="s">
        <v>1198</v>
      </c>
    </row>
    <row r="144" spans="2:65" s="293" customFormat="1" ht="16.5" customHeight="1" x14ac:dyDescent="0.3">
      <c r="B144" s="294"/>
      <c r="C144" s="320" t="s">
        <v>495</v>
      </c>
      <c r="D144" s="320" t="s">
        <v>120</v>
      </c>
      <c r="E144" s="319" t="s">
        <v>1199</v>
      </c>
      <c r="F144" s="314" t="s">
        <v>1200</v>
      </c>
      <c r="G144" s="318" t="s">
        <v>185</v>
      </c>
      <c r="H144" s="317">
        <v>40</v>
      </c>
      <c r="I144" s="316"/>
      <c r="J144" s="315">
        <f>ROUND(I144*H144,2)</f>
        <v>0</v>
      </c>
      <c r="K144" s="314" t="s">
        <v>5</v>
      </c>
      <c r="L144" s="294"/>
      <c r="M144" s="313" t="s">
        <v>5</v>
      </c>
      <c r="N144" s="312" t="s">
        <v>41</v>
      </c>
      <c r="P144" s="311">
        <f>O144*H144</f>
        <v>0</v>
      </c>
      <c r="Q144" s="311">
        <v>0</v>
      </c>
      <c r="R144" s="311">
        <f>Q144*H144</f>
        <v>0</v>
      </c>
      <c r="S144" s="311">
        <v>0</v>
      </c>
      <c r="T144" s="310">
        <f>S144*H144</f>
        <v>0</v>
      </c>
      <c r="AR144" s="308" t="s">
        <v>121</v>
      </c>
      <c r="AT144" s="308" t="s">
        <v>120</v>
      </c>
      <c r="AU144" s="308" t="s">
        <v>100</v>
      </c>
      <c r="AY144" s="308" t="s">
        <v>119</v>
      </c>
      <c r="BE144" s="309">
        <f>IF(N144="základní",J144,0)</f>
        <v>0</v>
      </c>
      <c r="BF144" s="309">
        <f>IF(N144="snížená",J144,0)</f>
        <v>0</v>
      </c>
      <c r="BG144" s="309">
        <f>IF(N144="zákl. přenesená",J144,0)</f>
        <v>0</v>
      </c>
      <c r="BH144" s="309">
        <f>IF(N144="sníž. přenesená",J144,0)</f>
        <v>0</v>
      </c>
      <c r="BI144" s="309">
        <f>IF(N144="nulová",J144,0)</f>
        <v>0</v>
      </c>
      <c r="BJ144" s="308" t="s">
        <v>84</v>
      </c>
      <c r="BK144" s="309">
        <f>ROUND(I144*H144,2)</f>
        <v>0</v>
      </c>
      <c r="BL144" s="308" t="s">
        <v>121</v>
      </c>
      <c r="BM144" s="308" t="s">
        <v>1201</v>
      </c>
    </row>
    <row r="145" spans="2:65" s="293" customFormat="1" ht="16.5" customHeight="1" x14ac:dyDescent="0.3">
      <c r="B145" s="294"/>
      <c r="C145" s="320" t="s">
        <v>501</v>
      </c>
      <c r="D145" s="320" t="s">
        <v>120</v>
      </c>
      <c r="E145" s="319" t="s">
        <v>1202</v>
      </c>
      <c r="F145" s="314" t="s">
        <v>1203</v>
      </c>
      <c r="G145" s="318" t="s">
        <v>185</v>
      </c>
      <c r="H145" s="317">
        <v>40</v>
      </c>
      <c r="I145" s="316"/>
      <c r="J145" s="315">
        <f>ROUND(I145*H145,2)</f>
        <v>0</v>
      </c>
      <c r="K145" s="314" t="s">
        <v>5</v>
      </c>
      <c r="L145" s="294"/>
      <c r="M145" s="313" t="s">
        <v>5</v>
      </c>
      <c r="N145" s="312" t="s">
        <v>41</v>
      </c>
      <c r="P145" s="311">
        <f>O145*H145</f>
        <v>0</v>
      </c>
      <c r="Q145" s="311">
        <v>1.1E-4</v>
      </c>
      <c r="R145" s="311">
        <f>Q145*H145</f>
        <v>4.4000000000000003E-3</v>
      </c>
      <c r="S145" s="311">
        <v>0</v>
      </c>
      <c r="T145" s="310">
        <f>S145*H145</f>
        <v>0</v>
      </c>
      <c r="AR145" s="308" t="s">
        <v>121</v>
      </c>
      <c r="AT145" s="308" t="s">
        <v>120</v>
      </c>
      <c r="AU145" s="308" t="s">
        <v>100</v>
      </c>
      <c r="AY145" s="308" t="s">
        <v>119</v>
      </c>
      <c r="BE145" s="309">
        <f>IF(N145="základní",J145,0)</f>
        <v>0</v>
      </c>
      <c r="BF145" s="309">
        <f>IF(N145="snížená",J145,0)</f>
        <v>0</v>
      </c>
      <c r="BG145" s="309">
        <f>IF(N145="zákl. přenesená",J145,0)</f>
        <v>0</v>
      </c>
      <c r="BH145" s="309">
        <f>IF(N145="sníž. přenesená",J145,0)</f>
        <v>0</v>
      </c>
      <c r="BI145" s="309">
        <f>IF(N145="nulová",J145,0)</f>
        <v>0</v>
      </c>
      <c r="BJ145" s="308" t="s">
        <v>84</v>
      </c>
      <c r="BK145" s="309">
        <f>ROUND(I145*H145,2)</f>
        <v>0</v>
      </c>
      <c r="BL145" s="308" t="s">
        <v>121</v>
      </c>
      <c r="BM145" s="308" t="s">
        <v>1204</v>
      </c>
    </row>
    <row r="146" spans="2:65" s="321" customFormat="1" ht="22.8" customHeight="1" x14ac:dyDescent="0.25">
      <c r="B146" s="328"/>
      <c r="D146" s="323" t="s">
        <v>75</v>
      </c>
      <c r="E146" s="331" t="s">
        <v>739</v>
      </c>
      <c r="F146" s="331" t="s">
        <v>740</v>
      </c>
      <c r="I146" s="330"/>
      <c r="J146" s="329">
        <f>BK146</f>
        <v>0</v>
      </c>
      <c r="L146" s="328"/>
      <c r="M146" s="327"/>
      <c r="P146" s="326">
        <f>SUM(P147:P150)</f>
        <v>0</v>
      </c>
      <c r="R146" s="326">
        <f>SUM(R147:R150)</f>
        <v>0</v>
      </c>
      <c r="T146" s="325">
        <f>SUM(T147:T150)</f>
        <v>0</v>
      </c>
      <c r="AR146" s="323" t="s">
        <v>84</v>
      </c>
      <c r="AT146" s="324" t="s">
        <v>75</v>
      </c>
      <c r="AU146" s="324" t="s">
        <v>84</v>
      </c>
      <c r="AY146" s="323" t="s">
        <v>119</v>
      </c>
      <c r="BK146" s="322">
        <f>SUM(BK147:BK150)</f>
        <v>0</v>
      </c>
    </row>
    <row r="147" spans="2:65" s="293" customFormat="1" ht="22.5" customHeight="1" x14ac:dyDescent="0.3">
      <c r="B147" s="294"/>
      <c r="C147" s="320" t="s">
        <v>506</v>
      </c>
      <c r="D147" s="320" t="s">
        <v>120</v>
      </c>
      <c r="E147" s="319" t="s">
        <v>1205</v>
      </c>
      <c r="F147" s="314" t="s">
        <v>1270</v>
      </c>
      <c r="G147" s="318" t="s">
        <v>356</v>
      </c>
      <c r="H147" s="317">
        <v>1785.42</v>
      </c>
      <c r="I147" s="316"/>
      <c r="J147" s="315">
        <f>ROUND(I147*H147,2)</f>
        <v>0</v>
      </c>
      <c r="K147" s="314" t="s">
        <v>1248</v>
      </c>
      <c r="L147" s="294"/>
      <c r="M147" s="313" t="s">
        <v>5</v>
      </c>
      <c r="N147" s="312" t="s">
        <v>41</v>
      </c>
      <c r="P147" s="311">
        <f>O147*H147</f>
        <v>0</v>
      </c>
      <c r="Q147" s="311">
        <v>0</v>
      </c>
      <c r="R147" s="311">
        <f>Q147*H147</f>
        <v>0</v>
      </c>
      <c r="S147" s="311">
        <v>0</v>
      </c>
      <c r="T147" s="310">
        <f>S147*H147</f>
        <v>0</v>
      </c>
      <c r="AR147" s="308" t="s">
        <v>121</v>
      </c>
      <c r="AT147" s="308" t="s">
        <v>120</v>
      </c>
      <c r="AU147" s="308" t="s">
        <v>100</v>
      </c>
      <c r="AY147" s="308" t="s">
        <v>119</v>
      </c>
      <c r="BE147" s="309">
        <f>IF(N147="základní",J147,0)</f>
        <v>0</v>
      </c>
      <c r="BF147" s="309">
        <f>IF(N147="snížená",J147,0)</f>
        <v>0</v>
      </c>
      <c r="BG147" s="309">
        <f>IF(N147="zákl. přenesená",J147,0)</f>
        <v>0</v>
      </c>
      <c r="BH147" s="309">
        <f>IF(N147="sníž. přenesená",J147,0)</f>
        <v>0</v>
      </c>
      <c r="BI147" s="309">
        <f>IF(N147="nulová",J147,0)</f>
        <v>0</v>
      </c>
      <c r="BJ147" s="308" t="s">
        <v>84</v>
      </c>
      <c r="BK147" s="309">
        <f>ROUND(I147*H147,2)</f>
        <v>0</v>
      </c>
      <c r="BL147" s="308" t="s">
        <v>121</v>
      </c>
      <c r="BM147" s="308" t="s">
        <v>1206</v>
      </c>
    </row>
    <row r="148" spans="2:65" s="293" customFormat="1" ht="22.5" customHeight="1" x14ac:dyDescent="0.3">
      <c r="B148" s="294"/>
      <c r="C148" s="320" t="s">
        <v>515</v>
      </c>
      <c r="D148" s="320" t="s">
        <v>120</v>
      </c>
      <c r="E148" s="319" t="s">
        <v>1207</v>
      </c>
      <c r="F148" s="314" t="s">
        <v>1269</v>
      </c>
      <c r="G148" s="318" t="s">
        <v>356</v>
      </c>
      <c r="H148" s="317">
        <v>1785.42</v>
      </c>
      <c r="I148" s="316"/>
      <c r="J148" s="315">
        <f>ROUND(I148*H148,2)</f>
        <v>0</v>
      </c>
      <c r="K148" s="314" t="s">
        <v>1248</v>
      </c>
      <c r="L148" s="294"/>
      <c r="M148" s="313" t="s">
        <v>5</v>
      </c>
      <c r="N148" s="312" t="s">
        <v>41</v>
      </c>
      <c r="P148" s="311">
        <f>O148*H148</f>
        <v>0</v>
      </c>
      <c r="Q148" s="311">
        <v>0</v>
      </c>
      <c r="R148" s="311">
        <f>Q148*H148</f>
        <v>0</v>
      </c>
      <c r="S148" s="311">
        <v>0</v>
      </c>
      <c r="T148" s="310">
        <f>S148*H148</f>
        <v>0</v>
      </c>
      <c r="AR148" s="308" t="s">
        <v>121</v>
      </c>
      <c r="AT148" s="308" t="s">
        <v>120</v>
      </c>
      <c r="AU148" s="308" t="s">
        <v>100</v>
      </c>
      <c r="AY148" s="308" t="s">
        <v>119</v>
      </c>
      <c r="BE148" s="309">
        <f>IF(N148="základní",J148,0)</f>
        <v>0</v>
      </c>
      <c r="BF148" s="309">
        <f>IF(N148="snížená",J148,0)</f>
        <v>0</v>
      </c>
      <c r="BG148" s="309">
        <f>IF(N148="zákl. přenesená",J148,0)</f>
        <v>0</v>
      </c>
      <c r="BH148" s="309">
        <f>IF(N148="sníž. přenesená",J148,0)</f>
        <v>0</v>
      </c>
      <c r="BI148" s="309">
        <f>IF(N148="nulová",J148,0)</f>
        <v>0</v>
      </c>
      <c r="BJ148" s="308" t="s">
        <v>84</v>
      </c>
      <c r="BK148" s="309">
        <f>ROUND(I148*H148,2)</f>
        <v>0</v>
      </c>
      <c r="BL148" s="308" t="s">
        <v>121</v>
      </c>
      <c r="BM148" s="308" t="s">
        <v>1208</v>
      </c>
    </row>
    <row r="149" spans="2:65" s="293" customFormat="1" ht="16.5" customHeight="1" x14ac:dyDescent="0.3">
      <c r="B149" s="294"/>
      <c r="C149" s="320" t="s">
        <v>520</v>
      </c>
      <c r="D149" s="320" t="s">
        <v>120</v>
      </c>
      <c r="E149" s="319" t="s">
        <v>1209</v>
      </c>
      <c r="F149" s="314" t="s">
        <v>1268</v>
      </c>
      <c r="G149" s="318" t="s">
        <v>356</v>
      </c>
      <c r="H149" s="317">
        <v>1785.42</v>
      </c>
      <c r="I149" s="316"/>
      <c r="J149" s="315">
        <f>ROUND(I149*H149,2)</f>
        <v>0</v>
      </c>
      <c r="K149" s="314" t="s">
        <v>1248</v>
      </c>
      <c r="L149" s="294"/>
      <c r="M149" s="313" t="s">
        <v>5</v>
      </c>
      <c r="N149" s="312" t="s">
        <v>41</v>
      </c>
      <c r="P149" s="311">
        <f>O149*H149</f>
        <v>0</v>
      </c>
      <c r="Q149" s="311">
        <v>0</v>
      </c>
      <c r="R149" s="311">
        <f>Q149*H149</f>
        <v>0</v>
      </c>
      <c r="S149" s="311">
        <v>0</v>
      </c>
      <c r="T149" s="310">
        <f>S149*H149</f>
        <v>0</v>
      </c>
      <c r="AR149" s="308" t="s">
        <v>121</v>
      </c>
      <c r="AT149" s="308" t="s">
        <v>120</v>
      </c>
      <c r="AU149" s="308" t="s">
        <v>100</v>
      </c>
      <c r="AY149" s="308" t="s">
        <v>119</v>
      </c>
      <c r="BE149" s="309">
        <f>IF(N149="základní",J149,0)</f>
        <v>0</v>
      </c>
      <c r="BF149" s="309">
        <f>IF(N149="snížená",J149,0)</f>
        <v>0</v>
      </c>
      <c r="BG149" s="309">
        <f>IF(N149="zákl. přenesená",J149,0)</f>
        <v>0</v>
      </c>
      <c r="BH149" s="309">
        <f>IF(N149="sníž. přenesená",J149,0)</f>
        <v>0</v>
      </c>
      <c r="BI149" s="309">
        <f>IF(N149="nulová",J149,0)</f>
        <v>0</v>
      </c>
      <c r="BJ149" s="308" t="s">
        <v>84</v>
      </c>
      <c r="BK149" s="309">
        <f>ROUND(I149*H149,2)</f>
        <v>0</v>
      </c>
      <c r="BL149" s="308" t="s">
        <v>121</v>
      </c>
      <c r="BM149" s="308" t="s">
        <v>1210</v>
      </c>
    </row>
    <row r="150" spans="2:65" s="293" customFormat="1" ht="16.5" customHeight="1" x14ac:dyDescent="0.3">
      <c r="B150" s="294"/>
      <c r="C150" s="320" t="s">
        <v>524</v>
      </c>
      <c r="D150" s="320" t="s">
        <v>120</v>
      </c>
      <c r="E150" s="319" t="s">
        <v>844</v>
      </c>
      <c r="F150" s="314" t="s">
        <v>1267</v>
      </c>
      <c r="G150" s="318" t="s">
        <v>356</v>
      </c>
      <c r="H150" s="317">
        <v>1785.42</v>
      </c>
      <c r="I150" s="316"/>
      <c r="J150" s="315">
        <f>ROUND(I150*H150,2)</f>
        <v>0</v>
      </c>
      <c r="K150" s="314" t="s">
        <v>1248</v>
      </c>
      <c r="L150" s="294"/>
      <c r="M150" s="313" t="s">
        <v>5</v>
      </c>
      <c r="N150" s="312" t="s">
        <v>41</v>
      </c>
      <c r="P150" s="311">
        <f>O150*H150</f>
        <v>0</v>
      </c>
      <c r="Q150" s="311">
        <v>0</v>
      </c>
      <c r="R150" s="311">
        <f>Q150*H150</f>
        <v>0</v>
      </c>
      <c r="S150" s="311">
        <v>0</v>
      </c>
      <c r="T150" s="310">
        <f>S150*H150</f>
        <v>0</v>
      </c>
      <c r="AR150" s="308" t="s">
        <v>121</v>
      </c>
      <c r="AT150" s="308" t="s">
        <v>120</v>
      </c>
      <c r="AU150" s="308" t="s">
        <v>100</v>
      </c>
      <c r="AY150" s="308" t="s">
        <v>119</v>
      </c>
      <c r="BE150" s="309">
        <f>IF(N150="základní",J150,0)</f>
        <v>0</v>
      </c>
      <c r="BF150" s="309">
        <f>IF(N150="snížená",J150,0)</f>
        <v>0</v>
      </c>
      <c r="BG150" s="309">
        <f>IF(N150="zákl. přenesená",J150,0)</f>
        <v>0</v>
      </c>
      <c r="BH150" s="309">
        <f>IF(N150="sníž. přenesená",J150,0)</f>
        <v>0</v>
      </c>
      <c r="BI150" s="309">
        <f>IF(N150="nulová",J150,0)</f>
        <v>0</v>
      </c>
      <c r="BJ150" s="308" t="s">
        <v>84</v>
      </c>
      <c r="BK150" s="309">
        <f>ROUND(I150*H150,2)</f>
        <v>0</v>
      </c>
      <c r="BL150" s="308" t="s">
        <v>121</v>
      </c>
      <c r="BM150" s="308" t="s">
        <v>1211</v>
      </c>
    </row>
    <row r="151" spans="2:65" s="321" customFormat="1" ht="22.8" customHeight="1" x14ac:dyDescent="0.25">
      <c r="B151" s="328"/>
      <c r="D151" s="323" t="s">
        <v>75</v>
      </c>
      <c r="E151" s="331" t="s">
        <v>774</v>
      </c>
      <c r="F151" s="331" t="s">
        <v>775</v>
      </c>
      <c r="I151" s="330"/>
      <c r="J151" s="329">
        <f>BK151</f>
        <v>0</v>
      </c>
      <c r="L151" s="328"/>
      <c r="M151" s="327"/>
      <c r="P151" s="326">
        <f>SUM(P152:P155)</f>
        <v>0</v>
      </c>
      <c r="R151" s="326">
        <f>SUM(R152:R155)</f>
        <v>0</v>
      </c>
      <c r="T151" s="325">
        <f>SUM(T152:T155)</f>
        <v>0</v>
      </c>
      <c r="AR151" s="323" t="s">
        <v>84</v>
      </c>
      <c r="AT151" s="324" t="s">
        <v>75</v>
      </c>
      <c r="AU151" s="324" t="s">
        <v>84</v>
      </c>
      <c r="AY151" s="323" t="s">
        <v>119</v>
      </c>
      <c r="BK151" s="322">
        <f>SUM(BK152:BK155)</f>
        <v>0</v>
      </c>
    </row>
    <row r="152" spans="2:65" s="293" customFormat="1" ht="16.5" customHeight="1" x14ac:dyDescent="0.3">
      <c r="B152" s="294"/>
      <c r="C152" s="320" t="s">
        <v>531</v>
      </c>
      <c r="D152" s="320" t="s">
        <v>120</v>
      </c>
      <c r="E152" s="319" t="s">
        <v>1212</v>
      </c>
      <c r="F152" s="314" t="s">
        <v>1266</v>
      </c>
      <c r="G152" s="318" t="s">
        <v>356</v>
      </c>
      <c r="H152" s="317">
        <v>282.98599999999999</v>
      </c>
      <c r="I152" s="316"/>
      <c r="J152" s="315">
        <f>ROUND(I152*H152,2)</f>
        <v>0</v>
      </c>
      <c r="K152" s="314" t="s">
        <v>1248</v>
      </c>
      <c r="L152" s="294"/>
      <c r="M152" s="313" t="s">
        <v>5</v>
      </c>
      <c r="N152" s="312" t="s">
        <v>41</v>
      </c>
      <c r="P152" s="311">
        <f>O152*H152</f>
        <v>0</v>
      </c>
      <c r="Q152" s="311">
        <v>0</v>
      </c>
      <c r="R152" s="311">
        <f>Q152*H152</f>
        <v>0</v>
      </c>
      <c r="S152" s="311">
        <v>0</v>
      </c>
      <c r="T152" s="310">
        <f>S152*H152</f>
        <v>0</v>
      </c>
      <c r="AR152" s="308" t="s">
        <v>121</v>
      </c>
      <c r="AT152" s="308" t="s">
        <v>120</v>
      </c>
      <c r="AU152" s="308" t="s">
        <v>100</v>
      </c>
      <c r="AY152" s="308" t="s">
        <v>119</v>
      </c>
      <c r="BE152" s="309">
        <f>IF(N152="základní",J152,0)</f>
        <v>0</v>
      </c>
      <c r="BF152" s="309">
        <f>IF(N152="snížená",J152,0)</f>
        <v>0</v>
      </c>
      <c r="BG152" s="309">
        <f>IF(N152="zákl. přenesená",J152,0)</f>
        <v>0</v>
      </c>
      <c r="BH152" s="309">
        <f>IF(N152="sníž. přenesená",J152,0)</f>
        <v>0</v>
      </c>
      <c r="BI152" s="309">
        <f>IF(N152="nulová",J152,0)</f>
        <v>0</v>
      </c>
      <c r="BJ152" s="308" t="s">
        <v>84</v>
      </c>
      <c r="BK152" s="309">
        <f>ROUND(I152*H152,2)</f>
        <v>0</v>
      </c>
      <c r="BL152" s="308" t="s">
        <v>121</v>
      </c>
      <c r="BM152" s="308" t="s">
        <v>1213</v>
      </c>
    </row>
    <row r="153" spans="2:65" s="298" customFormat="1" x14ac:dyDescent="0.3">
      <c r="B153" s="303"/>
      <c r="D153" s="307" t="s">
        <v>171</v>
      </c>
      <c r="F153" s="306" t="s">
        <v>1309</v>
      </c>
      <c r="H153" s="305">
        <v>282.98599999999999</v>
      </c>
      <c r="I153" s="304"/>
      <c r="L153" s="303"/>
      <c r="M153" s="335"/>
      <c r="T153" s="334"/>
      <c r="AT153" s="299" t="s">
        <v>171</v>
      </c>
      <c r="AU153" s="299" t="s">
        <v>100</v>
      </c>
      <c r="AV153" s="298" t="s">
        <v>100</v>
      </c>
      <c r="AW153" s="298" t="s">
        <v>6</v>
      </c>
      <c r="AX153" s="298" t="s">
        <v>84</v>
      </c>
      <c r="AY153" s="299" t="s">
        <v>119</v>
      </c>
    </row>
    <row r="154" spans="2:65" s="293" customFormat="1" ht="22.5" customHeight="1" x14ac:dyDescent="0.3">
      <c r="B154" s="294"/>
      <c r="C154" s="320" t="s">
        <v>535</v>
      </c>
      <c r="D154" s="320" t="s">
        <v>120</v>
      </c>
      <c r="E154" s="319" t="s">
        <v>1214</v>
      </c>
      <c r="F154" s="314" t="s">
        <v>1265</v>
      </c>
      <c r="G154" s="318" t="s">
        <v>356</v>
      </c>
      <c r="H154" s="317">
        <v>424.47899999999998</v>
      </c>
      <c r="I154" s="316"/>
      <c r="J154" s="315">
        <f>ROUND(I154*H154,2)</f>
        <v>0</v>
      </c>
      <c r="K154" s="314" t="s">
        <v>1248</v>
      </c>
      <c r="L154" s="294"/>
      <c r="M154" s="313" t="s">
        <v>5</v>
      </c>
      <c r="N154" s="312" t="s">
        <v>41</v>
      </c>
      <c r="P154" s="311">
        <f>O154*H154</f>
        <v>0</v>
      </c>
      <c r="Q154" s="311">
        <v>0</v>
      </c>
      <c r="R154" s="311">
        <f>Q154*H154</f>
        <v>0</v>
      </c>
      <c r="S154" s="311">
        <v>0</v>
      </c>
      <c r="T154" s="310">
        <f>S154*H154</f>
        <v>0</v>
      </c>
      <c r="AR154" s="308" t="s">
        <v>121</v>
      </c>
      <c r="AT154" s="308" t="s">
        <v>120</v>
      </c>
      <c r="AU154" s="308" t="s">
        <v>100</v>
      </c>
      <c r="AY154" s="308" t="s">
        <v>119</v>
      </c>
      <c r="BE154" s="309">
        <f>IF(N154="základní",J154,0)</f>
        <v>0</v>
      </c>
      <c r="BF154" s="309">
        <f>IF(N154="snížená",J154,0)</f>
        <v>0</v>
      </c>
      <c r="BG154" s="309">
        <f>IF(N154="zákl. přenesená",J154,0)</f>
        <v>0</v>
      </c>
      <c r="BH154" s="309">
        <f>IF(N154="sníž. přenesená",J154,0)</f>
        <v>0</v>
      </c>
      <c r="BI154" s="309">
        <f>IF(N154="nulová",J154,0)</f>
        <v>0</v>
      </c>
      <c r="BJ154" s="308" t="s">
        <v>84</v>
      </c>
      <c r="BK154" s="309">
        <f>ROUND(I154*H154,2)</f>
        <v>0</v>
      </c>
      <c r="BL154" s="308" t="s">
        <v>121</v>
      </c>
      <c r="BM154" s="308" t="s">
        <v>1215</v>
      </c>
    </row>
    <row r="155" spans="2:65" s="298" customFormat="1" x14ac:dyDescent="0.3">
      <c r="B155" s="303"/>
      <c r="D155" s="307" t="s">
        <v>171</v>
      </c>
      <c r="F155" s="306" t="s">
        <v>1308</v>
      </c>
      <c r="H155" s="305">
        <v>424.47899999999998</v>
      </c>
      <c r="I155" s="304"/>
      <c r="L155" s="303"/>
      <c r="M155" s="335"/>
      <c r="T155" s="334"/>
      <c r="AT155" s="299" t="s">
        <v>171</v>
      </c>
      <c r="AU155" s="299" t="s">
        <v>100</v>
      </c>
      <c r="AV155" s="298" t="s">
        <v>100</v>
      </c>
      <c r="AW155" s="298" t="s">
        <v>6</v>
      </c>
      <c r="AX155" s="298" t="s">
        <v>84</v>
      </c>
      <c r="AY155" s="299" t="s">
        <v>119</v>
      </c>
    </row>
    <row r="156" spans="2:65" s="321" customFormat="1" ht="25.95" customHeight="1" x14ac:dyDescent="0.25">
      <c r="B156" s="328"/>
      <c r="D156" s="323" t="s">
        <v>75</v>
      </c>
      <c r="E156" s="333" t="s">
        <v>107</v>
      </c>
      <c r="F156" s="333" t="s">
        <v>1264</v>
      </c>
      <c r="I156" s="330"/>
      <c r="J156" s="332">
        <f>BK156</f>
        <v>0</v>
      </c>
      <c r="L156" s="328"/>
      <c r="M156" s="327"/>
      <c r="P156" s="326">
        <f>P157+P161+P163+P166</f>
        <v>0</v>
      </c>
      <c r="R156" s="326">
        <f>R157+R161+R163+R166</f>
        <v>0</v>
      </c>
      <c r="T156" s="325">
        <f>T157+T161+T163+T166</f>
        <v>0</v>
      </c>
      <c r="AR156" s="323" t="s">
        <v>205</v>
      </c>
      <c r="AT156" s="324" t="s">
        <v>75</v>
      </c>
      <c r="AU156" s="324" t="s">
        <v>76</v>
      </c>
      <c r="AY156" s="323" t="s">
        <v>119</v>
      </c>
      <c r="BK156" s="322">
        <f>BK157+BK161+BK163+BK166</f>
        <v>0</v>
      </c>
    </row>
    <row r="157" spans="2:65" s="321" customFormat="1" ht="22.8" customHeight="1" x14ac:dyDescent="0.25">
      <c r="B157" s="328"/>
      <c r="D157" s="323" t="s">
        <v>75</v>
      </c>
      <c r="E157" s="331" t="s">
        <v>1263</v>
      </c>
      <c r="F157" s="331" t="s">
        <v>1217</v>
      </c>
      <c r="I157" s="330"/>
      <c r="J157" s="329">
        <f>BK157</f>
        <v>0</v>
      </c>
      <c r="L157" s="328"/>
      <c r="M157" s="327"/>
      <c r="P157" s="326">
        <f>SUM(P158:P160)</f>
        <v>0</v>
      </c>
      <c r="R157" s="326">
        <f>SUM(R158:R160)</f>
        <v>0</v>
      </c>
      <c r="T157" s="325">
        <f>SUM(T158:T160)</f>
        <v>0</v>
      </c>
      <c r="AR157" s="323" t="s">
        <v>205</v>
      </c>
      <c r="AT157" s="324" t="s">
        <v>75</v>
      </c>
      <c r="AU157" s="324" t="s">
        <v>84</v>
      </c>
      <c r="AY157" s="323" t="s">
        <v>119</v>
      </c>
      <c r="BK157" s="322">
        <f>SUM(BK158:BK160)</f>
        <v>0</v>
      </c>
    </row>
    <row r="158" spans="2:65" s="293" customFormat="1" ht="16.5" customHeight="1" x14ac:dyDescent="0.3">
      <c r="B158" s="294"/>
      <c r="C158" s="320" t="s">
        <v>540</v>
      </c>
      <c r="D158" s="320" t="s">
        <v>120</v>
      </c>
      <c r="E158" s="319" t="s">
        <v>1216</v>
      </c>
      <c r="F158" s="314" t="s">
        <v>1262</v>
      </c>
      <c r="G158" s="318" t="s">
        <v>1218</v>
      </c>
      <c r="H158" s="317">
        <v>1</v>
      </c>
      <c r="I158" s="316"/>
      <c r="J158" s="315">
        <f>ROUND(I158*H158,2)</f>
        <v>0</v>
      </c>
      <c r="K158" s="314" t="s">
        <v>1248</v>
      </c>
      <c r="L158" s="294"/>
      <c r="M158" s="313" t="s">
        <v>5</v>
      </c>
      <c r="N158" s="312" t="s">
        <v>41</v>
      </c>
      <c r="P158" s="311">
        <f>O158*H158</f>
        <v>0</v>
      </c>
      <c r="Q158" s="311">
        <v>0</v>
      </c>
      <c r="R158" s="311">
        <f>Q158*H158</f>
        <v>0</v>
      </c>
      <c r="S158" s="311">
        <v>0</v>
      </c>
      <c r="T158" s="310">
        <f>S158*H158</f>
        <v>0</v>
      </c>
      <c r="AR158" s="308" t="s">
        <v>1219</v>
      </c>
      <c r="AT158" s="308" t="s">
        <v>120</v>
      </c>
      <c r="AU158" s="308" t="s">
        <v>100</v>
      </c>
      <c r="AY158" s="308" t="s">
        <v>119</v>
      </c>
      <c r="BE158" s="309">
        <f>IF(N158="základní",J158,0)</f>
        <v>0</v>
      </c>
      <c r="BF158" s="309">
        <f>IF(N158="snížená",J158,0)</f>
        <v>0</v>
      </c>
      <c r="BG158" s="309">
        <f>IF(N158="zákl. přenesená",J158,0)</f>
        <v>0</v>
      </c>
      <c r="BH158" s="309">
        <f>IF(N158="sníž. přenesená",J158,0)</f>
        <v>0</v>
      </c>
      <c r="BI158" s="309">
        <f>IF(N158="nulová",J158,0)</f>
        <v>0</v>
      </c>
      <c r="BJ158" s="308" t="s">
        <v>84</v>
      </c>
      <c r="BK158" s="309">
        <f>ROUND(I158*H158,2)</f>
        <v>0</v>
      </c>
      <c r="BL158" s="308" t="s">
        <v>1219</v>
      </c>
      <c r="BM158" s="308" t="s">
        <v>1220</v>
      </c>
    </row>
    <row r="159" spans="2:65" s="293" customFormat="1" ht="16.5" customHeight="1" x14ac:dyDescent="0.3">
      <c r="B159" s="294"/>
      <c r="C159" s="320" t="s">
        <v>544</v>
      </c>
      <c r="D159" s="320" t="s">
        <v>120</v>
      </c>
      <c r="E159" s="319" t="s">
        <v>1221</v>
      </c>
      <c r="F159" s="314" t="s">
        <v>1261</v>
      </c>
      <c r="G159" s="318" t="s">
        <v>1218</v>
      </c>
      <c r="H159" s="317">
        <v>1</v>
      </c>
      <c r="I159" s="316"/>
      <c r="J159" s="315">
        <f>ROUND(I159*H159,2)</f>
        <v>0</v>
      </c>
      <c r="K159" s="314" t="s">
        <v>1248</v>
      </c>
      <c r="L159" s="294"/>
      <c r="M159" s="313" t="s">
        <v>5</v>
      </c>
      <c r="N159" s="312" t="s">
        <v>41</v>
      </c>
      <c r="P159" s="311">
        <f>O159*H159</f>
        <v>0</v>
      </c>
      <c r="Q159" s="311">
        <v>0</v>
      </c>
      <c r="R159" s="311">
        <f>Q159*H159</f>
        <v>0</v>
      </c>
      <c r="S159" s="311">
        <v>0</v>
      </c>
      <c r="T159" s="310">
        <f>S159*H159</f>
        <v>0</v>
      </c>
      <c r="AR159" s="308" t="s">
        <v>1219</v>
      </c>
      <c r="AT159" s="308" t="s">
        <v>120</v>
      </c>
      <c r="AU159" s="308" t="s">
        <v>100</v>
      </c>
      <c r="AY159" s="308" t="s">
        <v>119</v>
      </c>
      <c r="BE159" s="309">
        <f>IF(N159="základní",J159,0)</f>
        <v>0</v>
      </c>
      <c r="BF159" s="309">
        <f>IF(N159="snížená",J159,0)</f>
        <v>0</v>
      </c>
      <c r="BG159" s="309">
        <f>IF(N159="zákl. přenesená",J159,0)</f>
        <v>0</v>
      </c>
      <c r="BH159" s="309">
        <f>IF(N159="sníž. přenesená",J159,0)</f>
        <v>0</v>
      </c>
      <c r="BI159" s="309">
        <f>IF(N159="nulová",J159,0)</f>
        <v>0</v>
      </c>
      <c r="BJ159" s="308" t="s">
        <v>84</v>
      </c>
      <c r="BK159" s="309">
        <f>ROUND(I159*H159,2)</f>
        <v>0</v>
      </c>
      <c r="BL159" s="308" t="s">
        <v>1219</v>
      </c>
      <c r="BM159" s="308" t="s">
        <v>1222</v>
      </c>
    </row>
    <row r="160" spans="2:65" s="293" customFormat="1" ht="16.5" customHeight="1" x14ac:dyDescent="0.3">
      <c r="B160" s="294"/>
      <c r="C160" s="320" t="s">
        <v>550</v>
      </c>
      <c r="D160" s="320" t="s">
        <v>120</v>
      </c>
      <c r="E160" s="319" t="s">
        <v>1223</v>
      </c>
      <c r="F160" s="314" t="s">
        <v>1260</v>
      </c>
      <c r="G160" s="318" t="s">
        <v>1218</v>
      </c>
      <c r="H160" s="317">
        <v>1</v>
      </c>
      <c r="I160" s="316"/>
      <c r="J160" s="315">
        <f>ROUND(I160*H160,2)</f>
        <v>0</v>
      </c>
      <c r="K160" s="314" t="s">
        <v>1248</v>
      </c>
      <c r="L160" s="294"/>
      <c r="M160" s="313" t="s">
        <v>5</v>
      </c>
      <c r="N160" s="312" t="s">
        <v>41</v>
      </c>
      <c r="P160" s="311">
        <f>O160*H160</f>
        <v>0</v>
      </c>
      <c r="Q160" s="311">
        <v>0</v>
      </c>
      <c r="R160" s="311">
        <f>Q160*H160</f>
        <v>0</v>
      </c>
      <c r="S160" s="311">
        <v>0</v>
      </c>
      <c r="T160" s="310">
        <f>S160*H160</f>
        <v>0</v>
      </c>
      <c r="AR160" s="308" t="s">
        <v>1219</v>
      </c>
      <c r="AT160" s="308" t="s">
        <v>120</v>
      </c>
      <c r="AU160" s="308" t="s">
        <v>100</v>
      </c>
      <c r="AY160" s="308" t="s">
        <v>119</v>
      </c>
      <c r="BE160" s="309">
        <f>IF(N160="základní",J160,0)</f>
        <v>0</v>
      </c>
      <c r="BF160" s="309">
        <f>IF(N160="snížená",J160,0)</f>
        <v>0</v>
      </c>
      <c r="BG160" s="309">
        <f>IF(N160="zákl. přenesená",J160,0)</f>
        <v>0</v>
      </c>
      <c r="BH160" s="309">
        <f>IF(N160="sníž. přenesená",J160,0)</f>
        <v>0</v>
      </c>
      <c r="BI160" s="309">
        <f>IF(N160="nulová",J160,0)</f>
        <v>0</v>
      </c>
      <c r="BJ160" s="308" t="s">
        <v>84</v>
      </c>
      <c r="BK160" s="309">
        <f>ROUND(I160*H160,2)</f>
        <v>0</v>
      </c>
      <c r="BL160" s="308" t="s">
        <v>1219</v>
      </c>
      <c r="BM160" s="308" t="s">
        <v>1224</v>
      </c>
    </row>
    <row r="161" spans="2:65" s="321" customFormat="1" ht="22.8" customHeight="1" x14ac:dyDescent="0.25">
      <c r="B161" s="328"/>
      <c r="D161" s="323" t="s">
        <v>75</v>
      </c>
      <c r="E161" s="331" t="s">
        <v>1259</v>
      </c>
      <c r="F161" s="331" t="s">
        <v>106</v>
      </c>
      <c r="I161" s="330"/>
      <c r="J161" s="329">
        <f>BK161</f>
        <v>0</v>
      </c>
      <c r="L161" s="328"/>
      <c r="M161" s="327"/>
      <c r="P161" s="326">
        <f>P162</f>
        <v>0</v>
      </c>
      <c r="R161" s="326">
        <f>R162</f>
        <v>0</v>
      </c>
      <c r="T161" s="325">
        <f>T162</f>
        <v>0</v>
      </c>
      <c r="AR161" s="323" t="s">
        <v>205</v>
      </c>
      <c r="AT161" s="324" t="s">
        <v>75</v>
      </c>
      <c r="AU161" s="324" t="s">
        <v>84</v>
      </c>
      <c r="AY161" s="323" t="s">
        <v>119</v>
      </c>
      <c r="BK161" s="322">
        <f>BK162</f>
        <v>0</v>
      </c>
    </row>
    <row r="162" spans="2:65" s="293" customFormat="1" ht="16.5" customHeight="1" x14ac:dyDescent="0.3">
      <c r="B162" s="294"/>
      <c r="C162" s="320" t="s">
        <v>558</v>
      </c>
      <c r="D162" s="320" t="s">
        <v>120</v>
      </c>
      <c r="E162" s="319" t="s">
        <v>1258</v>
      </c>
      <c r="F162" s="314" t="s">
        <v>1257</v>
      </c>
      <c r="G162" s="318" t="s">
        <v>1218</v>
      </c>
      <c r="H162" s="317">
        <v>1</v>
      </c>
      <c r="I162" s="316"/>
      <c r="J162" s="315">
        <f>ROUND(I162*H162,2)</f>
        <v>0</v>
      </c>
      <c r="K162" s="314" t="s">
        <v>1248</v>
      </c>
      <c r="L162" s="294"/>
      <c r="M162" s="313" t="s">
        <v>5</v>
      </c>
      <c r="N162" s="312" t="s">
        <v>41</v>
      </c>
      <c r="P162" s="311">
        <f>O162*H162</f>
        <v>0</v>
      </c>
      <c r="Q162" s="311">
        <v>0</v>
      </c>
      <c r="R162" s="311">
        <f>Q162*H162</f>
        <v>0</v>
      </c>
      <c r="S162" s="311">
        <v>0</v>
      </c>
      <c r="T162" s="310">
        <f>S162*H162</f>
        <v>0</v>
      </c>
      <c r="AR162" s="308" t="s">
        <v>1219</v>
      </c>
      <c r="AT162" s="308" t="s">
        <v>120</v>
      </c>
      <c r="AU162" s="308" t="s">
        <v>100</v>
      </c>
      <c r="AY162" s="308" t="s">
        <v>119</v>
      </c>
      <c r="BE162" s="309">
        <f>IF(N162="základní",J162,0)</f>
        <v>0</v>
      </c>
      <c r="BF162" s="309">
        <f>IF(N162="snížená",J162,0)</f>
        <v>0</v>
      </c>
      <c r="BG162" s="309">
        <f>IF(N162="zákl. přenesená",J162,0)</f>
        <v>0</v>
      </c>
      <c r="BH162" s="309">
        <f>IF(N162="sníž. přenesená",J162,0)</f>
        <v>0</v>
      </c>
      <c r="BI162" s="309">
        <f>IF(N162="nulová",J162,0)</f>
        <v>0</v>
      </c>
      <c r="BJ162" s="308" t="s">
        <v>84</v>
      </c>
      <c r="BK162" s="309">
        <f>ROUND(I162*H162,2)</f>
        <v>0</v>
      </c>
      <c r="BL162" s="308" t="s">
        <v>1219</v>
      </c>
      <c r="BM162" s="308" t="s">
        <v>1256</v>
      </c>
    </row>
    <row r="163" spans="2:65" s="321" customFormat="1" ht="22.8" customHeight="1" x14ac:dyDescent="0.25">
      <c r="B163" s="328"/>
      <c r="D163" s="323" t="s">
        <v>75</v>
      </c>
      <c r="E163" s="331" t="s">
        <v>1255</v>
      </c>
      <c r="F163" s="331" t="s">
        <v>1254</v>
      </c>
      <c r="I163" s="330"/>
      <c r="J163" s="329">
        <f>BK163</f>
        <v>0</v>
      </c>
      <c r="L163" s="328"/>
      <c r="M163" s="327"/>
      <c r="P163" s="326">
        <f>SUM(P164:P165)</f>
        <v>0</v>
      </c>
      <c r="R163" s="326">
        <f>SUM(R164:R165)</f>
        <v>0</v>
      </c>
      <c r="T163" s="325">
        <f>SUM(T164:T165)</f>
        <v>0</v>
      </c>
      <c r="AR163" s="323" t="s">
        <v>205</v>
      </c>
      <c r="AT163" s="324" t="s">
        <v>75</v>
      </c>
      <c r="AU163" s="324" t="s">
        <v>84</v>
      </c>
      <c r="AY163" s="323" t="s">
        <v>119</v>
      </c>
      <c r="BK163" s="322">
        <f>SUM(BK164:BK165)</f>
        <v>0</v>
      </c>
    </row>
    <row r="164" spans="2:65" s="293" customFormat="1" ht="16.5" customHeight="1" x14ac:dyDescent="0.3">
      <c r="B164" s="294"/>
      <c r="C164" s="320" t="s">
        <v>562</v>
      </c>
      <c r="D164" s="320" t="s">
        <v>120</v>
      </c>
      <c r="E164" s="319" t="s">
        <v>1253</v>
      </c>
      <c r="F164" s="314" t="s">
        <v>1252</v>
      </c>
      <c r="G164" s="318" t="s">
        <v>1218</v>
      </c>
      <c r="H164" s="317">
        <v>1</v>
      </c>
      <c r="I164" s="316"/>
      <c r="J164" s="315">
        <f>ROUND(I164*H164,2)</f>
        <v>0</v>
      </c>
      <c r="K164" s="314" t="s">
        <v>1248</v>
      </c>
      <c r="L164" s="294"/>
      <c r="M164" s="313" t="s">
        <v>5</v>
      </c>
      <c r="N164" s="312" t="s">
        <v>41</v>
      </c>
      <c r="P164" s="311">
        <f>O164*H164</f>
        <v>0</v>
      </c>
      <c r="Q164" s="311">
        <v>0</v>
      </c>
      <c r="R164" s="311">
        <f>Q164*H164</f>
        <v>0</v>
      </c>
      <c r="S164" s="311">
        <v>0</v>
      </c>
      <c r="T164" s="310">
        <f>S164*H164</f>
        <v>0</v>
      </c>
      <c r="AR164" s="308" t="s">
        <v>1219</v>
      </c>
      <c r="AT164" s="308" t="s">
        <v>120</v>
      </c>
      <c r="AU164" s="308" t="s">
        <v>100</v>
      </c>
      <c r="AY164" s="308" t="s">
        <v>119</v>
      </c>
      <c r="BE164" s="309">
        <f>IF(N164="základní",J164,0)</f>
        <v>0</v>
      </c>
      <c r="BF164" s="309">
        <f>IF(N164="snížená",J164,0)</f>
        <v>0</v>
      </c>
      <c r="BG164" s="309">
        <f>IF(N164="zákl. přenesená",J164,0)</f>
        <v>0</v>
      </c>
      <c r="BH164" s="309">
        <f>IF(N164="sníž. přenesená",J164,0)</f>
        <v>0</v>
      </c>
      <c r="BI164" s="309">
        <f>IF(N164="nulová",J164,0)</f>
        <v>0</v>
      </c>
      <c r="BJ164" s="308" t="s">
        <v>84</v>
      </c>
      <c r="BK164" s="309">
        <f>ROUND(I164*H164,2)</f>
        <v>0</v>
      </c>
      <c r="BL164" s="308" t="s">
        <v>1219</v>
      </c>
      <c r="BM164" s="308" t="s">
        <v>1251</v>
      </c>
    </row>
    <row r="165" spans="2:65" s="293" customFormat="1" ht="16.5" customHeight="1" x14ac:dyDescent="0.3">
      <c r="B165" s="294"/>
      <c r="C165" s="320" t="s">
        <v>569</v>
      </c>
      <c r="D165" s="320" t="s">
        <v>120</v>
      </c>
      <c r="E165" s="319" t="s">
        <v>1250</v>
      </c>
      <c r="F165" s="314" t="s">
        <v>1249</v>
      </c>
      <c r="G165" s="318" t="s">
        <v>1218</v>
      </c>
      <c r="H165" s="317">
        <v>1</v>
      </c>
      <c r="I165" s="316"/>
      <c r="J165" s="315">
        <f>ROUND(I165*H165,2)</f>
        <v>0</v>
      </c>
      <c r="K165" s="314" t="s">
        <v>1248</v>
      </c>
      <c r="L165" s="294"/>
      <c r="M165" s="313" t="s">
        <v>5</v>
      </c>
      <c r="N165" s="312" t="s">
        <v>41</v>
      </c>
      <c r="P165" s="311">
        <f>O165*H165</f>
        <v>0</v>
      </c>
      <c r="Q165" s="311">
        <v>0</v>
      </c>
      <c r="R165" s="311">
        <f>Q165*H165</f>
        <v>0</v>
      </c>
      <c r="S165" s="311">
        <v>0</v>
      </c>
      <c r="T165" s="310">
        <f>S165*H165</f>
        <v>0</v>
      </c>
      <c r="AR165" s="308" t="s">
        <v>1219</v>
      </c>
      <c r="AT165" s="308" t="s">
        <v>120</v>
      </c>
      <c r="AU165" s="308" t="s">
        <v>100</v>
      </c>
      <c r="AY165" s="308" t="s">
        <v>119</v>
      </c>
      <c r="BE165" s="309">
        <f>IF(N165="základní",J165,0)</f>
        <v>0</v>
      </c>
      <c r="BF165" s="309">
        <f>IF(N165="snížená",J165,0)</f>
        <v>0</v>
      </c>
      <c r="BG165" s="309">
        <f>IF(N165="zákl. přenesená",J165,0)</f>
        <v>0</v>
      </c>
      <c r="BH165" s="309">
        <f>IF(N165="sníž. přenesená",J165,0)</f>
        <v>0</v>
      </c>
      <c r="BI165" s="309">
        <f>IF(N165="nulová",J165,0)</f>
        <v>0</v>
      </c>
      <c r="BJ165" s="308" t="s">
        <v>84</v>
      </c>
      <c r="BK165" s="309">
        <f>ROUND(I165*H165,2)</f>
        <v>0</v>
      </c>
      <c r="BL165" s="308" t="s">
        <v>1219</v>
      </c>
      <c r="BM165" s="308" t="s">
        <v>1247</v>
      </c>
    </row>
    <row r="166" spans="2:65" s="321" customFormat="1" ht="22.8" customHeight="1" x14ac:dyDescent="0.25">
      <c r="B166" s="328"/>
      <c r="D166" s="323" t="s">
        <v>75</v>
      </c>
      <c r="E166" s="331" t="s">
        <v>1246</v>
      </c>
      <c r="F166" s="331" t="s">
        <v>101</v>
      </c>
      <c r="I166" s="330"/>
      <c r="J166" s="329">
        <f>BK166</f>
        <v>0</v>
      </c>
      <c r="L166" s="328"/>
      <c r="M166" s="327"/>
      <c r="P166" s="326">
        <f>SUM(P167:P168)</f>
        <v>0</v>
      </c>
      <c r="R166" s="326">
        <f>SUM(R167:R168)</f>
        <v>0</v>
      </c>
      <c r="T166" s="325">
        <f>SUM(T167:T168)</f>
        <v>0</v>
      </c>
      <c r="AR166" s="323" t="s">
        <v>205</v>
      </c>
      <c r="AT166" s="324" t="s">
        <v>75</v>
      </c>
      <c r="AU166" s="324" t="s">
        <v>84</v>
      </c>
      <c r="AY166" s="323" t="s">
        <v>119</v>
      </c>
      <c r="BK166" s="322">
        <f>SUM(BK167:BK168)</f>
        <v>0</v>
      </c>
    </row>
    <row r="167" spans="2:65" s="293" customFormat="1" ht="16.5" customHeight="1" x14ac:dyDescent="0.3">
      <c r="B167" s="294"/>
      <c r="C167" s="320" t="s">
        <v>573</v>
      </c>
      <c r="D167" s="320" t="s">
        <v>120</v>
      </c>
      <c r="E167" s="319" t="s">
        <v>1225</v>
      </c>
      <c r="F167" s="314" t="s">
        <v>101</v>
      </c>
      <c r="G167" s="318" t="s">
        <v>1218</v>
      </c>
      <c r="H167" s="317">
        <v>1</v>
      </c>
      <c r="I167" s="316"/>
      <c r="J167" s="315">
        <f>ROUND(I167*H167,2)</f>
        <v>0</v>
      </c>
      <c r="K167" s="314" t="s">
        <v>167</v>
      </c>
      <c r="L167" s="294"/>
      <c r="M167" s="313" t="s">
        <v>5</v>
      </c>
      <c r="N167" s="312" t="s">
        <v>41</v>
      </c>
      <c r="P167" s="311">
        <f>O167*H167</f>
        <v>0</v>
      </c>
      <c r="Q167" s="311">
        <v>0</v>
      </c>
      <c r="R167" s="311">
        <f>Q167*H167</f>
        <v>0</v>
      </c>
      <c r="S167" s="311">
        <v>0</v>
      </c>
      <c r="T167" s="310">
        <f>S167*H167</f>
        <v>0</v>
      </c>
      <c r="AR167" s="308" t="s">
        <v>1219</v>
      </c>
      <c r="AT167" s="308" t="s">
        <v>120</v>
      </c>
      <c r="AU167" s="308" t="s">
        <v>100</v>
      </c>
      <c r="AY167" s="308" t="s">
        <v>119</v>
      </c>
      <c r="BE167" s="309">
        <f>IF(N167="základní",J167,0)</f>
        <v>0</v>
      </c>
      <c r="BF167" s="309">
        <f>IF(N167="snížená",J167,0)</f>
        <v>0</v>
      </c>
      <c r="BG167" s="309">
        <f>IF(N167="zákl. přenesená",J167,0)</f>
        <v>0</v>
      </c>
      <c r="BH167" s="309">
        <f>IF(N167="sníž. přenesená",J167,0)</f>
        <v>0</v>
      </c>
      <c r="BI167" s="309">
        <f>IF(N167="nulová",J167,0)</f>
        <v>0</v>
      </c>
      <c r="BJ167" s="308" t="s">
        <v>84</v>
      </c>
      <c r="BK167" s="309">
        <f>ROUND(I167*H167,2)</f>
        <v>0</v>
      </c>
      <c r="BL167" s="308" t="s">
        <v>1219</v>
      </c>
      <c r="BM167" s="308" t="s">
        <v>1226</v>
      </c>
    </row>
    <row r="168" spans="2:65" s="298" customFormat="1" x14ac:dyDescent="0.3">
      <c r="B168" s="303"/>
      <c r="D168" s="307" t="s">
        <v>171</v>
      </c>
      <c r="F168" s="306" t="s">
        <v>1245</v>
      </c>
      <c r="H168" s="305">
        <v>1</v>
      </c>
      <c r="I168" s="304"/>
      <c r="L168" s="303"/>
      <c r="M168" s="302"/>
      <c r="N168" s="301"/>
      <c r="O168" s="301"/>
      <c r="P168" s="301"/>
      <c r="Q168" s="301"/>
      <c r="R168" s="301"/>
      <c r="S168" s="301"/>
      <c r="T168" s="300"/>
      <c r="AT168" s="299" t="s">
        <v>171</v>
      </c>
      <c r="AU168" s="299" t="s">
        <v>100</v>
      </c>
      <c r="AV168" s="298" t="s">
        <v>100</v>
      </c>
      <c r="AW168" s="298" t="s">
        <v>6</v>
      </c>
      <c r="AX168" s="298" t="s">
        <v>84</v>
      </c>
      <c r="AY168" s="299" t="s">
        <v>119</v>
      </c>
    </row>
    <row r="169" spans="2:65" s="293" customFormat="1" ht="6.9" customHeight="1" x14ac:dyDescent="0.3">
      <c r="B169" s="297"/>
      <c r="C169" s="295"/>
      <c r="D169" s="295"/>
      <c r="E169" s="295"/>
      <c r="F169" s="295"/>
      <c r="G169" s="295"/>
      <c r="H169" s="295"/>
      <c r="I169" s="296"/>
      <c r="J169" s="295"/>
      <c r="K169" s="295"/>
      <c r="L169" s="294"/>
    </row>
  </sheetData>
  <sheetProtection algorithmName="SHA-512" hashValue="2v73gWPfO2MBLGI3mjCda+baD7S3IBi7jSlsuwr4yTdGCrse0H1K208pwO53h3ACgEeoywQkhBU8x2Xdi5bvMQ==" saltValue="YazNdq3KND0wvQMrw/Y8DGRLWjSWepImJh+I45dp2wySZij3dV91hh5k5bpW0vti6xzMrQ+VdRWITtQSqSuTnQ==" spinCount="100000" sheet="1" objects="1" scenarios="1" formatColumns="0" formatRows="0" autoFilter="0"/>
  <autoFilter ref="C84:K168" xr:uid="{00000000-0009-0000-0000-000001000000}"/>
  <mergeCells count="6">
    <mergeCell ref="E77:H77"/>
    <mergeCell ref="L2:V2"/>
    <mergeCell ref="E7:H7"/>
    <mergeCell ref="E16:H16"/>
    <mergeCell ref="E25:H25"/>
    <mergeCell ref="E46:H46"/>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6</vt:i4>
      </vt:variant>
    </vt:vector>
  </HeadingPairs>
  <TitlesOfParts>
    <vt:vector size="11" baseType="lpstr">
      <vt:lpstr>Rekapitulace stavby</vt:lpstr>
      <vt:lpstr>1631-1 - Rekonstrukce uli...</vt:lpstr>
      <vt:lpstr>19631-2 - Rekonstrukce uli...</vt:lpstr>
      <vt:lpstr>1631-3 - Rekonstrukce uli...</vt:lpstr>
      <vt:lpstr>1631-4 - Rekonstrukce uli...</vt:lpstr>
      <vt:lpstr>'1631-1 - Rekonstrukce uli...'!Názvy_tisku</vt:lpstr>
      <vt:lpstr>'1631-4 - Rekonstrukce uli...'!Názvy_tisku</vt:lpstr>
      <vt:lpstr>'Rekapitulace stavby'!Názvy_tisku</vt:lpstr>
      <vt:lpstr>'1631-1 - Rekonstrukce uli...'!Oblast_tisku</vt:lpstr>
      <vt:lpstr>'1631-4 - Rekonstrukce uli...'!Oblast_tisku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DESKTOP-NOGK7GE\Marek Raska</dc:creator>
  <cp:lastModifiedBy>Petra Michálková</cp:lastModifiedBy>
  <cp:lastPrinted>2018-05-07T12:17:08Z</cp:lastPrinted>
  <dcterms:created xsi:type="dcterms:W3CDTF">2018-02-21T16:33:44Z</dcterms:created>
  <dcterms:modified xsi:type="dcterms:W3CDTF">2019-03-06T12:54:59Z</dcterms:modified>
</cp:coreProperties>
</file>